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gráficos!$A$7:$A$3005</f>
              <numCache>
                <formatCode>General</formatCode>
                <ptCount val="29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</numCache>
            </numRef>
          </xVal>
          <yVal>
            <numRef>
              <f>gráficos!$B$7:$B$3005</f>
              <numCache>
                <formatCode>General</formatCode>
                <ptCount val="29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4.7907</v>
      </c>
      <c r="E2" t="n">
        <v>20.87</v>
      </c>
      <c r="F2" t="n">
        <v>13.15</v>
      </c>
      <c r="G2" t="n">
        <v>5.89</v>
      </c>
      <c r="H2" t="n">
        <v>0.09</v>
      </c>
      <c r="I2" t="n">
        <v>134</v>
      </c>
      <c r="J2" t="n">
        <v>194.77</v>
      </c>
      <c r="K2" t="n">
        <v>54.38</v>
      </c>
      <c r="L2" t="n">
        <v>1</v>
      </c>
      <c r="M2" t="n">
        <v>132</v>
      </c>
      <c r="N2" t="n">
        <v>39.4</v>
      </c>
      <c r="O2" t="n">
        <v>24256.19</v>
      </c>
      <c r="P2" t="n">
        <v>185.3</v>
      </c>
      <c r="Q2" t="n">
        <v>198.06</v>
      </c>
      <c r="R2" t="n">
        <v>112.73</v>
      </c>
      <c r="S2" t="n">
        <v>25.4</v>
      </c>
      <c r="T2" t="n">
        <v>42190.71</v>
      </c>
      <c r="U2" t="n">
        <v>0.23</v>
      </c>
      <c r="V2" t="n">
        <v>0.71</v>
      </c>
      <c r="W2" t="n">
        <v>3.17</v>
      </c>
      <c r="X2" t="n">
        <v>2.75</v>
      </c>
      <c r="Y2" t="n">
        <v>1</v>
      </c>
      <c r="Z2" t="n">
        <v>10</v>
      </c>
      <c r="AA2" t="n">
        <v>486.0552213558391</v>
      </c>
      <c r="AB2" t="n">
        <v>665.0421971020379</v>
      </c>
      <c r="AC2" t="n">
        <v>601.5715032032048</v>
      </c>
      <c r="AD2" t="n">
        <v>486055.2213558391</v>
      </c>
      <c r="AE2" t="n">
        <v>665042.197102038</v>
      </c>
      <c r="AF2" t="n">
        <v>1.118221642960144e-06</v>
      </c>
      <c r="AG2" t="n">
        <v>19</v>
      </c>
      <c r="AH2" t="n">
        <v>601571.5032032047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5.281</v>
      </c>
      <c r="E3" t="n">
        <v>18.94</v>
      </c>
      <c r="F3" t="n">
        <v>12.45</v>
      </c>
      <c r="G3" t="n">
        <v>7.33</v>
      </c>
      <c r="H3" t="n">
        <v>0.11</v>
      </c>
      <c r="I3" t="n">
        <v>102</v>
      </c>
      <c r="J3" t="n">
        <v>195.16</v>
      </c>
      <c r="K3" t="n">
        <v>54.38</v>
      </c>
      <c r="L3" t="n">
        <v>1.25</v>
      </c>
      <c r="M3" t="n">
        <v>100</v>
      </c>
      <c r="N3" t="n">
        <v>39.53</v>
      </c>
      <c r="O3" t="n">
        <v>24303.87</v>
      </c>
      <c r="P3" t="n">
        <v>175.46</v>
      </c>
      <c r="Q3" t="n">
        <v>197.99</v>
      </c>
      <c r="R3" t="n">
        <v>91.52</v>
      </c>
      <c r="S3" t="n">
        <v>25.4</v>
      </c>
      <c r="T3" t="n">
        <v>31744.69</v>
      </c>
      <c r="U3" t="n">
        <v>0.28</v>
      </c>
      <c r="V3" t="n">
        <v>0.75</v>
      </c>
      <c r="W3" t="n">
        <v>3.1</v>
      </c>
      <c r="X3" t="n">
        <v>2.06</v>
      </c>
      <c r="Y3" t="n">
        <v>1</v>
      </c>
      <c r="Z3" t="n">
        <v>10</v>
      </c>
      <c r="AA3" t="n">
        <v>424.8438320314982</v>
      </c>
      <c r="AB3" t="n">
        <v>581.2900737725664</v>
      </c>
      <c r="AC3" t="n">
        <v>525.8125649774545</v>
      </c>
      <c r="AD3" t="n">
        <v>424843.8320314982</v>
      </c>
      <c r="AE3" t="n">
        <v>581290.0737725664</v>
      </c>
      <c r="AF3" t="n">
        <v>1.232665058649575e-06</v>
      </c>
      <c r="AG3" t="n">
        <v>17</v>
      </c>
      <c r="AH3" t="n">
        <v>525812.5649774545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5.6361</v>
      </c>
      <c r="E4" t="n">
        <v>17.74</v>
      </c>
      <c r="F4" t="n">
        <v>12.04</v>
      </c>
      <c r="G4" t="n">
        <v>8.81</v>
      </c>
      <c r="H4" t="n">
        <v>0.14</v>
      </c>
      <c r="I4" t="n">
        <v>82</v>
      </c>
      <c r="J4" t="n">
        <v>195.55</v>
      </c>
      <c r="K4" t="n">
        <v>54.38</v>
      </c>
      <c r="L4" t="n">
        <v>1.5</v>
      </c>
      <c r="M4" t="n">
        <v>80</v>
      </c>
      <c r="N4" t="n">
        <v>39.67</v>
      </c>
      <c r="O4" t="n">
        <v>24351.61</v>
      </c>
      <c r="P4" t="n">
        <v>169.51</v>
      </c>
      <c r="Q4" t="n">
        <v>198.08</v>
      </c>
      <c r="R4" t="n">
        <v>78.56</v>
      </c>
      <c r="S4" t="n">
        <v>25.4</v>
      </c>
      <c r="T4" t="n">
        <v>25365.62</v>
      </c>
      <c r="U4" t="n">
        <v>0.32</v>
      </c>
      <c r="V4" t="n">
        <v>0.77</v>
      </c>
      <c r="W4" t="n">
        <v>3.07</v>
      </c>
      <c r="X4" t="n">
        <v>1.64</v>
      </c>
      <c r="Y4" t="n">
        <v>1</v>
      </c>
      <c r="Z4" t="n">
        <v>10</v>
      </c>
      <c r="AA4" t="n">
        <v>391.1927994947143</v>
      </c>
      <c r="AB4" t="n">
        <v>535.2472464769596</v>
      </c>
      <c r="AC4" t="n">
        <v>484.1640004974264</v>
      </c>
      <c r="AD4" t="n">
        <v>391192.7994947144</v>
      </c>
      <c r="AE4" t="n">
        <v>535247.2464769597</v>
      </c>
      <c r="AF4" t="n">
        <v>1.31555075498104e-06</v>
      </c>
      <c r="AG4" t="n">
        <v>16</v>
      </c>
      <c r="AH4" t="n">
        <v>484164.0004974264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5.8952</v>
      </c>
      <c r="E5" t="n">
        <v>16.96</v>
      </c>
      <c r="F5" t="n">
        <v>11.76</v>
      </c>
      <c r="G5" t="n">
        <v>10.23</v>
      </c>
      <c r="H5" t="n">
        <v>0.16</v>
      </c>
      <c r="I5" t="n">
        <v>69</v>
      </c>
      <c r="J5" t="n">
        <v>195.93</v>
      </c>
      <c r="K5" t="n">
        <v>54.38</v>
      </c>
      <c r="L5" t="n">
        <v>1.75</v>
      </c>
      <c r="M5" t="n">
        <v>67</v>
      </c>
      <c r="N5" t="n">
        <v>39.81</v>
      </c>
      <c r="O5" t="n">
        <v>24399.39</v>
      </c>
      <c r="P5" t="n">
        <v>165.55</v>
      </c>
      <c r="Q5" t="n">
        <v>197.97</v>
      </c>
      <c r="R5" t="n">
        <v>69.93000000000001</v>
      </c>
      <c r="S5" t="n">
        <v>25.4</v>
      </c>
      <c r="T5" t="n">
        <v>21117.93</v>
      </c>
      <c r="U5" t="n">
        <v>0.36</v>
      </c>
      <c r="V5" t="n">
        <v>0.79</v>
      </c>
      <c r="W5" t="n">
        <v>3.05</v>
      </c>
      <c r="X5" t="n">
        <v>1.37</v>
      </c>
      <c r="Y5" t="n">
        <v>1</v>
      </c>
      <c r="Z5" t="n">
        <v>10</v>
      </c>
      <c r="AA5" t="n">
        <v>366.0010745697815</v>
      </c>
      <c r="AB5" t="n">
        <v>500.7788170542002</v>
      </c>
      <c r="AC5" t="n">
        <v>452.9851896020306</v>
      </c>
      <c r="AD5" t="n">
        <v>366001.0745697815</v>
      </c>
      <c r="AE5" t="n">
        <v>500778.8170542002</v>
      </c>
      <c r="AF5" t="n">
        <v>1.376028603247676e-06</v>
      </c>
      <c r="AG5" t="n">
        <v>15</v>
      </c>
      <c r="AH5" t="n">
        <v>452985.1896020306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6.0884</v>
      </c>
      <c r="E6" t="n">
        <v>16.42</v>
      </c>
      <c r="F6" t="n">
        <v>11.57</v>
      </c>
      <c r="G6" t="n">
        <v>11.57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162.81</v>
      </c>
      <c r="Q6" t="n">
        <v>198</v>
      </c>
      <c r="R6" t="n">
        <v>64.13</v>
      </c>
      <c r="S6" t="n">
        <v>25.4</v>
      </c>
      <c r="T6" t="n">
        <v>18263.09</v>
      </c>
      <c r="U6" t="n">
        <v>0.4</v>
      </c>
      <c r="V6" t="n">
        <v>0.8</v>
      </c>
      <c r="W6" t="n">
        <v>3.03</v>
      </c>
      <c r="X6" t="n">
        <v>1.18</v>
      </c>
      <c r="Y6" t="n">
        <v>1</v>
      </c>
      <c r="Z6" t="n">
        <v>10</v>
      </c>
      <c r="AA6" t="n">
        <v>356.133733256403</v>
      </c>
      <c r="AB6" t="n">
        <v>487.2778853528602</v>
      </c>
      <c r="AC6" t="n">
        <v>440.7727678735898</v>
      </c>
      <c r="AD6" t="n">
        <v>356133.7332564031</v>
      </c>
      <c r="AE6" t="n">
        <v>487277.8853528601</v>
      </c>
      <c r="AF6" t="n">
        <v>1.421124397478143e-06</v>
      </c>
      <c r="AG6" t="n">
        <v>15</v>
      </c>
      <c r="AH6" t="n">
        <v>440772.7678735898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6.2725</v>
      </c>
      <c r="E7" t="n">
        <v>15.94</v>
      </c>
      <c r="F7" t="n">
        <v>11.4</v>
      </c>
      <c r="G7" t="n">
        <v>13.16</v>
      </c>
      <c r="H7" t="n">
        <v>0.2</v>
      </c>
      <c r="I7" t="n">
        <v>52</v>
      </c>
      <c r="J7" t="n">
        <v>196.71</v>
      </c>
      <c r="K7" t="n">
        <v>54.38</v>
      </c>
      <c r="L7" t="n">
        <v>2.25</v>
      </c>
      <c r="M7" t="n">
        <v>50</v>
      </c>
      <c r="N7" t="n">
        <v>40.08</v>
      </c>
      <c r="O7" t="n">
        <v>24495.09</v>
      </c>
      <c r="P7" t="n">
        <v>160.3</v>
      </c>
      <c r="Q7" t="n">
        <v>197.79</v>
      </c>
      <c r="R7" t="n">
        <v>59.27</v>
      </c>
      <c r="S7" t="n">
        <v>25.4</v>
      </c>
      <c r="T7" t="n">
        <v>15871.69</v>
      </c>
      <c r="U7" t="n">
        <v>0.43</v>
      </c>
      <c r="V7" t="n">
        <v>0.82</v>
      </c>
      <c r="W7" t="n">
        <v>3.01</v>
      </c>
      <c r="X7" t="n">
        <v>1.01</v>
      </c>
      <c r="Y7" t="n">
        <v>1</v>
      </c>
      <c r="Z7" t="n">
        <v>10</v>
      </c>
      <c r="AA7" t="n">
        <v>336.9325539168469</v>
      </c>
      <c r="AB7" t="n">
        <v>461.005984684232</v>
      </c>
      <c r="AC7" t="n">
        <v>417.0082205319314</v>
      </c>
      <c r="AD7" t="n">
        <v>336932.5539168469</v>
      </c>
      <c r="AE7" t="n">
        <v>461005.984684232</v>
      </c>
      <c r="AF7" t="n">
        <v>1.464096114444132e-06</v>
      </c>
      <c r="AG7" t="n">
        <v>14</v>
      </c>
      <c r="AH7" t="n">
        <v>417008.2205319314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6.3817</v>
      </c>
      <c r="E8" t="n">
        <v>15.67</v>
      </c>
      <c r="F8" t="n">
        <v>11.33</v>
      </c>
      <c r="G8" t="n">
        <v>14.46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159.14</v>
      </c>
      <c r="Q8" t="n">
        <v>197.93</v>
      </c>
      <c r="R8" t="n">
        <v>56.2</v>
      </c>
      <c r="S8" t="n">
        <v>25.4</v>
      </c>
      <c r="T8" t="n">
        <v>14362.51</v>
      </c>
      <c r="U8" t="n">
        <v>0.45</v>
      </c>
      <c r="V8" t="n">
        <v>0.82</v>
      </c>
      <c r="W8" t="n">
        <v>3.02</v>
      </c>
      <c r="X8" t="n">
        <v>0.93</v>
      </c>
      <c r="Y8" t="n">
        <v>1</v>
      </c>
      <c r="Z8" t="n">
        <v>10</v>
      </c>
      <c r="AA8" t="n">
        <v>332.4201425953551</v>
      </c>
      <c r="AB8" t="n">
        <v>454.8319044406293</v>
      </c>
      <c r="AC8" t="n">
        <v>411.423385841402</v>
      </c>
      <c r="AD8" t="n">
        <v>332420.142595355</v>
      </c>
      <c r="AE8" t="n">
        <v>454831.9044406293</v>
      </c>
      <c r="AF8" t="n">
        <v>1.489585041617874e-06</v>
      </c>
      <c r="AG8" t="n">
        <v>14</v>
      </c>
      <c r="AH8" t="n">
        <v>411423.385841402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6.5043</v>
      </c>
      <c r="E9" t="n">
        <v>15.37</v>
      </c>
      <c r="F9" t="n">
        <v>11.22</v>
      </c>
      <c r="G9" t="n">
        <v>16.03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157.56</v>
      </c>
      <c r="Q9" t="n">
        <v>197.89</v>
      </c>
      <c r="R9" t="n">
        <v>53.43</v>
      </c>
      <c r="S9" t="n">
        <v>25.4</v>
      </c>
      <c r="T9" t="n">
        <v>13000.73</v>
      </c>
      <c r="U9" t="n">
        <v>0.48</v>
      </c>
      <c r="V9" t="n">
        <v>0.83</v>
      </c>
      <c r="W9" t="n">
        <v>3</v>
      </c>
      <c r="X9" t="n">
        <v>0.83</v>
      </c>
      <c r="Y9" t="n">
        <v>1</v>
      </c>
      <c r="Z9" t="n">
        <v>10</v>
      </c>
      <c r="AA9" t="n">
        <v>327.1709886720325</v>
      </c>
      <c r="AB9" t="n">
        <v>447.649780466412</v>
      </c>
      <c r="AC9" t="n">
        <v>404.9267136991098</v>
      </c>
      <c r="AD9" t="n">
        <v>327170.9886720325</v>
      </c>
      <c r="AE9" t="n">
        <v>447649.780466412</v>
      </c>
      <c r="AF9" t="n">
        <v>1.518201730917332e-06</v>
      </c>
      <c r="AG9" t="n">
        <v>14</v>
      </c>
      <c r="AH9" t="n">
        <v>404926.7136991098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6.578</v>
      </c>
      <c r="E10" t="n">
        <v>15.2</v>
      </c>
      <c r="F10" t="n">
        <v>11.17</v>
      </c>
      <c r="G10" t="n">
        <v>17.18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156.78</v>
      </c>
      <c r="Q10" t="n">
        <v>197.83</v>
      </c>
      <c r="R10" t="n">
        <v>51.57</v>
      </c>
      <c r="S10" t="n">
        <v>25.4</v>
      </c>
      <c r="T10" t="n">
        <v>12084</v>
      </c>
      <c r="U10" t="n">
        <v>0.49</v>
      </c>
      <c r="V10" t="n">
        <v>0.83</v>
      </c>
      <c r="W10" t="n">
        <v>3</v>
      </c>
      <c r="X10" t="n">
        <v>0.78</v>
      </c>
      <c r="Y10" t="n">
        <v>1</v>
      </c>
      <c r="Z10" t="n">
        <v>10</v>
      </c>
      <c r="AA10" t="n">
        <v>324.3167795553614</v>
      </c>
      <c r="AB10" t="n">
        <v>443.7445256341634</v>
      </c>
      <c r="AC10" t="n">
        <v>401.3941709069913</v>
      </c>
      <c r="AD10" t="n">
        <v>324316.7795553614</v>
      </c>
      <c r="AE10" t="n">
        <v>443744.5256341634</v>
      </c>
      <c r="AF10" t="n">
        <v>1.535404422608768e-06</v>
      </c>
      <c r="AG10" t="n">
        <v>14</v>
      </c>
      <c r="AH10" t="n">
        <v>401394.1709069913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6.6605</v>
      </c>
      <c r="E11" t="n">
        <v>15.01</v>
      </c>
      <c r="F11" t="n">
        <v>11.1</v>
      </c>
      <c r="G11" t="n">
        <v>18.5</v>
      </c>
      <c r="H11" t="n">
        <v>0.29</v>
      </c>
      <c r="I11" t="n">
        <v>36</v>
      </c>
      <c r="J11" t="n">
        <v>198.27</v>
      </c>
      <c r="K11" t="n">
        <v>54.38</v>
      </c>
      <c r="L11" t="n">
        <v>3.25</v>
      </c>
      <c r="M11" t="n">
        <v>34</v>
      </c>
      <c r="N11" t="n">
        <v>40.64</v>
      </c>
      <c r="O11" t="n">
        <v>24687.06</v>
      </c>
      <c r="P11" t="n">
        <v>155.59</v>
      </c>
      <c r="Q11" t="n">
        <v>197.81</v>
      </c>
      <c r="R11" t="n">
        <v>49.01</v>
      </c>
      <c r="S11" t="n">
        <v>25.4</v>
      </c>
      <c r="T11" t="n">
        <v>10822.59</v>
      </c>
      <c r="U11" t="n">
        <v>0.52</v>
      </c>
      <c r="V11" t="n">
        <v>0.84</v>
      </c>
      <c r="W11" t="n">
        <v>3.01</v>
      </c>
      <c r="X11" t="n">
        <v>0.7</v>
      </c>
      <c r="Y11" t="n">
        <v>1</v>
      </c>
      <c r="Z11" t="n">
        <v>10</v>
      </c>
      <c r="AA11" t="n">
        <v>320.8805476738043</v>
      </c>
      <c r="AB11" t="n">
        <v>439.0429215779654</v>
      </c>
      <c r="AC11" t="n">
        <v>397.1412813431742</v>
      </c>
      <c r="AD11" t="n">
        <v>320880.5476738043</v>
      </c>
      <c r="AE11" t="n">
        <v>439042.9215779654</v>
      </c>
      <c r="AF11" t="n">
        <v>1.55466116703948e-06</v>
      </c>
      <c r="AG11" t="n">
        <v>14</v>
      </c>
      <c r="AH11" t="n">
        <v>397141.2813431742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6.7417</v>
      </c>
      <c r="E12" t="n">
        <v>14.83</v>
      </c>
      <c r="F12" t="n">
        <v>11.03</v>
      </c>
      <c r="G12" t="n">
        <v>20.06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154.61</v>
      </c>
      <c r="Q12" t="n">
        <v>197.87</v>
      </c>
      <c r="R12" t="n">
        <v>47.41</v>
      </c>
      <c r="S12" t="n">
        <v>25.4</v>
      </c>
      <c r="T12" t="n">
        <v>10034.32</v>
      </c>
      <c r="U12" t="n">
        <v>0.54</v>
      </c>
      <c r="V12" t="n">
        <v>0.84</v>
      </c>
      <c r="W12" t="n">
        <v>2.99</v>
      </c>
      <c r="X12" t="n">
        <v>0.64</v>
      </c>
      <c r="Y12" t="n">
        <v>1</v>
      </c>
      <c r="Z12" t="n">
        <v>10</v>
      </c>
      <c r="AA12" t="n">
        <v>307.2308694813569</v>
      </c>
      <c r="AB12" t="n">
        <v>420.3668296937568</v>
      </c>
      <c r="AC12" t="n">
        <v>380.2476094563348</v>
      </c>
      <c r="AD12" t="n">
        <v>307230.8694813569</v>
      </c>
      <c r="AE12" t="n">
        <v>420366.8296937568</v>
      </c>
      <c r="AF12" t="n">
        <v>1.573614471860981e-06</v>
      </c>
      <c r="AG12" t="n">
        <v>13</v>
      </c>
      <c r="AH12" t="n">
        <v>380247.6094563348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6.8016</v>
      </c>
      <c r="E13" t="n">
        <v>14.7</v>
      </c>
      <c r="F13" t="n">
        <v>10.98</v>
      </c>
      <c r="G13" t="n">
        <v>21.25</v>
      </c>
      <c r="H13" t="n">
        <v>0.33</v>
      </c>
      <c r="I13" t="n">
        <v>31</v>
      </c>
      <c r="J13" t="n">
        <v>199.05</v>
      </c>
      <c r="K13" t="n">
        <v>54.38</v>
      </c>
      <c r="L13" t="n">
        <v>3.75</v>
      </c>
      <c r="M13" t="n">
        <v>29</v>
      </c>
      <c r="N13" t="n">
        <v>40.92</v>
      </c>
      <c r="O13" t="n">
        <v>24783.33</v>
      </c>
      <c r="P13" t="n">
        <v>153.78</v>
      </c>
      <c r="Q13" t="n">
        <v>197.85</v>
      </c>
      <c r="R13" t="n">
        <v>45.64</v>
      </c>
      <c r="S13" t="n">
        <v>25.4</v>
      </c>
      <c r="T13" t="n">
        <v>9160.940000000001</v>
      </c>
      <c r="U13" t="n">
        <v>0.5600000000000001</v>
      </c>
      <c r="V13" t="n">
        <v>0.85</v>
      </c>
      <c r="W13" t="n">
        <v>2.99</v>
      </c>
      <c r="X13" t="n">
        <v>0.59</v>
      </c>
      <c r="Y13" t="n">
        <v>1</v>
      </c>
      <c r="Z13" t="n">
        <v>10</v>
      </c>
      <c r="AA13" t="n">
        <v>304.8762247289228</v>
      </c>
      <c r="AB13" t="n">
        <v>417.1451008638815</v>
      </c>
      <c r="AC13" t="n">
        <v>377.3333579042581</v>
      </c>
      <c r="AD13" t="n">
        <v>304876.2247289228</v>
      </c>
      <c r="AE13" t="n">
        <v>417145.1008638815</v>
      </c>
      <c r="AF13" t="n">
        <v>1.587596035393098e-06</v>
      </c>
      <c r="AG13" t="n">
        <v>13</v>
      </c>
      <c r="AH13" t="n">
        <v>377333.3579042581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6.8462</v>
      </c>
      <c r="E14" t="n">
        <v>14.61</v>
      </c>
      <c r="F14" t="n">
        <v>10.96</v>
      </c>
      <c r="G14" t="n">
        <v>22.68</v>
      </c>
      <c r="H14" t="n">
        <v>0.36</v>
      </c>
      <c r="I14" t="n">
        <v>29</v>
      </c>
      <c r="J14" t="n">
        <v>199.44</v>
      </c>
      <c r="K14" t="n">
        <v>54.38</v>
      </c>
      <c r="L14" t="n">
        <v>4</v>
      </c>
      <c r="M14" t="n">
        <v>27</v>
      </c>
      <c r="N14" t="n">
        <v>41.06</v>
      </c>
      <c r="O14" t="n">
        <v>24831.54</v>
      </c>
      <c r="P14" t="n">
        <v>153.43</v>
      </c>
      <c r="Q14" t="n">
        <v>197.82</v>
      </c>
      <c r="R14" t="n">
        <v>45.18</v>
      </c>
      <c r="S14" t="n">
        <v>25.4</v>
      </c>
      <c r="T14" t="n">
        <v>8943.48</v>
      </c>
      <c r="U14" t="n">
        <v>0.5600000000000001</v>
      </c>
      <c r="V14" t="n">
        <v>0.85</v>
      </c>
      <c r="W14" t="n">
        <v>2.98</v>
      </c>
      <c r="X14" t="n">
        <v>0.57</v>
      </c>
      <c r="Y14" t="n">
        <v>1</v>
      </c>
      <c r="Z14" t="n">
        <v>10</v>
      </c>
      <c r="AA14" t="n">
        <v>303.431207241808</v>
      </c>
      <c r="AB14" t="n">
        <v>415.1679641883387</v>
      </c>
      <c r="AC14" t="n">
        <v>375.5449163781003</v>
      </c>
      <c r="AD14" t="n">
        <v>303431.207241808</v>
      </c>
      <c r="AE14" t="n">
        <v>415167.9641883387</v>
      </c>
      <c r="AF14" t="n">
        <v>1.598006348139883e-06</v>
      </c>
      <c r="AG14" t="n">
        <v>13</v>
      </c>
      <c r="AH14" t="n">
        <v>375544.9163781003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6.9037</v>
      </c>
      <c r="E15" t="n">
        <v>14.48</v>
      </c>
      <c r="F15" t="n">
        <v>10.92</v>
      </c>
      <c r="G15" t="n">
        <v>24.26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152.74</v>
      </c>
      <c r="Q15" t="n">
        <v>197.81</v>
      </c>
      <c r="R15" t="n">
        <v>43.84</v>
      </c>
      <c r="S15" t="n">
        <v>25.4</v>
      </c>
      <c r="T15" t="n">
        <v>8283.379999999999</v>
      </c>
      <c r="U15" t="n">
        <v>0.58</v>
      </c>
      <c r="V15" t="n">
        <v>0.85</v>
      </c>
      <c r="W15" t="n">
        <v>2.98</v>
      </c>
      <c r="X15" t="n">
        <v>0.53</v>
      </c>
      <c r="Y15" t="n">
        <v>1</v>
      </c>
      <c r="Z15" t="n">
        <v>10</v>
      </c>
      <c r="AA15" t="n">
        <v>301.3516079693387</v>
      </c>
      <c r="AB15" t="n">
        <v>412.3225647183014</v>
      </c>
      <c r="AC15" t="n">
        <v>372.9710778399401</v>
      </c>
      <c r="AD15" t="n">
        <v>301351.6079693387</v>
      </c>
      <c r="AE15" t="n">
        <v>412322.5647183014</v>
      </c>
      <c r="AF15" t="n">
        <v>1.611427715470379e-06</v>
      </c>
      <c r="AG15" t="n">
        <v>13</v>
      </c>
      <c r="AH15" t="n">
        <v>372971.0778399401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6.9292</v>
      </c>
      <c r="E16" t="n">
        <v>14.43</v>
      </c>
      <c r="F16" t="n">
        <v>10.9</v>
      </c>
      <c r="G16" t="n">
        <v>25.16</v>
      </c>
      <c r="H16" t="n">
        <v>0.4</v>
      </c>
      <c r="I16" t="n">
        <v>26</v>
      </c>
      <c r="J16" t="n">
        <v>200.22</v>
      </c>
      <c r="K16" t="n">
        <v>54.38</v>
      </c>
      <c r="L16" t="n">
        <v>4.5</v>
      </c>
      <c r="M16" t="n">
        <v>24</v>
      </c>
      <c r="N16" t="n">
        <v>41.35</v>
      </c>
      <c r="O16" t="n">
        <v>24928.09</v>
      </c>
      <c r="P16" t="n">
        <v>152.32</v>
      </c>
      <c r="Q16" t="n">
        <v>197.79</v>
      </c>
      <c r="R16" t="n">
        <v>43.2</v>
      </c>
      <c r="S16" t="n">
        <v>25.4</v>
      </c>
      <c r="T16" t="n">
        <v>7968.44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  <c r="AA16" t="n">
        <v>300.3419975247289</v>
      </c>
      <c r="AB16" t="n">
        <v>410.941171167117</v>
      </c>
      <c r="AC16" t="n">
        <v>371.7215225504827</v>
      </c>
      <c r="AD16" t="n">
        <v>300341.9975247289</v>
      </c>
      <c r="AE16" t="n">
        <v>410941.171167117</v>
      </c>
      <c r="AF16" t="n">
        <v>1.617379800112599e-06</v>
      </c>
      <c r="AG16" t="n">
        <v>13</v>
      </c>
      <c r="AH16" t="n">
        <v>371721.5225504827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6.9971</v>
      </c>
      <c r="E17" t="n">
        <v>14.29</v>
      </c>
      <c r="F17" t="n">
        <v>10.84</v>
      </c>
      <c r="G17" t="n">
        <v>27.1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151.43</v>
      </c>
      <c r="Q17" t="n">
        <v>197.77</v>
      </c>
      <c r="R17" t="n">
        <v>41.29</v>
      </c>
      <c r="S17" t="n">
        <v>25.4</v>
      </c>
      <c r="T17" t="n">
        <v>7022.32</v>
      </c>
      <c r="U17" t="n">
        <v>0.62</v>
      </c>
      <c r="V17" t="n">
        <v>0.86</v>
      </c>
      <c r="W17" t="n">
        <v>2.98</v>
      </c>
      <c r="X17" t="n">
        <v>0.45</v>
      </c>
      <c r="Y17" t="n">
        <v>1</v>
      </c>
      <c r="Z17" t="n">
        <v>10</v>
      </c>
      <c r="AA17" t="n">
        <v>297.8409452972939</v>
      </c>
      <c r="AB17" t="n">
        <v>407.5191211709034</v>
      </c>
      <c r="AC17" t="n">
        <v>368.6260682030305</v>
      </c>
      <c r="AD17" t="n">
        <v>297840.9452972939</v>
      </c>
      <c r="AE17" t="n">
        <v>407519.1211709034</v>
      </c>
      <c r="AF17" t="n">
        <v>1.633228684316785e-06</v>
      </c>
      <c r="AG17" t="n">
        <v>13</v>
      </c>
      <c r="AH17" t="n">
        <v>368626.0682030304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7.0166</v>
      </c>
      <c r="E18" t="n">
        <v>14.25</v>
      </c>
      <c r="F18" t="n">
        <v>10.84</v>
      </c>
      <c r="G18" t="n">
        <v>28.28</v>
      </c>
      <c r="H18" t="n">
        <v>0.44</v>
      </c>
      <c r="I18" t="n">
        <v>23</v>
      </c>
      <c r="J18" t="n">
        <v>201.01</v>
      </c>
      <c r="K18" t="n">
        <v>54.38</v>
      </c>
      <c r="L18" t="n">
        <v>5</v>
      </c>
      <c r="M18" t="n">
        <v>21</v>
      </c>
      <c r="N18" t="n">
        <v>41.63</v>
      </c>
      <c r="O18" t="n">
        <v>25024.84</v>
      </c>
      <c r="P18" t="n">
        <v>151.36</v>
      </c>
      <c r="Q18" t="n">
        <v>197.77</v>
      </c>
      <c r="R18" t="n">
        <v>41.3</v>
      </c>
      <c r="S18" t="n">
        <v>25.4</v>
      </c>
      <c r="T18" t="n">
        <v>7028.74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  <c r="AA18" t="n">
        <v>297.3423188979678</v>
      </c>
      <c r="AB18" t="n">
        <v>406.8368785335012</v>
      </c>
      <c r="AC18" t="n">
        <v>368.0089378454084</v>
      </c>
      <c r="AD18" t="n">
        <v>297342.3188979678</v>
      </c>
      <c r="AE18" t="n">
        <v>406836.8785335012</v>
      </c>
      <c r="AF18" t="n">
        <v>1.637780278454953e-06</v>
      </c>
      <c r="AG18" t="n">
        <v>13</v>
      </c>
      <c r="AH18" t="n">
        <v>368008.9378454083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7.0563</v>
      </c>
      <c r="E19" t="n">
        <v>14.17</v>
      </c>
      <c r="F19" t="n">
        <v>10.8</v>
      </c>
      <c r="G19" t="n">
        <v>29.45</v>
      </c>
      <c r="H19" t="n">
        <v>0.46</v>
      </c>
      <c r="I19" t="n">
        <v>22</v>
      </c>
      <c r="J19" t="n">
        <v>201.4</v>
      </c>
      <c r="K19" t="n">
        <v>54.38</v>
      </c>
      <c r="L19" t="n">
        <v>5.25</v>
      </c>
      <c r="M19" t="n">
        <v>20</v>
      </c>
      <c r="N19" t="n">
        <v>41.77</v>
      </c>
      <c r="O19" t="n">
        <v>25073.29</v>
      </c>
      <c r="P19" t="n">
        <v>150.67</v>
      </c>
      <c r="Q19" t="n">
        <v>197.78</v>
      </c>
      <c r="R19" t="n">
        <v>40.15</v>
      </c>
      <c r="S19" t="n">
        <v>25.4</v>
      </c>
      <c r="T19" t="n">
        <v>6463.48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  <c r="AA19" t="n">
        <v>295.7593688064085</v>
      </c>
      <c r="AB19" t="n">
        <v>404.6710163834005</v>
      </c>
      <c r="AC19" t="n">
        <v>366.0497825391066</v>
      </c>
      <c r="AD19" t="n">
        <v>295759.3688064085</v>
      </c>
      <c r="AE19" t="n">
        <v>404671.0163834005</v>
      </c>
      <c r="AF19" t="n">
        <v>1.647046857290096e-06</v>
      </c>
      <c r="AG19" t="n">
        <v>13</v>
      </c>
      <c r="AH19" t="n">
        <v>366049.7825391066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7.0732</v>
      </c>
      <c r="E20" t="n">
        <v>14.14</v>
      </c>
      <c r="F20" t="n">
        <v>10.8</v>
      </c>
      <c r="G20" t="n">
        <v>30.87</v>
      </c>
      <c r="H20" t="n">
        <v>0.48</v>
      </c>
      <c r="I20" t="n">
        <v>21</v>
      </c>
      <c r="J20" t="n">
        <v>201.79</v>
      </c>
      <c r="K20" t="n">
        <v>54.38</v>
      </c>
      <c r="L20" t="n">
        <v>5.5</v>
      </c>
      <c r="M20" t="n">
        <v>19</v>
      </c>
      <c r="N20" t="n">
        <v>41.92</v>
      </c>
      <c r="O20" t="n">
        <v>25121.79</v>
      </c>
      <c r="P20" t="n">
        <v>150.66</v>
      </c>
      <c r="Q20" t="n">
        <v>197.8</v>
      </c>
      <c r="R20" t="n">
        <v>40.13</v>
      </c>
      <c r="S20" t="n">
        <v>25.4</v>
      </c>
      <c r="T20" t="n">
        <v>6453.68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  <c r="AA20" t="n">
        <v>295.3746392378557</v>
      </c>
      <c r="AB20" t="n">
        <v>404.1446124146359</v>
      </c>
      <c r="AC20" t="n">
        <v>365.5736178263082</v>
      </c>
      <c r="AD20" t="n">
        <v>295374.6392378557</v>
      </c>
      <c r="AE20" t="n">
        <v>404144.6124146359</v>
      </c>
      <c r="AF20" t="n">
        <v>1.650991572209842e-06</v>
      </c>
      <c r="AG20" t="n">
        <v>13</v>
      </c>
      <c r="AH20" t="n">
        <v>365573.6178263082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7.1077</v>
      </c>
      <c r="E21" t="n">
        <v>14.07</v>
      </c>
      <c r="F21" t="n">
        <v>10.77</v>
      </c>
      <c r="G21" t="n">
        <v>32.32</v>
      </c>
      <c r="H21" t="n">
        <v>0.51</v>
      </c>
      <c r="I21" t="n">
        <v>20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150.23</v>
      </c>
      <c r="Q21" t="n">
        <v>197.85</v>
      </c>
      <c r="R21" t="n">
        <v>39.17</v>
      </c>
      <c r="S21" t="n">
        <v>25.4</v>
      </c>
      <c r="T21" t="n">
        <v>5983.05</v>
      </c>
      <c r="U21" t="n">
        <v>0.65</v>
      </c>
      <c r="V21" t="n">
        <v>0.86</v>
      </c>
      <c r="W21" t="n">
        <v>2.98</v>
      </c>
      <c r="X21" t="n">
        <v>0.38</v>
      </c>
      <c r="Y21" t="n">
        <v>1</v>
      </c>
      <c r="Z21" t="n">
        <v>10</v>
      </c>
      <c r="AA21" t="n">
        <v>294.1666022582482</v>
      </c>
      <c r="AB21" t="n">
        <v>402.4917229243068</v>
      </c>
      <c r="AC21" t="n">
        <v>364.0784777890912</v>
      </c>
      <c r="AD21" t="n">
        <v>294166.6022582483</v>
      </c>
      <c r="AE21" t="n">
        <v>402491.7229243068</v>
      </c>
      <c r="AF21" t="n">
        <v>1.659044392608139e-06</v>
      </c>
      <c r="AG21" t="n">
        <v>13</v>
      </c>
      <c r="AH21" t="n">
        <v>364078.4777890912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7.1424</v>
      </c>
      <c r="E22" t="n">
        <v>14</v>
      </c>
      <c r="F22" t="n">
        <v>10.75</v>
      </c>
      <c r="G22" t="n">
        <v>33.93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149.62</v>
      </c>
      <c r="Q22" t="n">
        <v>197.83</v>
      </c>
      <c r="R22" t="n">
        <v>38.37</v>
      </c>
      <c r="S22" t="n">
        <v>25.4</v>
      </c>
      <c r="T22" t="n">
        <v>5584.54</v>
      </c>
      <c r="U22" t="n">
        <v>0.66</v>
      </c>
      <c r="V22" t="n">
        <v>0.87</v>
      </c>
      <c r="W22" t="n">
        <v>2.97</v>
      </c>
      <c r="X22" t="n">
        <v>0.35</v>
      </c>
      <c r="Y22" t="n">
        <v>1</v>
      </c>
      <c r="Z22" t="n">
        <v>10</v>
      </c>
      <c r="AA22" t="n">
        <v>292.8668052942735</v>
      </c>
      <c r="AB22" t="n">
        <v>400.7132833752015</v>
      </c>
      <c r="AC22" t="n">
        <v>362.469770014497</v>
      </c>
      <c r="AD22" t="n">
        <v>292866.8052942735</v>
      </c>
      <c r="AE22" t="n">
        <v>400713.2833752015</v>
      </c>
      <c r="AF22" t="n">
        <v>1.667143896023239e-06</v>
      </c>
      <c r="AG22" t="n">
        <v>13</v>
      </c>
      <c r="AH22" t="n">
        <v>362469.770014497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7.1441</v>
      </c>
      <c r="E23" t="n">
        <v>14</v>
      </c>
      <c r="F23" t="n">
        <v>10.74</v>
      </c>
      <c r="G23" t="n">
        <v>33.92</v>
      </c>
      <c r="H23" t="n">
        <v>0.55</v>
      </c>
      <c r="I23" t="n">
        <v>19</v>
      </c>
      <c r="J23" t="n">
        <v>202.98</v>
      </c>
      <c r="K23" t="n">
        <v>54.38</v>
      </c>
      <c r="L23" t="n">
        <v>6.25</v>
      </c>
      <c r="M23" t="n">
        <v>17</v>
      </c>
      <c r="N23" t="n">
        <v>42.35</v>
      </c>
      <c r="O23" t="n">
        <v>25267.7</v>
      </c>
      <c r="P23" t="n">
        <v>149.42</v>
      </c>
      <c r="Q23" t="n">
        <v>197.78</v>
      </c>
      <c r="R23" t="n">
        <v>38.26</v>
      </c>
      <c r="S23" t="n">
        <v>25.4</v>
      </c>
      <c r="T23" t="n">
        <v>5530.63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  <c r="AA23" t="n">
        <v>292.6395479769789</v>
      </c>
      <c r="AB23" t="n">
        <v>400.4023398877937</v>
      </c>
      <c r="AC23" t="n">
        <v>362.1885025371155</v>
      </c>
      <c r="AD23" t="n">
        <v>292639.5479769789</v>
      </c>
      <c r="AE23" t="n">
        <v>400402.3398877938</v>
      </c>
      <c r="AF23" t="n">
        <v>1.667540701666054e-06</v>
      </c>
      <c r="AG23" t="n">
        <v>13</v>
      </c>
      <c r="AH23" t="n">
        <v>362188.5025371155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7.1746</v>
      </c>
      <c r="E24" t="n">
        <v>13.94</v>
      </c>
      <c r="F24" t="n">
        <v>10.72</v>
      </c>
      <c r="G24" t="n">
        <v>35.74</v>
      </c>
      <c r="H24" t="n">
        <v>0.57</v>
      </c>
      <c r="I24" t="n">
        <v>18</v>
      </c>
      <c r="J24" t="n">
        <v>203.37</v>
      </c>
      <c r="K24" t="n">
        <v>54.38</v>
      </c>
      <c r="L24" t="n">
        <v>6.5</v>
      </c>
      <c r="M24" t="n">
        <v>16</v>
      </c>
      <c r="N24" t="n">
        <v>42.49</v>
      </c>
      <c r="O24" t="n">
        <v>25316.39</v>
      </c>
      <c r="P24" t="n">
        <v>149.18</v>
      </c>
      <c r="Q24" t="n">
        <v>197.8</v>
      </c>
      <c r="R24" t="n">
        <v>37.56</v>
      </c>
      <c r="S24" t="n">
        <v>25.4</v>
      </c>
      <c r="T24" t="n">
        <v>5185.1</v>
      </c>
      <c r="U24" t="n">
        <v>0.68</v>
      </c>
      <c r="V24" t="n">
        <v>0.87</v>
      </c>
      <c r="W24" t="n">
        <v>2.97</v>
      </c>
      <c r="X24" t="n">
        <v>0.33</v>
      </c>
      <c r="Y24" t="n">
        <v>1</v>
      </c>
      <c r="Z24" t="n">
        <v>10</v>
      </c>
      <c r="AA24" t="n">
        <v>291.7241670116605</v>
      </c>
      <c r="AB24" t="n">
        <v>399.1498752672872</v>
      </c>
      <c r="AC24" t="n">
        <v>361.0555713821449</v>
      </c>
      <c r="AD24" t="n">
        <v>291724.1670116605</v>
      </c>
      <c r="AE24" t="n">
        <v>399149.8752672872</v>
      </c>
      <c r="AF24" t="n">
        <v>1.674659861728317e-06</v>
      </c>
      <c r="AG24" t="n">
        <v>13</v>
      </c>
      <c r="AH24" t="n">
        <v>361055.5713821449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7.1987</v>
      </c>
      <c r="E25" t="n">
        <v>13.89</v>
      </c>
      <c r="F25" t="n">
        <v>10.71</v>
      </c>
      <c r="G25" t="n">
        <v>37.81</v>
      </c>
      <c r="H25" t="n">
        <v>0.59</v>
      </c>
      <c r="I25" t="n">
        <v>17</v>
      </c>
      <c r="J25" t="n">
        <v>203.77</v>
      </c>
      <c r="K25" t="n">
        <v>54.38</v>
      </c>
      <c r="L25" t="n">
        <v>6.75</v>
      </c>
      <c r="M25" t="n">
        <v>15</v>
      </c>
      <c r="N25" t="n">
        <v>42.64</v>
      </c>
      <c r="O25" t="n">
        <v>25365.14</v>
      </c>
      <c r="P25" t="n">
        <v>148.74</v>
      </c>
      <c r="Q25" t="n">
        <v>197.78</v>
      </c>
      <c r="R25" t="n">
        <v>37.44</v>
      </c>
      <c r="S25" t="n">
        <v>25.4</v>
      </c>
      <c r="T25" t="n">
        <v>5130.1</v>
      </c>
      <c r="U25" t="n">
        <v>0.68</v>
      </c>
      <c r="V25" t="n">
        <v>0.87</v>
      </c>
      <c r="W25" t="n">
        <v>2.97</v>
      </c>
      <c r="X25" t="n">
        <v>0.32</v>
      </c>
      <c r="Y25" t="n">
        <v>1</v>
      </c>
      <c r="Z25" t="n">
        <v>10</v>
      </c>
      <c r="AA25" t="n">
        <v>290.839000622927</v>
      </c>
      <c r="AB25" t="n">
        <v>397.9387515634369</v>
      </c>
      <c r="AC25" t="n">
        <v>359.9600356247674</v>
      </c>
      <c r="AD25" t="n">
        <v>290839.000622927</v>
      </c>
      <c r="AE25" t="n">
        <v>397938.7515634369</v>
      </c>
      <c r="AF25" t="n">
        <v>1.680285165252925e-06</v>
      </c>
      <c r="AG25" t="n">
        <v>13</v>
      </c>
      <c r="AH25" t="n">
        <v>359960.0356247674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7.193</v>
      </c>
      <c r="E26" t="n">
        <v>13.9</v>
      </c>
      <c r="F26" t="n">
        <v>10.72</v>
      </c>
      <c r="G26" t="n">
        <v>37.85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148.92</v>
      </c>
      <c r="Q26" t="n">
        <v>197.77</v>
      </c>
      <c r="R26" t="n">
        <v>37.82</v>
      </c>
      <c r="S26" t="n">
        <v>25.4</v>
      </c>
      <c r="T26" t="n">
        <v>5320.7</v>
      </c>
      <c r="U26" t="n">
        <v>0.67</v>
      </c>
      <c r="V26" t="n">
        <v>0.87</v>
      </c>
      <c r="W26" t="n">
        <v>2.97</v>
      </c>
      <c r="X26" t="n">
        <v>0.33</v>
      </c>
      <c r="Y26" t="n">
        <v>1</v>
      </c>
      <c r="Z26" t="n">
        <v>10</v>
      </c>
      <c r="AA26" t="n">
        <v>291.1341192235192</v>
      </c>
      <c r="AB26" t="n">
        <v>398.3425458524811</v>
      </c>
      <c r="AC26" t="n">
        <v>360.325292353594</v>
      </c>
      <c r="AD26" t="n">
        <v>291134.1192235192</v>
      </c>
      <c r="AE26" t="n">
        <v>398342.545852481</v>
      </c>
      <c r="AF26" t="n">
        <v>1.678954699274075e-06</v>
      </c>
      <c r="AG26" t="n">
        <v>13</v>
      </c>
      <c r="AH26" t="n">
        <v>360325.292353594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7.2315</v>
      </c>
      <c r="E27" t="n">
        <v>13.83</v>
      </c>
      <c r="F27" t="n">
        <v>10.69</v>
      </c>
      <c r="G27" t="n">
        <v>40.09</v>
      </c>
      <c r="H27" t="n">
        <v>0.63</v>
      </c>
      <c r="I27" t="n">
        <v>16</v>
      </c>
      <c r="J27" t="n">
        <v>204.56</v>
      </c>
      <c r="K27" t="n">
        <v>54.38</v>
      </c>
      <c r="L27" t="n">
        <v>7.25</v>
      </c>
      <c r="M27" t="n">
        <v>14</v>
      </c>
      <c r="N27" t="n">
        <v>42.93</v>
      </c>
      <c r="O27" t="n">
        <v>25462.78</v>
      </c>
      <c r="P27" t="n">
        <v>148.39</v>
      </c>
      <c r="Q27" t="n">
        <v>197.8</v>
      </c>
      <c r="R27" t="n">
        <v>36.61</v>
      </c>
      <c r="S27" t="n">
        <v>25.4</v>
      </c>
      <c r="T27" t="n">
        <v>4722.85</v>
      </c>
      <c r="U27" t="n">
        <v>0.6899999999999999</v>
      </c>
      <c r="V27" t="n">
        <v>0.87</v>
      </c>
      <c r="W27" t="n">
        <v>2.96</v>
      </c>
      <c r="X27" t="n">
        <v>0.3</v>
      </c>
      <c r="Y27" t="n">
        <v>1</v>
      </c>
      <c r="Z27" t="n">
        <v>10</v>
      </c>
      <c r="AA27" t="n">
        <v>289.8070130403739</v>
      </c>
      <c r="AB27" t="n">
        <v>396.5267406249088</v>
      </c>
      <c r="AC27" t="n">
        <v>358.6827850284427</v>
      </c>
      <c r="AD27" t="n">
        <v>289807.0130403739</v>
      </c>
      <c r="AE27" t="n">
        <v>396526.7406249088</v>
      </c>
      <c r="AF27" t="n">
        <v>1.687941180008408e-06</v>
      </c>
      <c r="AG27" t="n">
        <v>13</v>
      </c>
      <c r="AH27" t="n">
        <v>358682.7850284426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7.2334</v>
      </c>
      <c r="E28" t="n">
        <v>13.82</v>
      </c>
      <c r="F28" t="n">
        <v>10.69</v>
      </c>
      <c r="G28" t="n">
        <v>40.07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148.26</v>
      </c>
      <c r="Q28" t="n">
        <v>197.81</v>
      </c>
      <c r="R28" t="n">
        <v>36.64</v>
      </c>
      <c r="S28" t="n">
        <v>25.4</v>
      </c>
      <c r="T28" t="n">
        <v>4736.64</v>
      </c>
      <c r="U28" t="n">
        <v>0.6899999999999999</v>
      </c>
      <c r="V28" t="n">
        <v>0.87</v>
      </c>
      <c r="W28" t="n">
        <v>2.96</v>
      </c>
      <c r="X28" t="n">
        <v>0.3</v>
      </c>
      <c r="Y28" t="n">
        <v>1</v>
      </c>
      <c r="Z28" t="n">
        <v>10</v>
      </c>
      <c r="AA28" t="n">
        <v>279.1696767744449</v>
      </c>
      <c r="AB28" t="n">
        <v>381.9722678597093</v>
      </c>
      <c r="AC28" t="n">
        <v>345.5173707166228</v>
      </c>
      <c r="AD28" t="n">
        <v>279169.6767744449</v>
      </c>
      <c r="AE28" t="n">
        <v>381972.2678597093</v>
      </c>
      <c r="AF28" t="n">
        <v>1.688384668668024e-06</v>
      </c>
      <c r="AG28" t="n">
        <v>12</v>
      </c>
      <c r="AH28" t="n">
        <v>345517.3707166229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7.2613</v>
      </c>
      <c r="E29" t="n">
        <v>13.77</v>
      </c>
      <c r="F29" t="n">
        <v>10.67</v>
      </c>
      <c r="G29" t="n">
        <v>42.69</v>
      </c>
      <c r="H29" t="n">
        <v>0.67</v>
      </c>
      <c r="I29" t="n">
        <v>15</v>
      </c>
      <c r="J29" t="n">
        <v>205.35</v>
      </c>
      <c r="K29" t="n">
        <v>54.38</v>
      </c>
      <c r="L29" t="n">
        <v>7.75</v>
      </c>
      <c r="M29" t="n">
        <v>13</v>
      </c>
      <c r="N29" t="n">
        <v>43.22</v>
      </c>
      <c r="O29" t="n">
        <v>25560.62</v>
      </c>
      <c r="P29" t="n">
        <v>147.98</v>
      </c>
      <c r="Q29" t="n">
        <v>197.81</v>
      </c>
      <c r="R29" t="n">
        <v>36.19</v>
      </c>
      <c r="S29" t="n">
        <v>25.4</v>
      </c>
      <c r="T29" t="n">
        <v>4515.95</v>
      </c>
      <c r="U29" t="n">
        <v>0.7</v>
      </c>
      <c r="V29" t="n">
        <v>0.87</v>
      </c>
      <c r="W29" t="n">
        <v>2.96</v>
      </c>
      <c r="X29" t="n">
        <v>0.28</v>
      </c>
      <c r="Y29" t="n">
        <v>1</v>
      </c>
      <c r="Z29" t="n">
        <v>10</v>
      </c>
      <c r="AA29" t="n">
        <v>278.302045866068</v>
      </c>
      <c r="AB29" t="n">
        <v>380.7851369736939</v>
      </c>
      <c r="AC29" t="n">
        <v>344.4435379362201</v>
      </c>
      <c r="AD29" t="n">
        <v>278302.045866068</v>
      </c>
      <c r="AE29" t="n">
        <v>380785.1369736939</v>
      </c>
      <c r="AF29" t="n">
        <v>1.694896949511865e-06</v>
      </c>
      <c r="AG29" t="n">
        <v>12</v>
      </c>
      <c r="AH29" t="n">
        <v>344443.5379362201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7.2664</v>
      </c>
      <c r="E30" t="n">
        <v>13.76</v>
      </c>
      <c r="F30" t="n">
        <v>10.66</v>
      </c>
      <c r="G30" t="n">
        <v>42.65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147.65</v>
      </c>
      <c r="Q30" t="n">
        <v>197.8</v>
      </c>
      <c r="R30" t="n">
        <v>35.88</v>
      </c>
      <c r="S30" t="n">
        <v>25.4</v>
      </c>
      <c r="T30" t="n">
        <v>4360.36</v>
      </c>
      <c r="U30" t="n">
        <v>0.71</v>
      </c>
      <c r="V30" t="n">
        <v>0.87</v>
      </c>
      <c r="W30" t="n">
        <v>2.96</v>
      </c>
      <c r="X30" t="n">
        <v>0.27</v>
      </c>
      <c r="Y30" t="n">
        <v>1</v>
      </c>
      <c r="Z30" t="n">
        <v>10</v>
      </c>
      <c r="AA30" t="n">
        <v>277.9116238173602</v>
      </c>
      <c r="AB30" t="n">
        <v>380.2509443024467</v>
      </c>
      <c r="AC30" t="n">
        <v>343.9603278637726</v>
      </c>
      <c r="AD30" t="n">
        <v>277911.6238173602</v>
      </c>
      <c r="AE30" t="n">
        <v>380250.9443024467</v>
      </c>
      <c r="AF30" t="n">
        <v>1.696087366440309e-06</v>
      </c>
      <c r="AG30" t="n">
        <v>12</v>
      </c>
      <c r="AH30" t="n">
        <v>343960.3278637726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7.2914</v>
      </c>
      <c r="E31" t="n">
        <v>13.71</v>
      </c>
      <c r="F31" t="n">
        <v>10.65</v>
      </c>
      <c r="G31" t="n">
        <v>45.66</v>
      </c>
      <c r="H31" t="n">
        <v>0.71</v>
      </c>
      <c r="I31" t="n">
        <v>14</v>
      </c>
      <c r="J31" t="n">
        <v>206.15</v>
      </c>
      <c r="K31" t="n">
        <v>54.38</v>
      </c>
      <c r="L31" t="n">
        <v>8.25</v>
      </c>
      <c r="M31" t="n">
        <v>12</v>
      </c>
      <c r="N31" t="n">
        <v>43.52</v>
      </c>
      <c r="O31" t="n">
        <v>25658.66</v>
      </c>
      <c r="P31" t="n">
        <v>147.53</v>
      </c>
      <c r="Q31" t="n">
        <v>197.87</v>
      </c>
      <c r="R31" t="n">
        <v>35.41</v>
      </c>
      <c r="S31" t="n">
        <v>25.4</v>
      </c>
      <c r="T31" t="n">
        <v>4131.26</v>
      </c>
      <c r="U31" t="n">
        <v>0.72</v>
      </c>
      <c r="V31" t="n">
        <v>0.87</v>
      </c>
      <c r="W31" t="n">
        <v>2.97</v>
      </c>
      <c r="X31" t="n">
        <v>0.26</v>
      </c>
      <c r="Y31" t="n">
        <v>1</v>
      </c>
      <c r="Z31" t="n">
        <v>10</v>
      </c>
      <c r="AA31" t="n">
        <v>277.2689231004902</v>
      </c>
      <c r="AB31" t="n">
        <v>379.3715728276706</v>
      </c>
      <c r="AC31" t="n">
        <v>343.1648823683435</v>
      </c>
      <c r="AD31" t="n">
        <v>277268.9231004902</v>
      </c>
      <c r="AE31" t="n">
        <v>379371.5728276706</v>
      </c>
      <c r="AF31" t="n">
        <v>1.701922743540525e-06</v>
      </c>
      <c r="AG31" t="n">
        <v>12</v>
      </c>
      <c r="AH31" t="n">
        <v>343164.8823683435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7.2897</v>
      </c>
      <c r="E32" t="n">
        <v>13.72</v>
      </c>
      <c r="F32" t="n">
        <v>10.66</v>
      </c>
      <c r="G32" t="n">
        <v>45.67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147.45</v>
      </c>
      <c r="Q32" t="n">
        <v>197.76</v>
      </c>
      <c r="R32" t="n">
        <v>35.63</v>
      </c>
      <c r="S32" t="n">
        <v>25.4</v>
      </c>
      <c r="T32" t="n">
        <v>4240.77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  <c r="AA32" t="n">
        <v>277.2814247946996</v>
      </c>
      <c r="AB32" t="n">
        <v>379.3886781972238</v>
      </c>
      <c r="AC32" t="n">
        <v>343.1803552254341</v>
      </c>
      <c r="AD32" t="n">
        <v>277281.4247946996</v>
      </c>
      <c r="AE32" t="n">
        <v>379388.6781972238</v>
      </c>
      <c r="AF32" t="n">
        <v>1.70152593789771e-06</v>
      </c>
      <c r="AG32" t="n">
        <v>12</v>
      </c>
      <c r="AH32" t="n">
        <v>343180.3552254341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7.2883</v>
      </c>
      <c r="E33" t="n">
        <v>13.72</v>
      </c>
      <c r="F33" t="n">
        <v>10.66</v>
      </c>
      <c r="G33" t="n">
        <v>45.68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147.19</v>
      </c>
      <c r="Q33" t="n">
        <v>197.81</v>
      </c>
      <c r="R33" t="n">
        <v>35.92</v>
      </c>
      <c r="S33" t="n">
        <v>25.4</v>
      </c>
      <c r="T33" t="n">
        <v>4383.76</v>
      </c>
      <c r="U33" t="n">
        <v>0.71</v>
      </c>
      <c r="V33" t="n">
        <v>0.87</v>
      </c>
      <c r="W33" t="n">
        <v>2.96</v>
      </c>
      <c r="X33" t="n">
        <v>0.27</v>
      </c>
      <c r="Y33" t="n">
        <v>1</v>
      </c>
      <c r="Z33" t="n">
        <v>10</v>
      </c>
      <c r="AA33" t="n">
        <v>277.1160698569761</v>
      </c>
      <c r="AB33" t="n">
        <v>379.1624322764855</v>
      </c>
      <c r="AC33" t="n">
        <v>342.9757018978329</v>
      </c>
      <c r="AD33" t="n">
        <v>277116.0698569761</v>
      </c>
      <c r="AE33" t="n">
        <v>379162.4322764855</v>
      </c>
      <c r="AF33" t="n">
        <v>1.701199156780098e-06</v>
      </c>
      <c r="AG33" t="n">
        <v>12</v>
      </c>
      <c r="AH33" t="n">
        <v>342975.7018978329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7.3174</v>
      </c>
      <c r="E34" t="n">
        <v>13.67</v>
      </c>
      <c r="F34" t="n">
        <v>10.64</v>
      </c>
      <c r="G34" t="n">
        <v>49.13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147.24</v>
      </c>
      <c r="Q34" t="n">
        <v>197.76</v>
      </c>
      <c r="R34" t="n">
        <v>35.15</v>
      </c>
      <c r="S34" t="n">
        <v>25.4</v>
      </c>
      <c r="T34" t="n">
        <v>4008.33</v>
      </c>
      <c r="U34" t="n">
        <v>0.72</v>
      </c>
      <c r="V34" t="n">
        <v>0.87</v>
      </c>
      <c r="W34" t="n">
        <v>2.96</v>
      </c>
      <c r="X34" t="n">
        <v>0.25</v>
      </c>
      <c r="Y34" t="n">
        <v>1</v>
      </c>
      <c r="Z34" t="n">
        <v>10</v>
      </c>
      <c r="AA34" t="n">
        <v>276.4837993684022</v>
      </c>
      <c r="AB34" t="n">
        <v>378.2973319002134</v>
      </c>
      <c r="AC34" t="n">
        <v>342.1931654872962</v>
      </c>
      <c r="AD34" t="n">
        <v>276483.7993684022</v>
      </c>
      <c r="AE34" t="n">
        <v>378297.3319002134</v>
      </c>
      <c r="AF34" t="n">
        <v>1.707991535724749e-06</v>
      </c>
      <c r="AG34" t="n">
        <v>12</v>
      </c>
      <c r="AH34" t="n">
        <v>342193.1654872962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7.332</v>
      </c>
      <c r="E35" t="n">
        <v>13.64</v>
      </c>
      <c r="F35" t="n">
        <v>10.62</v>
      </c>
      <c r="G35" t="n">
        <v>49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146.67</v>
      </c>
      <c r="Q35" t="n">
        <v>197.76</v>
      </c>
      <c r="R35" t="n">
        <v>34.5</v>
      </c>
      <c r="S35" t="n">
        <v>25.4</v>
      </c>
      <c r="T35" t="n">
        <v>3681.62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  <c r="AA35" t="n">
        <v>275.6898390837097</v>
      </c>
      <c r="AB35" t="n">
        <v>377.2110004116414</v>
      </c>
      <c r="AC35" t="n">
        <v>341.2105119513176</v>
      </c>
      <c r="AD35" t="n">
        <v>275689.8390837097</v>
      </c>
      <c r="AE35" t="n">
        <v>377211.0004116414</v>
      </c>
      <c r="AF35" t="n">
        <v>1.711399395951275e-06</v>
      </c>
      <c r="AG35" t="n">
        <v>12</v>
      </c>
      <c r="AH35" t="n">
        <v>341210.5119513177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7.3235</v>
      </c>
      <c r="E36" t="n">
        <v>13.65</v>
      </c>
      <c r="F36" t="n">
        <v>10.63</v>
      </c>
      <c r="G36" t="n">
        <v>49.07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146.55</v>
      </c>
      <c r="Q36" t="n">
        <v>197.78</v>
      </c>
      <c r="R36" t="n">
        <v>34.97</v>
      </c>
      <c r="S36" t="n">
        <v>25.4</v>
      </c>
      <c r="T36" t="n">
        <v>3915.45</v>
      </c>
      <c r="U36" t="n">
        <v>0.73</v>
      </c>
      <c r="V36" t="n">
        <v>0.88</v>
      </c>
      <c r="W36" t="n">
        <v>2.96</v>
      </c>
      <c r="X36" t="n">
        <v>0.24</v>
      </c>
      <c r="Y36" t="n">
        <v>1</v>
      </c>
      <c r="Z36" t="n">
        <v>10</v>
      </c>
      <c r="AA36" t="n">
        <v>275.8098291861534</v>
      </c>
      <c r="AB36" t="n">
        <v>377.3751761633946</v>
      </c>
      <c r="AC36" t="n">
        <v>341.3590189997457</v>
      </c>
      <c r="AD36" t="n">
        <v>275809.8291861534</v>
      </c>
      <c r="AE36" t="n">
        <v>377375.1761633946</v>
      </c>
      <c r="AF36" t="n">
        <v>1.709415367737202e-06</v>
      </c>
      <c r="AG36" t="n">
        <v>12</v>
      </c>
      <c r="AH36" t="n">
        <v>341359.0189997457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7.3534</v>
      </c>
      <c r="E37" t="n">
        <v>13.6</v>
      </c>
      <c r="F37" t="n">
        <v>10.62</v>
      </c>
      <c r="G37" t="n">
        <v>53.08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10</v>
      </c>
      <c r="N37" t="n">
        <v>44.41</v>
      </c>
      <c r="O37" t="n">
        <v>25954</v>
      </c>
      <c r="P37" t="n">
        <v>146.3</v>
      </c>
      <c r="Q37" t="n">
        <v>197.79</v>
      </c>
      <c r="R37" t="n">
        <v>34.26</v>
      </c>
      <c r="S37" t="n">
        <v>25.4</v>
      </c>
      <c r="T37" t="n">
        <v>3566.06</v>
      </c>
      <c r="U37" t="n">
        <v>0.74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  <c r="AA37" t="n">
        <v>274.9846297058823</v>
      </c>
      <c r="AB37" t="n">
        <v>376.246101829256</v>
      </c>
      <c r="AC37" t="n">
        <v>340.3377019353914</v>
      </c>
      <c r="AD37" t="n">
        <v>274984.6297058823</v>
      </c>
      <c r="AE37" t="n">
        <v>376246.101829256</v>
      </c>
      <c r="AF37" t="n">
        <v>1.71639447874906e-06</v>
      </c>
      <c r="AG37" t="n">
        <v>12</v>
      </c>
      <c r="AH37" t="n">
        <v>340337.7019353914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7.3552</v>
      </c>
      <c r="E38" t="n">
        <v>13.6</v>
      </c>
      <c r="F38" t="n">
        <v>10.61</v>
      </c>
      <c r="G38" t="n">
        <v>53.06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146.27</v>
      </c>
      <c r="Q38" t="n">
        <v>197.78</v>
      </c>
      <c r="R38" t="n">
        <v>34.35</v>
      </c>
      <c r="S38" t="n">
        <v>25.4</v>
      </c>
      <c r="T38" t="n">
        <v>3609.71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274.8893748644495</v>
      </c>
      <c r="AB38" t="n">
        <v>376.1157699528605</v>
      </c>
      <c r="AC38" t="n">
        <v>340.2198087503572</v>
      </c>
      <c r="AD38" t="n">
        <v>274889.3748644494</v>
      </c>
      <c r="AE38" t="n">
        <v>376115.7699528605</v>
      </c>
      <c r="AF38" t="n">
        <v>1.716814625900275e-06</v>
      </c>
      <c r="AG38" t="n">
        <v>12</v>
      </c>
      <c r="AH38" t="n">
        <v>340219.8087503572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7.3529</v>
      </c>
      <c r="E39" t="n">
        <v>13.6</v>
      </c>
      <c r="F39" t="n">
        <v>10.62</v>
      </c>
      <c r="G39" t="n">
        <v>53.08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146</v>
      </c>
      <c r="Q39" t="n">
        <v>197.75</v>
      </c>
      <c r="R39" t="n">
        <v>34.4</v>
      </c>
      <c r="S39" t="n">
        <v>25.4</v>
      </c>
      <c r="T39" t="n">
        <v>3634.03</v>
      </c>
      <c r="U39" t="n">
        <v>0.74</v>
      </c>
      <c r="V39" t="n">
        <v>0.88</v>
      </c>
      <c r="W39" t="n">
        <v>2.96</v>
      </c>
      <c r="X39" t="n">
        <v>0.23</v>
      </c>
      <c r="Y39" t="n">
        <v>1</v>
      </c>
      <c r="Z39" t="n">
        <v>10</v>
      </c>
      <c r="AA39" t="n">
        <v>274.7726284219103</v>
      </c>
      <c r="AB39" t="n">
        <v>375.9560323196889</v>
      </c>
      <c r="AC39" t="n">
        <v>340.0753162527024</v>
      </c>
      <c r="AD39" t="n">
        <v>274772.6284219103</v>
      </c>
      <c r="AE39" t="n">
        <v>375956.0323196889</v>
      </c>
      <c r="AF39" t="n">
        <v>1.716277771207055e-06</v>
      </c>
      <c r="AG39" t="n">
        <v>12</v>
      </c>
      <c r="AH39" t="n">
        <v>340075.3162527024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7.3881</v>
      </c>
      <c r="E40" t="n">
        <v>13.54</v>
      </c>
      <c r="F40" t="n">
        <v>10.59</v>
      </c>
      <c r="G40" t="n">
        <v>57.77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9</v>
      </c>
      <c r="N40" t="n">
        <v>44.87</v>
      </c>
      <c r="O40" t="n">
        <v>26102.37</v>
      </c>
      <c r="P40" t="n">
        <v>145.57</v>
      </c>
      <c r="Q40" t="n">
        <v>197.75</v>
      </c>
      <c r="R40" t="n">
        <v>33.66</v>
      </c>
      <c r="S40" t="n">
        <v>25.4</v>
      </c>
      <c r="T40" t="n">
        <v>3269.49</v>
      </c>
      <c r="U40" t="n">
        <v>0.75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273.6436570875761</v>
      </c>
      <c r="AB40" t="n">
        <v>374.4113239333528</v>
      </c>
      <c r="AC40" t="n">
        <v>338.6780326667463</v>
      </c>
      <c r="AD40" t="n">
        <v>273643.6570875761</v>
      </c>
      <c r="AE40" t="n">
        <v>374411.3239333528</v>
      </c>
      <c r="AF40" t="n">
        <v>1.724493982164159e-06</v>
      </c>
      <c r="AG40" t="n">
        <v>12</v>
      </c>
      <c r="AH40" t="n">
        <v>338678.0326667463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7.3898</v>
      </c>
      <c r="E41" t="n">
        <v>13.53</v>
      </c>
      <c r="F41" t="n">
        <v>10.59</v>
      </c>
      <c r="G41" t="n">
        <v>57.75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145.45</v>
      </c>
      <c r="Q41" t="n">
        <v>197.75</v>
      </c>
      <c r="R41" t="n">
        <v>33.47</v>
      </c>
      <c r="S41" t="n">
        <v>25.4</v>
      </c>
      <c r="T41" t="n">
        <v>3174.22</v>
      </c>
      <c r="U41" t="n">
        <v>0.76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  <c r="AA41" t="n">
        <v>273.5216577514966</v>
      </c>
      <c r="AB41" t="n">
        <v>374.2443990594979</v>
      </c>
      <c r="AC41" t="n">
        <v>338.5270388685717</v>
      </c>
      <c r="AD41" t="n">
        <v>273521.6577514966</v>
      </c>
      <c r="AE41" t="n">
        <v>374244.3990594979</v>
      </c>
      <c r="AF41" t="n">
        <v>1.724890787806974e-06</v>
      </c>
      <c r="AG41" t="n">
        <v>12</v>
      </c>
      <c r="AH41" t="n">
        <v>338527.0388685717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7.3919</v>
      </c>
      <c r="E42" t="n">
        <v>13.53</v>
      </c>
      <c r="F42" t="n">
        <v>10.58</v>
      </c>
      <c r="G42" t="n">
        <v>57.73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145.43</v>
      </c>
      <c r="Q42" t="n">
        <v>197.78</v>
      </c>
      <c r="R42" t="n">
        <v>33.44</v>
      </c>
      <c r="S42" t="n">
        <v>25.4</v>
      </c>
      <c r="T42" t="n">
        <v>3161.78</v>
      </c>
      <c r="U42" t="n">
        <v>0.76</v>
      </c>
      <c r="V42" t="n">
        <v>0.88</v>
      </c>
      <c r="W42" t="n">
        <v>2.95</v>
      </c>
      <c r="X42" t="n">
        <v>0.19</v>
      </c>
      <c r="Y42" t="n">
        <v>1</v>
      </c>
      <c r="Z42" t="n">
        <v>10</v>
      </c>
      <c r="AA42" t="n">
        <v>273.4286661552311</v>
      </c>
      <c r="AB42" t="n">
        <v>374.1171638549878</v>
      </c>
      <c r="AC42" t="n">
        <v>338.4119468134043</v>
      </c>
      <c r="AD42" t="n">
        <v>273428.6661552311</v>
      </c>
      <c r="AE42" t="n">
        <v>374117.1638549878</v>
      </c>
      <c r="AF42" t="n">
        <v>1.725380959483392e-06</v>
      </c>
      <c r="AG42" t="n">
        <v>12</v>
      </c>
      <c r="AH42" t="n">
        <v>338411.9468134043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7.3908</v>
      </c>
      <c r="E43" t="n">
        <v>13.53</v>
      </c>
      <c r="F43" t="n">
        <v>10.59</v>
      </c>
      <c r="G43" t="n">
        <v>57.74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145.47</v>
      </c>
      <c r="Q43" t="n">
        <v>197.75</v>
      </c>
      <c r="R43" t="n">
        <v>33.38</v>
      </c>
      <c r="S43" t="n">
        <v>25.4</v>
      </c>
      <c r="T43" t="n">
        <v>3130.4</v>
      </c>
      <c r="U43" t="n">
        <v>0.76</v>
      </c>
      <c r="V43" t="n">
        <v>0.88</v>
      </c>
      <c r="W43" t="n">
        <v>2.96</v>
      </c>
      <c r="X43" t="n">
        <v>0.2</v>
      </c>
      <c r="Y43" t="n">
        <v>1</v>
      </c>
      <c r="Z43" t="n">
        <v>10</v>
      </c>
      <c r="AA43" t="n">
        <v>273.5166211499046</v>
      </c>
      <c r="AB43" t="n">
        <v>374.2375077590007</v>
      </c>
      <c r="AC43" t="n">
        <v>338.5208052641219</v>
      </c>
      <c r="AD43" t="n">
        <v>273516.6211499046</v>
      </c>
      <c r="AE43" t="n">
        <v>374237.5077590006</v>
      </c>
      <c r="AF43" t="n">
        <v>1.725124202890983e-06</v>
      </c>
      <c r="AG43" t="n">
        <v>12</v>
      </c>
      <c r="AH43" t="n">
        <v>338520.8052641219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7.3911</v>
      </c>
      <c r="E44" t="n">
        <v>13.53</v>
      </c>
      <c r="F44" t="n">
        <v>10.59</v>
      </c>
      <c r="G44" t="n">
        <v>57.74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145.16</v>
      </c>
      <c r="Q44" t="n">
        <v>197.79</v>
      </c>
      <c r="R44" t="n">
        <v>33.41</v>
      </c>
      <c r="S44" t="n">
        <v>25.4</v>
      </c>
      <c r="T44" t="n">
        <v>3144.25</v>
      </c>
      <c r="U44" t="n">
        <v>0.76</v>
      </c>
      <c r="V44" t="n">
        <v>0.88</v>
      </c>
      <c r="W44" t="n">
        <v>2.96</v>
      </c>
      <c r="X44" t="n">
        <v>0.19</v>
      </c>
      <c r="Y44" t="n">
        <v>1</v>
      </c>
      <c r="Z44" t="n">
        <v>10</v>
      </c>
      <c r="AA44" t="n">
        <v>273.282444268156</v>
      </c>
      <c r="AB44" t="n">
        <v>373.9170966182373</v>
      </c>
      <c r="AC44" t="n">
        <v>338.2309737129331</v>
      </c>
      <c r="AD44" t="n">
        <v>273282.444268156</v>
      </c>
      <c r="AE44" t="n">
        <v>373917.0966182373</v>
      </c>
      <c r="AF44" t="n">
        <v>1.725194227416185e-06</v>
      </c>
      <c r="AG44" t="n">
        <v>12</v>
      </c>
      <c r="AH44" t="n">
        <v>338230.9737129331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7.4227</v>
      </c>
      <c r="E45" t="n">
        <v>13.47</v>
      </c>
      <c r="F45" t="n">
        <v>10.57</v>
      </c>
      <c r="G45" t="n">
        <v>63.4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144.98</v>
      </c>
      <c r="Q45" t="n">
        <v>197.76</v>
      </c>
      <c r="R45" t="n">
        <v>32.82</v>
      </c>
      <c r="S45" t="n">
        <v>25.4</v>
      </c>
      <c r="T45" t="n">
        <v>2856.13</v>
      </c>
      <c r="U45" t="n">
        <v>0.77</v>
      </c>
      <c r="V45" t="n">
        <v>0.88</v>
      </c>
      <c r="W45" t="n">
        <v>2.96</v>
      </c>
      <c r="X45" t="n">
        <v>0.18</v>
      </c>
      <c r="Y45" t="n">
        <v>1</v>
      </c>
      <c r="Z45" t="n">
        <v>10</v>
      </c>
      <c r="AA45" t="n">
        <v>272.4564336222846</v>
      </c>
      <c r="AB45" t="n">
        <v>372.7869124115382</v>
      </c>
      <c r="AC45" t="n">
        <v>337.2086527006978</v>
      </c>
      <c r="AD45" t="n">
        <v>272456.4336222846</v>
      </c>
      <c r="AE45" t="n">
        <v>372786.9124115382</v>
      </c>
      <c r="AF45" t="n">
        <v>1.732570144070858e-06</v>
      </c>
      <c r="AG45" t="n">
        <v>12</v>
      </c>
      <c r="AH45" t="n">
        <v>337208.6527006978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7.4279</v>
      </c>
      <c r="E46" t="n">
        <v>13.46</v>
      </c>
      <c r="F46" t="n">
        <v>10.56</v>
      </c>
      <c r="G46" t="n">
        <v>63.34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144.86</v>
      </c>
      <c r="Q46" t="n">
        <v>197.75</v>
      </c>
      <c r="R46" t="n">
        <v>32.52</v>
      </c>
      <c r="S46" t="n">
        <v>25.4</v>
      </c>
      <c r="T46" t="n">
        <v>2703.74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  <c r="AA46" t="n">
        <v>272.2304156765056</v>
      </c>
      <c r="AB46" t="n">
        <v>372.4776646869155</v>
      </c>
      <c r="AC46" t="n">
        <v>336.9289191448812</v>
      </c>
      <c r="AD46" t="n">
        <v>272230.4156765057</v>
      </c>
      <c r="AE46" t="n">
        <v>372477.6646869155</v>
      </c>
      <c r="AF46" t="n">
        <v>1.733783902507703e-06</v>
      </c>
      <c r="AG46" t="n">
        <v>12</v>
      </c>
      <c r="AH46" t="n">
        <v>336928.9191448812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7.4267</v>
      </c>
      <c r="E47" t="n">
        <v>13.46</v>
      </c>
      <c r="F47" t="n">
        <v>10.56</v>
      </c>
      <c r="G47" t="n">
        <v>63.36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144.78</v>
      </c>
      <c r="Q47" t="n">
        <v>197.76</v>
      </c>
      <c r="R47" t="n">
        <v>32.58</v>
      </c>
      <c r="S47" t="n">
        <v>25.4</v>
      </c>
      <c r="T47" t="n">
        <v>2736.57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272.1951874119757</v>
      </c>
      <c r="AB47" t="n">
        <v>372.4294638212241</v>
      </c>
      <c r="AC47" t="n">
        <v>336.8853185021611</v>
      </c>
      <c r="AD47" t="n">
        <v>272195.1874119756</v>
      </c>
      <c r="AE47" t="n">
        <v>372429.4638212242</v>
      </c>
      <c r="AF47" t="n">
        <v>1.733503804406892e-06</v>
      </c>
      <c r="AG47" t="n">
        <v>12</v>
      </c>
      <c r="AH47" t="n">
        <v>336885.3185021611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7.4215</v>
      </c>
      <c r="E48" t="n">
        <v>13.47</v>
      </c>
      <c r="F48" t="n">
        <v>10.57</v>
      </c>
      <c r="G48" t="n">
        <v>63.41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144.78</v>
      </c>
      <c r="Q48" t="n">
        <v>197.81</v>
      </c>
      <c r="R48" t="n">
        <v>32.95</v>
      </c>
      <c r="S48" t="n">
        <v>25.4</v>
      </c>
      <c r="T48" t="n">
        <v>2920.37</v>
      </c>
      <c r="U48" t="n">
        <v>0.77</v>
      </c>
      <c r="V48" t="n">
        <v>0.88</v>
      </c>
      <c r="W48" t="n">
        <v>2.95</v>
      </c>
      <c r="X48" t="n">
        <v>0.18</v>
      </c>
      <c r="Y48" t="n">
        <v>1</v>
      </c>
      <c r="Z48" t="n">
        <v>10</v>
      </c>
      <c r="AA48" t="n">
        <v>272.3332248964629</v>
      </c>
      <c r="AB48" t="n">
        <v>372.6183327972836</v>
      </c>
      <c r="AC48" t="n">
        <v>337.0561620882248</v>
      </c>
      <c r="AD48" t="n">
        <v>272333.2248964629</v>
      </c>
      <c r="AE48" t="n">
        <v>372618.3327972837</v>
      </c>
      <c r="AF48" t="n">
        <v>1.732290045970047e-06</v>
      </c>
      <c r="AG48" t="n">
        <v>12</v>
      </c>
      <c r="AH48" t="n">
        <v>337056.1620882248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7.4228</v>
      </c>
      <c r="E49" t="n">
        <v>13.47</v>
      </c>
      <c r="F49" t="n">
        <v>10.57</v>
      </c>
      <c r="G49" t="n">
        <v>63.4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144.36</v>
      </c>
      <c r="Q49" t="n">
        <v>197.77</v>
      </c>
      <c r="R49" t="n">
        <v>32.85</v>
      </c>
      <c r="S49" t="n">
        <v>25.4</v>
      </c>
      <c r="T49" t="n">
        <v>2873.34</v>
      </c>
      <c r="U49" t="n">
        <v>0.77</v>
      </c>
      <c r="V49" t="n">
        <v>0.88</v>
      </c>
      <c r="W49" t="n">
        <v>2.95</v>
      </c>
      <c r="X49" t="n">
        <v>0.18</v>
      </c>
      <c r="Y49" t="n">
        <v>1</v>
      </c>
      <c r="Z49" t="n">
        <v>10</v>
      </c>
      <c r="AA49" t="n">
        <v>271.9999328196575</v>
      </c>
      <c r="AB49" t="n">
        <v>372.1623078739898</v>
      </c>
      <c r="AC49" t="n">
        <v>336.6436595435752</v>
      </c>
      <c r="AD49" t="n">
        <v>271999.9328196576</v>
      </c>
      <c r="AE49" t="n">
        <v>372162.3078739899</v>
      </c>
      <c r="AF49" t="n">
        <v>1.732593485579259e-06</v>
      </c>
      <c r="AG49" t="n">
        <v>12</v>
      </c>
      <c r="AH49" t="n">
        <v>336643.6595435751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7.454</v>
      </c>
      <c r="E50" t="n">
        <v>13.42</v>
      </c>
      <c r="F50" t="n">
        <v>10.55</v>
      </c>
      <c r="G50" t="n">
        <v>70.33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143.97</v>
      </c>
      <c r="Q50" t="n">
        <v>197.75</v>
      </c>
      <c r="R50" t="n">
        <v>32.21</v>
      </c>
      <c r="S50" t="n">
        <v>25.4</v>
      </c>
      <c r="T50" t="n">
        <v>2558.1</v>
      </c>
      <c r="U50" t="n">
        <v>0.79</v>
      </c>
      <c r="V50" t="n">
        <v>0.88</v>
      </c>
      <c r="W50" t="n">
        <v>2.96</v>
      </c>
      <c r="X50" t="n">
        <v>0.16</v>
      </c>
      <c r="Y50" t="n">
        <v>1</v>
      </c>
      <c r="Z50" t="n">
        <v>10</v>
      </c>
      <c r="AA50" t="n">
        <v>271.0372689648389</v>
      </c>
      <c r="AB50" t="n">
        <v>370.8451487180952</v>
      </c>
      <c r="AC50" t="n">
        <v>335.4522082088746</v>
      </c>
      <c r="AD50" t="n">
        <v>271037.2689648389</v>
      </c>
      <c r="AE50" t="n">
        <v>370845.1487180952</v>
      </c>
      <c r="AF50" t="n">
        <v>1.739876036200328e-06</v>
      </c>
      <c r="AG50" t="n">
        <v>12</v>
      </c>
      <c r="AH50" t="n">
        <v>335452.2082088746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7.4508</v>
      </c>
      <c r="E51" t="n">
        <v>13.42</v>
      </c>
      <c r="F51" t="n">
        <v>10.55</v>
      </c>
      <c r="G51" t="n">
        <v>70.36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144.17</v>
      </c>
      <c r="Q51" t="n">
        <v>197.75</v>
      </c>
      <c r="R51" t="n">
        <v>32.65</v>
      </c>
      <c r="S51" t="n">
        <v>25.4</v>
      </c>
      <c r="T51" t="n">
        <v>2775.22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271.2450111489944</v>
      </c>
      <c r="AB51" t="n">
        <v>371.1293907393949</v>
      </c>
      <c r="AC51" t="n">
        <v>335.7093225705977</v>
      </c>
      <c r="AD51" t="n">
        <v>271245.0111489944</v>
      </c>
      <c r="AE51" t="n">
        <v>371129.3907393949</v>
      </c>
      <c r="AF51" t="n">
        <v>1.7391291079315e-06</v>
      </c>
      <c r="AG51" t="n">
        <v>12</v>
      </c>
      <c r="AH51" t="n">
        <v>335709.3225705977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7.4531</v>
      </c>
      <c r="E52" t="n">
        <v>13.42</v>
      </c>
      <c r="F52" t="n">
        <v>10.55</v>
      </c>
      <c r="G52" t="n">
        <v>70.34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144.11</v>
      </c>
      <c r="Q52" t="n">
        <v>197.75</v>
      </c>
      <c r="R52" t="n">
        <v>32.44</v>
      </c>
      <c r="S52" t="n">
        <v>25.4</v>
      </c>
      <c r="T52" t="n">
        <v>2670.49</v>
      </c>
      <c r="U52" t="n">
        <v>0.78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  <c r="AA52" t="n">
        <v>271.1568293581266</v>
      </c>
      <c r="AB52" t="n">
        <v>371.0087365228237</v>
      </c>
      <c r="AC52" t="n">
        <v>335.6001834231167</v>
      </c>
      <c r="AD52" t="n">
        <v>271156.8293581266</v>
      </c>
      <c r="AE52" t="n">
        <v>371008.7365228236</v>
      </c>
      <c r="AF52" t="n">
        <v>1.73966596262472e-06</v>
      </c>
      <c r="AG52" t="n">
        <v>12</v>
      </c>
      <c r="AH52" t="n">
        <v>335600.1834231167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7.4513</v>
      </c>
      <c r="E53" t="n">
        <v>13.42</v>
      </c>
      <c r="F53" t="n">
        <v>10.55</v>
      </c>
      <c r="G53" t="n">
        <v>70.36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144.17</v>
      </c>
      <c r="Q53" t="n">
        <v>197.8</v>
      </c>
      <c r="R53" t="n">
        <v>32.45</v>
      </c>
      <c r="S53" t="n">
        <v>25.4</v>
      </c>
      <c r="T53" t="n">
        <v>2676.52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  <c r="AA53" t="n">
        <v>271.235362695719</v>
      </c>
      <c r="AB53" t="n">
        <v>371.1161892999639</v>
      </c>
      <c r="AC53" t="n">
        <v>335.6973810580175</v>
      </c>
      <c r="AD53" t="n">
        <v>271235.362695719</v>
      </c>
      <c r="AE53" t="n">
        <v>371116.1892999639</v>
      </c>
      <c r="AF53" t="n">
        <v>1.739245815473505e-06</v>
      </c>
      <c r="AG53" t="n">
        <v>12</v>
      </c>
      <c r="AH53" t="n">
        <v>335697.3810580175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7.4513</v>
      </c>
      <c r="E54" t="n">
        <v>13.42</v>
      </c>
      <c r="F54" t="n">
        <v>10.55</v>
      </c>
      <c r="G54" t="n">
        <v>70.36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143.95</v>
      </c>
      <c r="Q54" t="n">
        <v>197.76</v>
      </c>
      <c r="R54" t="n">
        <v>32.41</v>
      </c>
      <c r="S54" t="n">
        <v>25.4</v>
      </c>
      <c r="T54" t="n">
        <v>2653.74</v>
      </c>
      <c r="U54" t="n">
        <v>0.78</v>
      </c>
      <c r="V54" t="n">
        <v>0.88</v>
      </c>
      <c r="W54" t="n">
        <v>2.96</v>
      </c>
      <c r="X54" t="n">
        <v>0.16</v>
      </c>
      <c r="Y54" t="n">
        <v>1</v>
      </c>
      <c r="Z54" t="n">
        <v>10</v>
      </c>
      <c r="AA54" t="n">
        <v>271.0746886006308</v>
      </c>
      <c r="AB54" t="n">
        <v>370.8963479146233</v>
      </c>
      <c r="AC54" t="n">
        <v>335.4985210259446</v>
      </c>
      <c r="AD54" t="n">
        <v>271074.6886006308</v>
      </c>
      <c r="AE54" t="n">
        <v>370896.3479146233</v>
      </c>
      <c r="AF54" t="n">
        <v>1.739245815473505e-06</v>
      </c>
      <c r="AG54" t="n">
        <v>12</v>
      </c>
      <c r="AH54" t="n">
        <v>335498.5210259446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7.4519</v>
      </c>
      <c r="E55" t="n">
        <v>13.42</v>
      </c>
      <c r="F55" t="n">
        <v>10.55</v>
      </c>
      <c r="G55" t="n">
        <v>70.34999999999999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143.83</v>
      </c>
      <c r="Q55" t="n">
        <v>197.75</v>
      </c>
      <c r="R55" t="n">
        <v>32.52</v>
      </c>
      <c r="S55" t="n">
        <v>25.4</v>
      </c>
      <c r="T55" t="n">
        <v>2709.14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  <c r="AA55" t="n">
        <v>270.9754917436714</v>
      </c>
      <c r="AB55" t="n">
        <v>370.7606223986751</v>
      </c>
      <c r="AC55" t="n">
        <v>335.3757489627465</v>
      </c>
      <c r="AD55" t="n">
        <v>270975.4917436714</v>
      </c>
      <c r="AE55" t="n">
        <v>370760.6223986751</v>
      </c>
      <c r="AF55" t="n">
        <v>1.73938586452391e-06</v>
      </c>
      <c r="AG55" t="n">
        <v>12</v>
      </c>
      <c r="AH55" t="n">
        <v>335375.7489627465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7.4543</v>
      </c>
      <c r="E56" t="n">
        <v>13.42</v>
      </c>
      <c r="F56" t="n">
        <v>10.55</v>
      </c>
      <c r="G56" t="n">
        <v>70.31999999999999</v>
      </c>
      <c r="H56" t="n">
        <v>1.19</v>
      </c>
      <c r="I56" t="n">
        <v>9</v>
      </c>
      <c r="J56" t="n">
        <v>216.22</v>
      </c>
      <c r="K56" t="n">
        <v>54.38</v>
      </c>
      <c r="L56" t="n">
        <v>14.5</v>
      </c>
      <c r="M56" t="n">
        <v>7</v>
      </c>
      <c r="N56" t="n">
        <v>47.35</v>
      </c>
      <c r="O56" t="n">
        <v>26901.66</v>
      </c>
      <c r="P56" t="n">
        <v>143.58</v>
      </c>
      <c r="Q56" t="n">
        <v>197.8</v>
      </c>
      <c r="R56" t="n">
        <v>32.28</v>
      </c>
      <c r="S56" t="n">
        <v>25.4</v>
      </c>
      <c r="T56" t="n">
        <v>2590.38</v>
      </c>
      <c r="U56" t="n">
        <v>0.79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270.746773863972</v>
      </c>
      <c r="AB56" t="n">
        <v>370.4476805053495</v>
      </c>
      <c r="AC56" t="n">
        <v>335.0926738045032</v>
      </c>
      <c r="AD56" t="n">
        <v>270746.7738639719</v>
      </c>
      <c r="AE56" t="n">
        <v>370447.6805053495</v>
      </c>
      <c r="AF56" t="n">
        <v>1.739946060725531e-06</v>
      </c>
      <c r="AG56" t="n">
        <v>12</v>
      </c>
      <c r="AH56" t="n">
        <v>335092.6738045032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7.4906</v>
      </c>
      <c r="E57" t="n">
        <v>13.35</v>
      </c>
      <c r="F57" t="n">
        <v>10.52</v>
      </c>
      <c r="G57" t="n">
        <v>78.92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143.12</v>
      </c>
      <c r="Q57" t="n">
        <v>197.75</v>
      </c>
      <c r="R57" t="n">
        <v>31.55</v>
      </c>
      <c r="S57" t="n">
        <v>25.4</v>
      </c>
      <c r="T57" t="n">
        <v>2230.16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  <c r="AA57" t="n">
        <v>269.6093323406612</v>
      </c>
      <c r="AB57" t="n">
        <v>368.8913828327775</v>
      </c>
      <c r="AC57" t="n">
        <v>333.6849069975239</v>
      </c>
      <c r="AD57" t="n">
        <v>269609.3323406613</v>
      </c>
      <c r="AE57" t="n">
        <v>368891.3828327775</v>
      </c>
      <c r="AF57" t="n">
        <v>1.748419028275044e-06</v>
      </c>
      <c r="AG57" t="n">
        <v>12</v>
      </c>
      <c r="AH57" t="n">
        <v>333684.9069975239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7.4903</v>
      </c>
      <c r="E58" t="n">
        <v>13.35</v>
      </c>
      <c r="F58" t="n">
        <v>10.52</v>
      </c>
      <c r="G58" t="n">
        <v>78.92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143.13</v>
      </c>
      <c r="Q58" t="n">
        <v>197.8</v>
      </c>
      <c r="R58" t="n">
        <v>31.48</v>
      </c>
      <c r="S58" t="n">
        <v>25.4</v>
      </c>
      <c r="T58" t="n">
        <v>2197.97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  <c r="AA58" t="n">
        <v>269.6222910998514</v>
      </c>
      <c r="AB58" t="n">
        <v>368.9091135788015</v>
      </c>
      <c r="AC58" t="n">
        <v>333.7009455460326</v>
      </c>
      <c r="AD58" t="n">
        <v>269622.2910998514</v>
      </c>
      <c r="AE58" t="n">
        <v>368909.1135788015</v>
      </c>
      <c r="AF58" t="n">
        <v>1.748349003749841e-06</v>
      </c>
      <c r="AG58" t="n">
        <v>12</v>
      </c>
      <c r="AH58" t="n">
        <v>333700.9455460326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7.492</v>
      </c>
      <c r="E59" t="n">
        <v>13.35</v>
      </c>
      <c r="F59" t="n">
        <v>10.52</v>
      </c>
      <c r="G59" t="n">
        <v>78.90000000000001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143.12</v>
      </c>
      <c r="Q59" t="n">
        <v>197.84</v>
      </c>
      <c r="R59" t="n">
        <v>31.39</v>
      </c>
      <c r="S59" t="n">
        <v>25.4</v>
      </c>
      <c r="T59" t="n">
        <v>2150.76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269.5827690858076</v>
      </c>
      <c r="AB59" t="n">
        <v>368.8550378155987</v>
      </c>
      <c r="AC59" t="n">
        <v>333.6520306977741</v>
      </c>
      <c r="AD59" t="n">
        <v>269582.7690858076</v>
      </c>
      <c r="AE59" t="n">
        <v>368855.0378155987</v>
      </c>
      <c r="AF59" t="n">
        <v>1.748745809392656e-06</v>
      </c>
      <c r="AG59" t="n">
        <v>12</v>
      </c>
      <c r="AH59" t="n">
        <v>333652.0306977741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7.49</v>
      </c>
      <c r="E60" t="n">
        <v>13.35</v>
      </c>
      <c r="F60" t="n">
        <v>10.52</v>
      </c>
      <c r="G60" t="n">
        <v>78.92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143.19</v>
      </c>
      <c r="Q60" t="n">
        <v>197.75</v>
      </c>
      <c r="R60" t="n">
        <v>31.53</v>
      </c>
      <c r="S60" t="n">
        <v>25.4</v>
      </c>
      <c r="T60" t="n">
        <v>2220.94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269.6715790584545</v>
      </c>
      <c r="AB60" t="n">
        <v>368.9765515381935</v>
      </c>
      <c r="AC60" t="n">
        <v>333.7619473212301</v>
      </c>
      <c r="AD60" t="n">
        <v>269671.5790584545</v>
      </c>
      <c r="AE60" t="n">
        <v>368976.5515381935</v>
      </c>
      <c r="AF60" t="n">
        <v>1.748278979224639e-06</v>
      </c>
      <c r="AG60" t="n">
        <v>12</v>
      </c>
      <c r="AH60" t="n">
        <v>333761.9473212301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7.49</v>
      </c>
      <c r="E61" t="n">
        <v>13.35</v>
      </c>
      <c r="F61" t="n">
        <v>10.52</v>
      </c>
      <c r="G61" t="n">
        <v>78.92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143.13</v>
      </c>
      <c r="Q61" t="n">
        <v>197.77</v>
      </c>
      <c r="R61" t="n">
        <v>31.51</v>
      </c>
      <c r="S61" t="n">
        <v>25.4</v>
      </c>
      <c r="T61" t="n">
        <v>2211.51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269.6279852648607</v>
      </c>
      <c r="AB61" t="n">
        <v>368.916904586576</v>
      </c>
      <c r="AC61" t="n">
        <v>333.70799299096</v>
      </c>
      <c r="AD61" t="n">
        <v>269627.9852648607</v>
      </c>
      <c r="AE61" t="n">
        <v>368916.904586576</v>
      </c>
      <c r="AF61" t="n">
        <v>1.748278979224639e-06</v>
      </c>
      <c r="AG61" t="n">
        <v>12</v>
      </c>
      <c r="AH61" t="n">
        <v>333707.99299096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7.4908</v>
      </c>
      <c r="E62" t="n">
        <v>13.35</v>
      </c>
      <c r="F62" t="n">
        <v>10.52</v>
      </c>
      <c r="G62" t="n">
        <v>78.91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142.94</v>
      </c>
      <c r="Q62" t="n">
        <v>197.75</v>
      </c>
      <c r="R62" t="n">
        <v>31.37</v>
      </c>
      <c r="S62" t="n">
        <v>25.4</v>
      </c>
      <c r="T62" t="n">
        <v>2140.89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269.4747695684277</v>
      </c>
      <c r="AB62" t="n">
        <v>368.7072681113169</v>
      </c>
      <c r="AC62" t="n">
        <v>333.518363926673</v>
      </c>
      <c r="AD62" t="n">
        <v>269474.7695684277</v>
      </c>
      <c r="AE62" t="n">
        <v>368707.2681113169</v>
      </c>
      <c r="AF62" t="n">
        <v>1.748465711291846e-06</v>
      </c>
      <c r="AG62" t="n">
        <v>12</v>
      </c>
      <c r="AH62" t="n">
        <v>333518.363926673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7.4878</v>
      </c>
      <c r="E63" t="n">
        <v>13.36</v>
      </c>
      <c r="F63" t="n">
        <v>10.53</v>
      </c>
      <c r="G63" t="n">
        <v>78.95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142.93</v>
      </c>
      <c r="Q63" t="n">
        <v>197.76</v>
      </c>
      <c r="R63" t="n">
        <v>31.71</v>
      </c>
      <c r="S63" t="n">
        <v>25.4</v>
      </c>
      <c r="T63" t="n">
        <v>2309.56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269.5607016815481</v>
      </c>
      <c r="AB63" t="n">
        <v>368.8248442195455</v>
      </c>
      <c r="AC63" t="n">
        <v>333.6247187361514</v>
      </c>
      <c r="AD63" t="n">
        <v>269560.7016815481</v>
      </c>
      <c r="AE63" t="n">
        <v>368824.8442195455</v>
      </c>
      <c r="AF63" t="n">
        <v>1.74776546603982e-06</v>
      </c>
      <c r="AG63" t="n">
        <v>12</v>
      </c>
      <c r="AH63" t="n">
        <v>333624.7187361513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7.4886</v>
      </c>
      <c r="E64" t="n">
        <v>13.35</v>
      </c>
      <c r="F64" t="n">
        <v>10.53</v>
      </c>
      <c r="G64" t="n">
        <v>78.94</v>
      </c>
      <c r="H64" t="n">
        <v>1.34</v>
      </c>
      <c r="I64" t="n">
        <v>8</v>
      </c>
      <c r="J64" t="n">
        <v>219.51</v>
      </c>
      <c r="K64" t="n">
        <v>54.38</v>
      </c>
      <c r="L64" t="n">
        <v>16.5</v>
      </c>
      <c r="M64" t="n">
        <v>6</v>
      </c>
      <c r="N64" t="n">
        <v>48.63</v>
      </c>
      <c r="O64" t="n">
        <v>27306.53</v>
      </c>
      <c r="P64" t="n">
        <v>142.61</v>
      </c>
      <c r="Q64" t="n">
        <v>197.82</v>
      </c>
      <c r="R64" t="n">
        <v>31.49</v>
      </c>
      <c r="S64" t="n">
        <v>25.4</v>
      </c>
      <c r="T64" t="n">
        <v>2200.08</v>
      </c>
      <c r="U64" t="n">
        <v>0.8100000000000001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  <c r="AA64" t="n">
        <v>269.3129772837063</v>
      </c>
      <c r="AB64" t="n">
        <v>368.4858967695893</v>
      </c>
      <c r="AC64" t="n">
        <v>333.3181199551032</v>
      </c>
      <c r="AD64" t="n">
        <v>269312.9772837063</v>
      </c>
      <c r="AE64" t="n">
        <v>368485.8967695893</v>
      </c>
      <c r="AF64" t="n">
        <v>1.747952198107026e-06</v>
      </c>
      <c r="AG64" t="n">
        <v>12</v>
      </c>
      <c r="AH64" t="n">
        <v>333318.1199551031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7.4874</v>
      </c>
      <c r="E65" t="n">
        <v>13.36</v>
      </c>
      <c r="F65" t="n">
        <v>10.53</v>
      </c>
      <c r="G65" t="n">
        <v>78.95999999999999</v>
      </c>
      <c r="H65" t="n">
        <v>1.35</v>
      </c>
      <c r="I65" t="n">
        <v>8</v>
      </c>
      <c r="J65" t="n">
        <v>219.92</v>
      </c>
      <c r="K65" t="n">
        <v>54.38</v>
      </c>
      <c r="L65" t="n">
        <v>16.75</v>
      </c>
      <c r="M65" t="n">
        <v>6</v>
      </c>
      <c r="N65" t="n">
        <v>48.79</v>
      </c>
      <c r="O65" t="n">
        <v>27357.38</v>
      </c>
      <c r="P65" t="n">
        <v>142.3</v>
      </c>
      <c r="Q65" t="n">
        <v>197.76</v>
      </c>
      <c r="R65" t="n">
        <v>31.68</v>
      </c>
      <c r="S65" t="n">
        <v>25.4</v>
      </c>
      <c r="T65" t="n">
        <v>2295.8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269.1103994664858</v>
      </c>
      <c r="AB65" t="n">
        <v>368.2087208629655</v>
      </c>
      <c r="AC65" t="n">
        <v>333.0673973279888</v>
      </c>
      <c r="AD65" t="n">
        <v>269110.3994664858</v>
      </c>
      <c r="AE65" t="n">
        <v>368208.7208629656</v>
      </c>
      <c r="AF65" t="n">
        <v>1.747672100006216e-06</v>
      </c>
      <c r="AG65" t="n">
        <v>12</v>
      </c>
      <c r="AH65" t="n">
        <v>333067.3973279888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7.5177</v>
      </c>
      <c r="E66" t="n">
        <v>13.3</v>
      </c>
      <c r="F66" t="n">
        <v>10.51</v>
      </c>
      <c r="G66" t="n">
        <v>90.11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141.93</v>
      </c>
      <c r="Q66" t="n">
        <v>197.78</v>
      </c>
      <c r="R66" t="n">
        <v>31.1</v>
      </c>
      <c r="S66" t="n">
        <v>25.4</v>
      </c>
      <c r="T66" t="n">
        <v>2013.39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268.1993207354151</v>
      </c>
      <c r="AB66" t="n">
        <v>366.9621427491577</v>
      </c>
      <c r="AC66" t="n">
        <v>331.9397908797795</v>
      </c>
      <c r="AD66" t="n">
        <v>268199.3207354151</v>
      </c>
      <c r="AE66" t="n">
        <v>366962.1427491577</v>
      </c>
      <c r="AF66" t="n">
        <v>1.754744577051678e-06</v>
      </c>
      <c r="AG66" t="n">
        <v>12</v>
      </c>
      <c r="AH66" t="n">
        <v>331939.7908797795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7.5216</v>
      </c>
      <c r="E67" t="n">
        <v>13.3</v>
      </c>
      <c r="F67" t="n">
        <v>10.51</v>
      </c>
      <c r="G67" t="n">
        <v>90.05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142.21</v>
      </c>
      <c r="Q67" t="n">
        <v>197.78</v>
      </c>
      <c r="R67" t="n">
        <v>30.99</v>
      </c>
      <c r="S67" t="n">
        <v>25.4</v>
      </c>
      <c r="T67" t="n">
        <v>1955.64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268.3289284167875</v>
      </c>
      <c r="AB67" t="n">
        <v>367.1394776966989</v>
      </c>
      <c r="AC67" t="n">
        <v>332.1002012288184</v>
      </c>
      <c r="AD67" t="n">
        <v>268328.9284167875</v>
      </c>
      <c r="AE67" t="n">
        <v>367139.4776966989</v>
      </c>
      <c r="AF67" t="n">
        <v>1.755654895879311e-06</v>
      </c>
      <c r="AG67" t="n">
        <v>12</v>
      </c>
      <c r="AH67" t="n">
        <v>332100.2012288184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7.5166</v>
      </c>
      <c r="E68" t="n">
        <v>13.3</v>
      </c>
      <c r="F68" t="n">
        <v>10.52</v>
      </c>
      <c r="G68" t="n">
        <v>90.13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142.52</v>
      </c>
      <c r="Q68" t="n">
        <v>197.76</v>
      </c>
      <c r="R68" t="n">
        <v>31.3</v>
      </c>
      <c r="S68" t="n">
        <v>25.4</v>
      </c>
      <c r="T68" t="n">
        <v>2111.13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  <c r="AA68" t="n">
        <v>268.6832340348454</v>
      </c>
      <c r="AB68" t="n">
        <v>367.6242542741865</v>
      </c>
      <c r="AC68" t="n">
        <v>332.5387114101388</v>
      </c>
      <c r="AD68" t="n">
        <v>268683.2340348454</v>
      </c>
      <c r="AE68" t="n">
        <v>367624.2542741864</v>
      </c>
      <c r="AF68" t="n">
        <v>1.754487820459268e-06</v>
      </c>
      <c r="AG68" t="n">
        <v>12</v>
      </c>
      <c r="AH68" t="n">
        <v>332538.7114101388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7.5218</v>
      </c>
      <c r="E69" t="n">
        <v>13.29</v>
      </c>
      <c r="F69" t="n">
        <v>10.51</v>
      </c>
      <c r="G69" t="n">
        <v>90.05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142.41</v>
      </c>
      <c r="Q69" t="n">
        <v>197.75</v>
      </c>
      <c r="R69" t="n">
        <v>30.95</v>
      </c>
      <c r="S69" t="n">
        <v>25.4</v>
      </c>
      <c r="T69" t="n">
        <v>1935.17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268.4698810507291</v>
      </c>
      <c r="AB69" t="n">
        <v>367.3323353088491</v>
      </c>
      <c r="AC69" t="n">
        <v>332.2746527811424</v>
      </c>
      <c r="AD69" t="n">
        <v>268469.8810507291</v>
      </c>
      <c r="AE69" t="n">
        <v>367332.3353088491</v>
      </c>
      <c r="AF69" t="n">
        <v>1.755701578896113e-06</v>
      </c>
      <c r="AG69" t="n">
        <v>12</v>
      </c>
      <c r="AH69" t="n">
        <v>332274.6527811424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7.5227</v>
      </c>
      <c r="E70" t="n">
        <v>13.29</v>
      </c>
      <c r="F70" t="n">
        <v>10.5</v>
      </c>
      <c r="G70" t="n">
        <v>90.04000000000001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142.27</v>
      </c>
      <c r="Q70" t="n">
        <v>197.75</v>
      </c>
      <c r="R70" t="n">
        <v>30.89</v>
      </c>
      <c r="S70" t="n">
        <v>25.4</v>
      </c>
      <c r="T70" t="n">
        <v>1906.42</v>
      </c>
      <c r="U70" t="n">
        <v>0.82</v>
      </c>
      <c r="V70" t="n">
        <v>0.89</v>
      </c>
      <c r="W70" t="n">
        <v>2.95</v>
      </c>
      <c r="X70" t="n">
        <v>0.11</v>
      </c>
      <c r="Y70" t="n">
        <v>1</v>
      </c>
      <c r="Z70" t="n">
        <v>10</v>
      </c>
      <c r="AA70" t="n">
        <v>268.3156017911843</v>
      </c>
      <c r="AB70" t="n">
        <v>367.1212436196193</v>
      </c>
      <c r="AC70" t="n">
        <v>332.0837073864636</v>
      </c>
      <c r="AD70" t="n">
        <v>268315.6017911843</v>
      </c>
      <c r="AE70" t="n">
        <v>367121.2436196193</v>
      </c>
      <c r="AF70" t="n">
        <v>1.755911652471721e-06</v>
      </c>
      <c r="AG70" t="n">
        <v>12</v>
      </c>
      <c r="AH70" t="n">
        <v>332083.7073864636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7.5193</v>
      </c>
      <c r="E71" t="n">
        <v>13.3</v>
      </c>
      <c r="F71" t="n">
        <v>10.51</v>
      </c>
      <c r="G71" t="n">
        <v>90.09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142.41</v>
      </c>
      <c r="Q71" t="n">
        <v>197.75</v>
      </c>
      <c r="R71" t="n">
        <v>31.2</v>
      </c>
      <c r="S71" t="n">
        <v>25.4</v>
      </c>
      <c r="T71" t="n">
        <v>2059.86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268.5167643742046</v>
      </c>
      <c r="AB71" t="n">
        <v>367.3964831403745</v>
      </c>
      <c r="AC71" t="n">
        <v>332.332678433659</v>
      </c>
      <c r="AD71" t="n">
        <v>268516.7643742046</v>
      </c>
      <c r="AE71" t="n">
        <v>367396.4831403745</v>
      </c>
      <c r="AF71" t="n">
        <v>1.755118041186092e-06</v>
      </c>
      <c r="AG71" t="n">
        <v>12</v>
      </c>
      <c r="AH71" t="n">
        <v>332332.678433659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7.5179</v>
      </c>
      <c r="E72" t="n">
        <v>13.3</v>
      </c>
      <c r="F72" t="n">
        <v>10.51</v>
      </c>
      <c r="G72" t="n">
        <v>90.11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142.34</v>
      </c>
      <c r="Q72" t="n">
        <v>197.76</v>
      </c>
      <c r="R72" t="n">
        <v>31.23</v>
      </c>
      <c r="S72" t="n">
        <v>25.4</v>
      </c>
      <c r="T72" t="n">
        <v>2076.55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268.4923619759981</v>
      </c>
      <c r="AB72" t="n">
        <v>367.3630947025906</v>
      </c>
      <c r="AC72" t="n">
        <v>332.3024765415162</v>
      </c>
      <c r="AD72" t="n">
        <v>268492.3619759981</v>
      </c>
      <c r="AE72" t="n">
        <v>367363.0947025906</v>
      </c>
      <c r="AF72" t="n">
        <v>1.754791260068479e-06</v>
      </c>
      <c r="AG72" t="n">
        <v>12</v>
      </c>
      <c r="AH72" t="n">
        <v>332302.4765415163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7.5218</v>
      </c>
      <c r="E73" t="n">
        <v>13.29</v>
      </c>
      <c r="F73" t="n">
        <v>10.51</v>
      </c>
      <c r="G73" t="n">
        <v>90.05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142.05</v>
      </c>
      <c r="Q73" t="n">
        <v>197.75</v>
      </c>
      <c r="R73" t="n">
        <v>30.92</v>
      </c>
      <c r="S73" t="n">
        <v>25.4</v>
      </c>
      <c r="T73" t="n">
        <v>1918.6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268.2094241010489</v>
      </c>
      <c r="AB73" t="n">
        <v>366.9759666197469</v>
      </c>
      <c r="AC73" t="n">
        <v>331.9522954195615</v>
      </c>
      <c r="AD73" t="n">
        <v>268209.4241010488</v>
      </c>
      <c r="AE73" t="n">
        <v>366975.9666197469</v>
      </c>
      <c r="AF73" t="n">
        <v>1.755701578896113e-06</v>
      </c>
      <c r="AG73" t="n">
        <v>12</v>
      </c>
      <c r="AH73" t="n">
        <v>331952.2954195615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7.5204</v>
      </c>
      <c r="E74" t="n">
        <v>13.3</v>
      </c>
      <c r="F74" t="n">
        <v>10.51</v>
      </c>
      <c r="G74" t="n">
        <v>90.06999999999999</v>
      </c>
      <c r="H74" t="n">
        <v>1.51</v>
      </c>
      <c r="I74" t="n">
        <v>7</v>
      </c>
      <c r="J74" t="n">
        <v>223.65</v>
      </c>
      <c r="K74" t="n">
        <v>54.38</v>
      </c>
      <c r="L74" t="n">
        <v>19</v>
      </c>
      <c r="M74" t="n">
        <v>5</v>
      </c>
      <c r="N74" t="n">
        <v>50.27</v>
      </c>
      <c r="O74" t="n">
        <v>27817.81</v>
      </c>
      <c r="P74" t="n">
        <v>141.78</v>
      </c>
      <c r="Q74" t="n">
        <v>197.75</v>
      </c>
      <c r="R74" t="n">
        <v>31.12</v>
      </c>
      <c r="S74" t="n">
        <v>25.4</v>
      </c>
      <c r="T74" t="n">
        <v>2021.6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268.0402473578901</v>
      </c>
      <c r="AB74" t="n">
        <v>366.7444915362059</v>
      </c>
      <c r="AC74" t="n">
        <v>331.7429119931163</v>
      </c>
      <c r="AD74" t="n">
        <v>268040.2473578901</v>
      </c>
      <c r="AE74" t="n">
        <v>366744.4915362059</v>
      </c>
      <c r="AF74" t="n">
        <v>1.755374797778501e-06</v>
      </c>
      <c r="AG74" t="n">
        <v>12</v>
      </c>
      <c r="AH74" t="n">
        <v>331742.9119931163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7.5157</v>
      </c>
      <c r="E75" t="n">
        <v>13.31</v>
      </c>
      <c r="F75" t="n">
        <v>10.52</v>
      </c>
      <c r="G75" t="n">
        <v>90.14</v>
      </c>
      <c r="H75" t="n">
        <v>1.53</v>
      </c>
      <c r="I75" t="n">
        <v>7</v>
      </c>
      <c r="J75" t="n">
        <v>224.07</v>
      </c>
      <c r="K75" t="n">
        <v>54.38</v>
      </c>
      <c r="L75" t="n">
        <v>19.25</v>
      </c>
      <c r="M75" t="n">
        <v>5</v>
      </c>
      <c r="N75" t="n">
        <v>50.44</v>
      </c>
      <c r="O75" t="n">
        <v>27869.24</v>
      </c>
      <c r="P75" t="n">
        <v>141.62</v>
      </c>
      <c r="Q75" t="n">
        <v>197.75</v>
      </c>
      <c r="R75" t="n">
        <v>31.33</v>
      </c>
      <c r="S75" t="n">
        <v>25.4</v>
      </c>
      <c r="T75" t="n">
        <v>2126.15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268.0484748009935</v>
      </c>
      <c r="AB75" t="n">
        <v>366.7557486868292</v>
      </c>
      <c r="AC75" t="n">
        <v>331.7530947770836</v>
      </c>
      <c r="AD75" t="n">
        <v>268048.4748009935</v>
      </c>
      <c r="AE75" t="n">
        <v>366755.7486868292</v>
      </c>
      <c r="AF75" t="n">
        <v>1.75427774688366e-06</v>
      </c>
      <c r="AG75" t="n">
        <v>12</v>
      </c>
      <c r="AH75" t="n">
        <v>331753.0947770836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7.5164</v>
      </c>
      <c r="E76" t="n">
        <v>13.3</v>
      </c>
      <c r="F76" t="n">
        <v>10.52</v>
      </c>
      <c r="G76" t="n">
        <v>90.13</v>
      </c>
      <c r="H76" t="n">
        <v>1.54</v>
      </c>
      <c r="I76" t="n">
        <v>7</v>
      </c>
      <c r="J76" t="n">
        <v>224.49</v>
      </c>
      <c r="K76" t="n">
        <v>54.38</v>
      </c>
      <c r="L76" t="n">
        <v>19.5</v>
      </c>
      <c r="M76" t="n">
        <v>5</v>
      </c>
      <c r="N76" t="n">
        <v>50.61</v>
      </c>
      <c r="O76" t="n">
        <v>27920.73</v>
      </c>
      <c r="P76" t="n">
        <v>141.44</v>
      </c>
      <c r="Q76" t="n">
        <v>197.76</v>
      </c>
      <c r="R76" t="n">
        <v>31.28</v>
      </c>
      <c r="S76" t="n">
        <v>25.4</v>
      </c>
      <c r="T76" t="n">
        <v>2099.89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  <c r="AA76" t="n">
        <v>267.9050596162699</v>
      </c>
      <c r="AB76" t="n">
        <v>366.559521704059</v>
      </c>
      <c r="AC76" t="n">
        <v>331.5755954221428</v>
      </c>
      <c r="AD76" t="n">
        <v>267905.0596162699</v>
      </c>
      <c r="AE76" t="n">
        <v>366559.521704059</v>
      </c>
      <c r="AF76" t="n">
        <v>1.754441137442466e-06</v>
      </c>
      <c r="AG76" t="n">
        <v>12</v>
      </c>
      <c r="AH76" t="n">
        <v>331575.5954221428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7.5166</v>
      </c>
      <c r="E77" t="n">
        <v>13.3</v>
      </c>
      <c r="F77" t="n">
        <v>10.52</v>
      </c>
      <c r="G77" t="n">
        <v>90.13</v>
      </c>
      <c r="H77" t="n">
        <v>1.56</v>
      </c>
      <c r="I77" t="n">
        <v>7</v>
      </c>
      <c r="J77" t="n">
        <v>224.9</v>
      </c>
      <c r="K77" t="n">
        <v>54.38</v>
      </c>
      <c r="L77" t="n">
        <v>19.75</v>
      </c>
      <c r="M77" t="n">
        <v>5</v>
      </c>
      <c r="N77" t="n">
        <v>50.78</v>
      </c>
      <c r="O77" t="n">
        <v>27972.28</v>
      </c>
      <c r="P77" t="n">
        <v>141.13</v>
      </c>
      <c r="Q77" t="n">
        <v>197.77</v>
      </c>
      <c r="R77" t="n">
        <v>31.25</v>
      </c>
      <c r="S77" t="n">
        <v>25.4</v>
      </c>
      <c r="T77" t="n">
        <v>2083.73</v>
      </c>
      <c r="U77" t="n">
        <v>0.8100000000000001</v>
      </c>
      <c r="V77" t="n">
        <v>0.88</v>
      </c>
      <c r="W77" t="n">
        <v>2.95</v>
      </c>
      <c r="X77" t="n">
        <v>0.12</v>
      </c>
      <c r="Y77" t="n">
        <v>1</v>
      </c>
      <c r="Z77" t="n">
        <v>10</v>
      </c>
      <c r="AA77" t="n">
        <v>267.6768850994129</v>
      </c>
      <c r="AB77" t="n">
        <v>366.247323263746</v>
      </c>
      <c r="AC77" t="n">
        <v>331.2931927627999</v>
      </c>
      <c r="AD77" t="n">
        <v>267676.8850994129</v>
      </c>
      <c r="AE77" t="n">
        <v>366247.323263746</v>
      </c>
      <c r="AF77" t="n">
        <v>1.754487820459268e-06</v>
      </c>
      <c r="AG77" t="n">
        <v>12</v>
      </c>
      <c r="AH77" t="n">
        <v>331293.1927627999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7.5218</v>
      </c>
      <c r="E78" t="n">
        <v>13.29</v>
      </c>
      <c r="F78" t="n">
        <v>10.51</v>
      </c>
      <c r="G78" t="n">
        <v>90.05</v>
      </c>
      <c r="H78" t="n">
        <v>1.58</v>
      </c>
      <c r="I78" t="n">
        <v>7</v>
      </c>
      <c r="J78" t="n">
        <v>225.32</v>
      </c>
      <c r="K78" t="n">
        <v>54.38</v>
      </c>
      <c r="L78" t="n">
        <v>20</v>
      </c>
      <c r="M78" t="n">
        <v>5</v>
      </c>
      <c r="N78" t="n">
        <v>50.95</v>
      </c>
      <c r="O78" t="n">
        <v>28023.89</v>
      </c>
      <c r="P78" t="n">
        <v>140.68</v>
      </c>
      <c r="Q78" t="n">
        <v>197.75</v>
      </c>
      <c r="R78" t="n">
        <v>31.04</v>
      </c>
      <c r="S78" t="n">
        <v>25.4</v>
      </c>
      <c r="T78" t="n">
        <v>1981.23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267.21824070921</v>
      </c>
      <c r="AB78" t="n">
        <v>365.619785775108</v>
      </c>
      <c r="AC78" t="n">
        <v>330.7255465713232</v>
      </c>
      <c r="AD78" t="n">
        <v>267218.24070921</v>
      </c>
      <c r="AE78" t="n">
        <v>365619.785775108</v>
      </c>
      <c r="AF78" t="n">
        <v>1.755701578896113e-06</v>
      </c>
      <c r="AG78" t="n">
        <v>12</v>
      </c>
      <c r="AH78" t="n">
        <v>330725.5465713231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7.5537</v>
      </c>
      <c r="E79" t="n">
        <v>13.24</v>
      </c>
      <c r="F79" t="n">
        <v>10.49</v>
      </c>
      <c r="G79" t="n">
        <v>104.89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4</v>
      </c>
      <c r="N79" t="n">
        <v>51.11</v>
      </c>
      <c r="O79" t="n">
        <v>28075.56</v>
      </c>
      <c r="P79" t="n">
        <v>140.41</v>
      </c>
      <c r="Q79" t="n">
        <v>197.79</v>
      </c>
      <c r="R79" t="n">
        <v>30.45</v>
      </c>
      <c r="S79" t="n">
        <v>25.4</v>
      </c>
      <c r="T79" t="n">
        <v>1691.71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266.3615340964935</v>
      </c>
      <c r="AB79" t="n">
        <v>364.4476019923609</v>
      </c>
      <c r="AC79" t="n">
        <v>329.6652343636312</v>
      </c>
      <c r="AD79" t="n">
        <v>266361.5340964935</v>
      </c>
      <c r="AE79" t="n">
        <v>364447.6019923609</v>
      </c>
      <c r="AF79" t="n">
        <v>1.763147520075989e-06</v>
      </c>
      <c r="AG79" t="n">
        <v>12</v>
      </c>
      <c r="AH79" t="n">
        <v>329665.2343636312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7.5578</v>
      </c>
      <c r="E80" t="n">
        <v>13.23</v>
      </c>
      <c r="F80" t="n">
        <v>10.48</v>
      </c>
      <c r="G80" t="n">
        <v>104.81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4</v>
      </c>
      <c r="N80" t="n">
        <v>51.28</v>
      </c>
      <c r="O80" t="n">
        <v>28127.29</v>
      </c>
      <c r="P80" t="n">
        <v>140.35</v>
      </c>
      <c r="Q80" t="n">
        <v>197.76</v>
      </c>
      <c r="R80" t="n">
        <v>30.24</v>
      </c>
      <c r="S80" t="n">
        <v>25.4</v>
      </c>
      <c r="T80" t="n">
        <v>1588.35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266.2070137613567</v>
      </c>
      <c r="AB80" t="n">
        <v>364.2361804528707</v>
      </c>
      <c r="AC80" t="n">
        <v>329.4739905991378</v>
      </c>
      <c r="AD80" t="n">
        <v>266207.0137613567</v>
      </c>
      <c r="AE80" t="n">
        <v>364236.1804528707</v>
      </c>
      <c r="AF80" t="n">
        <v>1.764104521920424e-06</v>
      </c>
      <c r="AG80" t="n">
        <v>12</v>
      </c>
      <c r="AH80" t="n">
        <v>329473.9905991378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7.5549</v>
      </c>
      <c r="E81" t="n">
        <v>13.24</v>
      </c>
      <c r="F81" t="n">
        <v>10.49</v>
      </c>
      <c r="G81" t="n">
        <v>104.86</v>
      </c>
      <c r="H81" t="n">
        <v>1.63</v>
      </c>
      <c r="I81" t="n">
        <v>6</v>
      </c>
      <c r="J81" t="n">
        <v>226.58</v>
      </c>
      <c r="K81" t="n">
        <v>54.38</v>
      </c>
      <c r="L81" t="n">
        <v>20.75</v>
      </c>
      <c r="M81" t="n">
        <v>4</v>
      </c>
      <c r="N81" t="n">
        <v>51.45</v>
      </c>
      <c r="O81" t="n">
        <v>28179.08</v>
      </c>
      <c r="P81" t="n">
        <v>140.49</v>
      </c>
      <c r="Q81" t="n">
        <v>197.78</v>
      </c>
      <c r="R81" t="n">
        <v>30.34</v>
      </c>
      <c r="S81" t="n">
        <v>25.4</v>
      </c>
      <c r="T81" t="n">
        <v>1635.69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266.3970967657652</v>
      </c>
      <c r="AB81" t="n">
        <v>364.4962604053727</v>
      </c>
      <c r="AC81" t="n">
        <v>329.7092488859977</v>
      </c>
      <c r="AD81" t="n">
        <v>266397.0967657652</v>
      </c>
      <c r="AE81" t="n">
        <v>364496.2604053727</v>
      </c>
      <c r="AF81" t="n">
        <v>1.763427618176799e-06</v>
      </c>
      <c r="AG81" t="n">
        <v>12</v>
      </c>
      <c r="AH81" t="n">
        <v>329709.2488859977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7.5543</v>
      </c>
      <c r="E82" t="n">
        <v>13.24</v>
      </c>
      <c r="F82" t="n">
        <v>10.49</v>
      </c>
      <c r="G82" t="n">
        <v>104.88</v>
      </c>
      <c r="H82" t="n">
        <v>1.64</v>
      </c>
      <c r="I82" t="n">
        <v>6</v>
      </c>
      <c r="J82" t="n">
        <v>227</v>
      </c>
      <c r="K82" t="n">
        <v>54.38</v>
      </c>
      <c r="L82" t="n">
        <v>21</v>
      </c>
      <c r="M82" t="n">
        <v>4</v>
      </c>
      <c r="N82" t="n">
        <v>51.62</v>
      </c>
      <c r="O82" t="n">
        <v>28230.92</v>
      </c>
      <c r="P82" t="n">
        <v>140.65</v>
      </c>
      <c r="Q82" t="n">
        <v>197.77</v>
      </c>
      <c r="R82" t="n">
        <v>30.38</v>
      </c>
      <c r="S82" t="n">
        <v>25.4</v>
      </c>
      <c r="T82" t="n">
        <v>1655.44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266.5233926298364</v>
      </c>
      <c r="AB82" t="n">
        <v>364.6690639783752</v>
      </c>
      <c r="AC82" t="n">
        <v>329.8655603285241</v>
      </c>
      <c r="AD82" t="n">
        <v>266523.3926298364</v>
      </c>
      <c r="AE82" t="n">
        <v>364669.0639783752</v>
      </c>
      <c r="AF82" t="n">
        <v>1.763287569126393e-06</v>
      </c>
      <c r="AG82" t="n">
        <v>12</v>
      </c>
      <c r="AH82" t="n">
        <v>329865.5603285241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7.5543</v>
      </c>
      <c r="E83" t="n">
        <v>13.24</v>
      </c>
      <c r="F83" t="n">
        <v>10.49</v>
      </c>
      <c r="G83" t="n">
        <v>104.88</v>
      </c>
      <c r="H83" t="n">
        <v>1.66</v>
      </c>
      <c r="I83" t="n">
        <v>6</v>
      </c>
      <c r="J83" t="n">
        <v>227.42</v>
      </c>
      <c r="K83" t="n">
        <v>54.38</v>
      </c>
      <c r="L83" t="n">
        <v>21.25</v>
      </c>
      <c r="M83" t="n">
        <v>4</v>
      </c>
      <c r="N83" t="n">
        <v>51.8</v>
      </c>
      <c r="O83" t="n">
        <v>28282.83</v>
      </c>
      <c r="P83" t="n">
        <v>140.86</v>
      </c>
      <c r="Q83" t="n">
        <v>197.77</v>
      </c>
      <c r="R83" t="n">
        <v>30.41</v>
      </c>
      <c r="S83" t="n">
        <v>25.4</v>
      </c>
      <c r="T83" t="n">
        <v>1670.02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266.6746722055829</v>
      </c>
      <c r="AB83" t="n">
        <v>364.8760513678953</v>
      </c>
      <c r="AC83" t="n">
        <v>330.052793132097</v>
      </c>
      <c r="AD83" t="n">
        <v>266674.6722055828</v>
      </c>
      <c r="AE83" t="n">
        <v>364876.0513678953</v>
      </c>
      <c r="AF83" t="n">
        <v>1.763287569126393e-06</v>
      </c>
      <c r="AG83" t="n">
        <v>12</v>
      </c>
      <c r="AH83" t="n">
        <v>330052.793132097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7.5557</v>
      </c>
      <c r="E84" t="n">
        <v>13.24</v>
      </c>
      <c r="F84" t="n">
        <v>10.48</v>
      </c>
      <c r="G84" t="n">
        <v>104.85</v>
      </c>
      <c r="H84" t="n">
        <v>1.68</v>
      </c>
      <c r="I84" t="n">
        <v>6</v>
      </c>
      <c r="J84" t="n">
        <v>227.84</v>
      </c>
      <c r="K84" t="n">
        <v>54.38</v>
      </c>
      <c r="L84" t="n">
        <v>21.5</v>
      </c>
      <c r="M84" t="n">
        <v>4</v>
      </c>
      <c r="N84" t="n">
        <v>51.97</v>
      </c>
      <c r="O84" t="n">
        <v>28334.8</v>
      </c>
      <c r="P84" t="n">
        <v>141.02</v>
      </c>
      <c r="Q84" t="n">
        <v>197.75</v>
      </c>
      <c r="R84" t="n">
        <v>30.43</v>
      </c>
      <c r="S84" t="n">
        <v>25.4</v>
      </c>
      <c r="T84" t="n">
        <v>1681.36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266.7281415495022</v>
      </c>
      <c r="AB84" t="n">
        <v>364.9492104831467</v>
      </c>
      <c r="AC84" t="n">
        <v>330.1189700440683</v>
      </c>
      <c r="AD84" t="n">
        <v>266728.1415495022</v>
      </c>
      <c r="AE84" t="n">
        <v>364949.2104831467</v>
      </c>
      <c r="AF84" t="n">
        <v>1.763614350244006e-06</v>
      </c>
      <c r="AG84" t="n">
        <v>12</v>
      </c>
      <c r="AH84" t="n">
        <v>330118.9700440683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7.5564</v>
      </c>
      <c r="E85" t="n">
        <v>13.23</v>
      </c>
      <c r="F85" t="n">
        <v>10.48</v>
      </c>
      <c r="G85" t="n">
        <v>104.84</v>
      </c>
      <c r="H85" t="n">
        <v>1.69</v>
      </c>
      <c r="I85" t="n">
        <v>6</v>
      </c>
      <c r="J85" t="n">
        <v>228.27</v>
      </c>
      <c r="K85" t="n">
        <v>54.38</v>
      </c>
      <c r="L85" t="n">
        <v>21.75</v>
      </c>
      <c r="M85" t="n">
        <v>4</v>
      </c>
      <c r="N85" t="n">
        <v>52.14</v>
      </c>
      <c r="O85" t="n">
        <v>28386.82</v>
      </c>
      <c r="P85" t="n">
        <v>140.87</v>
      </c>
      <c r="Q85" t="n">
        <v>197.75</v>
      </c>
      <c r="R85" t="n">
        <v>30.26</v>
      </c>
      <c r="S85" t="n">
        <v>25.4</v>
      </c>
      <c r="T85" t="n">
        <v>1595.34</v>
      </c>
      <c r="U85" t="n">
        <v>0.84</v>
      </c>
      <c r="V85" t="n">
        <v>0.89</v>
      </c>
      <c r="W85" t="n">
        <v>2.95</v>
      </c>
      <c r="X85" t="n">
        <v>0.09</v>
      </c>
      <c r="Y85" t="n">
        <v>1</v>
      </c>
      <c r="Z85" t="n">
        <v>10</v>
      </c>
      <c r="AA85" t="n">
        <v>266.6072132100585</v>
      </c>
      <c r="AB85" t="n">
        <v>364.7837509941382</v>
      </c>
      <c r="AC85" t="n">
        <v>329.9693017764669</v>
      </c>
      <c r="AD85" t="n">
        <v>266607.2132100586</v>
      </c>
      <c r="AE85" t="n">
        <v>364783.7509941382</v>
      </c>
      <c r="AF85" t="n">
        <v>1.763777740802812e-06</v>
      </c>
      <c r="AG85" t="n">
        <v>12</v>
      </c>
      <c r="AH85" t="n">
        <v>329969.3017764669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7.5554</v>
      </c>
      <c r="E86" t="n">
        <v>13.24</v>
      </c>
      <c r="F86" t="n">
        <v>10.49</v>
      </c>
      <c r="G86" t="n">
        <v>104.86</v>
      </c>
      <c r="H86" t="n">
        <v>1.71</v>
      </c>
      <c r="I86" t="n">
        <v>6</v>
      </c>
      <c r="J86" t="n">
        <v>228.69</v>
      </c>
      <c r="K86" t="n">
        <v>54.38</v>
      </c>
      <c r="L86" t="n">
        <v>22</v>
      </c>
      <c r="M86" t="n">
        <v>4</v>
      </c>
      <c r="N86" t="n">
        <v>52.31</v>
      </c>
      <c r="O86" t="n">
        <v>28438.91</v>
      </c>
      <c r="P86" t="n">
        <v>140.84</v>
      </c>
      <c r="Q86" t="n">
        <v>197.8</v>
      </c>
      <c r="R86" t="n">
        <v>30.21</v>
      </c>
      <c r="S86" t="n">
        <v>25.4</v>
      </c>
      <c r="T86" t="n">
        <v>1570.84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266.6399979934615</v>
      </c>
      <c r="AB86" t="n">
        <v>364.8286085811527</v>
      </c>
      <c r="AC86" t="n">
        <v>330.0098782183347</v>
      </c>
      <c r="AD86" t="n">
        <v>266639.9979934615</v>
      </c>
      <c r="AE86" t="n">
        <v>364828.6085811526</v>
      </c>
      <c r="AF86" t="n">
        <v>1.763544325718803e-06</v>
      </c>
      <c r="AG86" t="n">
        <v>12</v>
      </c>
      <c r="AH86" t="n">
        <v>330009.8782183348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7.5545</v>
      </c>
      <c r="E87" t="n">
        <v>13.24</v>
      </c>
      <c r="F87" t="n">
        <v>10.49</v>
      </c>
      <c r="G87" t="n">
        <v>104.87</v>
      </c>
      <c r="H87" t="n">
        <v>1.73</v>
      </c>
      <c r="I87" t="n">
        <v>6</v>
      </c>
      <c r="J87" t="n">
        <v>229.11</v>
      </c>
      <c r="K87" t="n">
        <v>54.38</v>
      </c>
      <c r="L87" t="n">
        <v>22.25</v>
      </c>
      <c r="M87" t="n">
        <v>4</v>
      </c>
      <c r="N87" t="n">
        <v>52.48</v>
      </c>
      <c r="O87" t="n">
        <v>28491.06</v>
      </c>
      <c r="P87" t="n">
        <v>140.87</v>
      </c>
      <c r="Q87" t="n">
        <v>197.75</v>
      </c>
      <c r="R87" t="n">
        <v>30.41</v>
      </c>
      <c r="S87" t="n">
        <v>25.4</v>
      </c>
      <c r="T87" t="n">
        <v>1669.54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266.6781901413167</v>
      </c>
      <c r="AB87" t="n">
        <v>364.8808647627669</v>
      </c>
      <c r="AC87" t="n">
        <v>330.0571471433176</v>
      </c>
      <c r="AD87" t="n">
        <v>266678.1901413167</v>
      </c>
      <c r="AE87" t="n">
        <v>364880.8647627669</v>
      </c>
      <c r="AF87" t="n">
        <v>1.763334252143195e-06</v>
      </c>
      <c r="AG87" t="n">
        <v>12</v>
      </c>
      <c r="AH87" t="n">
        <v>330057.1471433177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7.5543</v>
      </c>
      <c r="E88" t="n">
        <v>13.24</v>
      </c>
      <c r="F88" t="n">
        <v>10.49</v>
      </c>
      <c r="G88" t="n">
        <v>104.88</v>
      </c>
      <c r="H88" t="n">
        <v>1.74</v>
      </c>
      <c r="I88" t="n">
        <v>6</v>
      </c>
      <c r="J88" t="n">
        <v>229.53</v>
      </c>
      <c r="K88" t="n">
        <v>54.38</v>
      </c>
      <c r="L88" t="n">
        <v>22.5</v>
      </c>
      <c r="M88" t="n">
        <v>4</v>
      </c>
      <c r="N88" t="n">
        <v>52.66</v>
      </c>
      <c r="O88" t="n">
        <v>28543.27</v>
      </c>
      <c r="P88" t="n">
        <v>140.84</v>
      </c>
      <c r="Q88" t="n">
        <v>197.75</v>
      </c>
      <c r="R88" t="n">
        <v>30.26</v>
      </c>
      <c r="S88" t="n">
        <v>25.4</v>
      </c>
      <c r="T88" t="n">
        <v>1598.21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266.6602646269403</v>
      </c>
      <c r="AB88" t="n">
        <v>364.8563382831791</v>
      </c>
      <c r="AC88" t="n">
        <v>330.0349614365187</v>
      </c>
      <c r="AD88" t="n">
        <v>266660.2646269402</v>
      </c>
      <c r="AE88" t="n">
        <v>364856.3382831791</v>
      </c>
      <c r="AF88" t="n">
        <v>1.763287569126393e-06</v>
      </c>
      <c r="AG88" t="n">
        <v>12</v>
      </c>
      <c r="AH88" t="n">
        <v>330034.9614365187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7.5533</v>
      </c>
      <c r="E89" t="n">
        <v>13.24</v>
      </c>
      <c r="F89" t="n">
        <v>10.49</v>
      </c>
      <c r="G89" t="n">
        <v>104.89</v>
      </c>
      <c r="H89" t="n">
        <v>1.76</v>
      </c>
      <c r="I89" t="n">
        <v>6</v>
      </c>
      <c r="J89" t="n">
        <v>229.96</v>
      </c>
      <c r="K89" t="n">
        <v>54.38</v>
      </c>
      <c r="L89" t="n">
        <v>22.75</v>
      </c>
      <c r="M89" t="n">
        <v>4</v>
      </c>
      <c r="N89" t="n">
        <v>52.83</v>
      </c>
      <c r="O89" t="n">
        <v>28595.54</v>
      </c>
      <c r="P89" t="n">
        <v>140.7</v>
      </c>
      <c r="Q89" t="n">
        <v>197.76</v>
      </c>
      <c r="R89" t="n">
        <v>30.44</v>
      </c>
      <c r="S89" t="n">
        <v>25.4</v>
      </c>
      <c r="T89" t="n">
        <v>1685.5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  <c r="AA89" t="n">
        <v>266.5778275588887</v>
      </c>
      <c r="AB89" t="n">
        <v>364.7435442498042</v>
      </c>
      <c r="AC89" t="n">
        <v>329.9329323073816</v>
      </c>
      <c r="AD89" t="n">
        <v>266577.8275588887</v>
      </c>
      <c r="AE89" t="n">
        <v>364743.5442498042</v>
      </c>
      <c r="AF89" t="n">
        <v>1.763054154042385e-06</v>
      </c>
      <c r="AG89" t="n">
        <v>12</v>
      </c>
      <c r="AH89" t="n">
        <v>329932.9323073816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7.5557</v>
      </c>
      <c r="E90" t="n">
        <v>13.24</v>
      </c>
      <c r="F90" t="n">
        <v>10.48</v>
      </c>
      <c r="G90" t="n">
        <v>104.85</v>
      </c>
      <c r="H90" t="n">
        <v>1.77</v>
      </c>
      <c r="I90" t="n">
        <v>6</v>
      </c>
      <c r="J90" t="n">
        <v>230.38</v>
      </c>
      <c r="K90" t="n">
        <v>54.38</v>
      </c>
      <c r="L90" t="n">
        <v>23</v>
      </c>
      <c r="M90" t="n">
        <v>4</v>
      </c>
      <c r="N90" t="n">
        <v>53</v>
      </c>
      <c r="O90" t="n">
        <v>28647.87</v>
      </c>
      <c r="P90" t="n">
        <v>140.52</v>
      </c>
      <c r="Q90" t="n">
        <v>197.75</v>
      </c>
      <c r="R90" t="n">
        <v>30.37</v>
      </c>
      <c r="S90" t="n">
        <v>25.4</v>
      </c>
      <c r="T90" t="n">
        <v>1649.92</v>
      </c>
      <c r="U90" t="n">
        <v>0.84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  <c r="AA90" t="n">
        <v>266.3680188231526</v>
      </c>
      <c r="AB90" t="n">
        <v>364.4564746814619</v>
      </c>
      <c r="AC90" t="n">
        <v>329.6732602557372</v>
      </c>
      <c r="AD90" t="n">
        <v>266368.0188231526</v>
      </c>
      <c r="AE90" t="n">
        <v>364456.4746814619</v>
      </c>
      <c r="AF90" t="n">
        <v>1.763614350244006e-06</v>
      </c>
      <c r="AG90" t="n">
        <v>12</v>
      </c>
      <c r="AH90" t="n">
        <v>329673.2602557372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7.5532</v>
      </c>
      <c r="E91" t="n">
        <v>13.24</v>
      </c>
      <c r="F91" t="n">
        <v>10.49</v>
      </c>
      <c r="G91" t="n">
        <v>104.89</v>
      </c>
      <c r="H91" t="n">
        <v>1.79</v>
      </c>
      <c r="I91" t="n">
        <v>6</v>
      </c>
      <c r="J91" t="n">
        <v>230.81</v>
      </c>
      <c r="K91" t="n">
        <v>54.38</v>
      </c>
      <c r="L91" t="n">
        <v>23.25</v>
      </c>
      <c r="M91" t="n">
        <v>4</v>
      </c>
      <c r="N91" t="n">
        <v>53.18</v>
      </c>
      <c r="O91" t="n">
        <v>28700.26</v>
      </c>
      <c r="P91" t="n">
        <v>140.4</v>
      </c>
      <c r="Q91" t="n">
        <v>197.77</v>
      </c>
      <c r="R91" t="n">
        <v>30.43</v>
      </c>
      <c r="S91" t="n">
        <v>25.4</v>
      </c>
      <c r="T91" t="n">
        <v>1680.4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266.3635242722726</v>
      </c>
      <c r="AB91" t="n">
        <v>364.4503250386624</v>
      </c>
      <c r="AC91" t="n">
        <v>329.6676975262154</v>
      </c>
      <c r="AD91" t="n">
        <v>266363.5242722727</v>
      </c>
      <c r="AE91" t="n">
        <v>364450.3250386624</v>
      </c>
      <c r="AF91" t="n">
        <v>1.763030812533984e-06</v>
      </c>
      <c r="AG91" t="n">
        <v>12</v>
      </c>
      <c r="AH91" t="n">
        <v>329667.6975262154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7.5556</v>
      </c>
      <c r="E92" t="n">
        <v>13.24</v>
      </c>
      <c r="F92" t="n">
        <v>10.49</v>
      </c>
      <c r="G92" t="n">
        <v>104.85</v>
      </c>
      <c r="H92" t="n">
        <v>1.81</v>
      </c>
      <c r="I92" t="n">
        <v>6</v>
      </c>
      <c r="J92" t="n">
        <v>231.23</v>
      </c>
      <c r="K92" t="n">
        <v>54.38</v>
      </c>
      <c r="L92" t="n">
        <v>23.5</v>
      </c>
      <c r="M92" t="n">
        <v>4</v>
      </c>
      <c r="N92" t="n">
        <v>53.36</v>
      </c>
      <c r="O92" t="n">
        <v>28752.71</v>
      </c>
      <c r="P92" t="n">
        <v>140.14</v>
      </c>
      <c r="Q92" t="n">
        <v>197.76</v>
      </c>
      <c r="R92" t="n">
        <v>30.33</v>
      </c>
      <c r="S92" t="n">
        <v>25.4</v>
      </c>
      <c r="T92" t="n">
        <v>1630.13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266.1321352953043</v>
      </c>
      <c r="AB92" t="n">
        <v>364.133728432213</v>
      </c>
      <c r="AC92" t="n">
        <v>329.3813164555394</v>
      </c>
      <c r="AD92" t="n">
        <v>266132.1352953043</v>
      </c>
      <c r="AE92" t="n">
        <v>364133.7284322131</v>
      </c>
      <c r="AF92" t="n">
        <v>1.763591008735605e-06</v>
      </c>
      <c r="AG92" t="n">
        <v>12</v>
      </c>
      <c r="AH92" t="n">
        <v>329381.3164555394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7.5559</v>
      </c>
      <c r="E93" t="n">
        <v>13.23</v>
      </c>
      <c r="F93" t="n">
        <v>10.48</v>
      </c>
      <c r="G93" t="n">
        <v>104.85</v>
      </c>
      <c r="H93" t="n">
        <v>1.82</v>
      </c>
      <c r="I93" t="n">
        <v>6</v>
      </c>
      <c r="J93" t="n">
        <v>231.66</v>
      </c>
      <c r="K93" t="n">
        <v>54.38</v>
      </c>
      <c r="L93" t="n">
        <v>23.75</v>
      </c>
      <c r="M93" t="n">
        <v>4</v>
      </c>
      <c r="N93" t="n">
        <v>53.53</v>
      </c>
      <c r="O93" t="n">
        <v>28805.23</v>
      </c>
      <c r="P93" t="n">
        <v>139.85</v>
      </c>
      <c r="Q93" t="n">
        <v>197.79</v>
      </c>
      <c r="R93" t="n">
        <v>30.4</v>
      </c>
      <c r="S93" t="n">
        <v>25.4</v>
      </c>
      <c r="T93" t="n">
        <v>1668.06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265.8817902799806</v>
      </c>
      <c r="AB93" t="n">
        <v>363.7911953378045</v>
      </c>
      <c r="AC93" t="n">
        <v>329.0714742389131</v>
      </c>
      <c r="AD93" t="n">
        <v>265881.7902799806</v>
      </c>
      <c r="AE93" t="n">
        <v>363791.1953378045</v>
      </c>
      <c r="AF93" t="n">
        <v>1.763661033260807e-06</v>
      </c>
      <c r="AG93" t="n">
        <v>12</v>
      </c>
      <c r="AH93" t="n">
        <v>329071.4742389132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7.5548</v>
      </c>
      <c r="E94" t="n">
        <v>13.24</v>
      </c>
      <c r="F94" t="n">
        <v>10.49</v>
      </c>
      <c r="G94" t="n">
        <v>104.87</v>
      </c>
      <c r="H94" t="n">
        <v>1.84</v>
      </c>
      <c r="I94" t="n">
        <v>6</v>
      </c>
      <c r="J94" t="n">
        <v>232.08</v>
      </c>
      <c r="K94" t="n">
        <v>54.38</v>
      </c>
      <c r="L94" t="n">
        <v>24</v>
      </c>
      <c r="M94" t="n">
        <v>4</v>
      </c>
      <c r="N94" t="n">
        <v>53.71</v>
      </c>
      <c r="O94" t="n">
        <v>28857.81</v>
      </c>
      <c r="P94" t="n">
        <v>139.64</v>
      </c>
      <c r="Q94" t="n">
        <v>197.8</v>
      </c>
      <c r="R94" t="n">
        <v>30.37</v>
      </c>
      <c r="S94" t="n">
        <v>25.4</v>
      </c>
      <c r="T94" t="n">
        <v>1651.62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265.7866542829232</v>
      </c>
      <c r="AB94" t="n">
        <v>363.6610260695267</v>
      </c>
      <c r="AC94" t="n">
        <v>328.953728142906</v>
      </c>
      <c r="AD94" t="n">
        <v>265786.6542829232</v>
      </c>
      <c r="AE94" t="n">
        <v>363661.0260695267</v>
      </c>
      <c r="AF94" t="n">
        <v>1.763404276668398e-06</v>
      </c>
      <c r="AG94" t="n">
        <v>12</v>
      </c>
      <c r="AH94" t="n">
        <v>328953.728142906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7.5572</v>
      </c>
      <c r="E95" t="n">
        <v>13.23</v>
      </c>
      <c r="F95" t="n">
        <v>10.48</v>
      </c>
      <c r="G95" t="n">
        <v>104.83</v>
      </c>
      <c r="H95" t="n">
        <v>1.85</v>
      </c>
      <c r="I95" t="n">
        <v>6</v>
      </c>
      <c r="J95" t="n">
        <v>232.51</v>
      </c>
      <c r="K95" t="n">
        <v>54.38</v>
      </c>
      <c r="L95" t="n">
        <v>24.25</v>
      </c>
      <c r="M95" t="n">
        <v>4</v>
      </c>
      <c r="N95" t="n">
        <v>53.88</v>
      </c>
      <c r="O95" t="n">
        <v>28910.45</v>
      </c>
      <c r="P95" t="n">
        <v>139.33</v>
      </c>
      <c r="Q95" t="n">
        <v>197.78</v>
      </c>
      <c r="R95" t="n">
        <v>30.25</v>
      </c>
      <c r="S95" t="n">
        <v>25.4</v>
      </c>
      <c r="T95" t="n">
        <v>1588.98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265.4835251262986</v>
      </c>
      <c r="AB95" t="n">
        <v>363.2462713843183</v>
      </c>
      <c r="AC95" t="n">
        <v>328.578557062742</v>
      </c>
      <c r="AD95" t="n">
        <v>265483.5251262986</v>
      </c>
      <c r="AE95" t="n">
        <v>363246.2713843184</v>
      </c>
      <c r="AF95" t="n">
        <v>1.763964472870019e-06</v>
      </c>
      <c r="AG95" t="n">
        <v>12</v>
      </c>
      <c r="AH95" t="n">
        <v>328578.5570627421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7.5543</v>
      </c>
      <c r="E96" t="n">
        <v>13.24</v>
      </c>
      <c r="F96" t="n">
        <v>10.49</v>
      </c>
      <c r="G96" t="n">
        <v>104.88</v>
      </c>
      <c r="H96" t="n">
        <v>1.87</v>
      </c>
      <c r="I96" t="n">
        <v>6</v>
      </c>
      <c r="J96" t="n">
        <v>232.94</v>
      </c>
      <c r="K96" t="n">
        <v>54.38</v>
      </c>
      <c r="L96" t="n">
        <v>24.5</v>
      </c>
      <c r="M96" t="n">
        <v>4</v>
      </c>
      <c r="N96" t="n">
        <v>54.06</v>
      </c>
      <c r="O96" t="n">
        <v>28963.15</v>
      </c>
      <c r="P96" t="n">
        <v>139.03</v>
      </c>
      <c r="Q96" t="n">
        <v>197.75</v>
      </c>
      <c r="R96" t="n">
        <v>30.46</v>
      </c>
      <c r="S96" t="n">
        <v>25.4</v>
      </c>
      <c r="T96" t="n">
        <v>1697.76</v>
      </c>
      <c r="U96" t="n">
        <v>0.83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265.3563787597925</v>
      </c>
      <c r="AB96" t="n">
        <v>363.0723041163628</v>
      </c>
      <c r="AC96" t="n">
        <v>328.4211929866755</v>
      </c>
      <c r="AD96" t="n">
        <v>265356.3787597925</v>
      </c>
      <c r="AE96" t="n">
        <v>363072.3041163628</v>
      </c>
      <c r="AF96" t="n">
        <v>1.763287569126393e-06</v>
      </c>
      <c r="AG96" t="n">
        <v>12</v>
      </c>
      <c r="AH96" t="n">
        <v>328421.1929866755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7.5847</v>
      </c>
      <c r="E97" t="n">
        <v>13.18</v>
      </c>
      <c r="F97" t="n">
        <v>10.47</v>
      </c>
      <c r="G97" t="n">
        <v>125.68</v>
      </c>
      <c r="H97" t="n">
        <v>1.89</v>
      </c>
      <c r="I97" t="n">
        <v>5</v>
      </c>
      <c r="J97" t="n">
        <v>233.37</v>
      </c>
      <c r="K97" t="n">
        <v>54.38</v>
      </c>
      <c r="L97" t="n">
        <v>24.75</v>
      </c>
      <c r="M97" t="n">
        <v>3</v>
      </c>
      <c r="N97" t="n">
        <v>54.24</v>
      </c>
      <c r="O97" t="n">
        <v>29015.91</v>
      </c>
      <c r="P97" t="n">
        <v>138.36</v>
      </c>
      <c r="Q97" t="n">
        <v>197.78</v>
      </c>
      <c r="R97" t="n">
        <v>30.03</v>
      </c>
      <c r="S97" t="n">
        <v>25.4</v>
      </c>
      <c r="T97" t="n">
        <v>1487.79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264.2512793939659</v>
      </c>
      <c r="AB97" t="n">
        <v>361.5602584104958</v>
      </c>
      <c r="AC97" t="n">
        <v>327.0534548008071</v>
      </c>
      <c r="AD97" t="n">
        <v>264251.279393966</v>
      </c>
      <c r="AE97" t="n">
        <v>361560.2584104958</v>
      </c>
      <c r="AF97" t="n">
        <v>1.770383387680256e-06</v>
      </c>
      <c r="AG97" t="n">
        <v>12</v>
      </c>
      <c r="AH97" t="n">
        <v>327053.4548008071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7.5839</v>
      </c>
      <c r="E98" t="n">
        <v>13.19</v>
      </c>
      <c r="F98" t="n">
        <v>10.47</v>
      </c>
      <c r="G98" t="n">
        <v>125.7</v>
      </c>
      <c r="H98" t="n">
        <v>1.9</v>
      </c>
      <c r="I98" t="n">
        <v>5</v>
      </c>
      <c r="J98" t="n">
        <v>233.79</v>
      </c>
      <c r="K98" t="n">
        <v>54.38</v>
      </c>
      <c r="L98" t="n">
        <v>25</v>
      </c>
      <c r="M98" t="n">
        <v>3</v>
      </c>
      <c r="N98" t="n">
        <v>54.42</v>
      </c>
      <c r="O98" t="n">
        <v>29068.74</v>
      </c>
      <c r="P98" t="n">
        <v>138.69</v>
      </c>
      <c r="Q98" t="n">
        <v>197.79</v>
      </c>
      <c r="R98" t="n">
        <v>29.99</v>
      </c>
      <c r="S98" t="n">
        <v>25.4</v>
      </c>
      <c r="T98" t="n">
        <v>1468.41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264.5025064636159</v>
      </c>
      <c r="AB98" t="n">
        <v>361.9039983705468</v>
      </c>
      <c r="AC98" t="n">
        <v>327.364388701513</v>
      </c>
      <c r="AD98" t="n">
        <v>264502.5064636159</v>
      </c>
      <c r="AE98" t="n">
        <v>361903.9983705468</v>
      </c>
      <c r="AF98" t="n">
        <v>1.770196655613049e-06</v>
      </c>
      <c r="AG98" t="n">
        <v>12</v>
      </c>
      <c r="AH98" t="n">
        <v>327364.3887015129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7.5831</v>
      </c>
      <c r="E99" t="n">
        <v>13.19</v>
      </c>
      <c r="F99" t="n">
        <v>10.48</v>
      </c>
      <c r="G99" t="n">
        <v>125.71</v>
      </c>
      <c r="H99" t="n">
        <v>1.92</v>
      </c>
      <c r="I99" t="n">
        <v>5</v>
      </c>
      <c r="J99" t="n">
        <v>234.22</v>
      </c>
      <c r="K99" t="n">
        <v>54.38</v>
      </c>
      <c r="L99" t="n">
        <v>25.25</v>
      </c>
      <c r="M99" t="n">
        <v>3</v>
      </c>
      <c r="N99" t="n">
        <v>54.6</v>
      </c>
      <c r="O99" t="n">
        <v>29121.63</v>
      </c>
      <c r="P99" t="n">
        <v>138.91</v>
      </c>
      <c r="Q99" t="n">
        <v>197.75</v>
      </c>
      <c r="R99" t="n">
        <v>30.19</v>
      </c>
      <c r="S99" t="n">
        <v>25.4</v>
      </c>
      <c r="T99" t="n">
        <v>1564.73</v>
      </c>
      <c r="U99" t="n">
        <v>0.84</v>
      </c>
      <c r="V99" t="n">
        <v>0.89</v>
      </c>
      <c r="W99" t="n">
        <v>2.94</v>
      </c>
      <c r="X99" t="n">
        <v>0.09</v>
      </c>
      <c r="Y99" t="n">
        <v>1</v>
      </c>
      <c r="Z99" t="n">
        <v>10</v>
      </c>
      <c r="AA99" t="n">
        <v>264.7106902117526</v>
      </c>
      <c r="AB99" t="n">
        <v>362.1888445591664</v>
      </c>
      <c r="AC99" t="n">
        <v>327.6220495696747</v>
      </c>
      <c r="AD99" t="n">
        <v>264710.6902117527</v>
      </c>
      <c r="AE99" t="n">
        <v>362188.8445591664</v>
      </c>
      <c r="AF99" t="n">
        <v>1.770009923545842e-06</v>
      </c>
      <c r="AG99" t="n">
        <v>12</v>
      </c>
      <c r="AH99" t="n">
        <v>327622.0495696748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7.5809</v>
      </c>
      <c r="E100" t="n">
        <v>13.19</v>
      </c>
      <c r="F100" t="n">
        <v>10.48</v>
      </c>
      <c r="G100" t="n">
        <v>125.76</v>
      </c>
      <c r="H100" t="n">
        <v>1.93</v>
      </c>
      <c r="I100" t="n">
        <v>5</v>
      </c>
      <c r="J100" t="n">
        <v>234.65</v>
      </c>
      <c r="K100" t="n">
        <v>54.38</v>
      </c>
      <c r="L100" t="n">
        <v>25.5</v>
      </c>
      <c r="M100" t="n">
        <v>3</v>
      </c>
      <c r="N100" t="n">
        <v>54.78</v>
      </c>
      <c r="O100" t="n">
        <v>29174.59</v>
      </c>
      <c r="P100" t="n">
        <v>139.16</v>
      </c>
      <c r="Q100" t="n">
        <v>197.76</v>
      </c>
      <c r="R100" t="n">
        <v>30.17</v>
      </c>
      <c r="S100" t="n">
        <v>25.4</v>
      </c>
      <c r="T100" t="n">
        <v>1555.79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  <c r="AA100" t="n">
        <v>264.9299841772711</v>
      </c>
      <c r="AB100" t="n">
        <v>362.4888922373557</v>
      </c>
      <c r="AC100" t="n">
        <v>327.8934611185773</v>
      </c>
      <c r="AD100" t="n">
        <v>264929.9841772711</v>
      </c>
      <c r="AE100" t="n">
        <v>362488.8922373557</v>
      </c>
      <c r="AF100" t="n">
        <v>1.769496410361023e-06</v>
      </c>
      <c r="AG100" t="n">
        <v>12</v>
      </c>
      <c r="AH100" t="n">
        <v>327893.4611185773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7.582</v>
      </c>
      <c r="E101" t="n">
        <v>13.19</v>
      </c>
      <c r="F101" t="n">
        <v>10.48</v>
      </c>
      <c r="G101" t="n">
        <v>125.74</v>
      </c>
      <c r="H101" t="n">
        <v>1.95</v>
      </c>
      <c r="I101" t="n">
        <v>5</v>
      </c>
      <c r="J101" t="n">
        <v>235.08</v>
      </c>
      <c r="K101" t="n">
        <v>54.38</v>
      </c>
      <c r="L101" t="n">
        <v>25.75</v>
      </c>
      <c r="M101" t="n">
        <v>3</v>
      </c>
      <c r="N101" t="n">
        <v>54.96</v>
      </c>
      <c r="O101" t="n">
        <v>29227.61</v>
      </c>
      <c r="P101" t="n">
        <v>139.15</v>
      </c>
      <c r="Q101" t="n">
        <v>197.75</v>
      </c>
      <c r="R101" t="n">
        <v>30.1</v>
      </c>
      <c r="S101" t="n">
        <v>25.4</v>
      </c>
      <c r="T101" t="n">
        <v>1520.26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264.9028622042085</v>
      </c>
      <c r="AB101" t="n">
        <v>362.4517827572744</v>
      </c>
      <c r="AC101" t="n">
        <v>327.8598933151914</v>
      </c>
      <c r="AD101" t="n">
        <v>264902.8622042085</v>
      </c>
      <c r="AE101" t="n">
        <v>362451.7827572745</v>
      </c>
      <c r="AF101" t="n">
        <v>1.769753166953432e-06</v>
      </c>
      <c r="AG101" t="n">
        <v>12</v>
      </c>
      <c r="AH101" t="n">
        <v>327859.8933151914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7.5858</v>
      </c>
      <c r="E102" t="n">
        <v>13.18</v>
      </c>
      <c r="F102" t="n">
        <v>10.47</v>
      </c>
      <c r="G102" t="n">
        <v>125.66</v>
      </c>
      <c r="H102" t="n">
        <v>1.96</v>
      </c>
      <c r="I102" t="n">
        <v>5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139.17</v>
      </c>
      <c r="Q102" t="n">
        <v>197.75</v>
      </c>
      <c r="R102" t="n">
        <v>29.9</v>
      </c>
      <c r="S102" t="n">
        <v>25.4</v>
      </c>
      <c r="T102" t="n">
        <v>1420.77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264.8125272254941</v>
      </c>
      <c r="AB102" t="n">
        <v>362.3281824540995</v>
      </c>
      <c r="AC102" t="n">
        <v>327.7480892514774</v>
      </c>
      <c r="AD102" t="n">
        <v>264812.5272254942</v>
      </c>
      <c r="AE102" t="n">
        <v>362328.1824540995</v>
      </c>
      <c r="AF102" t="n">
        <v>1.770640144272665e-06</v>
      </c>
      <c r="AG102" t="n">
        <v>12</v>
      </c>
      <c r="AH102" t="n">
        <v>327748.0892514774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7.5836</v>
      </c>
      <c r="E103" t="n">
        <v>13.19</v>
      </c>
      <c r="F103" t="n">
        <v>10.48</v>
      </c>
      <c r="G103" t="n">
        <v>125.7</v>
      </c>
      <c r="H103" t="n">
        <v>1.98</v>
      </c>
      <c r="I103" t="n">
        <v>5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139.36</v>
      </c>
      <c r="Q103" t="n">
        <v>197.78</v>
      </c>
      <c r="R103" t="n">
        <v>29.97</v>
      </c>
      <c r="S103" t="n">
        <v>25.4</v>
      </c>
      <c r="T103" t="n">
        <v>1458.5</v>
      </c>
      <c r="U103" t="n">
        <v>0.85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265.024558954264</v>
      </c>
      <c r="AB103" t="n">
        <v>362.6182936195822</v>
      </c>
      <c r="AC103" t="n">
        <v>328.0105126145</v>
      </c>
      <c r="AD103" t="n">
        <v>265024.558954264</v>
      </c>
      <c r="AE103" t="n">
        <v>362618.2936195822</v>
      </c>
      <c r="AF103" t="n">
        <v>1.770126631087846e-06</v>
      </c>
      <c r="AG103" t="n">
        <v>12</v>
      </c>
      <c r="AH103" t="n">
        <v>328010.5126145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7.5858</v>
      </c>
      <c r="E104" t="n">
        <v>13.18</v>
      </c>
      <c r="F104" t="n">
        <v>10.47</v>
      </c>
      <c r="G104" t="n">
        <v>125.66</v>
      </c>
      <c r="H104" t="n">
        <v>1.99</v>
      </c>
      <c r="I104" t="n">
        <v>5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139.37</v>
      </c>
      <c r="Q104" t="n">
        <v>197.75</v>
      </c>
      <c r="R104" t="n">
        <v>29.95</v>
      </c>
      <c r="S104" t="n">
        <v>25.4</v>
      </c>
      <c r="T104" t="n">
        <v>1444.04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264.9560047378715</v>
      </c>
      <c r="AB104" t="n">
        <v>362.5244947163153</v>
      </c>
      <c r="AC104" t="n">
        <v>327.9256657469133</v>
      </c>
      <c r="AD104" t="n">
        <v>264956.0047378715</v>
      </c>
      <c r="AE104" t="n">
        <v>362524.4947163153</v>
      </c>
      <c r="AF104" t="n">
        <v>1.770640144272665e-06</v>
      </c>
      <c r="AG104" t="n">
        <v>12</v>
      </c>
      <c r="AH104" t="n">
        <v>327925.6657469133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7.5911</v>
      </c>
      <c r="E105" t="n">
        <v>13.17</v>
      </c>
      <c r="F105" t="n">
        <v>10.46</v>
      </c>
      <c r="G105" t="n">
        <v>125.55</v>
      </c>
      <c r="H105" t="n">
        <v>2.01</v>
      </c>
      <c r="I105" t="n">
        <v>5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139.19</v>
      </c>
      <c r="Q105" t="n">
        <v>197.75</v>
      </c>
      <c r="R105" t="n">
        <v>29.68</v>
      </c>
      <c r="S105" t="n">
        <v>25.4</v>
      </c>
      <c r="T105" t="n">
        <v>1311.48</v>
      </c>
      <c r="U105" t="n">
        <v>0.86</v>
      </c>
      <c r="V105" t="n">
        <v>0.89</v>
      </c>
      <c r="W105" t="n">
        <v>2.94</v>
      </c>
      <c r="X105" t="n">
        <v>0.07000000000000001</v>
      </c>
      <c r="Y105" t="n">
        <v>1</v>
      </c>
      <c r="Z105" t="n">
        <v>10</v>
      </c>
      <c r="AA105" t="n">
        <v>264.6951593022157</v>
      </c>
      <c r="AB105" t="n">
        <v>362.1675944835625</v>
      </c>
      <c r="AC105" t="n">
        <v>327.6028275714618</v>
      </c>
      <c r="AD105" t="n">
        <v>264695.1593022157</v>
      </c>
      <c r="AE105" t="n">
        <v>362167.5944835625</v>
      </c>
      <c r="AF105" t="n">
        <v>1.771877244217911e-06</v>
      </c>
      <c r="AG105" t="n">
        <v>12</v>
      </c>
      <c r="AH105" t="n">
        <v>327602.8275714618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7.5874</v>
      </c>
      <c r="E106" t="n">
        <v>13.18</v>
      </c>
      <c r="F106" t="n">
        <v>10.47</v>
      </c>
      <c r="G106" t="n">
        <v>125.62</v>
      </c>
      <c r="H106" t="n">
        <v>2.02</v>
      </c>
      <c r="I106" t="n">
        <v>5</v>
      </c>
      <c r="J106" t="n">
        <v>237.24</v>
      </c>
      <c r="K106" t="n">
        <v>54.38</v>
      </c>
      <c r="L106" t="n">
        <v>27</v>
      </c>
      <c r="M106" t="n">
        <v>3</v>
      </c>
      <c r="N106" t="n">
        <v>55.86</v>
      </c>
      <c r="O106" t="n">
        <v>29493.67</v>
      </c>
      <c r="P106" t="n">
        <v>139.34</v>
      </c>
      <c r="Q106" t="n">
        <v>197.75</v>
      </c>
      <c r="R106" t="n">
        <v>29.82</v>
      </c>
      <c r="S106" t="n">
        <v>25.4</v>
      </c>
      <c r="T106" t="n">
        <v>1381.03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264.9054926243145</v>
      </c>
      <c r="AB106" t="n">
        <v>362.4553818141094</v>
      </c>
      <c r="AC106" t="n">
        <v>327.8631488830934</v>
      </c>
      <c r="AD106" t="n">
        <v>264905.4926243145</v>
      </c>
      <c r="AE106" t="n">
        <v>362455.3818141094</v>
      </c>
      <c r="AF106" t="n">
        <v>1.771013608407079e-06</v>
      </c>
      <c r="AG106" t="n">
        <v>12</v>
      </c>
      <c r="AH106" t="n">
        <v>327863.1488830934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7.5853</v>
      </c>
      <c r="E107" t="n">
        <v>13.18</v>
      </c>
      <c r="F107" t="n">
        <v>10.47</v>
      </c>
      <c r="G107" t="n">
        <v>125.67</v>
      </c>
      <c r="H107" t="n">
        <v>2.04</v>
      </c>
      <c r="I107" t="n">
        <v>5</v>
      </c>
      <c r="J107" t="n">
        <v>237.67</v>
      </c>
      <c r="K107" t="n">
        <v>54.38</v>
      </c>
      <c r="L107" t="n">
        <v>27.25</v>
      </c>
      <c r="M107" t="n">
        <v>3</v>
      </c>
      <c r="N107" t="n">
        <v>56.05</v>
      </c>
      <c r="O107" t="n">
        <v>29547.07</v>
      </c>
      <c r="P107" t="n">
        <v>139.39</v>
      </c>
      <c r="Q107" t="n">
        <v>197.78</v>
      </c>
      <c r="R107" t="n">
        <v>29.89</v>
      </c>
      <c r="S107" t="n">
        <v>25.4</v>
      </c>
      <c r="T107" t="n">
        <v>1416.97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264.9794168887455</v>
      </c>
      <c r="AB107" t="n">
        <v>362.5565282540123</v>
      </c>
      <c r="AC107" t="n">
        <v>327.9546420487319</v>
      </c>
      <c r="AD107" t="n">
        <v>264979.4168887455</v>
      </c>
      <c r="AE107" t="n">
        <v>362556.5282540123</v>
      </c>
      <c r="AF107" t="n">
        <v>1.770523436730661e-06</v>
      </c>
      <c r="AG107" t="n">
        <v>12</v>
      </c>
      <c r="AH107" t="n">
        <v>327954.6420487319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7.5874</v>
      </c>
      <c r="E108" t="n">
        <v>13.18</v>
      </c>
      <c r="F108" t="n">
        <v>10.47</v>
      </c>
      <c r="G108" t="n">
        <v>125.62</v>
      </c>
      <c r="H108" t="n">
        <v>2.05</v>
      </c>
      <c r="I108" t="n">
        <v>5</v>
      </c>
      <c r="J108" t="n">
        <v>238.11</v>
      </c>
      <c r="K108" t="n">
        <v>54.38</v>
      </c>
      <c r="L108" t="n">
        <v>27.5</v>
      </c>
      <c r="M108" t="n">
        <v>3</v>
      </c>
      <c r="N108" t="n">
        <v>56.23</v>
      </c>
      <c r="O108" t="n">
        <v>29600.54</v>
      </c>
      <c r="P108" t="n">
        <v>139.36</v>
      </c>
      <c r="Q108" t="n">
        <v>197.75</v>
      </c>
      <c r="R108" t="n">
        <v>29.92</v>
      </c>
      <c r="S108" t="n">
        <v>25.4</v>
      </c>
      <c r="T108" t="n">
        <v>1430.59</v>
      </c>
      <c r="U108" t="n">
        <v>0.85</v>
      </c>
      <c r="V108" t="n">
        <v>0.89</v>
      </c>
      <c r="W108" t="n">
        <v>2.94</v>
      </c>
      <c r="X108" t="n">
        <v>0.08</v>
      </c>
      <c r="Y108" t="n">
        <v>1</v>
      </c>
      <c r="Z108" t="n">
        <v>10</v>
      </c>
      <c r="AA108" t="n">
        <v>264.9198373499569</v>
      </c>
      <c r="AB108" t="n">
        <v>362.475008900578</v>
      </c>
      <c r="AC108" t="n">
        <v>327.8809027879762</v>
      </c>
      <c r="AD108" t="n">
        <v>264919.8373499569</v>
      </c>
      <c r="AE108" t="n">
        <v>362475.008900578</v>
      </c>
      <c r="AF108" t="n">
        <v>1.771013608407079e-06</v>
      </c>
      <c r="AG108" t="n">
        <v>12</v>
      </c>
      <c r="AH108" t="n">
        <v>327880.9027879762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7.5861</v>
      </c>
      <c r="E109" t="n">
        <v>13.18</v>
      </c>
      <c r="F109" t="n">
        <v>10.47</v>
      </c>
      <c r="G109" t="n">
        <v>125.65</v>
      </c>
      <c r="H109" t="n">
        <v>2.07</v>
      </c>
      <c r="I109" t="n">
        <v>5</v>
      </c>
      <c r="J109" t="n">
        <v>238.54</v>
      </c>
      <c r="K109" t="n">
        <v>54.38</v>
      </c>
      <c r="L109" t="n">
        <v>27.75</v>
      </c>
      <c r="M109" t="n">
        <v>3</v>
      </c>
      <c r="N109" t="n">
        <v>56.41</v>
      </c>
      <c r="O109" t="n">
        <v>29654.08</v>
      </c>
      <c r="P109" t="n">
        <v>139.38</v>
      </c>
      <c r="Q109" t="n">
        <v>197.75</v>
      </c>
      <c r="R109" t="n">
        <v>29.89</v>
      </c>
      <c r="S109" t="n">
        <v>25.4</v>
      </c>
      <c r="T109" t="n">
        <v>1418.35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264.9577408309441</v>
      </c>
      <c r="AB109" t="n">
        <v>362.5268701154483</v>
      </c>
      <c r="AC109" t="n">
        <v>327.927814441287</v>
      </c>
      <c r="AD109" t="n">
        <v>264957.7408309442</v>
      </c>
      <c r="AE109" t="n">
        <v>362526.8701154483</v>
      </c>
      <c r="AF109" t="n">
        <v>1.770710168797868e-06</v>
      </c>
      <c r="AG109" t="n">
        <v>12</v>
      </c>
      <c r="AH109" t="n">
        <v>327927.814441287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7.5865</v>
      </c>
      <c r="E110" t="n">
        <v>13.18</v>
      </c>
      <c r="F110" t="n">
        <v>10.47</v>
      </c>
      <c r="G110" t="n">
        <v>125.64</v>
      </c>
      <c r="H110" t="n">
        <v>2.08</v>
      </c>
      <c r="I110" t="n">
        <v>5</v>
      </c>
      <c r="J110" t="n">
        <v>238.97</v>
      </c>
      <c r="K110" t="n">
        <v>54.38</v>
      </c>
      <c r="L110" t="n">
        <v>28</v>
      </c>
      <c r="M110" t="n">
        <v>3</v>
      </c>
      <c r="N110" t="n">
        <v>56.6</v>
      </c>
      <c r="O110" t="n">
        <v>29707.68</v>
      </c>
      <c r="P110" t="n">
        <v>139.26</v>
      </c>
      <c r="Q110" t="n">
        <v>197.75</v>
      </c>
      <c r="R110" t="n">
        <v>29.86</v>
      </c>
      <c r="S110" t="n">
        <v>25.4</v>
      </c>
      <c r="T110" t="n">
        <v>1398.66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264.8644125589055</v>
      </c>
      <c r="AB110" t="n">
        <v>362.3991742562923</v>
      </c>
      <c r="AC110" t="n">
        <v>327.8123056957066</v>
      </c>
      <c r="AD110" t="n">
        <v>264864.4125589055</v>
      </c>
      <c r="AE110" t="n">
        <v>362399.1742562923</v>
      </c>
      <c r="AF110" t="n">
        <v>1.770803534831471e-06</v>
      </c>
      <c r="AG110" t="n">
        <v>12</v>
      </c>
      <c r="AH110" t="n">
        <v>327812.3056957066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7.5876</v>
      </c>
      <c r="E111" t="n">
        <v>13.18</v>
      </c>
      <c r="F111" t="n">
        <v>10.47</v>
      </c>
      <c r="G111" t="n">
        <v>125.62</v>
      </c>
      <c r="H111" t="n">
        <v>2.1</v>
      </c>
      <c r="I111" t="n">
        <v>5</v>
      </c>
      <c r="J111" t="n">
        <v>239.41</v>
      </c>
      <c r="K111" t="n">
        <v>54.38</v>
      </c>
      <c r="L111" t="n">
        <v>28.25</v>
      </c>
      <c r="M111" t="n">
        <v>3</v>
      </c>
      <c r="N111" t="n">
        <v>56.78</v>
      </c>
      <c r="O111" t="n">
        <v>29761.35</v>
      </c>
      <c r="P111" t="n">
        <v>139.22</v>
      </c>
      <c r="Q111" t="n">
        <v>197.78</v>
      </c>
      <c r="R111" t="n">
        <v>29.84</v>
      </c>
      <c r="S111" t="n">
        <v>25.4</v>
      </c>
      <c r="T111" t="n">
        <v>1392.14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264.8158035879542</v>
      </c>
      <c r="AB111" t="n">
        <v>362.3326653177603</v>
      </c>
      <c r="AC111" t="n">
        <v>327.7521442769222</v>
      </c>
      <c r="AD111" t="n">
        <v>264815.8035879543</v>
      </c>
      <c r="AE111" t="n">
        <v>362332.6653177603</v>
      </c>
      <c r="AF111" t="n">
        <v>1.771060291423881e-06</v>
      </c>
      <c r="AG111" t="n">
        <v>12</v>
      </c>
      <c r="AH111" t="n">
        <v>327752.1442769222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7.5897</v>
      </c>
      <c r="E112" t="n">
        <v>13.18</v>
      </c>
      <c r="F112" t="n">
        <v>10.46</v>
      </c>
      <c r="G112" t="n">
        <v>125.58</v>
      </c>
      <c r="H112" t="n">
        <v>2.11</v>
      </c>
      <c r="I112" t="n">
        <v>5</v>
      </c>
      <c r="J112" t="n">
        <v>239.85</v>
      </c>
      <c r="K112" t="n">
        <v>54.38</v>
      </c>
      <c r="L112" t="n">
        <v>28.5</v>
      </c>
      <c r="M112" t="n">
        <v>3</v>
      </c>
      <c r="N112" t="n">
        <v>56.97</v>
      </c>
      <c r="O112" t="n">
        <v>29815.09</v>
      </c>
      <c r="P112" t="n">
        <v>139.03</v>
      </c>
      <c r="Q112" t="n">
        <v>197.75</v>
      </c>
      <c r="R112" t="n">
        <v>29.71</v>
      </c>
      <c r="S112" t="n">
        <v>25.4</v>
      </c>
      <c r="T112" t="n">
        <v>1323.78</v>
      </c>
      <c r="U112" t="n">
        <v>0.85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  <c r="AA112" t="n">
        <v>264.6057511164371</v>
      </c>
      <c r="AB112" t="n">
        <v>362.0452622593695</v>
      </c>
      <c r="AC112" t="n">
        <v>327.4921705630515</v>
      </c>
      <c r="AD112" t="n">
        <v>264605.7511164371</v>
      </c>
      <c r="AE112" t="n">
        <v>362045.2622593695</v>
      </c>
      <c r="AF112" t="n">
        <v>1.771550463100299e-06</v>
      </c>
      <c r="AG112" t="n">
        <v>12</v>
      </c>
      <c r="AH112" t="n">
        <v>327492.1705630515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7.5879</v>
      </c>
      <c r="E113" t="n">
        <v>13.18</v>
      </c>
      <c r="F113" t="n">
        <v>10.47</v>
      </c>
      <c r="G113" t="n">
        <v>125.61</v>
      </c>
      <c r="H113" t="n">
        <v>2.13</v>
      </c>
      <c r="I113" t="n">
        <v>5</v>
      </c>
      <c r="J113" t="n">
        <v>240.28</v>
      </c>
      <c r="K113" t="n">
        <v>54.38</v>
      </c>
      <c r="L113" t="n">
        <v>28.75</v>
      </c>
      <c r="M113" t="n">
        <v>3</v>
      </c>
      <c r="N113" t="n">
        <v>57.16</v>
      </c>
      <c r="O113" t="n">
        <v>29869.01</v>
      </c>
      <c r="P113" t="n">
        <v>138.96</v>
      </c>
      <c r="Q113" t="n">
        <v>197.78</v>
      </c>
      <c r="R113" t="n">
        <v>29.81</v>
      </c>
      <c r="S113" t="n">
        <v>25.4</v>
      </c>
      <c r="T113" t="n">
        <v>1375.21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264.6239037767976</v>
      </c>
      <c r="AB113" t="n">
        <v>362.0700995301137</v>
      </c>
      <c r="AC113" t="n">
        <v>327.5146373995351</v>
      </c>
      <c r="AD113" t="n">
        <v>264623.9037767976</v>
      </c>
      <c r="AE113" t="n">
        <v>362070.0995301137</v>
      </c>
      <c r="AF113" t="n">
        <v>1.771130315949084e-06</v>
      </c>
      <c r="AG113" t="n">
        <v>12</v>
      </c>
      <c r="AH113" t="n">
        <v>327514.6373995351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7.5898</v>
      </c>
      <c r="E114" t="n">
        <v>13.18</v>
      </c>
      <c r="F114" t="n">
        <v>10.46</v>
      </c>
      <c r="G114" t="n">
        <v>125.57</v>
      </c>
      <c r="H114" t="n">
        <v>2.14</v>
      </c>
      <c r="I114" t="n">
        <v>5</v>
      </c>
      <c r="J114" t="n">
        <v>240.72</v>
      </c>
      <c r="K114" t="n">
        <v>54.38</v>
      </c>
      <c r="L114" t="n">
        <v>29</v>
      </c>
      <c r="M114" t="n">
        <v>3</v>
      </c>
      <c r="N114" t="n">
        <v>57.34</v>
      </c>
      <c r="O114" t="n">
        <v>29922.88</v>
      </c>
      <c r="P114" t="n">
        <v>138.75</v>
      </c>
      <c r="Q114" t="n">
        <v>197.75</v>
      </c>
      <c r="R114" t="n">
        <v>29.68</v>
      </c>
      <c r="S114" t="n">
        <v>25.4</v>
      </c>
      <c r="T114" t="n">
        <v>1311.54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  <c r="AA114" t="n">
        <v>264.4031814602244</v>
      </c>
      <c r="AB114" t="n">
        <v>361.7680975189967</v>
      </c>
      <c r="AC114" t="n">
        <v>327.2414580364967</v>
      </c>
      <c r="AD114" t="n">
        <v>264403.1814602244</v>
      </c>
      <c r="AE114" t="n">
        <v>361768.0975189967</v>
      </c>
      <c r="AF114" t="n">
        <v>1.7715738046087e-06</v>
      </c>
      <c r="AG114" t="n">
        <v>12</v>
      </c>
      <c r="AH114" t="n">
        <v>327241.4580364967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7.5906</v>
      </c>
      <c r="E115" t="n">
        <v>13.17</v>
      </c>
      <c r="F115" t="n">
        <v>10.46</v>
      </c>
      <c r="G115" t="n">
        <v>125.56</v>
      </c>
      <c r="H115" t="n">
        <v>2.16</v>
      </c>
      <c r="I115" t="n">
        <v>5</v>
      </c>
      <c r="J115" t="n">
        <v>241.16</v>
      </c>
      <c r="K115" t="n">
        <v>54.38</v>
      </c>
      <c r="L115" t="n">
        <v>29.25</v>
      </c>
      <c r="M115" t="n">
        <v>3</v>
      </c>
      <c r="N115" t="n">
        <v>57.53</v>
      </c>
      <c r="O115" t="n">
        <v>29976.82</v>
      </c>
      <c r="P115" t="n">
        <v>138.54</v>
      </c>
      <c r="Q115" t="n">
        <v>197.76</v>
      </c>
      <c r="R115" t="n">
        <v>29.65</v>
      </c>
      <c r="S115" t="n">
        <v>25.4</v>
      </c>
      <c r="T115" t="n">
        <v>1296.45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264.238192201518</v>
      </c>
      <c r="AB115" t="n">
        <v>361.5423519364223</v>
      </c>
      <c r="AC115" t="n">
        <v>327.0372572954873</v>
      </c>
      <c r="AD115" t="n">
        <v>264238.192201518</v>
      </c>
      <c r="AE115" t="n">
        <v>361542.3519364223</v>
      </c>
      <c r="AF115" t="n">
        <v>1.771760536675907e-06</v>
      </c>
      <c r="AG115" t="n">
        <v>12</v>
      </c>
      <c r="AH115" t="n">
        <v>327037.2572954873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7.5884</v>
      </c>
      <c r="E116" t="n">
        <v>13.18</v>
      </c>
      <c r="F116" t="n">
        <v>10.47</v>
      </c>
      <c r="G116" t="n">
        <v>125.6</v>
      </c>
      <c r="H116" t="n">
        <v>2.17</v>
      </c>
      <c r="I116" t="n">
        <v>5</v>
      </c>
      <c r="J116" t="n">
        <v>241.59</v>
      </c>
      <c r="K116" t="n">
        <v>54.38</v>
      </c>
      <c r="L116" t="n">
        <v>29.5</v>
      </c>
      <c r="M116" t="n">
        <v>3</v>
      </c>
      <c r="N116" t="n">
        <v>57.72</v>
      </c>
      <c r="O116" t="n">
        <v>30030.83</v>
      </c>
      <c r="P116" t="n">
        <v>138.55</v>
      </c>
      <c r="Q116" t="n">
        <v>197.78</v>
      </c>
      <c r="R116" t="n">
        <v>29.69</v>
      </c>
      <c r="S116" t="n">
        <v>25.4</v>
      </c>
      <c r="T116" t="n">
        <v>1316.66</v>
      </c>
      <c r="U116" t="n">
        <v>0.86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264.3208377841434</v>
      </c>
      <c r="AB116" t="n">
        <v>361.655431268636</v>
      </c>
      <c r="AC116" t="n">
        <v>327.1395444949424</v>
      </c>
      <c r="AD116" t="n">
        <v>264320.8377841433</v>
      </c>
      <c r="AE116" t="n">
        <v>361655.431268636</v>
      </c>
      <c r="AF116" t="n">
        <v>1.771247023491088e-06</v>
      </c>
      <c r="AG116" t="n">
        <v>12</v>
      </c>
      <c r="AH116" t="n">
        <v>327139.5444949424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7.594</v>
      </c>
      <c r="E117" t="n">
        <v>13.17</v>
      </c>
      <c r="F117" t="n">
        <v>10.46</v>
      </c>
      <c r="G117" t="n">
        <v>125.49</v>
      </c>
      <c r="H117" t="n">
        <v>2.19</v>
      </c>
      <c r="I117" t="n">
        <v>5</v>
      </c>
      <c r="J117" t="n">
        <v>242.03</v>
      </c>
      <c r="K117" t="n">
        <v>54.38</v>
      </c>
      <c r="L117" t="n">
        <v>29.75</v>
      </c>
      <c r="M117" t="n">
        <v>3</v>
      </c>
      <c r="N117" t="n">
        <v>57.91</v>
      </c>
      <c r="O117" t="n">
        <v>30084.9</v>
      </c>
      <c r="P117" t="n">
        <v>138.13</v>
      </c>
      <c r="Q117" t="n">
        <v>197.75</v>
      </c>
      <c r="R117" t="n">
        <v>29.44</v>
      </c>
      <c r="S117" t="n">
        <v>25.4</v>
      </c>
      <c r="T117" t="n">
        <v>1192.93</v>
      </c>
      <c r="U117" t="n">
        <v>0.86</v>
      </c>
      <c r="V117" t="n">
        <v>0.89</v>
      </c>
      <c r="W117" t="n">
        <v>2.95</v>
      </c>
      <c r="X117" t="n">
        <v>0.07000000000000001</v>
      </c>
      <c r="Y117" t="n">
        <v>1</v>
      </c>
      <c r="Z117" t="n">
        <v>10</v>
      </c>
      <c r="AA117" t="n">
        <v>263.8831414030863</v>
      </c>
      <c r="AB117" t="n">
        <v>361.0565557702723</v>
      </c>
      <c r="AC117" t="n">
        <v>326.5978248336153</v>
      </c>
      <c r="AD117" t="n">
        <v>263883.1414030863</v>
      </c>
      <c r="AE117" t="n">
        <v>361056.5557702723</v>
      </c>
      <c r="AF117" t="n">
        <v>1.772554147961536e-06</v>
      </c>
      <c r="AG117" t="n">
        <v>12</v>
      </c>
      <c r="AH117" t="n">
        <v>326597.8248336153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7.5905</v>
      </c>
      <c r="E118" t="n">
        <v>13.17</v>
      </c>
      <c r="F118" t="n">
        <v>10.46</v>
      </c>
      <c r="G118" t="n">
        <v>125.56</v>
      </c>
      <c r="H118" t="n">
        <v>2.2</v>
      </c>
      <c r="I118" t="n">
        <v>5</v>
      </c>
      <c r="J118" t="n">
        <v>242.47</v>
      </c>
      <c r="K118" t="n">
        <v>54.38</v>
      </c>
      <c r="L118" t="n">
        <v>30</v>
      </c>
      <c r="M118" t="n">
        <v>3</v>
      </c>
      <c r="N118" t="n">
        <v>58.1</v>
      </c>
      <c r="O118" t="n">
        <v>30139.04</v>
      </c>
      <c r="P118" t="n">
        <v>138.11</v>
      </c>
      <c r="Q118" t="n">
        <v>197.79</v>
      </c>
      <c r="R118" t="n">
        <v>29.61</v>
      </c>
      <c r="S118" t="n">
        <v>25.4</v>
      </c>
      <c r="T118" t="n">
        <v>1273.59</v>
      </c>
      <c r="U118" t="n">
        <v>0.86</v>
      </c>
      <c r="V118" t="n">
        <v>0.89</v>
      </c>
      <c r="W118" t="n">
        <v>2.95</v>
      </c>
      <c r="X118" t="n">
        <v>0.07000000000000001</v>
      </c>
      <c r="Y118" t="n">
        <v>1</v>
      </c>
      <c r="Z118" t="n">
        <v>10</v>
      </c>
      <c r="AA118" t="n">
        <v>263.9317085493597</v>
      </c>
      <c r="AB118" t="n">
        <v>361.1230074824347</v>
      </c>
      <c r="AC118" t="n">
        <v>326.6579344876347</v>
      </c>
      <c r="AD118" t="n">
        <v>263931.7085493596</v>
      </c>
      <c r="AE118" t="n">
        <v>361123.0074824347</v>
      </c>
      <c r="AF118" t="n">
        <v>1.771737195167506e-06</v>
      </c>
      <c r="AG118" t="n">
        <v>12</v>
      </c>
      <c r="AH118" t="n">
        <v>326657.9344876347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7.5916</v>
      </c>
      <c r="E119" t="n">
        <v>13.17</v>
      </c>
      <c r="F119" t="n">
        <v>10.46</v>
      </c>
      <c r="G119" t="n">
        <v>125.54</v>
      </c>
      <c r="H119" t="n">
        <v>2.21</v>
      </c>
      <c r="I119" t="n">
        <v>5</v>
      </c>
      <c r="J119" t="n">
        <v>242.91</v>
      </c>
      <c r="K119" t="n">
        <v>54.38</v>
      </c>
      <c r="L119" t="n">
        <v>30.25</v>
      </c>
      <c r="M119" t="n">
        <v>3</v>
      </c>
      <c r="N119" t="n">
        <v>58.28</v>
      </c>
      <c r="O119" t="n">
        <v>30193.25</v>
      </c>
      <c r="P119" t="n">
        <v>137.61</v>
      </c>
      <c r="Q119" t="n">
        <v>197.75</v>
      </c>
      <c r="R119" t="n">
        <v>29.62</v>
      </c>
      <c r="S119" t="n">
        <v>25.4</v>
      </c>
      <c r="T119" t="n">
        <v>1280.79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  <c r="AA119" t="n">
        <v>263.5535141773721</v>
      </c>
      <c r="AB119" t="n">
        <v>360.6055452579233</v>
      </c>
      <c r="AC119" t="n">
        <v>326.1898581315678</v>
      </c>
      <c r="AD119" t="n">
        <v>263553.5141773721</v>
      </c>
      <c r="AE119" t="n">
        <v>360605.5452579233</v>
      </c>
      <c r="AF119" t="n">
        <v>1.771993951759915e-06</v>
      </c>
      <c r="AG119" t="n">
        <v>12</v>
      </c>
      <c r="AH119" t="n">
        <v>326189.8581315678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7.5935</v>
      </c>
      <c r="E120" t="n">
        <v>13.17</v>
      </c>
      <c r="F120" t="n">
        <v>10.46</v>
      </c>
      <c r="G120" t="n">
        <v>125.5</v>
      </c>
      <c r="H120" t="n">
        <v>2.23</v>
      </c>
      <c r="I120" t="n">
        <v>5</v>
      </c>
      <c r="J120" t="n">
        <v>243.35</v>
      </c>
      <c r="K120" t="n">
        <v>54.38</v>
      </c>
      <c r="L120" t="n">
        <v>30.5</v>
      </c>
      <c r="M120" t="n">
        <v>3</v>
      </c>
      <c r="N120" t="n">
        <v>58.47</v>
      </c>
      <c r="O120" t="n">
        <v>30247.52</v>
      </c>
      <c r="P120" t="n">
        <v>137.22</v>
      </c>
      <c r="Q120" t="n">
        <v>197.75</v>
      </c>
      <c r="R120" t="n">
        <v>29.54</v>
      </c>
      <c r="S120" t="n">
        <v>25.4</v>
      </c>
      <c r="T120" t="n">
        <v>1242.14</v>
      </c>
      <c r="U120" t="n">
        <v>0.86</v>
      </c>
      <c r="V120" t="n">
        <v>0.89</v>
      </c>
      <c r="W120" t="n">
        <v>2.94</v>
      </c>
      <c r="X120" t="n">
        <v>0.07000000000000001</v>
      </c>
      <c r="Y120" t="n">
        <v>1</v>
      </c>
      <c r="Z120" t="n">
        <v>10</v>
      </c>
      <c r="AA120" t="n">
        <v>263.2399637233714</v>
      </c>
      <c r="AB120" t="n">
        <v>360.1765316938899</v>
      </c>
      <c r="AC120" t="n">
        <v>325.8017890199613</v>
      </c>
      <c r="AD120" t="n">
        <v>263239.9637233714</v>
      </c>
      <c r="AE120" t="n">
        <v>360176.5316938899</v>
      </c>
      <c r="AF120" t="n">
        <v>1.772437440419532e-06</v>
      </c>
      <c r="AG120" t="n">
        <v>12</v>
      </c>
      <c r="AH120" t="n">
        <v>325801.7890199614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7.5887</v>
      </c>
      <c r="E121" t="n">
        <v>13.18</v>
      </c>
      <c r="F121" t="n">
        <v>10.47</v>
      </c>
      <c r="G121" t="n">
        <v>125.6</v>
      </c>
      <c r="H121" t="n">
        <v>2.24</v>
      </c>
      <c r="I121" t="n">
        <v>5</v>
      </c>
      <c r="J121" t="n">
        <v>243.79</v>
      </c>
      <c r="K121" t="n">
        <v>54.38</v>
      </c>
      <c r="L121" t="n">
        <v>30.75</v>
      </c>
      <c r="M121" t="n">
        <v>3</v>
      </c>
      <c r="N121" t="n">
        <v>58.67</v>
      </c>
      <c r="O121" t="n">
        <v>30301.87</v>
      </c>
      <c r="P121" t="n">
        <v>137.17</v>
      </c>
      <c r="Q121" t="n">
        <v>197.75</v>
      </c>
      <c r="R121" t="n">
        <v>29.69</v>
      </c>
      <c r="S121" t="n">
        <v>25.4</v>
      </c>
      <c r="T121" t="n">
        <v>1317.25</v>
      </c>
      <c r="U121" t="n">
        <v>0.86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263.3258107462676</v>
      </c>
      <c r="AB121" t="n">
        <v>360.2939913779196</v>
      </c>
      <c r="AC121" t="n">
        <v>325.9080385166031</v>
      </c>
      <c r="AD121" t="n">
        <v>263325.8107462676</v>
      </c>
      <c r="AE121" t="n">
        <v>360293.9913779196</v>
      </c>
      <c r="AF121" t="n">
        <v>1.771317048016291e-06</v>
      </c>
      <c r="AG121" t="n">
        <v>12</v>
      </c>
      <c r="AH121" t="n">
        <v>325908.0385166031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7.5865</v>
      </c>
      <c r="E122" t="n">
        <v>13.18</v>
      </c>
      <c r="F122" t="n">
        <v>10.47</v>
      </c>
      <c r="G122" t="n">
        <v>125.64</v>
      </c>
      <c r="H122" t="n">
        <v>2.26</v>
      </c>
      <c r="I122" t="n">
        <v>5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137.15</v>
      </c>
      <c r="Q122" t="n">
        <v>197.75</v>
      </c>
      <c r="R122" t="n">
        <v>29.86</v>
      </c>
      <c r="S122" t="n">
        <v>25.4</v>
      </c>
      <c r="T122" t="n">
        <v>1402.13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263.3508644700263</v>
      </c>
      <c r="AB122" t="n">
        <v>360.3282709880586</v>
      </c>
      <c r="AC122" t="n">
        <v>325.9390465288621</v>
      </c>
      <c r="AD122" t="n">
        <v>263350.8644700263</v>
      </c>
      <c r="AE122" t="n">
        <v>360328.2709880586</v>
      </c>
      <c r="AF122" t="n">
        <v>1.770803534831471e-06</v>
      </c>
      <c r="AG122" t="n">
        <v>12</v>
      </c>
      <c r="AH122" t="n">
        <v>325939.0465288621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7.5858</v>
      </c>
      <c r="E123" t="n">
        <v>13.18</v>
      </c>
      <c r="F123" t="n">
        <v>10.47</v>
      </c>
      <c r="G123" t="n">
        <v>125.66</v>
      </c>
      <c r="H123" t="n">
        <v>2.27</v>
      </c>
      <c r="I123" t="n">
        <v>5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136.96</v>
      </c>
      <c r="Q123" t="n">
        <v>197.76</v>
      </c>
      <c r="R123" t="n">
        <v>29.87</v>
      </c>
      <c r="S123" t="n">
        <v>25.4</v>
      </c>
      <c r="T123" t="n">
        <v>1406.64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263.227100713725</v>
      </c>
      <c r="AB123" t="n">
        <v>360.1589319566157</v>
      </c>
      <c r="AC123" t="n">
        <v>325.7858689769112</v>
      </c>
      <c r="AD123" t="n">
        <v>263227.100713725</v>
      </c>
      <c r="AE123" t="n">
        <v>360158.9319566157</v>
      </c>
      <c r="AF123" t="n">
        <v>1.770640144272665e-06</v>
      </c>
      <c r="AG123" t="n">
        <v>12</v>
      </c>
      <c r="AH123" t="n">
        <v>325785.8689769112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7.5898</v>
      </c>
      <c r="E124" t="n">
        <v>13.18</v>
      </c>
      <c r="F124" t="n">
        <v>10.46</v>
      </c>
      <c r="G124" t="n">
        <v>125.57</v>
      </c>
      <c r="H124" t="n">
        <v>2.29</v>
      </c>
      <c r="I124" t="n">
        <v>5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136.62</v>
      </c>
      <c r="Q124" t="n">
        <v>197.75</v>
      </c>
      <c r="R124" t="n">
        <v>29.8</v>
      </c>
      <c r="S124" t="n">
        <v>25.4</v>
      </c>
      <c r="T124" t="n">
        <v>1370.03</v>
      </c>
      <c r="U124" t="n">
        <v>0.85</v>
      </c>
      <c r="V124" t="n">
        <v>0.89</v>
      </c>
      <c r="W124" t="n">
        <v>2.94</v>
      </c>
      <c r="X124" t="n">
        <v>0.07000000000000001</v>
      </c>
      <c r="Y124" t="n">
        <v>1</v>
      </c>
      <c r="Z124" t="n">
        <v>10</v>
      </c>
      <c r="AA124" t="n">
        <v>262.875951263431</v>
      </c>
      <c r="AB124" t="n">
        <v>359.6784737871031</v>
      </c>
      <c r="AC124" t="n">
        <v>325.3512650607696</v>
      </c>
      <c r="AD124" t="n">
        <v>262875.9512634311</v>
      </c>
      <c r="AE124" t="n">
        <v>359678.4737871031</v>
      </c>
      <c r="AF124" t="n">
        <v>1.7715738046087e-06</v>
      </c>
      <c r="AG124" t="n">
        <v>12</v>
      </c>
      <c r="AH124" t="n">
        <v>325351.2650607696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7.5863</v>
      </c>
      <c r="E125" t="n">
        <v>13.18</v>
      </c>
      <c r="F125" t="n">
        <v>10.47</v>
      </c>
      <c r="G125" t="n">
        <v>125.65</v>
      </c>
      <c r="H125" t="n">
        <v>2.3</v>
      </c>
      <c r="I125" t="n">
        <v>5</v>
      </c>
      <c r="J125" t="n">
        <v>245.56</v>
      </c>
      <c r="K125" t="n">
        <v>54.38</v>
      </c>
      <c r="L125" t="n">
        <v>31.75</v>
      </c>
      <c r="M125" t="n">
        <v>3</v>
      </c>
      <c r="N125" t="n">
        <v>59.43</v>
      </c>
      <c r="O125" t="n">
        <v>30519.94</v>
      </c>
      <c r="P125" t="n">
        <v>136.33</v>
      </c>
      <c r="Q125" t="n">
        <v>197.75</v>
      </c>
      <c r="R125" t="n">
        <v>29.8</v>
      </c>
      <c r="S125" t="n">
        <v>25.4</v>
      </c>
      <c r="T125" t="n">
        <v>1370.01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262.7662280271905</v>
      </c>
      <c r="AB125" t="n">
        <v>359.5283456146312</v>
      </c>
      <c r="AC125" t="n">
        <v>325.2154649103722</v>
      </c>
      <c r="AD125" t="n">
        <v>262766.2280271905</v>
      </c>
      <c r="AE125" t="n">
        <v>359528.3456146312</v>
      </c>
      <c r="AF125" t="n">
        <v>1.77075685181467e-06</v>
      </c>
      <c r="AG125" t="n">
        <v>12</v>
      </c>
      <c r="AH125" t="n">
        <v>325215.4649103722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7.5884</v>
      </c>
      <c r="E126" t="n">
        <v>13.18</v>
      </c>
      <c r="F126" t="n">
        <v>10.47</v>
      </c>
      <c r="G126" t="n">
        <v>125.6</v>
      </c>
      <c r="H126" t="n">
        <v>2.31</v>
      </c>
      <c r="I126" t="n">
        <v>5</v>
      </c>
      <c r="J126" t="n">
        <v>246</v>
      </c>
      <c r="K126" t="n">
        <v>54.38</v>
      </c>
      <c r="L126" t="n">
        <v>32</v>
      </c>
      <c r="M126" t="n">
        <v>3</v>
      </c>
      <c r="N126" t="n">
        <v>59.63</v>
      </c>
      <c r="O126" t="n">
        <v>30574.64</v>
      </c>
      <c r="P126" t="n">
        <v>136.1</v>
      </c>
      <c r="Q126" t="n">
        <v>197.82</v>
      </c>
      <c r="R126" t="n">
        <v>29.75</v>
      </c>
      <c r="S126" t="n">
        <v>25.4</v>
      </c>
      <c r="T126" t="n">
        <v>1347.02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262.5638404607222</v>
      </c>
      <c r="AB126" t="n">
        <v>359.2514300174801</v>
      </c>
      <c r="AC126" t="n">
        <v>324.9649777491597</v>
      </c>
      <c r="AD126" t="n">
        <v>262563.8404607222</v>
      </c>
      <c r="AE126" t="n">
        <v>359251.43001748</v>
      </c>
      <c r="AF126" t="n">
        <v>1.771247023491088e-06</v>
      </c>
      <c r="AG126" t="n">
        <v>12</v>
      </c>
      <c r="AH126" t="n">
        <v>324964.9777491597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7.5853</v>
      </c>
      <c r="E127" t="n">
        <v>13.18</v>
      </c>
      <c r="F127" t="n">
        <v>10.47</v>
      </c>
      <c r="G127" t="n">
        <v>125.67</v>
      </c>
      <c r="H127" t="n">
        <v>2.33</v>
      </c>
      <c r="I127" t="n">
        <v>5</v>
      </c>
      <c r="J127" t="n">
        <v>246.45</v>
      </c>
      <c r="K127" t="n">
        <v>54.38</v>
      </c>
      <c r="L127" t="n">
        <v>32.25</v>
      </c>
      <c r="M127" t="n">
        <v>3</v>
      </c>
      <c r="N127" t="n">
        <v>59.82</v>
      </c>
      <c r="O127" t="n">
        <v>30629.4</v>
      </c>
      <c r="P127" t="n">
        <v>135.96</v>
      </c>
      <c r="Q127" t="n">
        <v>197.75</v>
      </c>
      <c r="R127" t="n">
        <v>29.83</v>
      </c>
      <c r="S127" t="n">
        <v>25.4</v>
      </c>
      <c r="T127" t="n">
        <v>1387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262.5186153535831</v>
      </c>
      <c r="AB127" t="n">
        <v>359.1895510307012</v>
      </c>
      <c r="AC127" t="n">
        <v>324.9090044060314</v>
      </c>
      <c r="AD127" t="n">
        <v>262518.6153535831</v>
      </c>
      <c r="AE127" t="n">
        <v>359189.5510307013</v>
      </c>
      <c r="AF127" t="n">
        <v>1.770523436730661e-06</v>
      </c>
      <c r="AG127" t="n">
        <v>12</v>
      </c>
      <c r="AH127" t="n">
        <v>324909.0044060315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7.6249</v>
      </c>
      <c r="E128" t="n">
        <v>13.12</v>
      </c>
      <c r="F128" t="n">
        <v>10.44</v>
      </c>
      <c r="G128" t="n">
        <v>156.64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2</v>
      </c>
      <c r="N128" t="n">
        <v>60.02</v>
      </c>
      <c r="O128" t="n">
        <v>30684.23</v>
      </c>
      <c r="P128" t="n">
        <v>135.62</v>
      </c>
      <c r="Q128" t="n">
        <v>197.75</v>
      </c>
      <c r="R128" t="n">
        <v>29.04</v>
      </c>
      <c r="S128" t="n">
        <v>25.4</v>
      </c>
      <c r="T128" t="n">
        <v>998.09</v>
      </c>
      <c r="U128" t="n">
        <v>0.87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261.4675717441318</v>
      </c>
      <c r="AB128" t="n">
        <v>357.7514667954786</v>
      </c>
      <c r="AC128" t="n">
        <v>323.6081689118545</v>
      </c>
      <c r="AD128" t="n">
        <v>261467.5717441318</v>
      </c>
      <c r="AE128" t="n">
        <v>357751.4667954785</v>
      </c>
      <c r="AF128" t="n">
        <v>1.779766674057403e-06</v>
      </c>
      <c r="AG128" t="n">
        <v>12</v>
      </c>
      <c r="AH128" t="n">
        <v>323608.1689118545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7.6252</v>
      </c>
      <c r="E129" t="n">
        <v>13.11</v>
      </c>
      <c r="F129" t="n">
        <v>10.44</v>
      </c>
      <c r="G129" t="n">
        <v>156.63</v>
      </c>
      <c r="H129" t="n">
        <v>2.36</v>
      </c>
      <c r="I129" t="n">
        <v>4</v>
      </c>
      <c r="J129" t="n">
        <v>247.34</v>
      </c>
      <c r="K129" t="n">
        <v>54.38</v>
      </c>
      <c r="L129" t="n">
        <v>32.75</v>
      </c>
      <c r="M129" t="n">
        <v>2</v>
      </c>
      <c r="N129" t="n">
        <v>60.21</v>
      </c>
      <c r="O129" t="n">
        <v>30739.14</v>
      </c>
      <c r="P129" t="n">
        <v>135.88</v>
      </c>
      <c r="Q129" t="n">
        <v>197.75</v>
      </c>
      <c r="R129" t="n">
        <v>28.94</v>
      </c>
      <c r="S129" t="n">
        <v>25.4</v>
      </c>
      <c r="T129" t="n">
        <v>945.88</v>
      </c>
      <c r="U129" t="n">
        <v>0.88</v>
      </c>
      <c r="V129" t="n">
        <v>0.89</v>
      </c>
      <c r="W129" t="n">
        <v>2.95</v>
      </c>
      <c r="X129" t="n">
        <v>0.05</v>
      </c>
      <c r="Y129" t="n">
        <v>1</v>
      </c>
      <c r="Z129" t="n">
        <v>10</v>
      </c>
      <c r="AA129" t="n">
        <v>261.6478563723771</v>
      </c>
      <c r="AB129" t="n">
        <v>357.9981401774402</v>
      </c>
      <c r="AC129" t="n">
        <v>323.8313001324499</v>
      </c>
      <c r="AD129" t="n">
        <v>261647.8563723771</v>
      </c>
      <c r="AE129" t="n">
        <v>357998.1401774402</v>
      </c>
      <c r="AF129" t="n">
        <v>1.779836698582605e-06</v>
      </c>
      <c r="AG129" t="n">
        <v>12</v>
      </c>
      <c r="AH129" t="n">
        <v>323831.3001324499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7.6242</v>
      </c>
      <c r="E130" t="n">
        <v>13.12</v>
      </c>
      <c r="F130" t="n">
        <v>10.44</v>
      </c>
      <c r="G130" t="n">
        <v>156.66</v>
      </c>
      <c r="H130" t="n">
        <v>2.37</v>
      </c>
      <c r="I130" t="n">
        <v>4</v>
      </c>
      <c r="J130" t="n">
        <v>247.78</v>
      </c>
      <c r="K130" t="n">
        <v>54.38</v>
      </c>
      <c r="L130" t="n">
        <v>33</v>
      </c>
      <c r="M130" t="n">
        <v>2</v>
      </c>
      <c r="N130" t="n">
        <v>60.41</v>
      </c>
      <c r="O130" t="n">
        <v>30794.11</v>
      </c>
      <c r="P130" t="n">
        <v>135.97</v>
      </c>
      <c r="Q130" t="n">
        <v>197.75</v>
      </c>
      <c r="R130" t="n">
        <v>29.05</v>
      </c>
      <c r="S130" t="n">
        <v>25.4</v>
      </c>
      <c r="T130" t="n">
        <v>1001.03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  <c r="AA130" t="n">
        <v>261.7296965859118</v>
      </c>
      <c r="AB130" t="n">
        <v>358.1101175681339</v>
      </c>
      <c r="AC130" t="n">
        <v>323.9325905581371</v>
      </c>
      <c r="AD130" t="n">
        <v>261729.6965859118</v>
      </c>
      <c r="AE130" t="n">
        <v>358110.1175681339</v>
      </c>
      <c r="AF130" t="n">
        <v>1.779603283498597e-06</v>
      </c>
      <c r="AG130" t="n">
        <v>12</v>
      </c>
      <c r="AH130" t="n">
        <v>323932.5905581371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7.6239</v>
      </c>
      <c r="E131" t="n">
        <v>13.12</v>
      </c>
      <c r="F131" t="n">
        <v>10.44</v>
      </c>
      <c r="G131" t="n">
        <v>156.67</v>
      </c>
      <c r="H131" t="n">
        <v>2.38</v>
      </c>
      <c r="I131" t="n">
        <v>4</v>
      </c>
      <c r="J131" t="n">
        <v>248.23</v>
      </c>
      <c r="K131" t="n">
        <v>54.38</v>
      </c>
      <c r="L131" t="n">
        <v>33.25</v>
      </c>
      <c r="M131" t="n">
        <v>2</v>
      </c>
      <c r="N131" t="n">
        <v>60.6</v>
      </c>
      <c r="O131" t="n">
        <v>30849.16</v>
      </c>
      <c r="P131" t="n">
        <v>136.2</v>
      </c>
      <c r="Q131" t="n">
        <v>197.75</v>
      </c>
      <c r="R131" t="n">
        <v>29.1</v>
      </c>
      <c r="S131" t="n">
        <v>25.4</v>
      </c>
      <c r="T131" t="n">
        <v>1028.22</v>
      </c>
      <c r="U131" t="n">
        <v>0.87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  <c r="AA131" t="n">
        <v>261.8991547356733</v>
      </c>
      <c r="AB131" t="n">
        <v>358.3419776846035</v>
      </c>
      <c r="AC131" t="n">
        <v>324.1423222705085</v>
      </c>
      <c r="AD131" t="n">
        <v>261899.1547356733</v>
      </c>
      <c r="AE131" t="n">
        <v>358341.9776846035</v>
      </c>
      <c r="AF131" t="n">
        <v>1.779533258973394e-06</v>
      </c>
      <c r="AG131" t="n">
        <v>12</v>
      </c>
      <c r="AH131" t="n">
        <v>324142.3222705085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7.6245</v>
      </c>
      <c r="E132" t="n">
        <v>13.12</v>
      </c>
      <c r="F132" t="n">
        <v>10.44</v>
      </c>
      <c r="G132" t="n">
        <v>156.65</v>
      </c>
      <c r="H132" t="n">
        <v>2.4</v>
      </c>
      <c r="I132" t="n">
        <v>4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136.31</v>
      </c>
      <c r="Q132" t="n">
        <v>197.75</v>
      </c>
      <c r="R132" t="n">
        <v>29</v>
      </c>
      <c r="S132" t="n">
        <v>25.4</v>
      </c>
      <c r="T132" t="n">
        <v>973.89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  <c r="AA132" t="n">
        <v>261.9670871551558</v>
      </c>
      <c r="AB132" t="n">
        <v>358.4349258179062</v>
      </c>
      <c r="AC132" t="n">
        <v>324.2263995644224</v>
      </c>
      <c r="AD132" t="n">
        <v>261967.0871551558</v>
      </c>
      <c r="AE132" t="n">
        <v>358434.9258179062</v>
      </c>
      <c r="AF132" t="n">
        <v>1.7796733080238e-06</v>
      </c>
      <c r="AG132" t="n">
        <v>12</v>
      </c>
      <c r="AH132" t="n">
        <v>324226.3995644224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7.6245</v>
      </c>
      <c r="E133" t="n">
        <v>13.12</v>
      </c>
      <c r="F133" t="n">
        <v>10.44</v>
      </c>
      <c r="G133" t="n">
        <v>156.65</v>
      </c>
      <c r="H133" t="n">
        <v>2.41</v>
      </c>
      <c r="I133" t="n">
        <v>4</v>
      </c>
      <c r="J133" t="n">
        <v>249.12</v>
      </c>
      <c r="K133" t="n">
        <v>54.38</v>
      </c>
      <c r="L133" t="n">
        <v>33.75</v>
      </c>
      <c r="M133" t="n">
        <v>2</v>
      </c>
      <c r="N133" t="n">
        <v>61</v>
      </c>
      <c r="O133" t="n">
        <v>30959.46</v>
      </c>
      <c r="P133" t="n">
        <v>136.54</v>
      </c>
      <c r="Q133" t="n">
        <v>197.75</v>
      </c>
      <c r="R133" t="n">
        <v>29.05</v>
      </c>
      <c r="S133" t="n">
        <v>25.4</v>
      </c>
      <c r="T133" t="n">
        <v>1001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262.1312488012178</v>
      </c>
      <c r="AB133" t="n">
        <v>358.659539024349</v>
      </c>
      <c r="AC133" t="n">
        <v>324.4295760016889</v>
      </c>
      <c r="AD133" t="n">
        <v>262131.2488012178</v>
      </c>
      <c r="AE133" t="n">
        <v>358659.5390243491</v>
      </c>
      <c r="AF133" t="n">
        <v>1.7796733080238e-06</v>
      </c>
      <c r="AG133" t="n">
        <v>12</v>
      </c>
      <c r="AH133" t="n">
        <v>324429.576001689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7.6244</v>
      </c>
      <c r="E134" t="n">
        <v>13.12</v>
      </c>
      <c r="F134" t="n">
        <v>10.44</v>
      </c>
      <c r="G134" t="n">
        <v>156.65</v>
      </c>
      <c r="H134" t="n">
        <v>2.42</v>
      </c>
      <c r="I134" t="n">
        <v>4</v>
      </c>
      <c r="J134" t="n">
        <v>249.57</v>
      </c>
      <c r="K134" t="n">
        <v>54.38</v>
      </c>
      <c r="L134" t="n">
        <v>34</v>
      </c>
      <c r="M134" t="n">
        <v>2</v>
      </c>
      <c r="N134" t="n">
        <v>61.2</v>
      </c>
      <c r="O134" t="n">
        <v>31014.73</v>
      </c>
      <c r="P134" t="n">
        <v>136.65</v>
      </c>
      <c r="Q134" t="n">
        <v>197.75</v>
      </c>
      <c r="R134" t="n">
        <v>29.04</v>
      </c>
      <c r="S134" t="n">
        <v>25.4</v>
      </c>
      <c r="T134" t="n">
        <v>997.09</v>
      </c>
      <c r="U134" t="n">
        <v>0.87</v>
      </c>
      <c r="V134" t="n">
        <v>0.89</v>
      </c>
      <c r="W134" t="n">
        <v>2.95</v>
      </c>
      <c r="X134" t="n">
        <v>0.05</v>
      </c>
      <c r="Y134" t="n">
        <v>1</v>
      </c>
      <c r="Z134" t="n">
        <v>10</v>
      </c>
      <c r="AA134" t="n">
        <v>262.2115282684688</v>
      </c>
      <c r="AB134" t="n">
        <v>358.769380933122</v>
      </c>
      <c r="AC134" t="n">
        <v>324.5289347528528</v>
      </c>
      <c r="AD134" t="n">
        <v>262211.5282684689</v>
      </c>
      <c r="AE134" t="n">
        <v>358769.380933122</v>
      </c>
      <c r="AF134" t="n">
        <v>1.779649966515398e-06</v>
      </c>
      <c r="AG134" t="n">
        <v>12</v>
      </c>
      <c r="AH134" t="n">
        <v>324528.9347528528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7.6234</v>
      </c>
      <c r="E135" t="n">
        <v>13.12</v>
      </c>
      <c r="F135" t="n">
        <v>10.45</v>
      </c>
      <c r="G135" t="n">
        <v>156.68</v>
      </c>
      <c r="H135" t="n">
        <v>2.44</v>
      </c>
      <c r="I135" t="n">
        <v>4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136.69</v>
      </c>
      <c r="Q135" t="n">
        <v>197.75</v>
      </c>
      <c r="R135" t="n">
        <v>29.07</v>
      </c>
      <c r="S135" t="n">
        <v>25.4</v>
      </c>
      <c r="T135" t="n">
        <v>1008.61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  <c r="AA135" t="n">
        <v>262.2934134597572</v>
      </c>
      <c r="AB135" t="n">
        <v>358.8814198643624</v>
      </c>
      <c r="AC135" t="n">
        <v>324.6302808457432</v>
      </c>
      <c r="AD135" t="n">
        <v>262293.4134597572</v>
      </c>
      <c r="AE135" t="n">
        <v>358881.4198643625</v>
      </c>
      <c r="AF135" t="n">
        <v>1.77941655143139e-06</v>
      </c>
      <c r="AG135" t="n">
        <v>12</v>
      </c>
      <c r="AH135" t="n">
        <v>324630.2808457433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7.6211</v>
      </c>
      <c r="E136" t="n">
        <v>13.12</v>
      </c>
      <c r="F136" t="n">
        <v>10.45</v>
      </c>
      <c r="G136" t="n">
        <v>156.74</v>
      </c>
      <c r="H136" t="n">
        <v>2.45</v>
      </c>
      <c r="I136" t="n">
        <v>4</v>
      </c>
      <c r="J136" t="n">
        <v>250.47</v>
      </c>
      <c r="K136" t="n">
        <v>54.38</v>
      </c>
      <c r="L136" t="n">
        <v>34.5</v>
      </c>
      <c r="M136" t="n">
        <v>2</v>
      </c>
      <c r="N136" t="n">
        <v>61.59</v>
      </c>
      <c r="O136" t="n">
        <v>31125.47</v>
      </c>
      <c r="P136" t="n">
        <v>136.86</v>
      </c>
      <c r="Q136" t="n">
        <v>197.75</v>
      </c>
      <c r="R136" t="n">
        <v>29.19</v>
      </c>
      <c r="S136" t="n">
        <v>25.4</v>
      </c>
      <c r="T136" t="n">
        <v>1071.2</v>
      </c>
      <c r="U136" t="n">
        <v>0.87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  <c r="AA136" t="n">
        <v>262.4554969481247</v>
      </c>
      <c r="AB136" t="n">
        <v>359.1031896437656</v>
      </c>
      <c r="AC136" t="n">
        <v>324.8308852286559</v>
      </c>
      <c r="AD136" t="n">
        <v>262455.4969481247</v>
      </c>
      <c r="AE136" t="n">
        <v>359103.1896437656</v>
      </c>
      <c r="AF136" t="n">
        <v>1.77887969673817e-06</v>
      </c>
      <c r="AG136" t="n">
        <v>12</v>
      </c>
      <c r="AH136" t="n">
        <v>324830.8852286559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7.6229</v>
      </c>
      <c r="E137" t="n">
        <v>13.12</v>
      </c>
      <c r="F137" t="n">
        <v>10.45</v>
      </c>
      <c r="G137" t="n">
        <v>156.69</v>
      </c>
      <c r="H137" t="n">
        <v>2.46</v>
      </c>
      <c r="I137" t="n">
        <v>4</v>
      </c>
      <c r="J137" t="n">
        <v>250.92</v>
      </c>
      <c r="K137" t="n">
        <v>54.38</v>
      </c>
      <c r="L137" t="n">
        <v>34.75</v>
      </c>
      <c r="M137" t="n">
        <v>2</v>
      </c>
      <c r="N137" t="n">
        <v>61.79</v>
      </c>
      <c r="O137" t="n">
        <v>31180.95</v>
      </c>
      <c r="P137" t="n">
        <v>136.9</v>
      </c>
      <c r="Q137" t="n">
        <v>197.75</v>
      </c>
      <c r="R137" t="n">
        <v>29.2</v>
      </c>
      <c r="S137" t="n">
        <v>25.4</v>
      </c>
      <c r="T137" t="n">
        <v>1078.06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  <c r="AA137" t="n">
        <v>262.4521757444663</v>
      </c>
      <c r="AB137" t="n">
        <v>359.0986454263989</v>
      </c>
      <c r="AC137" t="n">
        <v>324.8267747050169</v>
      </c>
      <c r="AD137" t="n">
        <v>262452.1757444663</v>
      </c>
      <c r="AE137" t="n">
        <v>359098.645426399</v>
      </c>
      <c r="AF137" t="n">
        <v>1.779299843889385e-06</v>
      </c>
      <c r="AG137" t="n">
        <v>12</v>
      </c>
      <c r="AH137" t="n">
        <v>324826.7747050169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7.6213</v>
      </c>
      <c r="E138" t="n">
        <v>13.12</v>
      </c>
      <c r="F138" t="n">
        <v>10.45</v>
      </c>
      <c r="G138" t="n">
        <v>156.73</v>
      </c>
      <c r="H138" t="n">
        <v>2.48</v>
      </c>
      <c r="I138" t="n">
        <v>4</v>
      </c>
      <c r="J138" t="n">
        <v>251.37</v>
      </c>
      <c r="K138" t="n">
        <v>54.38</v>
      </c>
      <c r="L138" t="n">
        <v>35</v>
      </c>
      <c r="M138" t="n">
        <v>2</v>
      </c>
      <c r="N138" t="n">
        <v>61.99</v>
      </c>
      <c r="O138" t="n">
        <v>31236.5</v>
      </c>
      <c r="P138" t="n">
        <v>136.94</v>
      </c>
      <c r="Q138" t="n">
        <v>197.75</v>
      </c>
      <c r="R138" t="n">
        <v>29.25</v>
      </c>
      <c r="S138" t="n">
        <v>25.4</v>
      </c>
      <c r="T138" t="n">
        <v>1101.73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  <c r="AA138" t="n">
        <v>262.5090779881363</v>
      </c>
      <c r="AB138" t="n">
        <v>359.1765015865381</v>
      </c>
      <c r="AC138" t="n">
        <v>324.8972003825042</v>
      </c>
      <c r="AD138" t="n">
        <v>262509.0779881363</v>
      </c>
      <c r="AE138" t="n">
        <v>359176.5015865381</v>
      </c>
      <c r="AF138" t="n">
        <v>1.778926379754972e-06</v>
      </c>
      <c r="AG138" t="n">
        <v>12</v>
      </c>
      <c r="AH138" t="n">
        <v>324897.2003825042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7.6258</v>
      </c>
      <c r="E139" t="n">
        <v>13.11</v>
      </c>
      <c r="F139" t="n">
        <v>10.44</v>
      </c>
      <c r="G139" t="n">
        <v>156.62</v>
      </c>
      <c r="H139" t="n">
        <v>2.49</v>
      </c>
      <c r="I139" t="n">
        <v>4</v>
      </c>
      <c r="J139" t="n">
        <v>251.82</v>
      </c>
      <c r="K139" t="n">
        <v>54.38</v>
      </c>
      <c r="L139" t="n">
        <v>35.25</v>
      </c>
      <c r="M139" t="n">
        <v>2</v>
      </c>
      <c r="N139" t="n">
        <v>62.19</v>
      </c>
      <c r="O139" t="n">
        <v>31292.13</v>
      </c>
      <c r="P139" t="n">
        <v>136.76</v>
      </c>
      <c r="Q139" t="n">
        <v>197.75</v>
      </c>
      <c r="R139" t="n">
        <v>28.99</v>
      </c>
      <c r="S139" t="n">
        <v>25.4</v>
      </c>
      <c r="T139" t="n">
        <v>972.6799999999999</v>
      </c>
      <c r="U139" t="n">
        <v>0.88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262.2652879346945</v>
      </c>
      <c r="AB139" t="n">
        <v>358.842937280161</v>
      </c>
      <c r="AC139" t="n">
        <v>324.5954709853673</v>
      </c>
      <c r="AD139" t="n">
        <v>262265.2879346945</v>
      </c>
      <c r="AE139" t="n">
        <v>358842.937280161</v>
      </c>
      <c r="AF139" t="n">
        <v>1.779976747633011e-06</v>
      </c>
      <c r="AG139" t="n">
        <v>12</v>
      </c>
      <c r="AH139" t="n">
        <v>324595.4709853673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7.6257</v>
      </c>
      <c r="E140" t="n">
        <v>13.11</v>
      </c>
      <c r="F140" t="n">
        <v>10.44</v>
      </c>
      <c r="G140" t="n">
        <v>156.62</v>
      </c>
      <c r="H140" t="n">
        <v>2.5</v>
      </c>
      <c r="I140" t="n">
        <v>4</v>
      </c>
      <c r="J140" t="n">
        <v>252.27</v>
      </c>
      <c r="K140" t="n">
        <v>54.38</v>
      </c>
      <c r="L140" t="n">
        <v>35.5</v>
      </c>
      <c r="M140" t="n">
        <v>2</v>
      </c>
      <c r="N140" t="n">
        <v>62.4</v>
      </c>
      <c r="O140" t="n">
        <v>31347.83</v>
      </c>
      <c r="P140" t="n">
        <v>136.81</v>
      </c>
      <c r="Q140" t="n">
        <v>197.75</v>
      </c>
      <c r="R140" t="n">
        <v>28.98</v>
      </c>
      <c r="S140" t="n">
        <v>25.4</v>
      </c>
      <c r="T140" t="n">
        <v>967.76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262.3027374357245</v>
      </c>
      <c r="AB140" t="n">
        <v>358.8941773396257</v>
      </c>
      <c r="AC140" t="n">
        <v>324.6418207654725</v>
      </c>
      <c r="AD140" t="n">
        <v>262302.7374357245</v>
      </c>
      <c r="AE140" t="n">
        <v>358894.1773396257</v>
      </c>
      <c r="AF140" t="n">
        <v>1.77995340612461e-06</v>
      </c>
      <c r="AG140" t="n">
        <v>12</v>
      </c>
      <c r="AH140" t="n">
        <v>324641.8207654725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7.6242</v>
      </c>
      <c r="E141" t="n">
        <v>13.12</v>
      </c>
      <c r="F141" t="n">
        <v>10.44</v>
      </c>
      <c r="G141" t="n">
        <v>156.66</v>
      </c>
      <c r="H141" t="n">
        <v>2.52</v>
      </c>
      <c r="I141" t="n">
        <v>4</v>
      </c>
      <c r="J141" t="n">
        <v>252.73</v>
      </c>
      <c r="K141" t="n">
        <v>54.38</v>
      </c>
      <c r="L141" t="n">
        <v>35.75</v>
      </c>
      <c r="M141" t="n">
        <v>2</v>
      </c>
      <c r="N141" t="n">
        <v>62.6</v>
      </c>
      <c r="O141" t="n">
        <v>31403.6</v>
      </c>
      <c r="P141" t="n">
        <v>136.79</v>
      </c>
      <c r="Q141" t="n">
        <v>197.75</v>
      </c>
      <c r="R141" t="n">
        <v>29.01</v>
      </c>
      <c r="S141" t="n">
        <v>25.4</v>
      </c>
      <c r="T141" t="n">
        <v>982.5599999999999</v>
      </c>
      <c r="U141" t="n">
        <v>0.88</v>
      </c>
      <c r="V141" t="n">
        <v>0.89</v>
      </c>
      <c r="W141" t="n">
        <v>2.95</v>
      </c>
      <c r="X141" t="n">
        <v>0.05</v>
      </c>
      <c r="Y141" t="n">
        <v>1</v>
      </c>
      <c r="Z141" t="n">
        <v>10</v>
      </c>
      <c r="AA141" t="n">
        <v>262.3149915709471</v>
      </c>
      <c r="AB141" t="n">
        <v>358.9109439880515</v>
      </c>
      <c r="AC141" t="n">
        <v>324.6569872285047</v>
      </c>
      <c r="AD141" t="n">
        <v>262314.9915709471</v>
      </c>
      <c r="AE141" t="n">
        <v>358910.9439880515</v>
      </c>
      <c r="AF141" t="n">
        <v>1.779603283498597e-06</v>
      </c>
      <c r="AG141" t="n">
        <v>12</v>
      </c>
      <c r="AH141" t="n">
        <v>324656.9872285047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7.6226</v>
      </c>
      <c r="E142" t="n">
        <v>13.12</v>
      </c>
      <c r="F142" t="n">
        <v>10.45</v>
      </c>
      <c r="G142" t="n">
        <v>156.7</v>
      </c>
      <c r="H142" t="n">
        <v>2.53</v>
      </c>
      <c r="I142" t="n">
        <v>4</v>
      </c>
      <c r="J142" t="n">
        <v>253.18</v>
      </c>
      <c r="K142" t="n">
        <v>54.38</v>
      </c>
      <c r="L142" t="n">
        <v>36</v>
      </c>
      <c r="M142" t="n">
        <v>2</v>
      </c>
      <c r="N142" t="n">
        <v>62.8</v>
      </c>
      <c r="O142" t="n">
        <v>31459.45</v>
      </c>
      <c r="P142" t="n">
        <v>136.88</v>
      </c>
      <c r="Q142" t="n">
        <v>197.75</v>
      </c>
      <c r="R142" t="n">
        <v>29.12</v>
      </c>
      <c r="S142" t="n">
        <v>25.4</v>
      </c>
      <c r="T142" t="n">
        <v>1035.31</v>
      </c>
      <c r="U142" t="n">
        <v>0.87</v>
      </c>
      <c r="V142" t="n">
        <v>0.89</v>
      </c>
      <c r="W142" t="n">
        <v>2.95</v>
      </c>
      <c r="X142" t="n">
        <v>0.06</v>
      </c>
      <c r="Y142" t="n">
        <v>1</v>
      </c>
      <c r="Z142" t="n">
        <v>10</v>
      </c>
      <c r="AA142" t="n">
        <v>262.4432101802196</v>
      </c>
      <c r="AB142" t="n">
        <v>359.086378345864</v>
      </c>
      <c r="AC142" t="n">
        <v>324.8156783774313</v>
      </c>
      <c r="AD142" t="n">
        <v>262443.2101802196</v>
      </c>
      <c r="AE142" t="n">
        <v>359086.378345864</v>
      </c>
      <c r="AF142" t="n">
        <v>1.779229819364183e-06</v>
      </c>
      <c r="AG142" t="n">
        <v>12</v>
      </c>
      <c r="AH142" t="n">
        <v>324815.6783774312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7.6242</v>
      </c>
      <c r="E143" t="n">
        <v>13.12</v>
      </c>
      <c r="F143" t="n">
        <v>10.44</v>
      </c>
      <c r="G143" t="n">
        <v>156.66</v>
      </c>
      <c r="H143" t="n">
        <v>2.54</v>
      </c>
      <c r="I143" t="n">
        <v>4</v>
      </c>
      <c r="J143" t="n">
        <v>253.63</v>
      </c>
      <c r="K143" t="n">
        <v>54.38</v>
      </c>
      <c r="L143" t="n">
        <v>36.25</v>
      </c>
      <c r="M143" t="n">
        <v>2</v>
      </c>
      <c r="N143" t="n">
        <v>63</v>
      </c>
      <c r="O143" t="n">
        <v>31515.37</v>
      </c>
      <c r="P143" t="n">
        <v>136.83</v>
      </c>
      <c r="Q143" t="n">
        <v>197.75</v>
      </c>
      <c r="R143" t="n">
        <v>29.04</v>
      </c>
      <c r="S143" t="n">
        <v>25.4</v>
      </c>
      <c r="T143" t="n">
        <v>998.47</v>
      </c>
      <c r="U143" t="n">
        <v>0.87</v>
      </c>
      <c r="V143" t="n">
        <v>0.89</v>
      </c>
      <c r="W143" t="n">
        <v>2.95</v>
      </c>
      <c r="X143" t="n">
        <v>0.05</v>
      </c>
      <c r="Y143" t="n">
        <v>1</v>
      </c>
      <c r="Z143" t="n">
        <v>10</v>
      </c>
      <c r="AA143" t="n">
        <v>262.3435425458269</v>
      </c>
      <c r="AB143" t="n">
        <v>358.9500086914622</v>
      </c>
      <c r="AC143" t="n">
        <v>324.6923236514495</v>
      </c>
      <c r="AD143" t="n">
        <v>262343.5425458269</v>
      </c>
      <c r="AE143" t="n">
        <v>358950.0086914622</v>
      </c>
      <c r="AF143" t="n">
        <v>1.779603283498597e-06</v>
      </c>
      <c r="AG143" t="n">
        <v>12</v>
      </c>
      <c r="AH143" t="n">
        <v>324692.3236514495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7.6211</v>
      </c>
      <c r="E144" t="n">
        <v>13.12</v>
      </c>
      <c r="F144" t="n">
        <v>10.45</v>
      </c>
      <c r="G144" t="n">
        <v>156.74</v>
      </c>
      <c r="H144" t="n">
        <v>2.56</v>
      </c>
      <c r="I144" t="n">
        <v>4</v>
      </c>
      <c r="J144" t="n">
        <v>254.09</v>
      </c>
      <c r="K144" t="n">
        <v>54.38</v>
      </c>
      <c r="L144" t="n">
        <v>36.5</v>
      </c>
      <c r="M144" t="n">
        <v>2</v>
      </c>
      <c r="N144" t="n">
        <v>63.21</v>
      </c>
      <c r="O144" t="n">
        <v>31571.37</v>
      </c>
      <c r="P144" t="n">
        <v>136.87</v>
      </c>
      <c r="Q144" t="n">
        <v>197.75</v>
      </c>
      <c r="R144" t="n">
        <v>29.23</v>
      </c>
      <c r="S144" t="n">
        <v>25.4</v>
      </c>
      <c r="T144" t="n">
        <v>1093.13</v>
      </c>
      <c r="U144" t="n">
        <v>0.87</v>
      </c>
      <c r="V144" t="n">
        <v>0.89</v>
      </c>
      <c r="W144" t="n">
        <v>2.95</v>
      </c>
      <c r="X144" t="n">
        <v>0.06</v>
      </c>
      <c r="Y144" t="n">
        <v>1</v>
      </c>
      <c r="Z144" t="n">
        <v>10</v>
      </c>
      <c r="AA144" t="n">
        <v>262.462637595232</v>
      </c>
      <c r="AB144" t="n">
        <v>359.112959792161</v>
      </c>
      <c r="AC144" t="n">
        <v>324.8397229278009</v>
      </c>
      <c r="AD144" t="n">
        <v>262462.637595232</v>
      </c>
      <c r="AE144" t="n">
        <v>359112.959792161</v>
      </c>
      <c r="AF144" t="n">
        <v>1.77887969673817e-06</v>
      </c>
      <c r="AG144" t="n">
        <v>12</v>
      </c>
      <c r="AH144" t="n">
        <v>324839.722927801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7.6221</v>
      </c>
      <c r="E145" t="n">
        <v>13.12</v>
      </c>
      <c r="F145" t="n">
        <v>10.45</v>
      </c>
      <c r="G145" t="n">
        <v>156.71</v>
      </c>
      <c r="H145" t="n">
        <v>2.57</v>
      </c>
      <c r="I145" t="n">
        <v>4</v>
      </c>
      <c r="J145" t="n">
        <v>254.54</v>
      </c>
      <c r="K145" t="n">
        <v>54.38</v>
      </c>
      <c r="L145" t="n">
        <v>36.75</v>
      </c>
      <c r="M145" t="n">
        <v>2</v>
      </c>
      <c r="N145" t="n">
        <v>63.41</v>
      </c>
      <c r="O145" t="n">
        <v>31627.44</v>
      </c>
      <c r="P145" t="n">
        <v>136.9</v>
      </c>
      <c r="Q145" t="n">
        <v>197.75</v>
      </c>
      <c r="R145" t="n">
        <v>29.15</v>
      </c>
      <c r="S145" t="n">
        <v>25.4</v>
      </c>
      <c r="T145" t="n">
        <v>1052.65</v>
      </c>
      <c r="U145" t="n">
        <v>0.87</v>
      </c>
      <c r="V145" t="n">
        <v>0.89</v>
      </c>
      <c r="W145" t="n">
        <v>2.95</v>
      </c>
      <c r="X145" t="n">
        <v>0.06</v>
      </c>
      <c r="Y145" t="n">
        <v>1</v>
      </c>
      <c r="Z145" t="n">
        <v>10</v>
      </c>
      <c r="AA145" t="n">
        <v>262.4663444595844</v>
      </c>
      <c r="AB145" t="n">
        <v>359.1180316875032</v>
      </c>
      <c r="AC145" t="n">
        <v>324.8443107685702</v>
      </c>
      <c r="AD145" t="n">
        <v>262466.3444595844</v>
      </c>
      <c r="AE145" t="n">
        <v>359118.0316875032</v>
      </c>
      <c r="AF145" t="n">
        <v>1.779113111822179e-06</v>
      </c>
      <c r="AG145" t="n">
        <v>12</v>
      </c>
      <c r="AH145" t="n">
        <v>324844.3107685702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7.6239</v>
      </c>
      <c r="E146" t="n">
        <v>13.12</v>
      </c>
      <c r="F146" t="n">
        <v>10.44</v>
      </c>
      <c r="G146" t="n">
        <v>156.67</v>
      </c>
      <c r="H146" t="n">
        <v>2.58</v>
      </c>
      <c r="I146" t="n">
        <v>4</v>
      </c>
      <c r="J146" t="n">
        <v>255</v>
      </c>
      <c r="K146" t="n">
        <v>54.38</v>
      </c>
      <c r="L146" t="n">
        <v>37</v>
      </c>
      <c r="M146" t="n">
        <v>2</v>
      </c>
      <c r="N146" t="n">
        <v>63.62</v>
      </c>
      <c r="O146" t="n">
        <v>31683.59</v>
      </c>
      <c r="P146" t="n">
        <v>136.85</v>
      </c>
      <c r="Q146" t="n">
        <v>197.75</v>
      </c>
      <c r="R146" t="n">
        <v>29.06</v>
      </c>
      <c r="S146" t="n">
        <v>25.4</v>
      </c>
      <c r="T146" t="n">
        <v>1003.86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262.3631263340052</v>
      </c>
      <c r="AB146" t="n">
        <v>358.9768040944235</v>
      </c>
      <c r="AC146" t="n">
        <v>324.7165617387599</v>
      </c>
      <c r="AD146" t="n">
        <v>262363.1263340053</v>
      </c>
      <c r="AE146" t="n">
        <v>358976.8040944235</v>
      </c>
      <c r="AF146" t="n">
        <v>1.779533258973394e-06</v>
      </c>
      <c r="AG146" t="n">
        <v>12</v>
      </c>
      <c r="AH146" t="n">
        <v>324716.5617387599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7.6239</v>
      </c>
      <c r="E147" t="n">
        <v>13.12</v>
      </c>
      <c r="F147" t="n">
        <v>10.44</v>
      </c>
      <c r="G147" t="n">
        <v>156.67</v>
      </c>
      <c r="H147" t="n">
        <v>2.59</v>
      </c>
      <c r="I147" t="n">
        <v>4</v>
      </c>
      <c r="J147" t="n">
        <v>255.45</v>
      </c>
      <c r="K147" t="n">
        <v>54.38</v>
      </c>
      <c r="L147" t="n">
        <v>37.25</v>
      </c>
      <c r="M147" t="n">
        <v>2</v>
      </c>
      <c r="N147" t="n">
        <v>63.82</v>
      </c>
      <c r="O147" t="n">
        <v>31739.82</v>
      </c>
      <c r="P147" t="n">
        <v>136.78</v>
      </c>
      <c r="Q147" t="n">
        <v>197.77</v>
      </c>
      <c r="R147" t="n">
        <v>29.04</v>
      </c>
      <c r="S147" t="n">
        <v>25.4</v>
      </c>
      <c r="T147" t="n">
        <v>993.62</v>
      </c>
      <c r="U147" t="n">
        <v>0.87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262.3131601618772</v>
      </c>
      <c r="AB147" t="n">
        <v>358.908438173366</v>
      </c>
      <c r="AC147" t="n">
        <v>324.6547205652558</v>
      </c>
      <c r="AD147" t="n">
        <v>262313.1601618772</v>
      </c>
      <c r="AE147" t="n">
        <v>358908.438173366</v>
      </c>
      <c r="AF147" t="n">
        <v>1.779533258973394e-06</v>
      </c>
      <c r="AG147" t="n">
        <v>12</v>
      </c>
      <c r="AH147" t="n">
        <v>324654.7205652558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7.624</v>
      </c>
      <c r="E148" t="n">
        <v>13.12</v>
      </c>
      <c r="F148" t="n">
        <v>10.44</v>
      </c>
      <c r="G148" t="n">
        <v>156.66</v>
      </c>
      <c r="H148" t="n">
        <v>2.61</v>
      </c>
      <c r="I148" t="n">
        <v>4</v>
      </c>
      <c r="J148" t="n">
        <v>255.91</v>
      </c>
      <c r="K148" t="n">
        <v>54.38</v>
      </c>
      <c r="L148" t="n">
        <v>37.5</v>
      </c>
      <c r="M148" t="n">
        <v>2</v>
      </c>
      <c r="N148" t="n">
        <v>64.03</v>
      </c>
      <c r="O148" t="n">
        <v>31796.12</v>
      </c>
      <c r="P148" t="n">
        <v>136.83</v>
      </c>
      <c r="Q148" t="n">
        <v>197.75</v>
      </c>
      <c r="R148" t="n">
        <v>29.04</v>
      </c>
      <c r="S148" t="n">
        <v>25.4</v>
      </c>
      <c r="T148" t="n">
        <v>997.72</v>
      </c>
      <c r="U148" t="n">
        <v>0.87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  <c r="AA148" t="n">
        <v>262.3470809920804</v>
      </c>
      <c r="AB148" t="n">
        <v>358.9548501497313</v>
      </c>
      <c r="AC148" t="n">
        <v>324.6967030477365</v>
      </c>
      <c r="AD148" t="n">
        <v>262347.0809920803</v>
      </c>
      <c r="AE148" t="n">
        <v>358954.8501497313</v>
      </c>
      <c r="AF148" t="n">
        <v>1.779556600481795e-06</v>
      </c>
      <c r="AG148" t="n">
        <v>12</v>
      </c>
      <c r="AH148" t="n">
        <v>324696.7030477365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7.6237</v>
      </c>
      <c r="E149" t="n">
        <v>13.12</v>
      </c>
      <c r="F149" t="n">
        <v>10.44</v>
      </c>
      <c r="G149" t="n">
        <v>156.67</v>
      </c>
      <c r="H149" t="n">
        <v>2.62</v>
      </c>
      <c r="I149" t="n">
        <v>4</v>
      </c>
      <c r="J149" t="n">
        <v>256.36</v>
      </c>
      <c r="K149" t="n">
        <v>54.38</v>
      </c>
      <c r="L149" t="n">
        <v>37.75</v>
      </c>
      <c r="M149" t="n">
        <v>2</v>
      </c>
      <c r="N149" t="n">
        <v>64.23999999999999</v>
      </c>
      <c r="O149" t="n">
        <v>31852.5</v>
      </c>
      <c r="P149" t="n">
        <v>136.85</v>
      </c>
      <c r="Q149" t="n">
        <v>197.75</v>
      </c>
      <c r="R149" t="n">
        <v>29.06</v>
      </c>
      <c r="S149" t="n">
        <v>25.4</v>
      </c>
      <c r="T149" t="n">
        <v>1006.06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  <c r="AA149" t="n">
        <v>262.3666654332607</v>
      </c>
      <c r="AB149" t="n">
        <v>358.9816464461588</v>
      </c>
      <c r="AC149" t="n">
        <v>324.7209419432419</v>
      </c>
      <c r="AD149" t="n">
        <v>262366.6654332607</v>
      </c>
      <c r="AE149" t="n">
        <v>358981.6464461588</v>
      </c>
      <c r="AF149" t="n">
        <v>1.779486575956592e-06</v>
      </c>
      <c r="AG149" t="n">
        <v>12</v>
      </c>
      <c r="AH149" t="n">
        <v>324720.9419432419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7.6223</v>
      </c>
      <c r="E150" t="n">
        <v>13.12</v>
      </c>
      <c r="F150" t="n">
        <v>10.45</v>
      </c>
      <c r="G150" t="n">
        <v>156.71</v>
      </c>
      <c r="H150" t="n">
        <v>2.63</v>
      </c>
      <c r="I150" t="n">
        <v>4</v>
      </c>
      <c r="J150" t="n">
        <v>256.82</v>
      </c>
      <c r="K150" t="n">
        <v>54.38</v>
      </c>
      <c r="L150" t="n">
        <v>38</v>
      </c>
      <c r="M150" t="n">
        <v>2</v>
      </c>
      <c r="N150" t="n">
        <v>64.45</v>
      </c>
      <c r="O150" t="n">
        <v>31909.08</v>
      </c>
      <c r="P150" t="n">
        <v>136.76</v>
      </c>
      <c r="Q150" t="n">
        <v>197.77</v>
      </c>
      <c r="R150" t="n">
        <v>29.13</v>
      </c>
      <c r="S150" t="n">
        <v>25.4</v>
      </c>
      <c r="T150" t="n">
        <v>1041.75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262.3628486808834</v>
      </c>
      <c r="AB150" t="n">
        <v>358.976424197173</v>
      </c>
      <c r="AC150" t="n">
        <v>324.7162180983697</v>
      </c>
      <c r="AD150" t="n">
        <v>262362.8486808834</v>
      </c>
      <c r="AE150" t="n">
        <v>358976.424197173</v>
      </c>
      <c r="AF150" t="n">
        <v>1.77915979483898e-06</v>
      </c>
      <c r="AG150" t="n">
        <v>12</v>
      </c>
      <c r="AH150" t="n">
        <v>324716.2180983697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7.6242</v>
      </c>
      <c r="E151" t="n">
        <v>13.12</v>
      </c>
      <c r="F151" t="n">
        <v>10.44</v>
      </c>
      <c r="G151" t="n">
        <v>156.66</v>
      </c>
      <c r="H151" t="n">
        <v>2.65</v>
      </c>
      <c r="I151" t="n">
        <v>4</v>
      </c>
      <c r="J151" t="n">
        <v>257.28</v>
      </c>
      <c r="K151" t="n">
        <v>54.38</v>
      </c>
      <c r="L151" t="n">
        <v>38.25</v>
      </c>
      <c r="M151" t="n">
        <v>2</v>
      </c>
      <c r="N151" t="n">
        <v>64.66</v>
      </c>
      <c r="O151" t="n">
        <v>31965.61</v>
      </c>
      <c r="P151" t="n">
        <v>136.58</v>
      </c>
      <c r="Q151" t="n">
        <v>197.75</v>
      </c>
      <c r="R151" t="n">
        <v>29.09</v>
      </c>
      <c r="S151" t="n">
        <v>25.4</v>
      </c>
      <c r="T151" t="n">
        <v>1021.82</v>
      </c>
      <c r="U151" t="n">
        <v>0.87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  <c r="AA151" t="n">
        <v>262.1650989528284</v>
      </c>
      <c r="AB151" t="n">
        <v>358.7058542951459</v>
      </c>
      <c r="AC151" t="n">
        <v>324.4714710080448</v>
      </c>
      <c r="AD151" t="n">
        <v>262165.0989528284</v>
      </c>
      <c r="AE151" t="n">
        <v>358705.8542951458</v>
      </c>
      <c r="AF151" t="n">
        <v>1.779603283498597e-06</v>
      </c>
      <c r="AG151" t="n">
        <v>12</v>
      </c>
      <c r="AH151" t="n">
        <v>324471.4710080448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7.625</v>
      </c>
      <c r="E152" t="n">
        <v>13.11</v>
      </c>
      <c r="F152" t="n">
        <v>10.44</v>
      </c>
      <c r="G152" t="n">
        <v>156.64</v>
      </c>
      <c r="H152" t="n">
        <v>2.66</v>
      </c>
      <c r="I152" t="n">
        <v>4</v>
      </c>
      <c r="J152" t="n">
        <v>257.74</v>
      </c>
      <c r="K152" t="n">
        <v>54.38</v>
      </c>
      <c r="L152" t="n">
        <v>38.5</v>
      </c>
      <c r="M152" t="n">
        <v>2</v>
      </c>
      <c r="N152" t="n">
        <v>64.86</v>
      </c>
      <c r="O152" t="n">
        <v>32022.22</v>
      </c>
      <c r="P152" t="n">
        <v>136.36</v>
      </c>
      <c r="Q152" t="n">
        <v>197.75</v>
      </c>
      <c r="R152" t="n">
        <v>28.98</v>
      </c>
      <c r="S152" t="n">
        <v>25.4</v>
      </c>
      <c r="T152" t="n">
        <v>967.61</v>
      </c>
      <c r="U152" t="n">
        <v>0.88</v>
      </c>
      <c r="V152" t="n">
        <v>0.89</v>
      </c>
      <c r="W152" t="n">
        <v>2.95</v>
      </c>
      <c r="X152" t="n">
        <v>0.05</v>
      </c>
      <c r="Y152" t="n">
        <v>1</v>
      </c>
      <c r="Z152" t="n">
        <v>10</v>
      </c>
      <c r="AA152" t="n">
        <v>261.9939518594775</v>
      </c>
      <c r="AB152" t="n">
        <v>358.4716832915464</v>
      </c>
      <c r="AC152" t="n">
        <v>324.2596489563678</v>
      </c>
      <c r="AD152" t="n">
        <v>261993.9518594776</v>
      </c>
      <c r="AE152" t="n">
        <v>358471.6832915464</v>
      </c>
      <c r="AF152" t="n">
        <v>1.779790015565804e-06</v>
      </c>
      <c r="AG152" t="n">
        <v>12</v>
      </c>
      <c r="AH152" t="n">
        <v>324259.6489563678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7.6245</v>
      </c>
      <c r="E153" t="n">
        <v>13.12</v>
      </c>
      <c r="F153" t="n">
        <v>10.44</v>
      </c>
      <c r="G153" t="n">
        <v>156.65</v>
      </c>
      <c r="H153" t="n">
        <v>2.67</v>
      </c>
      <c r="I153" t="n">
        <v>4</v>
      </c>
      <c r="J153" t="n">
        <v>258.2</v>
      </c>
      <c r="K153" t="n">
        <v>54.38</v>
      </c>
      <c r="L153" t="n">
        <v>38.75</v>
      </c>
      <c r="M153" t="n">
        <v>2</v>
      </c>
      <c r="N153" t="n">
        <v>65.06999999999999</v>
      </c>
      <c r="O153" t="n">
        <v>32078.91</v>
      </c>
      <c r="P153" t="n">
        <v>136.32</v>
      </c>
      <c r="Q153" t="n">
        <v>197.75</v>
      </c>
      <c r="R153" t="n">
        <v>28.99</v>
      </c>
      <c r="S153" t="n">
        <v>25.4</v>
      </c>
      <c r="T153" t="n">
        <v>973.13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261.974224618028</v>
      </c>
      <c r="AB153" t="n">
        <v>358.4446916094907</v>
      </c>
      <c r="AC153" t="n">
        <v>324.2352333225644</v>
      </c>
      <c r="AD153" t="n">
        <v>261974.224618028</v>
      </c>
      <c r="AE153" t="n">
        <v>358444.6916094907</v>
      </c>
      <c r="AF153" t="n">
        <v>1.7796733080238e-06</v>
      </c>
      <c r="AG153" t="n">
        <v>12</v>
      </c>
      <c r="AH153" t="n">
        <v>324235.2333225644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7.625</v>
      </c>
      <c r="E154" t="n">
        <v>13.11</v>
      </c>
      <c r="F154" t="n">
        <v>10.44</v>
      </c>
      <c r="G154" t="n">
        <v>156.64</v>
      </c>
      <c r="H154" t="n">
        <v>2.68</v>
      </c>
      <c r="I154" t="n">
        <v>4</v>
      </c>
      <c r="J154" t="n">
        <v>258.66</v>
      </c>
      <c r="K154" t="n">
        <v>54.38</v>
      </c>
      <c r="L154" t="n">
        <v>39</v>
      </c>
      <c r="M154" t="n">
        <v>2</v>
      </c>
      <c r="N154" t="n">
        <v>65.28</v>
      </c>
      <c r="O154" t="n">
        <v>32135.68</v>
      </c>
      <c r="P154" t="n">
        <v>136.32</v>
      </c>
      <c r="Q154" t="n">
        <v>197.75</v>
      </c>
      <c r="R154" t="n">
        <v>29.01</v>
      </c>
      <c r="S154" t="n">
        <v>25.4</v>
      </c>
      <c r="T154" t="n">
        <v>982.51</v>
      </c>
      <c r="U154" t="n">
        <v>0.88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261.9654038801099</v>
      </c>
      <c r="AB154" t="n">
        <v>358.4326226867275</v>
      </c>
      <c r="AC154" t="n">
        <v>324.2243162408511</v>
      </c>
      <c r="AD154" t="n">
        <v>261965.4038801099</v>
      </c>
      <c r="AE154" t="n">
        <v>358432.6226867276</v>
      </c>
      <c r="AF154" t="n">
        <v>1.779790015565804e-06</v>
      </c>
      <c r="AG154" t="n">
        <v>12</v>
      </c>
      <c r="AH154" t="n">
        <v>324224.3162408511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7.6236</v>
      </c>
      <c r="E155" t="n">
        <v>13.12</v>
      </c>
      <c r="F155" t="n">
        <v>10.45</v>
      </c>
      <c r="G155" t="n">
        <v>156.68</v>
      </c>
      <c r="H155" t="n">
        <v>2.7</v>
      </c>
      <c r="I155" t="n">
        <v>4</v>
      </c>
      <c r="J155" t="n">
        <v>259.12</v>
      </c>
      <c r="K155" t="n">
        <v>54.38</v>
      </c>
      <c r="L155" t="n">
        <v>39.25</v>
      </c>
      <c r="M155" t="n">
        <v>2</v>
      </c>
      <c r="N155" t="n">
        <v>65.48999999999999</v>
      </c>
      <c r="O155" t="n">
        <v>32192.53</v>
      </c>
      <c r="P155" t="n">
        <v>136.37</v>
      </c>
      <c r="Q155" t="n">
        <v>197.75</v>
      </c>
      <c r="R155" t="n">
        <v>29.11</v>
      </c>
      <c r="S155" t="n">
        <v>25.4</v>
      </c>
      <c r="T155" t="n">
        <v>1029.22</v>
      </c>
      <c r="U155" t="n">
        <v>0.87</v>
      </c>
      <c r="V155" t="n">
        <v>0.89</v>
      </c>
      <c r="W155" t="n">
        <v>2.94</v>
      </c>
      <c r="X155" t="n">
        <v>0.06</v>
      </c>
      <c r="Y155" t="n">
        <v>1</v>
      </c>
      <c r="Z155" t="n">
        <v>10</v>
      </c>
      <c r="AA155" t="n">
        <v>262.0614503675378</v>
      </c>
      <c r="AB155" t="n">
        <v>358.5640377280984</v>
      </c>
      <c r="AC155" t="n">
        <v>324.3431892151155</v>
      </c>
      <c r="AD155" t="n">
        <v>262061.4503675377</v>
      </c>
      <c r="AE155" t="n">
        <v>358564.0377280983</v>
      </c>
      <c r="AF155" t="n">
        <v>1.779463234448192e-06</v>
      </c>
      <c r="AG155" t="n">
        <v>12</v>
      </c>
      <c r="AH155" t="n">
        <v>324343.1892151155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7.6237</v>
      </c>
      <c r="E156" t="n">
        <v>13.12</v>
      </c>
      <c r="F156" t="n">
        <v>10.44</v>
      </c>
      <c r="G156" t="n">
        <v>156.67</v>
      </c>
      <c r="H156" t="n">
        <v>2.71</v>
      </c>
      <c r="I156" t="n">
        <v>4</v>
      </c>
      <c r="J156" t="n">
        <v>259.58</v>
      </c>
      <c r="K156" t="n">
        <v>54.38</v>
      </c>
      <c r="L156" t="n">
        <v>39.5</v>
      </c>
      <c r="M156" t="n">
        <v>2</v>
      </c>
      <c r="N156" t="n">
        <v>65.70999999999999</v>
      </c>
      <c r="O156" t="n">
        <v>32249.46</v>
      </c>
      <c r="P156" t="n">
        <v>136.36</v>
      </c>
      <c r="Q156" t="n">
        <v>197.75</v>
      </c>
      <c r="R156" t="n">
        <v>29.05</v>
      </c>
      <c r="S156" t="n">
        <v>25.4</v>
      </c>
      <c r="T156" t="n">
        <v>1001.7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262.0168930526831</v>
      </c>
      <c r="AB156" t="n">
        <v>358.5030724441842</v>
      </c>
      <c r="AC156" t="n">
        <v>324.2880423723328</v>
      </c>
      <c r="AD156" t="n">
        <v>262016.8930526831</v>
      </c>
      <c r="AE156" t="n">
        <v>358503.0724441842</v>
      </c>
      <c r="AF156" t="n">
        <v>1.779486575956592e-06</v>
      </c>
      <c r="AG156" t="n">
        <v>12</v>
      </c>
      <c r="AH156" t="n">
        <v>324288.0423723328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7.6245</v>
      </c>
      <c r="E157" t="n">
        <v>13.12</v>
      </c>
      <c r="F157" t="n">
        <v>10.44</v>
      </c>
      <c r="G157" t="n">
        <v>156.65</v>
      </c>
      <c r="H157" t="n">
        <v>2.72</v>
      </c>
      <c r="I157" t="n">
        <v>4</v>
      </c>
      <c r="J157" t="n">
        <v>260.05</v>
      </c>
      <c r="K157" t="n">
        <v>54.38</v>
      </c>
      <c r="L157" t="n">
        <v>39.75</v>
      </c>
      <c r="M157" t="n">
        <v>2</v>
      </c>
      <c r="N157" t="n">
        <v>65.92</v>
      </c>
      <c r="O157" t="n">
        <v>32306.46</v>
      </c>
      <c r="P157" t="n">
        <v>136.35</v>
      </c>
      <c r="Q157" t="n">
        <v>197.76</v>
      </c>
      <c r="R157" t="n">
        <v>28.94</v>
      </c>
      <c r="S157" t="n">
        <v>25.4</v>
      </c>
      <c r="T157" t="n">
        <v>944.75</v>
      </c>
      <c r="U157" t="n">
        <v>0.88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  <c r="AA157" t="n">
        <v>261.9956370066448</v>
      </c>
      <c r="AB157" t="n">
        <v>358.473988984244</v>
      </c>
      <c r="AC157" t="n">
        <v>324.2617345969904</v>
      </c>
      <c r="AD157" t="n">
        <v>261995.6370066448</v>
      </c>
      <c r="AE157" t="n">
        <v>358473.9889842441</v>
      </c>
      <c r="AF157" t="n">
        <v>1.7796733080238e-06</v>
      </c>
      <c r="AG157" t="n">
        <v>12</v>
      </c>
      <c r="AH157" t="n">
        <v>324261.7345969905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7.6255</v>
      </c>
      <c r="E158" t="n">
        <v>13.11</v>
      </c>
      <c r="F158" t="n">
        <v>10.44</v>
      </c>
      <c r="G158" t="n">
        <v>156.62</v>
      </c>
      <c r="H158" t="n">
        <v>2.73</v>
      </c>
      <c r="I158" t="n">
        <v>4</v>
      </c>
      <c r="J158" t="n">
        <v>260.51</v>
      </c>
      <c r="K158" t="n">
        <v>54.38</v>
      </c>
      <c r="L158" t="n">
        <v>40</v>
      </c>
      <c r="M158" t="n">
        <v>2</v>
      </c>
      <c r="N158" t="n">
        <v>66.13</v>
      </c>
      <c r="O158" t="n">
        <v>32363.54</v>
      </c>
      <c r="P158" t="n">
        <v>136.21</v>
      </c>
      <c r="Q158" t="n">
        <v>197.75</v>
      </c>
      <c r="R158" t="n">
        <v>28.94</v>
      </c>
      <c r="S158" t="n">
        <v>25.4</v>
      </c>
      <c r="T158" t="n">
        <v>948.26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261.8780825033317</v>
      </c>
      <c r="AB158" t="n">
        <v>358.3131457266724</v>
      </c>
      <c r="AC158" t="n">
        <v>324.1162419941765</v>
      </c>
      <c r="AD158" t="n">
        <v>261878.0825033317</v>
      </c>
      <c r="AE158" t="n">
        <v>358313.1457266724</v>
      </c>
      <c r="AF158" t="n">
        <v>1.779906723107808e-06</v>
      </c>
      <c r="AG158" t="n">
        <v>12</v>
      </c>
      <c r="AH158" t="n">
        <v>324116.2419941765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3.5967</v>
      </c>
      <c r="E2" t="n">
        <v>27.8</v>
      </c>
      <c r="F2" t="n">
        <v>14.31</v>
      </c>
      <c r="G2" t="n">
        <v>4.54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262.37</v>
      </c>
      <c r="Q2" t="n">
        <v>198.31</v>
      </c>
      <c r="R2" t="n">
        <v>149.13</v>
      </c>
      <c r="S2" t="n">
        <v>25.4</v>
      </c>
      <c r="T2" t="n">
        <v>60115.78</v>
      </c>
      <c r="U2" t="n">
        <v>0.17</v>
      </c>
      <c r="V2" t="n">
        <v>0.65</v>
      </c>
      <c r="W2" t="n">
        <v>3.25</v>
      </c>
      <c r="X2" t="n">
        <v>3.9</v>
      </c>
      <c r="Y2" t="n">
        <v>1</v>
      </c>
      <c r="Z2" t="n">
        <v>10</v>
      </c>
      <c r="AA2" t="n">
        <v>805.0065118005667</v>
      </c>
      <c r="AB2" t="n">
        <v>1101.445423826357</v>
      </c>
      <c r="AC2" t="n">
        <v>996.3250184647305</v>
      </c>
      <c r="AD2" t="n">
        <v>805006.5118005667</v>
      </c>
      <c r="AE2" t="n">
        <v>1101445.423826357</v>
      </c>
      <c r="AF2" t="n">
        <v>7.854715956017055e-07</v>
      </c>
      <c r="AG2" t="n">
        <v>25</v>
      </c>
      <c r="AH2" t="n">
        <v>996325.0184647306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4.1432</v>
      </c>
      <c r="E3" t="n">
        <v>24.14</v>
      </c>
      <c r="F3" t="n">
        <v>13.31</v>
      </c>
      <c r="G3" t="n">
        <v>5.66</v>
      </c>
      <c r="H3" t="n">
        <v>0.07000000000000001</v>
      </c>
      <c r="I3" t="n">
        <v>141</v>
      </c>
      <c r="J3" t="n">
        <v>297.17</v>
      </c>
      <c r="K3" t="n">
        <v>61.82</v>
      </c>
      <c r="L3" t="n">
        <v>1.25</v>
      </c>
      <c r="M3" t="n">
        <v>139</v>
      </c>
      <c r="N3" t="n">
        <v>84.09999999999999</v>
      </c>
      <c r="O3" t="n">
        <v>36885.7</v>
      </c>
      <c r="P3" t="n">
        <v>244.1</v>
      </c>
      <c r="Q3" t="n">
        <v>198.15</v>
      </c>
      <c r="R3" t="n">
        <v>117.69</v>
      </c>
      <c r="S3" t="n">
        <v>25.4</v>
      </c>
      <c r="T3" t="n">
        <v>44635.64</v>
      </c>
      <c r="U3" t="n">
        <v>0.22</v>
      </c>
      <c r="V3" t="n">
        <v>0.7</v>
      </c>
      <c r="W3" t="n">
        <v>3.18</v>
      </c>
      <c r="X3" t="n">
        <v>2.91</v>
      </c>
      <c r="Y3" t="n">
        <v>1</v>
      </c>
      <c r="Z3" t="n">
        <v>10</v>
      </c>
      <c r="AA3" t="n">
        <v>659.4486053527529</v>
      </c>
      <c r="AB3" t="n">
        <v>902.2866746628373</v>
      </c>
      <c r="AC3" t="n">
        <v>816.1737008003169</v>
      </c>
      <c r="AD3" t="n">
        <v>659448.605352753</v>
      </c>
      <c r="AE3" t="n">
        <v>902286.6746628373</v>
      </c>
      <c r="AF3" t="n">
        <v>9.048199502035162e-07</v>
      </c>
      <c r="AG3" t="n">
        <v>21</v>
      </c>
      <c r="AH3" t="n">
        <v>816173.7008003169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4.5677</v>
      </c>
      <c r="E4" t="n">
        <v>21.89</v>
      </c>
      <c r="F4" t="n">
        <v>12.67</v>
      </c>
      <c r="G4" t="n">
        <v>6.79</v>
      </c>
      <c r="H4" t="n">
        <v>0.09</v>
      </c>
      <c r="I4" t="n">
        <v>112</v>
      </c>
      <c r="J4" t="n">
        <v>297.7</v>
      </c>
      <c r="K4" t="n">
        <v>61.82</v>
      </c>
      <c r="L4" t="n">
        <v>1.5</v>
      </c>
      <c r="M4" t="n">
        <v>110</v>
      </c>
      <c r="N4" t="n">
        <v>84.37</v>
      </c>
      <c r="O4" t="n">
        <v>36949.99</v>
      </c>
      <c r="P4" t="n">
        <v>232.54</v>
      </c>
      <c r="Q4" t="n">
        <v>198.04</v>
      </c>
      <c r="R4" t="n">
        <v>98.23999999999999</v>
      </c>
      <c r="S4" t="n">
        <v>25.4</v>
      </c>
      <c r="T4" t="n">
        <v>35057.83</v>
      </c>
      <c r="U4" t="n">
        <v>0.26</v>
      </c>
      <c r="V4" t="n">
        <v>0.73</v>
      </c>
      <c r="W4" t="n">
        <v>3.12</v>
      </c>
      <c r="X4" t="n">
        <v>2.27</v>
      </c>
      <c r="Y4" t="n">
        <v>1</v>
      </c>
      <c r="Z4" t="n">
        <v>10</v>
      </c>
      <c r="AA4" t="n">
        <v>590.6689404035382</v>
      </c>
      <c r="AB4" t="n">
        <v>808.1793027346575</v>
      </c>
      <c r="AC4" t="n">
        <v>731.0478043684366</v>
      </c>
      <c r="AD4" t="n">
        <v>590668.9404035382</v>
      </c>
      <c r="AE4" t="n">
        <v>808179.3027346575</v>
      </c>
      <c r="AF4" t="n">
        <v>9.975251222592684e-07</v>
      </c>
      <c r="AG4" t="n">
        <v>20</v>
      </c>
      <c r="AH4" t="n">
        <v>731047.8043684366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4.8747</v>
      </c>
      <c r="E5" t="n">
        <v>20.51</v>
      </c>
      <c r="F5" t="n">
        <v>12.29</v>
      </c>
      <c r="G5" t="n">
        <v>7.85</v>
      </c>
      <c r="H5" t="n">
        <v>0.1</v>
      </c>
      <c r="I5" t="n">
        <v>94</v>
      </c>
      <c r="J5" t="n">
        <v>298.22</v>
      </c>
      <c r="K5" t="n">
        <v>61.82</v>
      </c>
      <c r="L5" t="n">
        <v>1.75</v>
      </c>
      <c r="M5" t="n">
        <v>92</v>
      </c>
      <c r="N5" t="n">
        <v>84.65000000000001</v>
      </c>
      <c r="O5" t="n">
        <v>37014.39</v>
      </c>
      <c r="P5" t="n">
        <v>225.62</v>
      </c>
      <c r="Q5" t="n">
        <v>197.93</v>
      </c>
      <c r="R5" t="n">
        <v>86.68000000000001</v>
      </c>
      <c r="S5" t="n">
        <v>25.4</v>
      </c>
      <c r="T5" t="n">
        <v>29368.35</v>
      </c>
      <c r="U5" t="n">
        <v>0.29</v>
      </c>
      <c r="V5" t="n">
        <v>0.76</v>
      </c>
      <c r="W5" t="n">
        <v>3.09</v>
      </c>
      <c r="X5" t="n">
        <v>1.9</v>
      </c>
      <c r="Y5" t="n">
        <v>1</v>
      </c>
      <c r="Z5" t="n">
        <v>10</v>
      </c>
      <c r="AA5" t="n">
        <v>535.0717131826182</v>
      </c>
      <c r="AB5" t="n">
        <v>732.1087236744381</v>
      </c>
      <c r="AC5" t="n">
        <v>662.2372946079961</v>
      </c>
      <c r="AD5" t="n">
        <v>535071.7131826181</v>
      </c>
      <c r="AE5" t="n">
        <v>732108.7236744381</v>
      </c>
      <c r="AF5" t="n">
        <v>1.064569852108776e-06</v>
      </c>
      <c r="AG5" t="n">
        <v>18</v>
      </c>
      <c r="AH5" t="n">
        <v>662237.2946079961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5.1457</v>
      </c>
      <c r="E6" t="n">
        <v>19.43</v>
      </c>
      <c r="F6" t="n">
        <v>11.99</v>
      </c>
      <c r="G6" t="n">
        <v>8.99</v>
      </c>
      <c r="H6" t="n">
        <v>0.12</v>
      </c>
      <c r="I6" t="n">
        <v>80</v>
      </c>
      <c r="J6" t="n">
        <v>298.74</v>
      </c>
      <c r="K6" t="n">
        <v>61.82</v>
      </c>
      <c r="L6" t="n">
        <v>2</v>
      </c>
      <c r="M6" t="n">
        <v>78</v>
      </c>
      <c r="N6" t="n">
        <v>84.92</v>
      </c>
      <c r="O6" t="n">
        <v>37078.91</v>
      </c>
      <c r="P6" t="n">
        <v>220.09</v>
      </c>
      <c r="Q6" t="n">
        <v>197.9</v>
      </c>
      <c r="R6" t="n">
        <v>77.41</v>
      </c>
      <c r="S6" t="n">
        <v>25.4</v>
      </c>
      <c r="T6" t="n">
        <v>24800.57</v>
      </c>
      <c r="U6" t="n">
        <v>0.33</v>
      </c>
      <c r="V6" t="n">
        <v>0.78</v>
      </c>
      <c r="W6" t="n">
        <v>3.06</v>
      </c>
      <c r="X6" t="n">
        <v>1.6</v>
      </c>
      <c r="Y6" t="n">
        <v>1</v>
      </c>
      <c r="Z6" t="n">
        <v>10</v>
      </c>
      <c r="AA6" t="n">
        <v>498.673317962709</v>
      </c>
      <c r="AB6" t="n">
        <v>682.3068335506919</v>
      </c>
      <c r="AC6" t="n">
        <v>617.1884269802683</v>
      </c>
      <c r="AD6" t="n">
        <v>498673.317962709</v>
      </c>
      <c r="AE6" t="n">
        <v>682306.8335506918</v>
      </c>
      <c r="AF6" t="n">
        <v>1.123752659239774e-06</v>
      </c>
      <c r="AG6" t="n">
        <v>17</v>
      </c>
      <c r="AH6" t="n">
        <v>617188.4269802683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5.3493</v>
      </c>
      <c r="E7" t="n">
        <v>18.69</v>
      </c>
      <c r="F7" t="n">
        <v>11.81</v>
      </c>
      <c r="G7" t="n">
        <v>10.12</v>
      </c>
      <c r="H7" t="n">
        <v>0.13</v>
      </c>
      <c r="I7" t="n">
        <v>70</v>
      </c>
      <c r="J7" t="n">
        <v>299.26</v>
      </c>
      <c r="K7" t="n">
        <v>61.82</v>
      </c>
      <c r="L7" t="n">
        <v>2.25</v>
      </c>
      <c r="M7" t="n">
        <v>68</v>
      </c>
      <c r="N7" t="n">
        <v>85.19</v>
      </c>
      <c r="O7" t="n">
        <v>37143.54</v>
      </c>
      <c r="P7" t="n">
        <v>216.71</v>
      </c>
      <c r="Q7" t="n">
        <v>197.92</v>
      </c>
      <c r="R7" t="n">
        <v>71.34</v>
      </c>
      <c r="S7" t="n">
        <v>25.4</v>
      </c>
      <c r="T7" t="n">
        <v>21814.76</v>
      </c>
      <c r="U7" t="n">
        <v>0.36</v>
      </c>
      <c r="V7" t="n">
        <v>0.79</v>
      </c>
      <c r="W7" t="n">
        <v>3.06</v>
      </c>
      <c r="X7" t="n">
        <v>1.41</v>
      </c>
      <c r="Y7" t="n">
        <v>1</v>
      </c>
      <c r="Z7" t="n">
        <v>10</v>
      </c>
      <c r="AA7" t="n">
        <v>482.4595610277638</v>
      </c>
      <c r="AB7" t="n">
        <v>660.1224560118271</v>
      </c>
      <c r="AC7" t="n">
        <v>597.1212952977434</v>
      </c>
      <c r="AD7" t="n">
        <v>482459.5610277638</v>
      </c>
      <c r="AE7" t="n">
        <v>660122.4560118271</v>
      </c>
      <c r="AF7" t="n">
        <v>1.168216199947787e-06</v>
      </c>
      <c r="AG7" t="n">
        <v>17</v>
      </c>
      <c r="AH7" t="n">
        <v>597121.2952977434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5.5116</v>
      </c>
      <c r="E8" t="n">
        <v>18.14</v>
      </c>
      <c r="F8" t="n">
        <v>11.65</v>
      </c>
      <c r="G8" t="n">
        <v>11.09</v>
      </c>
      <c r="H8" t="n">
        <v>0.15</v>
      </c>
      <c r="I8" t="n">
        <v>63</v>
      </c>
      <c r="J8" t="n">
        <v>299.79</v>
      </c>
      <c r="K8" t="n">
        <v>61.82</v>
      </c>
      <c r="L8" t="n">
        <v>2.5</v>
      </c>
      <c r="M8" t="n">
        <v>61</v>
      </c>
      <c r="N8" t="n">
        <v>85.47</v>
      </c>
      <c r="O8" t="n">
        <v>37208.42</v>
      </c>
      <c r="P8" t="n">
        <v>213.77</v>
      </c>
      <c r="Q8" t="n">
        <v>197.9</v>
      </c>
      <c r="R8" t="n">
        <v>66.38</v>
      </c>
      <c r="S8" t="n">
        <v>25.4</v>
      </c>
      <c r="T8" t="n">
        <v>19371.48</v>
      </c>
      <c r="U8" t="n">
        <v>0.38</v>
      </c>
      <c r="V8" t="n">
        <v>0.8</v>
      </c>
      <c r="W8" t="n">
        <v>3.04</v>
      </c>
      <c r="X8" t="n">
        <v>1.25</v>
      </c>
      <c r="Y8" t="n">
        <v>1</v>
      </c>
      <c r="Z8" t="n">
        <v>10</v>
      </c>
      <c r="AA8" t="n">
        <v>458.8860605220893</v>
      </c>
      <c r="AB8" t="n">
        <v>627.8681526305198</v>
      </c>
      <c r="AC8" t="n">
        <v>567.945297361949</v>
      </c>
      <c r="AD8" t="n">
        <v>458886.0605220893</v>
      </c>
      <c r="AE8" t="n">
        <v>627868.1526305198</v>
      </c>
      <c r="AF8" t="n">
        <v>1.203660368203731e-06</v>
      </c>
      <c r="AG8" t="n">
        <v>16</v>
      </c>
      <c r="AH8" t="n">
        <v>567945.297361949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5.6722</v>
      </c>
      <c r="E9" t="n">
        <v>17.63</v>
      </c>
      <c r="F9" t="n">
        <v>11.52</v>
      </c>
      <c r="G9" t="n">
        <v>12.34</v>
      </c>
      <c r="H9" t="n">
        <v>0.16</v>
      </c>
      <c r="I9" t="n">
        <v>56</v>
      </c>
      <c r="J9" t="n">
        <v>300.32</v>
      </c>
      <c r="K9" t="n">
        <v>61.82</v>
      </c>
      <c r="L9" t="n">
        <v>2.75</v>
      </c>
      <c r="M9" t="n">
        <v>54</v>
      </c>
      <c r="N9" t="n">
        <v>85.73999999999999</v>
      </c>
      <c r="O9" t="n">
        <v>37273.29</v>
      </c>
      <c r="P9" t="n">
        <v>211.47</v>
      </c>
      <c r="Q9" t="n">
        <v>197.92</v>
      </c>
      <c r="R9" t="n">
        <v>62.45</v>
      </c>
      <c r="S9" t="n">
        <v>25.4</v>
      </c>
      <c r="T9" t="n">
        <v>17439.47</v>
      </c>
      <c r="U9" t="n">
        <v>0.41</v>
      </c>
      <c r="V9" t="n">
        <v>0.8100000000000001</v>
      </c>
      <c r="W9" t="n">
        <v>3.03</v>
      </c>
      <c r="X9" t="n">
        <v>1.13</v>
      </c>
      <c r="Y9" t="n">
        <v>1</v>
      </c>
      <c r="Z9" t="n">
        <v>10</v>
      </c>
      <c r="AA9" t="n">
        <v>448.0539084228429</v>
      </c>
      <c r="AB9" t="n">
        <v>613.0471242475073</v>
      </c>
      <c r="AC9" t="n">
        <v>554.5387671263674</v>
      </c>
      <c r="AD9" t="n">
        <v>448053.9084228429</v>
      </c>
      <c r="AE9" t="n">
        <v>613047.1242475073</v>
      </c>
      <c r="AF9" t="n">
        <v>1.238733278997969e-06</v>
      </c>
      <c r="AG9" t="n">
        <v>16</v>
      </c>
      <c r="AH9" t="n">
        <v>554538.7671263673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5.7997</v>
      </c>
      <c r="E10" t="n">
        <v>17.24</v>
      </c>
      <c r="F10" t="n">
        <v>11.41</v>
      </c>
      <c r="G10" t="n">
        <v>13.43</v>
      </c>
      <c r="H10" t="n">
        <v>0.18</v>
      </c>
      <c r="I10" t="n">
        <v>51</v>
      </c>
      <c r="J10" t="n">
        <v>300.84</v>
      </c>
      <c r="K10" t="n">
        <v>61.82</v>
      </c>
      <c r="L10" t="n">
        <v>3</v>
      </c>
      <c r="M10" t="n">
        <v>49</v>
      </c>
      <c r="N10" t="n">
        <v>86.02</v>
      </c>
      <c r="O10" t="n">
        <v>37338.27</v>
      </c>
      <c r="P10" t="n">
        <v>209.48</v>
      </c>
      <c r="Q10" t="n">
        <v>198.02</v>
      </c>
      <c r="R10" t="n">
        <v>59.19</v>
      </c>
      <c r="S10" t="n">
        <v>25.4</v>
      </c>
      <c r="T10" t="n">
        <v>15837.35</v>
      </c>
      <c r="U10" t="n">
        <v>0.43</v>
      </c>
      <c r="V10" t="n">
        <v>0.82</v>
      </c>
      <c r="W10" t="n">
        <v>3.02</v>
      </c>
      <c r="X10" t="n">
        <v>1.02</v>
      </c>
      <c r="Y10" t="n">
        <v>1</v>
      </c>
      <c r="Z10" t="n">
        <v>10</v>
      </c>
      <c r="AA10" t="n">
        <v>428.5217635064664</v>
      </c>
      <c r="AB10" t="n">
        <v>586.322381875503</v>
      </c>
      <c r="AC10" t="n">
        <v>530.3645966579355</v>
      </c>
      <c r="AD10" t="n">
        <v>428521.7635064663</v>
      </c>
      <c r="AE10" t="n">
        <v>586322.381875503</v>
      </c>
      <c r="AF10" t="n">
        <v>1.266577588626022e-06</v>
      </c>
      <c r="AG10" t="n">
        <v>15</v>
      </c>
      <c r="AH10" t="n">
        <v>530364.5966579355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5.9132</v>
      </c>
      <c r="E11" t="n">
        <v>16.91</v>
      </c>
      <c r="F11" t="n">
        <v>11.3</v>
      </c>
      <c r="G11" t="n">
        <v>14.43</v>
      </c>
      <c r="H11" t="n">
        <v>0.19</v>
      </c>
      <c r="I11" t="n">
        <v>47</v>
      </c>
      <c r="J11" t="n">
        <v>301.37</v>
      </c>
      <c r="K11" t="n">
        <v>61.82</v>
      </c>
      <c r="L11" t="n">
        <v>3.25</v>
      </c>
      <c r="M11" t="n">
        <v>45</v>
      </c>
      <c r="N11" t="n">
        <v>86.3</v>
      </c>
      <c r="O11" t="n">
        <v>37403.38</v>
      </c>
      <c r="P11" t="n">
        <v>207.51</v>
      </c>
      <c r="Q11" t="n">
        <v>197.84</v>
      </c>
      <c r="R11" t="n">
        <v>55.82</v>
      </c>
      <c r="S11" t="n">
        <v>25.4</v>
      </c>
      <c r="T11" t="n">
        <v>14171.97</v>
      </c>
      <c r="U11" t="n">
        <v>0.45</v>
      </c>
      <c r="V11" t="n">
        <v>0.82</v>
      </c>
      <c r="W11" t="n">
        <v>3.01</v>
      </c>
      <c r="X11" t="n">
        <v>0.91</v>
      </c>
      <c r="Y11" t="n">
        <v>1</v>
      </c>
      <c r="Z11" t="n">
        <v>10</v>
      </c>
      <c r="AA11" t="n">
        <v>421.1316720759719</v>
      </c>
      <c r="AB11" t="n">
        <v>576.2109327524764</v>
      </c>
      <c r="AC11" t="n">
        <v>521.2181700477028</v>
      </c>
      <c r="AD11" t="n">
        <v>421131.6720759719</v>
      </c>
      <c r="AE11" t="n">
        <v>576210.9327524764</v>
      </c>
      <c r="AF11" t="n">
        <v>1.291364483863543e-06</v>
      </c>
      <c r="AG11" t="n">
        <v>15</v>
      </c>
      <c r="AH11" t="n">
        <v>521218.1700477027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5.9921</v>
      </c>
      <c r="E12" t="n">
        <v>16.69</v>
      </c>
      <c r="F12" t="n">
        <v>11.25</v>
      </c>
      <c r="G12" t="n">
        <v>15.34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206.44</v>
      </c>
      <c r="Q12" t="n">
        <v>197.83</v>
      </c>
      <c r="R12" t="n">
        <v>53.96</v>
      </c>
      <c r="S12" t="n">
        <v>25.4</v>
      </c>
      <c r="T12" t="n">
        <v>13258.54</v>
      </c>
      <c r="U12" t="n">
        <v>0.47</v>
      </c>
      <c r="V12" t="n">
        <v>0.83</v>
      </c>
      <c r="W12" t="n">
        <v>3.01</v>
      </c>
      <c r="X12" t="n">
        <v>0.85</v>
      </c>
      <c r="Y12" t="n">
        <v>1</v>
      </c>
      <c r="Z12" t="n">
        <v>10</v>
      </c>
      <c r="AA12" t="n">
        <v>416.5727227165931</v>
      </c>
      <c r="AB12" t="n">
        <v>569.9731771123234</v>
      </c>
      <c r="AC12" t="n">
        <v>515.5757370511009</v>
      </c>
      <c r="AD12" t="n">
        <v>416572.7227165931</v>
      </c>
      <c r="AE12" t="n">
        <v>569973.1771123233</v>
      </c>
      <c r="AF12" t="n">
        <v>1.308595197821609e-06</v>
      </c>
      <c r="AG12" t="n">
        <v>15</v>
      </c>
      <c r="AH12" t="n">
        <v>515575.7370511008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6.0717</v>
      </c>
      <c r="E13" t="n">
        <v>16.47</v>
      </c>
      <c r="F13" t="n">
        <v>11.19</v>
      </c>
      <c r="G13" t="n">
        <v>16.38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205.55</v>
      </c>
      <c r="Q13" t="n">
        <v>197.81</v>
      </c>
      <c r="R13" t="n">
        <v>52.33</v>
      </c>
      <c r="S13" t="n">
        <v>25.4</v>
      </c>
      <c r="T13" t="n">
        <v>12455.15</v>
      </c>
      <c r="U13" t="n">
        <v>0.49</v>
      </c>
      <c r="V13" t="n">
        <v>0.83</v>
      </c>
      <c r="W13" t="n">
        <v>3.01</v>
      </c>
      <c r="X13" t="n">
        <v>0.8</v>
      </c>
      <c r="Y13" t="n">
        <v>1</v>
      </c>
      <c r="Z13" t="n">
        <v>10</v>
      </c>
      <c r="AA13" t="n">
        <v>412.2128488934511</v>
      </c>
      <c r="AB13" t="n">
        <v>564.0078054034424</v>
      </c>
      <c r="AC13" t="n">
        <v>510.1796920456635</v>
      </c>
      <c r="AD13" t="n">
        <v>412212.848893451</v>
      </c>
      <c r="AE13" t="n">
        <v>564007.8054034424</v>
      </c>
      <c r="AF13" t="n">
        <v>1.325978782499201e-06</v>
      </c>
      <c r="AG13" t="n">
        <v>15</v>
      </c>
      <c r="AH13" t="n">
        <v>510179.6920456635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6.1572</v>
      </c>
      <c r="E14" t="n">
        <v>16.24</v>
      </c>
      <c r="F14" t="n">
        <v>11.13</v>
      </c>
      <c r="G14" t="n">
        <v>17.58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204.39</v>
      </c>
      <c r="Q14" t="n">
        <v>197.85</v>
      </c>
      <c r="R14" t="n">
        <v>50.42</v>
      </c>
      <c r="S14" t="n">
        <v>25.4</v>
      </c>
      <c r="T14" t="n">
        <v>11517.55</v>
      </c>
      <c r="U14" t="n">
        <v>0.5</v>
      </c>
      <c r="V14" t="n">
        <v>0.84</v>
      </c>
      <c r="W14" t="n">
        <v>3</v>
      </c>
      <c r="X14" t="n">
        <v>0.74</v>
      </c>
      <c r="Y14" t="n">
        <v>1</v>
      </c>
      <c r="Z14" t="n">
        <v>10</v>
      </c>
      <c r="AA14" t="n">
        <v>407.4981793689352</v>
      </c>
      <c r="AB14" t="n">
        <v>557.55698656346</v>
      </c>
      <c r="AC14" t="n">
        <v>504.344530301988</v>
      </c>
      <c r="AD14" t="n">
        <v>407498.1793689352</v>
      </c>
      <c r="AE14" t="n">
        <v>557556.98656346</v>
      </c>
      <c r="AF14" t="n">
        <v>1.34465084895566e-06</v>
      </c>
      <c r="AG14" t="n">
        <v>15</v>
      </c>
      <c r="AH14" t="n">
        <v>504344.530301988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6.2144</v>
      </c>
      <c r="E15" t="n">
        <v>16.09</v>
      </c>
      <c r="F15" t="n">
        <v>11.09</v>
      </c>
      <c r="G15" t="n">
        <v>18.49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203.71</v>
      </c>
      <c r="Q15" t="n">
        <v>197.81</v>
      </c>
      <c r="R15" t="n">
        <v>48.84</v>
      </c>
      <c r="S15" t="n">
        <v>25.4</v>
      </c>
      <c r="T15" t="n">
        <v>10733.96</v>
      </c>
      <c r="U15" t="n">
        <v>0.52</v>
      </c>
      <c r="V15" t="n">
        <v>0.84</v>
      </c>
      <c r="W15" t="n">
        <v>3.01</v>
      </c>
      <c r="X15" t="n">
        <v>0.7</v>
      </c>
      <c r="Y15" t="n">
        <v>1</v>
      </c>
      <c r="Z15" t="n">
        <v>10</v>
      </c>
      <c r="AA15" t="n">
        <v>393.3330002208298</v>
      </c>
      <c r="AB15" t="n">
        <v>538.1755635294232</v>
      </c>
      <c r="AC15" t="n">
        <v>486.8128430803217</v>
      </c>
      <c r="AD15" t="n">
        <v>393333.0002208299</v>
      </c>
      <c r="AE15" t="n">
        <v>538175.5635294232</v>
      </c>
      <c r="AF15" t="n">
        <v>1.357142570608402e-06</v>
      </c>
      <c r="AG15" t="n">
        <v>14</v>
      </c>
      <c r="AH15" t="n">
        <v>486812.8430803217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6.2678</v>
      </c>
      <c r="E16" t="n">
        <v>15.95</v>
      </c>
      <c r="F16" t="n">
        <v>11.07</v>
      </c>
      <c r="G16" t="n">
        <v>19.53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203.2</v>
      </c>
      <c r="Q16" t="n">
        <v>197.82</v>
      </c>
      <c r="R16" t="n">
        <v>48.38</v>
      </c>
      <c r="S16" t="n">
        <v>25.4</v>
      </c>
      <c r="T16" t="n">
        <v>10514.35</v>
      </c>
      <c r="U16" t="n">
        <v>0.52</v>
      </c>
      <c r="V16" t="n">
        <v>0.84</v>
      </c>
      <c r="W16" t="n">
        <v>3</v>
      </c>
      <c r="X16" t="n">
        <v>0.68</v>
      </c>
      <c r="Y16" t="n">
        <v>1</v>
      </c>
      <c r="Z16" t="n">
        <v>10</v>
      </c>
      <c r="AA16" t="n">
        <v>390.781531192618</v>
      </c>
      <c r="AB16" t="n">
        <v>534.6845310421546</v>
      </c>
      <c r="AC16" t="n">
        <v>483.6549898339431</v>
      </c>
      <c r="AD16" t="n">
        <v>390781.5311926181</v>
      </c>
      <c r="AE16" t="n">
        <v>534684.5310421546</v>
      </c>
      <c r="AF16" t="n">
        <v>1.368804422640857e-06</v>
      </c>
      <c r="AG16" t="n">
        <v>14</v>
      </c>
      <c r="AH16" t="n">
        <v>483654.9898339431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6.3283</v>
      </c>
      <c r="E17" t="n">
        <v>15.8</v>
      </c>
      <c r="F17" t="n">
        <v>11.03</v>
      </c>
      <c r="G17" t="n">
        <v>20.68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202.48</v>
      </c>
      <c r="Q17" t="n">
        <v>197.81</v>
      </c>
      <c r="R17" t="n">
        <v>47.3</v>
      </c>
      <c r="S17" t="n">
        <v>25.4</v>
      </c>
      <c r="T17" t="n">
        <v>9984.73</v>
      </c>
      <c r="U17" t="n">
        <v>0.54</v>
      </c>
      <c r="V17" t="n">
        <v>0.84</v>
      </c>
      <c r="W17" t="n">
        <v>2.99</v>
      </c>
      <c r="X17" t="n">
        <v>0.64</v>
      </c>
      <c r="Y17" t="n">
        <v>1</v>
      </c>
      <c r="Z17" t="n">
        <v>10</v>
      </c>
      <c r="AA17" t="n">
        <v>387.7328583210959</v>
      </c>
      <c r="AB17" t="n">
        <v>530.5132023213831</v>
      </c>
      <c r="AC17" t="n">
        <v>479.8817668717855</v>
      </c>
      <c r="AD17" t="n">
        <v>387732.8583210959</v>
      </c>
      <c r="AE17" t="n">
        <v>530513.2023213832</v>
      </c>
      <c r="AF17" t="n">
        <v>1.382016820542796e-06</v>
      </c>
      <c r="AG17" t="n">
        <v>14</v>
      </c>
      <c r="AH17" t="n">
        <v>479881.7668717855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6.395</v>
      </c>
      <c r="E18" t="n">
        <v>15.64</v>
      </c>
      <c r="F18" t="n">
        <v>10.97</v>
      </c>
      <c r="G18" t="n">
        <v>21.95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201.54</v>
      </c>
      <c r="Q18" t="n">
        <v>197.81</v>
      </c>
      <c r="R18" t="n">
        <v>45.61</v>
      </c>
      <c r="S18" t="n">
        <v>25.4</v>
      </c>
      <c r="T18" t="n">
        <v>9152.290000000001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384.2345955844418</v>
      </c>
      <c r="AB18" t="n">
        <v>525.7267249126335</v>
      </c>
      <c r="AC18" t="n">
        <v>475.5521041490634</v>
      </c>
      <c r="AD18" t="n">
        <v>384234.5955844418</v>
      </c>
      <c r="AE18" t="n">
        <v>525726.7249126334</v>
      </c>
      <c r="AF18" t="n">
        <v>1.396583216246255e-06</v>
      </c>
      <c r="AG18" t="n">
        <v>14</v>
      </c>
      <c r="AH18" t="n">
        <v>475552.1041490635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6.4224</v>
      </c>
      <c r="E19" t="n">
        <v>15.57</v>
      </c>
      <c r="F19" t="n">
        <v>10.96</v>
      </c>
      <c r="G19" t="n">
        <v>22.68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201.34</v>
      </c>
      <c r="Q19" t="n">
        <v>197.82</v>
      </c>
      <c r="R19" t="n">
        <v>45.19</v>
      </c>
      <c r="S19" t="n">
        <v>25.4</v>
      </c>
      <c r="T19" t="n">
        <v>8944.33</v>
      </c>
      <c r="U19" t="n">
        <v>0.5600000000000001</v>
      </c>
      <c r="V19" t="n">
        <v>0.85</v>
      </c>
      <c r="W19" t="n">
        <v>2.98</v>
      </c>
      <c r="X19" t="n">
        <v>0.57</v>
      </c>
      <c r="Y19" t="n">
        <v>1</v>
      </c>
      <c r="Z19" t="n">
        <v>10</v>
      </c>
      <c r="AA19" t="n">
        <v>383.0493213851863</v>
      </c>
      <c r="AB19" t="n">
        <v>524.1049804626048</v>
      </c>
      <c r="AC19" t="n">
        <v>474.085136713213</v>
      </c>
      <c r="AD19" t="n">
        <v>383049.3213851863</v>
      </c>
      <c r="AE19" t="n">
        <v>524104.9804626047</v>
      </c>
      <c r="AF19" t="n">
        <v>1.40256701298201e-06</v>
      </c>
      <c r="AG19" t="n">
        <v>14</v>
      </c>
      <c r="AH19" t="n">
        <v>474085.1367132131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6.4594</v>
      </c>
      <c r="E20" t="n">
        <v>15.48</v>
      </c>
      <c r="F20" t="n">
        <v>10.93</v>
      </c>
      <c r="G20" t="n">
        <v>23.42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200.73</v>
      </c>
      <c r="Q20" t="n">
        <v>197.84</v>
      </c>
      <c r="R20" t="n">
        <v>44.15</v>
      </c>
      <c r="S20" t="n">
        <v>25.4</v>
      </c>
      <c r="T20" t="n">
        <v>8428.959999999999</v>
      </c>
      <c r="U20" t="n">
        <v>0.58</v>
      </c>
      <c r="V20" t="n">
        <v>0.85</v>
      </c>
      <c r="W20" t="n">
        <v>2.98</v>
      </c>
      <c r="X20" t="n">
        <v>0.54</v>
      </c>
      <c r="Y20" t="n">
        <v>1</v>
      </c>
      <c r="Z20" t="n">
        <v>10</v>
      </c>
      <c r="AA20" t="n">
        <v>381.0965910543279</v>
      </c>
      <c r="AB20" t="n">
        <v>521.4331686755422</v>
      </c>
      <c r="AC20" t="n">
        <v>471.6683188931962</v>
      </c>
      <c r="AD20" t="n">
        <v>381096.5910543279</v>
      </c>
      <c r="AE20" t="n">
        <v>521433.1686755422</v>
      </c>
      <c r="AF20" t="n">
        <v>1.410647322442699e-06</v>
      </c>
      <c r="AG20" t="n">
        <v>14</v>
      </c>
      <c r="AH20" t="n">
        <v>471668.3188931962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6.518</v>
      </c>
      <c r="E21" t="n">
        <v>15.34</v>
      </c>
      <c r="F21" t="n">
        <v>10.9</v>
      </c>
      <c r="G21" t="n">
        <v>25.16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200.2</v>
      </c>
      <c r="Q21" t="n">
        <v>197.87</v>
      </c>
      <c r="R21" t="n">
        <v>43.28</v>
      </c>
      <c r="S21" t="n">
        <v>25.4</v>
      </c>
      <c r="T21" t="n">
        <v>8006.99</v>
      </c>
      <c r="U21" t="n">
        <v>0.59</v>
      </c>
      <c r="V21" t="n">
        <v>0.85</v>
      </c>
      <c r="W21" t="n">
        <v>2.98</v>
      </c>
      <c r="X21" t="n">
        <v>0.51</v>
      </c>
      <c r="Y21" t="n">
        <v>1</v>
      </c>
      <c r="Z21" t="n">
        <v>10</v>
      </c>
      <c r="AA21" t="n">
        <v>378.4993728786397</v>
      </c>
      <c r="AB21" t="n">
        <v>517.8795401863865</v>
      </c>
      <c r="AC21" t="n">
        <v>468.4538437194967</v>
      </c>
      <c r="AD21" t="n">
        <v>378499.3728786397</v>
      </c>
      <c r="AE21" t="n">
        <v>517879.5401863866</v>
      </c>
      <c r="AF21" t="n">
        <v>1.423444785534495e-06</v>
      </c>
      <c r="AG21" t="n">
        <v>14</v>
      </c>
      <c r="AH21" t="n">
        <v>468453.8437194967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6.5503</v>
      </c>
      <c r="E22" t="n">
        <v>15.27</v>
      </c>
      <c r="F22" t="n">
        <v>10.88</v>
      </c>
      <c r="G22" t="n">
        <v>26.11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199.88</v>
      </c>
      <c r="Q22" t="n">
        <v>197.89</v>
      </c>
      <c r="R22" t="n">
        <v>42.43</v>
      </c>
      <c r="S22" t="n">
        <v>25.4</v>
      </c>
      <c r="T22" t="n">
        <v>7587.31</v>
      </c>
      <c r="U22" t="n">
        <v>0.6</v>
      </c>
      <c r="V22" t="n">
        <v>0.86</v>
      </c>
      <c r="W22" t="n">
        <v>2.98</v>
      </c>
      <c r="X22" t="n">
        <v>0.49</v>
      </c>
      <c r="Y22" t="n">
        <v>1</v>
      </c>
      <c r="Z22" t="n">
        <v>10</v>
      </c>
      <c r="AA22" t="n">
        <v>377.0475858335535</v>
      </c>
      <c r="AB22" t="n">
        <v>515.8931411029754</v>
      </c>
      <c r="AC22" t="n">
        <v>466.6570237766777</v>
      </c>
      <c r="AD22" t="n">
        <v>377047.5858335535</v>
      </c>
      <c r="AE22" t="n">
        <v>515893.1411029754</v>
      </c>
      <c r="AF22" t="n">
        <v>1.430498677306935e-06</v>
      </c>
      <c r="AG22" t="n">
        <v>14</v>
      </c>
      <c r="AH22" t="n">
        <v>466657.0237766777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6.5904</v>
      </c>
      <c r="E23" t="n">
        <v>15.17</v>
      </c>
      <c r="F23" t="n">
        <v>10.84</v>
      </c>
      <c r="G23" t="n">
        <v>27.11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199.19</v>
      </c>
      <c r="Q23" t="n">
        <v>197.77</v>
      </c>
      <c r="R23" t="n">
        <v>41.29</v>
      </c>
      <c r="S23" t="n">
        <v>25.4</v>
      </c>
      <c r="T23" t="n">
        <v>7019.42</v>
      </c>
      <c r="U23" t="n">
        <v>0.62</v>
      </c>
      <c r="V23" t="n">
        <v>0.86</v>
      </c>
      <c r="W23" t="n">
        <v>2.98</v>
      </c>
      <c r="X23" t="n">
        <v>0.45</v>
      </c>
      <c r="Y23" t="n">
        <v>1</v>
      </c>
      <c r="Z23" t="n">
        <v>10</v>
      </c>
      <c r="AA23" t="n">
        <v>374.9496133022346</v>
      </c>
      <c r="AB23" t="n">
        <v>513.022602529609</v>
      </c>
      <c r="AC23" t="n">
        <v>464.0604453759273</v>
      </c>
      <c r="AD23" t="n">
        <v>374949.6133022346</v>
      </c>
      <c r="AE23" t="n">
        <v>513022.6025296091</v>
      </c>
      <c r="AF23" t="n">
        <v>1.439255985668385e-06</v>
      </c>
      <c r="AG23" t="n">
        <v>14</v>
      </c>
      <c r="AH23" t="n">
        <v>464060.4453759273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6.6125</v>
      </c>
      <c r="E24" t="n">
        <v>15.12</v>
      </c>
      <c r="F24" t="n">
        <v>10.85</v>
      </c>
      <c r="G24" t="n">
        <v>28.3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199.25</v>
      </c>
      <c r="Q24" t="n">
        <v>197.75</v>
      </c>
      <c r="R24" t="n">
        <v>41.64</v>
      </c>
      <c r="S24" t="n">
        <v>25.4</v>
      </c>
      <c r="T24" t="n">
        <v>7200.73</v>
      </c>
      <c r="U24" t="n">
        <v>0.61</v>
      </c>
      <c r="V24" t="n">
        <v>0.86</v>
      </c>
      <c r="W24" t="n">
        <v>2.98</v>
      </c>
      <c r="X24" t="n">
        <v>0.46</v>
      </c>
      <c r="Y24" t="n">
        <v>1</v>
      </c>
      <c r="Z24" t="n">
        <v>10</v>
      </c>
      <c r="AA24" t="n">
        <v>374.3217155302344</v>
      </c>
      <c r="AB24" t="n">
        <v>512.1634850970638</v>
      </c>
      <c r="AC24" t="n">
        <v>463.2833209053652</v>
      </c>
      <c r="AD24" t="n">
        <v>374321.7155302344</v>
      </c>
      <c r="AE24" t="n">
        <v>512163.4850970638</v>
      </c>
      <c r="AF24" t="n">
        <v>1.444082332670581e-06</v>
      </c>
      <c r="AG24" t="n">
        <v>14</v>
      </c>
      <c r="AH24" t="n">
        <v>463283.3209053652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6.6207</v>
      </c>
      <c r="E25" t="n">
        <v>15.1</v>
      </c>
      <c r="F25" t="n">
        <v>10.83</v>
      </c>
      <c r="G25" t="n">
        <v>28.25</v>
      </c>
      <c r="H25" t="n">
        <v>0.39</v>
      </c>
      <c r="I25" t="n">
        <v>23</v>
      </c>
      <c r="J25" t="n">
        <v>308.86</v>
      </c>
      <c r="K25" t="n">
        <v>61.82</v>
      </c>
      <c r="L25" t="n">
        <v>6.75</v>
      </c>
      <c r="M25" t="n">
        <v>21</v>
      </c>
      <c r="N25" t="n">
        <v>90.29000000000001</v>
      </c>
      <c r="O25" t="n">
        <v>38327.57</v>
      </c>
      <c r="P25" t="n">
        <v>198.87</v>
      </c>
      <c r="Q25" t="n">
        <v>197.87</v>
      </c>
      <c r="R25" t="n">
        <v>40.97</v>
      </c>
      <c r="S25" t="n">
        <v>25.4</v>
      </c>
      <c r="T25" t="n">
        <v>6864.04</v>
      </c>
      <c r="U25" t="n">
        <v>0.62</v>
      </c>
      <c r="V25" t="n">
        <v>0.86</v>
      </c>
      <c r="W25" t="n">
        <v>2.98</v>
      </c>
      <c r="X25" t="n">
        <v>0.44</v>
      </c>
      <c r="Y25" t="n">
        <v>1</v>
      </c>
      <c r="Z25" t="n">
        <v>10</v>
      </c>
      <c r="AA25" t="n">
        <v>373.6445228853106</v>
      </c>
      <c r="AB25" t="n">
        <v>511.2369202446479</v>
      </c>
      <c r="AC25" t="n">
        <v>462.445186102022</v>
      </c>
      <c r="AD25" t="n">
        <v>373644.5228853106</v>
      </c>
      <c r="AE25" t="n">
        <v>511236.9202446479</v>
      </c>
      <c r="AF25" t="n">
        <v>1.445873103956464e-06</v>
      </c>
      <c r="AG25" t="n">
        <v>14</v>
      </c>
      <c r="AH25" t="n">
        <v>462445.186102022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6.6519</v>
      </c>
      <c r="E26" t="n">
        <v>15.03</v>
      </c>
      <c r="F26" t="n">
        <v>10.81</v>
      </c>
      <c r="G26" t="n">
        <v>29.49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198.72</v>
      </c>
      <c r="Q26" t="n">
        <v>197.81</v>
      </c>
      <c r="R26" t="n">
        <v>40.57</v>
      </c>
      <c r="S26" t="n">
        <v>25.4</v>
      </c>
      <c r="T26" t="n">
        <v>6670.17</v>
      </c>
      <c r="U26" t="n">
        <v>0.63</v>
      </c>
      <c r="V26" t="n">
        <v>0.86</v>
      </c>
      <c r="W26" t="n">
        <v>2.97</v>
      </c>
      <c r="X26" t="n">
        <v>0.42</v>
      </c>
      <c r="Y26" t="n">
        <v>1</v>
      </c>
      <c r="Z26" t="n">
        <v>10</v>
      </c>
      <c r="AA26" t="n">
        <v>372.4132525254078</v>
      </c>
      <c r="AB26" t="n">
        <v>509.5522418184145</v>
      </c>
      <c r="AC26" t="n">
        <v>460.9212910203273</v>
      </c>
      <c r="AD26" t="n">
        <v>372413.2525254078</v>
      </c>
      <c r="AE26" t="n">
        <v>509552.2418184145</v>
      </c>
      <c r="AF26" t="n">
        <v>1.452686770312505e-06</v>
      </c>
      <c r="AG26" t="n">
        <v>14</v>
      </c>
      <c r="AH26" t="n">
        <v>460921.2910203273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6.6842</v>
      </c>
      <c r="E27" t="n">
        <v>14.96</v>
      </c>
      <c r="F27" t="n">
        <v>10.8</v>
      </c>
      <c r="G27" t="n">
        <v>30.85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198.42</v>
      </c>
      <c r="Q27" t="n">
        <v>197.75</v>
      </c>
      <c r="R27" t="n">
        <v>40.1</v>
      </c>
      <c r="S27" t="n">
        <v>25.4</v>
      </c>
      <c r="T27" t="n">
        <v>6440.82</v>
      </c>
      <c r="U27" t="n">
        <v>0.63</v>
      </c>
      <c r="V27" t="n">
        <v>0.86</v>
      </c>
      <c r="W27" t="n">
        <v>2.97</v>
      </c>
      <c r="X27" t="n">
        <v>0.41</v>
      </c>
      <c r="Y27" t="n">
        <v>1</v>
      </c>
      <c r="Z27" t="n">
        <v>10</v>
      </c>
      <c r="AA27" t="n">
        <v>359.9158346360911</v>
      </c>
      <c r="AB27" t="n">
        <v>492.4527233150862</v>
      </c>
      <c r="AC27" t="n">
        <v>445.4537265636317</v>
      </c>
      <c r="AD27" t="n">
        <v>359915.8346360911</v>
      </c>
      <c r="AE27" t="n">
        <v>492452.7233150862</v>
      </c>
      <c r="AF27" t="n">
        <v>1.459740662084945e-06</v>
      </c>
      <c r="AG27" t="n">
        <v>13</v>
      </c>
      <c r="AH27" t="n">
        <v>445453.7265636317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6.7226</v>
      </c>
      <c r="E28" t="n">
        <v>14.88</v>
      </c>
      <c r="F28" t="n">
        <v>10.77</v>
      </c>
      <c r="G28" t="n">
        <v>32.3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197.81</v>
      </c>
      <c r="Q28" t="n">
        <v>197.81</v>
      </c>
      <c r="R28" t="n">
        <v>39.01</v>
      </c>
      <c r="S28" t="n">
        <v>25.4</v>
      </c>
      <c r="T28" t="n">
        <v>5900.62</v>
      </c>
      <c r="U28" t="n">
        <v>0.65</v>
      </c>
      <c r="V28" t="n">
        <v>0.86</v>
      </c>
      <c r="W28" t="n">
        <v>2.97</v>
      </c>
      <c r="X28" t="n">
        <v>0.38</v>
      </c>
      <c r="Y28" t="n">
        <v>1</v>
      </c>
      <c r="Z28" t="n">
        <v>10</v>
      </c>
      <c r="AA28" t="n">
        <v>358.0609977676265</v>
      </c>
      <c r="AB28" t="n">
        <v>489.9148536820255</v>
      </c>
      <c r="AC28" t="n">
        <v>443.1580676464279</v>
      </c>
      <c r="AD28" t="n">
        <v>358060.9977676265</v>
      </c>
      <c r="AE28" t="n">
        <v>489914.8536820255</v>
      </c>
      <c r="AF28" t="n">
        <v>1.468126712984688e-06</v>
      </c>
      <c r="AG28" t="n">
        <v>13</v>
      </c>
      <c r="AH28" t="n">
        <v>443158.0676464279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6.7222</v>
      </c>
      <c r="E29" t="n">
        <v>14.88</v>
      </c>
      <c r="F29" t="n">
        <v>10.77</v>
      </c>
      <c r="G29" t="n">
        <v>32.3</v>
      </c>
      <c r="H29" t="n">
        <v>0.44</v>
      </c>
      <c r="I29" t="n">
        <v>20</v>
      </c>
      <c r="J29" t="n">
        <v>311.04</v>
      </c>
      <c r="K29" t="n">
        <v>61.82</v>
      </c>
      <c r="L29" t="n">
        <v>7.75</v>
      </c>
      <c r="M29" t="n">
        <v>18</v>
      </c>
      <c r="N29" t="n">
        <v>91.47</v>
      </c>
      <c r="O29" t="n">
        <v>38596.15</v>
      </c>
      <c r="P29" t="n">
        <v>197.85</v>
      </c>
      <c r="Q29" t="n">
        <v>197.77</v>
      </c>
      <c r="R29" t="n">
        <v>38.86</v>
      </c>
      <c r="S29" t="n">
        <v>25.4</v>
      </c>
      <c r="T29" t="n">
        <v>5826.1</v>
      </c>
      <c r="U29" t="n">
        <v>0.65</v>
      </c>
      <c r="V29" t="n">
        <v>0.86</v>
      </c>
      <c r="W29" t="n">
        <v>2.98</v>
      </c>
      <c r="X29" t="n">
        <v>0.38</v>
      </c>
      <c r="Y29" t="n">
        <v>1</v>
      </c>
      <c r="Z29" t="n">
        <v>10</v>
      </c>
      <c r="AA29" t="n">
        <v>358.1059596418222</v>
      </c>
      <c r="AB29" t="n">
        <v>489.9763725018778</v>
      </c>
      <c r="AC29" t="n">
        <v>443.2137151964558</v>
      </c>
      <c r="AD29" t="n">
        <v>358105.9596418221</v>
      </c>
      <c r="AE29" t="n">
        <v>489976.3725018778</v>
      </c>
      <c r="AF29" t="n">
        <v>1.468039358287815e-06</v>
      </c>
      <c r="AG29" t="n">
        <v>13</v>
      </c>
      <c r="AH29" t="n">
        <v>443213.7151964558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6.7542</v>
      </c>
      <c r="E30" t="n">
        <v>14.81</v>
      </c>
      <c r="F30" t="n">
        <v>10.75</v>
      </c>
      <c r="G30" t="n">
        <v>33.96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197.67</v>
      </c>
      <c r="Q30" t="n">
        <v>197.85</v>
      </c>
      <c r="R30" t="n">
        <v>38.47</v>
      </c>
      <c r="S30" t="n">
        <v>25.4</v>
      </c>
      <c r="T30" t="n">
        <v>5635.77</v>
      </c>
      <c r="U30" t="n">
        <v>0.66</v>
      </c>
      <c r="V30" t="n">
        <v>0.87</v>
      </c>
      <c r="W30" t="n">
        <v>2.97</v>
      </c>
      <c r="X30" t="n">
        <v>0.36</v>
      </c>
      <c r="Y30" t="n">
        <v>1</v>
      </c>
      <c r="Z30" t="n">
        <v>10</v>
      </c>
      <c r="AA30" t="n">
        <v>356.8643087494053</v>
      </c>
      <c r="AB30" t="n">
        <v>488.2774909731018</v>
      </c>
      <c r="AC30" t="n">
        <v>441.6769725363909</v>
      </c>
      <c r="AD30" t="n">
        <v>356864.3087494053</v>
      </c>
      <c r="AE30" t="n">
        <v>488277.4909731018</v>
      </c>
      <c r="AF30" t="n">
        <v>1.475027734037601e-06</v>
      </c>
      <c r="AG30" t="n">
        <v>13</v>
      </c>
      <c r="AH30" t="n">
        <v>441676.9725363909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6.7599</v>
      </c>
      <c r="E31" t="n">
        <v>14.79</v>
      </c>
      <c r="F31" t="n">
        <v>10.74</v>
      </c>
      <c r="G31" t="n">
        <v>33.92</v>
      </c>
      <c r="H31" t="n">
        <v>0.47</v>
      </c>
      <c r="I31" t="n">
        <v>19</v>
      </c>
      <c r="J31" t="n">
        <v>312.14</v>
      </c>
      <c r="K31" t="n">
        <v>61.82</v>
      </c>
      <c r="L31" t="n">
        <v>8.25</v>
      </c>
      <c r="M31" t="n">
        <v>17</v>
      </c>
      <c r="N31" t="n">
        <v>92.06999999999999</v>
      </c>
      <c r="O31" t="n">
        <v>38731.35</v>
      </c>
      <c r="P31" t="n">
        <v>197.4</v>
      </c>
      <c r="Q31" t="n">
        <v>197.77</v>
      </c>
      <c r="R31" t="n">
        <v>38.27</v>
      </c>
      <c r="S31" t="n">
        <v>25.4</v>
      </c>
      <c r="T31" t="n">
        <v>5535.83</v>
      </c>
      <c r="U31" t="n">
        <v>0.66</v>
      </c>
      <c r="V31" t="n">
        <v>0.87</v>
      </c>
      <c r="W31" t="n">
        <v>2.97</v>
      </c>
      <c r="X31" t="n">
        <v>0.35</v>
      </c>
      <c r="Y31" t="n">
        <v>1</v>
      </c>
      <c r="Z31" t="n">
        <v>10</v>
      </c>
      <c r="AA31" t="n">
        <v>356.4223408539606</v>
      </c>
      <c r="AB31" t="n">
        <v>487.6727710003068</v>
      </c>
      <c r="AC31" t="n">
        <v>441.1299661890697</v>
      </c>
      <c r="AD31" t="n">
        <v>356422.3408539606</v>
      </c>
      <c r="AE31" t="n">
        <v>487672.7710003068</v>
      </c>
      <c r="AF31" t="n">
        <v>1.476272538468032e-06</v>
      </c>
      <c r="AG31" t="n">
        <v>13</v>
      </c>
      <c r="AH31" t="n">
        <v>441129.9661890697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6.7907</v>
      </c>
      <c r="E32" t="n">
        <v>14.73</v>
      </c>
      <c r="F32" t="n">
        <v>10.73</v>
      </c>
      <c r="G32" t="n">
        <v>35.76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197.3</v>
      </c>
      <c r="Q32" t="n">
        <v>197.82</v>
      </c>
      <c r="R32" t="n">
        <v>37.81</v>
      </c>
      <c r="S32" t="n">
        <v>25.4</v>
      </c>
      <c r="T32" t="n">
        <v>5308.85</v>
      </c>
      <c r="U32" t="n">
        <v>0.67</v>
      </c>
      <c r="V32" t="n">
        <v>0.87</v>
      </c>
      <c r="W32" t="n">
        <v>2.97</v>
      </c>
      <c r="X32" t="n">
        <v>0.34</v>
      </c>
      <c r="Y32" t="n">
        <v>1</v>
      </c>
      <c r="Z32" t="n">
        <v>10</v>
      </c>
      <c r="AA32" t="n">
        <v>355.3436169508292</v>
      </c>
      <c r="AB32" t="n">
        <v>486.1968133661025</v>
      </c>
      <c r="AC32" t="n">
        <v>439.7948718799543</v>
      </c>
      <c r="AD32" t="n">
        <v>355343.6169508292</v>
      </c>
      <c r="AE32" t="n">
        <v>486196.8133661025</v>
      </c>
      <c r="AF32" t="n">
        <v>1.482998850127201e-06</v>
      </c>
      <c r="AG32" t="n">
        <v>13</v>
      </c>
      <c r="AH32" t="n">
        <v>439794.8718799542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6.7904</v>
      </c>
      <c r="E33" t="n">
        <v>14.73</v>
      </c>
      <c r="F33" t="n">
        <v>10.73</v>
      </c>
      <c r="G33" t="n">
        <v>35.76</v>
      </c>
      <c r="H33" t="n">
        <v>0.5</v>
      </c>
      <c r="I33" t="n">
        <v>18</v>
      </c>
      <c r="J33" t="n">
        <v>313.24</v>
      </c>
      <c r="K33" t="n">
        <v>61.82</v>
      </c>
      <c r="L33" t="n">
        <v>8.75</v>
      </c>
      <c r="M33" t="n">
        <v>16</v>
      </c>
      <c r="N33" t="n">
        <v>92.67</v>
      </c>
      <c r="O33" t="n">
        <v>38866.96</v>
      </c>
      <c r="P33" t="n">
        <v>197.13</v>
      </c>
      <c r="Q33" t="n">
        <v>197.76</v>
      </c>
      <c r="R33" t="n">
        <v>37.92</v>
      </c>
      <c r="S33" t="n">
        <v>25.4</v>
      </c>
      <c r="T33" t="n">
        <v>5366.09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355.216595730489</v>
      </c>
      <c r="AB33" t="n">
        <v>486.0230173286523</v>
      </c>
      <c r="AC33" t="n">
        <v>439.637662692394</v>
      </c>
      <c r="AD33" t="n">
        <v>355216.5957304889</v>
      </c>
      <c r="AE33" t="n">
        <v>486023.0173286523</v>
      </c>
      <c r="AF33" t="n">
        <v>1.482933334104547e-06</v>
      </c>
      <c r="AG33" t="n">
        <v>13</v>
      </c>
      <c r="AH33" t="n">
        <v>439637.662692394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6.8152</v>
      </c>
      <c r="E34" t="n">
        <v>14.67</v>
      </c>
      <c r="F34" t="n">
        <v>10.73</v>
      </c>
      <c r="G34" t="n">
        <v>37.88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197.23</v>
      </c>
      <c r="Q34" t="n">
        <v>197.82</v>
      </c>
      <c r="R34" t="n">
        <v>37.95</v>
      </c>
      <c r="S34" t="n">
        <v>25.4</v>
      </c>
      <c r="T34" t="n">
        <v>5384.81</v>
      </c>
      <c r="U34" t="n">
        <v>0.67</v>
      </c>
      <c r="V34" t="n">
        <v>0.87</v>
      </c>
      <c r="W34" t="n">
        <v>2.97</v>
      </c>
      <c r="X34" t="n">
        <v>0.34</v>
      </c>
      <c r="Y34" t="n">
        <v>1</v>
      </c>
      <c r="Z34" t="n">
        <v>10</v>
      </c>
      <c r="AA34" t="n">
        <v>354.5374881780692</v>
      </c>
      <c r="AB34" t="n">
        <v>485.0938324153209</v>
      </c>
      <c r="AC34" t="n">
        <v>438.7971578830718</v>
      </c>
      <c r="AD34" t="n">
        <v>354537.4881780692</v>
      </c>
      <c r="AE34" t="n">
        <v>485093.8324153209</v>
      </c>
      <c r="AF34" t="n">
        <v>1.48834932531063e-06</v>
      </c>
      <c r="AG34" t="n">
        <v>13</v>
      </c>
      <c r="AH34" t="n">
        <v>438797.1578830718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6.8187</v>
      </c>
      <c r="E35" t="n">
        <v>14.67</v>
      </c>
      <c r="F35" t="n">
        <v>10.72</v>
      </c>
      <c r="G35" t="n">
        <v>37.85</v>
      </c>
      <c r="H35" t="n">
        <v>0.52</v>
      </c>
      <c r="I35" t="n">
        <v>17</v>
      </c>
      <c r="J35" t="n">
        <v>314.34</v>
      </c>
      <c r="K35" t="n">
        <v>61.82</v>
      </c>
      <c r="L35" t="n">
        <v>9.25</v>
      </c>
      <c r="M35" t="n">
        <v>15</v>
      </c>
      <c r="N35" t="n">
        <v>93.27</v>
      </c>
      <c r="O35" t="n">
        <v>39003.11</v>
      </c>
      <c r="P35" t="n">
        <v>197.18</v>
      </c>
      <c r="Q35" t="n">
        <v>197.87</v>
      </c>
      <c r="R35" t="n">
        <v>37.67</v>
      </c>
      <c r="S35" t="n">
        <v>25.4</v>
      </c>
      <c r="T35" t="n">
        <v>5245.42</v>
      </c>
      <c r="U35" t="n">
        <v>0.67</v>
      </c>
      <c r="V35" t="n">
        <v>0.87</v>
      </c>
      <c r="W35" t="n">
        <v>2.97</v>
      </c>
      <c r="X35" t="n">
        <v>0.33</v>
      </c>
      <c r="Y35" t="n">
        <v>1</v>
      </c>
      <c r="Z35" t="n">
        <v>10</v>
      </c>
      <c r="AA35" t="n">
        <v>354.3439303574718</v>
      </c>
      <c r="AB35" t="n">
        <v>484.8289980660111</v>
      </c>
      <c r="AC35" t="n">
        <v>438.5575989523628</v>
      </c>
      <c r="AD35" t="n">
        <v>354343.9303574718</v>
      </c>
      <c r="AE35" t="n">
        <v>484828.9980660111</v>
      </c>
      <c r="AF35" t="n">
        <v>1.489113678908263e-06</v>
      </c>
      <c r="AG35" t="n">
        <v>13</v>
      </c>
      <c r="AH35" t="n">
        <v>438557.5989523628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6.8625</v>
      </c>
      <c r="E36" t="n">
        <v>14.57</v>
      </c>
      <c r="F36" t="n">
        <v>10.69</v>
      </c>
      <c r="G36" t="n">
        <v>40.07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196.47</v>
      </c>
      <c r="Q36" t="n">
        <v>197.76</v>
      </c>
      <c r="R36" t="n">
        <v>36.38</v>
      </c>
      <c r="S36" t="n">
        <v>25.4</v>
      </c>
      <c r="T36" t="n">
        <v>4606.25</v>
      </c>
      <c r="U36" t="n">
        <v>0.7</v>
      </c>
      <c r="V36" t="n">
        <v>0.87</v>
      </c>
      <c r="W36" t="n">
        <v>2.97</v>
      </c>
      <c r="X36" t="n">
        <v>0.3</v>
      </c>
      <c r="Y36" t="n">
        <v>1</v>
      </c>
      <c r="Z36" t="n">
        <v>10</v>
      </c>
      <c r="AA36" t="n">
        <v>352.31535361884</v>
      </c>
      <c r="AB36" t="n">
        <v>482.0534098777258</v>
      </c>
      <c r="AC36" t="n">
        <v>436.0469090052048</v>
      </c>
      <c r="AD36" t="n">
        <v>352315.35361884</v>
      </c>
      <c r="AE36" t="n">
        <v>482053.4098777258</v>
      </c>
      <c r="AF36" t="n">
        <v>1.498679018215783e-06</v>
      </c>
      <c r="AG36" t="n">
        <v>13</v>
      </c>
      <c r="AH36" t="n">
        <v>436046.9090052049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6.8556</v>
      </c>
      <c r="E37" t="n">
        <v>14.59</v>
      </c>
      <c r="F37" t="n">
        <v>10.7</v>
      </c>
      <c r="G37" t="n">
        <v>40.13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196.83</v>
      </c>
      <c r="Q37" t="n">
        <v>197.76</v>
      </c>
      <c r="R37" t="n">
        <v>36.86</v>
      </c>
      <c r="S37" t="n">
        <v>25.4</v>
      </c>
      <c r="T37" t="n">
        <v>4847.24</v>
      </c>
      <c r="U37" t="n">
        <v>0.6899999999999999</v>
      </c>
      <c r="V37" t="n">
        <v>0.87</v>
      </c>
      <c r="W37" t="n">
        <v>2.97</v>
      </c>
      <c r="X37" t="n">
        <v>0.31</v>
      </c>
      <c r="Y37" t="n">
        <v>1</v>
      </c>
      <c r="Z37" t="n">
        <v>10</v>
      </c>
      <c r="AA37" t="n">
        <v>352.854811045519</v>
      </c>
      <c r="AB37" t="n">
        <v>482.7915193280899</v>
      </c>
      <c r="AC37" t="n">
        <v>436.7145743255694</v>
      </c>
      <c r="AD37" t="n">
        <v>352854.811045519</v>
      </c>
      <c r="AE37" t="n">
        <v>482791.5193280899</v>
      </c>
      <c r="AF37" t="n">
        <v>1.497172149694735e-06</v>
      </c>
      <c r="AG37" t="n">
        <v>13</v>
      </c>
      <c r="AH37" t="n">
        <v>436714.5743255694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6.8637</v>
      </c>
      <c r="E38" t="n">
        <v>14.57</v>
      </c>
      <c r="F38" t="n">
        <v>10.68</v>
      </c>
      <c r="G38" t="n">
        <v>40.06</v>
      </c>
      <c r="H38" t="n">
        <v>0.5600000000000001</v>
      </c>
      <c r="I38" t="n">
        <v>16</v>
      </c>
      <c r="J38" t="n">
        <v>316.01</v>
      </c>
      <c r="K38" t="n">
        <v>61.82</v>
      </c>
      <c r="L38" t="n">
        <v>10</v>
      </c>
      <c r="M38" t="n">
        <v>14</v>
      </c>
      <c r="N38" t="n">
        <v>94.18000000000001</v>
      </c>
      <c r="O38" t="n">
        <v>39208.35</v>
      </c>
      <c r="P38" t="n">
        <v>196.51</v>
      </c>
      <c r="Q38" t="n">
        <v>197.77</v>
      </c>
      <c r="R38" t="n">
        <v>36.65</v>
      </c>
      <c r="S38" t="n">
        <v>25.4</v>
      </c>
      <c r="T38" t="n">
        <v>4742.63</v>
      </c>
      <c r="U38" t="n">
        <v>0.6899999999999999</v>
      </c>
      <c r="V38" t="n">
        <v>0.87</v>
      </c>
      <c r="W38" t="n">
        <v>2.96</v>
      </c>
      <c r="X38" t="n">
        <v>0.29</v>
      </c>
      <c r="Y38" t="n">
        <v>1</v>
      </c>
      <c r="Z38" t="n">
        <v>10</v>
      </c>
      <c r="AA38" t="n">
        <v>352.2644730683152</v>
      </c>
      <c r="AB38" t="n">
        <v>481.9837928638061</v>
      </c>
      <c r="AC38" t="n">
        <v>435.9839361413856</v>
      </c>
      <c r="AD38" t="n">
        <v>352264.4730683152</v>
      </c>
      <c r="AE38" t="n">
        <v>481983.7928638061</v>
      </c>
      <c r="AF38" t="n">
        <v>1.498941082306399e-06</v>
      </c>
      <c r="AG38" t="n">
        <v>13</v>
      </c>
      <c r="AH38" t="n">
        <v>435983.9361413856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6.8955</v>
      </c>
      <c r="E39" t="n">
        <v>14.5</v>
      </c>
      <c r="F39" t="n">
        <v>10.67</v>
      </c>
      <c r="G39" t="n">
        <v>42.69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196.36</v>
      </c>
      <c r="Q39" t="n">
        <v>197.76</v>
      </c>
      <c r="R39" t="n">
        <v>36.19</v>
      </c>
      <c r="S39" t="n">
        <v>25.4</v>
      </c>
      <c r="T39" t="n">
        <v>4514.29</v>
      </c>
      <c r="U39" t="n">
        <v>0.7</v>
      </c>
      <c r="V39" t="n">
        <v>0.87</v>
      </c>
      <c r="W39" t="n">
        <v>2.96</v>
      </c>
      <c r="X39" t="n">
        <v>0.28</v>
      </c>
      <c r="Y39" t="n">
        <v>1</v>
      </c>
      <c r="Z39" t="n">
        <v>10</v>
      </c>
      <c r="AA39" t="n">
        <v>351.1514369715935</v>
      </c>
      <c r="AB39" t="n">
        <v>480.4608877725844</v>
      </c>
      <c r="AC39" t="n">
        <v>434.6063749746594</v>
      </c>
      <c r="AD39" t="n">
        <v>351151.4369715935</v>
      </c>
      <c r="AE39" t="n">
        <v>480460.8877725845</v>
      </c>
      <c r="AF39" t="n">
        <v>1.505885780707749e-06</v>
      </c>
      <c r="AG39" t="n">
        <v>13</v>
      </c>
      <c r="AH39" t="n">
        <v>434606.3749746595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6.9</v>
      </c>
      <c r="E40" t="n">
        <v>14.49</v>
      </c>
      <c r="F40" t="n">
        <v>10.66</v>
      </c>
      <c r="G40" t="n">
        <v>42.65</v>
      </c>
      <c r="H40" t="n">
        <v>0.59</v>
      </c>
      <c r="I40" t="n">
        <v>15</v>
      </c>
      <c r="J40" t="n">
        <v>317.12</v>
      </c>
      <c r="K40" t="n">
        <v>61.82</v>
      </c>
      <c r="L40" t="n">
        <v>10.5</v>
      </c>
      <c r="M40" t="n">
        <v>13</v>
      </c>
      <c r="N40" t="n">
        <v>94.8</v>
      </c>
      <c r="O40" t="n">
        <v>39345.87</v>
      </c>
      <c r="P40" t="n">
        <v>196.14</v>
      </c>
      <c r="Q40" t="n">
        <v>197.79</v>
      </c>
      <c r="R40" t="n">
        <v>35.66</v>
      </c>
      <c r="S40" t="n">
        <v>25.4</v>
      </c>
      <c r="T40" t="n">
        <v>4250.88</v>
      </c>
      <c r="U40" t="n">
        <v>0.71</v>
      </c>
      <c r="V40" t="n">
        <v>0.87</v>
      </c>
      <c r="W40" t="n">
        <v>2.97</v>
      </c>
      <c r="X40" t="n">
        <v>0.27</v>
      </c>
      <c r="Y40" t="n">
        <v>1</v>
      </c>
      <c r="Z40" t="n">
        <v>10</v>
      </c>
      <c r="AA40" t="n">
        <v>350.7981622110468</v>
      </c>
      <c r="AB40" t="n">
        <v>479.9775216598219</v>
      </c>
      <c r="AC40" t="n">
        <v>434.1691406452905</v>
      </c>
      <c r="AD40" t="n">
        <v>350798.1622110468</v>
      </c>
      <c r="AE40" t="n">
        <v>479977.521659822</v>
      </c>
      <c r="AF40" t="n">
        <v>1.506868521047563e-06</v>
      </c>
      <c r="AG40" t="n">
        <v>13</v>
      </c>
      <c r="AH40" t="n">
        <v>434169.1406452905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6.8995</v>
      </c>
      <c r="E41" t="n">
        <v>14.49</v>
      </c>
      <c r="F41" t="n">
        <v>10.66</v>
      </c>
      <c r="G41" t="n">
        <v>42.65</v>
      </c>
      <c r="H41" t="n">
        <v>0.6</v>
      </c>
      <c r="I41" t="n">
        <v>15</v>
      </c>
      <c r="J41" t="n">
        <v>317.68</v>
      </c>
      <c r="K41" t="n">
        <v>61.82</v>
      </c>
      <c r="L41" t="n">
        <v>10.75</v>
      </c>
      <c r="M41" t="n">
        <v>13</v>
      </c>
      <c r="N41" t="n">
        <v>95.11</v>
      </c>
      <c r="O41" t="n">
        <v>39414.84</v>
      </c>
      <c r="P41" t="n">
        <v>196.15</v>
      </c>
      <c r="Q41" t="n">
        <v>197.78</v>
      </c>
      <c r="R41" t="n">
        <v>35.82</v>
      </c>
      <c r="S41" t="n">
        <v>25.4</v>
      </c>
      <c r="T41" t="n">
        <v>4333.48</v>
      </c>
      <c r="U41" t="n">
        <v>0.71</v>
      </c>
      <c r="V41" t="n">
        <v>0.87</v>
      </c>
      <c r="W41" t="n">
        <v>2.96</v>
      </c>
      <c r="X41" t="n">
        <v>0.27</v>
      </c>
      <c r="Y41" t="n">
        <v>1</v>
      </c>
      <c r="Z41" t="n">
        <v>10</v>
      </c>
      <c r="AA41" t="n">
        <v>350.8208440905947</v>
      </c>
      <c r="AB41" t="n">
        <v>480.0085560080734</v>
      </c>
      <c r="AC41" t="n">
        <v>434.1972131189017</v>
      </c>
      <c r="AD41" t="n">
        <v>350820.8440905947</v>
      </c>
      <c r="AE41" t="n">
        <v>480008.5560080734</v>
      </c>
      <c r="AF41" t="n">
        <v>1.506759327676472e-06</v>
      </c>
      <c r="AG41" t="n">
        <v>13</v>
      </c>
      <c r="AH41" t="n">
        <v>434197.2131189017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6.9328</v>
      </c>
      <c r="E42" t="n">
        <v>14.42</v>
      </c>
      <c r="F42" t="n">
        <v>10.65</v>
      </c>
      <c r="G42" t="n">
        <v>45.64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196</v>
      </c>
      <c r="Q42" t="n">
        <v>197.79</v>
      </c>
      <c r="R42" t="n">
        <v>35.23</v>
      </c>
      <c r="S42" t="n">
        <v>25.4</v>
      </c>
      <c r="T42" t="n">
        <v>4042.57</v>
      </c>
      <c r="U42" t="n">
        <v>0.72</v>
      </c>
      <c r="V42" t="n">
        <v>0.87</v>
      </c>
      <c r="W42" t="n">
        <v>2.97</v>
      </c>
      <c r="X42" t="n">
        <v>0.26</v>
      </c>
      <c r="Y42" t="n">
        <v>1</v>
      </c>
      <c r="Z42" t="n">
        <v>10</v>
      </c>
      <c r="AA42" t="n">
        <v>349.6762431857529</v>
      </c>
      <c r="AB42" t="n">
        <v>478.4424625538408</v>
      </c>
      <c r="AC42" t="n">
        <v>432.7805854259151</v>
      </c>
      <c r="AD42" t="n">
        <v>349676.2431857529</v>
      </c>
      <c r="AE42" t="n">
        <v>478442.4625538408</v>
      </c>
      <c r="AF42" t="n">
        <v>1.514031606191093e-06</v>
      </c>
      <c r="AG42" t="n">
        <v>13</v>
      </c>
      <c r="AH42" t="n">
        <v>432780.5854259151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6.9331</v>
      </c>
      <c r="E43" t="n">
        <v>14.42</v>
      </c>
      <c r="F43" t="n">
        <v>10.65</v>
      </c>
      <c r="G43" t="n">
        <v>45.64</v>
      </c>
      <c r="H43" t="n">
        <v>0.63</v>
      </c>
      <c r="I43" t="n">
        <v>14</v>
      </c>
      <c r="J43" t="n">
        <v>318.8</v>
      </c>
      <c r="K43" t="n">
        <v>61.82</v>
      </c>
      <c r="L43" t="n">
        <v>11.25</v>
      </c>
      <c r="M43" t="n">
        <v>12</v>
      </c>
      <c r="N43" t="n">
        <v>95.73</v>
      </c>
      <c r="O43" t="n">
        <v>39553.2</v>
      </c>
      <c r="P43" t="n">
        <v>196.01</v>
      </c>
      <c r="Q43" t="n">
        <v>197.8</v>
      </c>
      <c r="R43" t="n">
        <v>35.42</v>
      </c>
      <c r="S43" t="n">
        <v>25.4</v>
      </c>
      <c r="T43" t="n">
        <v>4133.93</v>
      </c>
      <c r="U43" t="n">
        <v>0.72</v>
      </c>
      <c r="V43" t="n">
        <v>0.87</v>
      </c>
      <c r="W43" t="n">
        <v>2.96</v>
      </c>
      <c r="X43" t="n">
        <v>0.26</v>
      </c>
      <c r="Y43" t="n">
        <v>1</v>
      </c>
      <c r="Z43" t="n">
        <v>10</v>
      </c>
      <c r="AA43" t="n">
        <v>349.6753073469527</v>
      </c>
      <c r="AB43" t="n">
        <v>478.4411820979081</v>
      </c>
      <c r="AC43" t="n">
        <v>432.7794271748994</v>
      </c>
      <c r="AD43" t="n">
        <v>349675.3073469527</v>
      </c>
      <c r="AE43" t="n">
        <v>478441.1820979081</v>
      </c>
      <c r="AF43" t="n">
        <v>1.514097122213747e-06</v>
      </c>
      <c r="AG43" t="n">
        <v>13</v>
      </c>
      <c r="AH43" t="n">
        <v>432779.4271748994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6.93</v>
      </c>
      <c r="E44" t="n">
        <v>14.43</v>
      </c>
      <c r="F44" t="n">
        <v>10.65</v>
      </c>
      <c r="G44" t="n">
        <v>45.66</v>
      </c>
      <c r="H44" t="n">
        <v>0.64</v>
      </c>
      <c r="I44" t="n">
        <v>14</v>
      </c>
      <c r="J44" t="n">
        <v>319.36</v>
      </c>
      <c r="K44" t="n">
        <v>61.82</v>
      </c>
      <c r="L44" t="n">
        <v>11.5</v>
      </c>
      <c r="M44" t="n">
        <v>12</v>
      </c>
      <c r="N44" t="n">
        <v>96.04000000000001</v>
      </c>
      <c r="O44" t="n">
        <v>39622.59</v>
      </c>
      <c r="P44" t="n">
        <v>196</v>
      </c>
      <c r="Q44" t="n">
        <v>197.76</v>
      </c>
      <c r="R44" t="n">
        <v>35.59</v>
      </c>
      <c r="S44" t="n">
        <v>25.4</v>
      </c>
      <c r="T44" t="n">
        <v>4219.93</v>
      </c>
      <c r="U44" t="n">
        <v>0.71</v>
      </c>
      <c r="V44" t="n">
        <v>0.87</v>
      </c>
      <c r="W44" t="n">
        <v>2.96</v>
      </c>
      <c r="X44" t="n">
        <v>0.26</v>
      </c>
      <c r="Y44" t="n">
        <v>1</v>
      </c>
      <c r="Z44" t="n">
        <v>10</v>
      </c>
      <c r="AA44" t="n">
        <v>349.7582739596995</v>
      </c>
      <c r="AB44" t="n">
        <v>478.5547006776968</v>
      </c>
      <c r="AC44" t="n">
        <v>432.8821117007575</v>
      </c>
      <c r="AD44" t="n">
        <v>349758.2739596995</v>
      </c>
      <c r="AE44" t="n">
        <v>478554.7006776967</v>
      </c>
      <c r="AF44" t="n">
        <v>1.513420123312987e-06</v>
      </c>
      <c r="AG44" t="n">
        <v>13</v>
      </c>
      <c r="AH44" t="n">
        <v>432882.1117007575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6.9642</v>
      </c>
      <c r="E45" t="n">
        <v>14.36</v>
      </c>
      <c r="F45" t="n">
        <v>10.64</v>
      </c>
      <c r="G45" t="n">
        <v>49.11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195.8</v>
      </c>
      <c r="Q45" t="n">
        <v>197.75</v>
      </c>
      <c r="R45" t="n">
        <v>35.2</v>
      </c>
      <c r="S45" t="n">
        <v>25.4</v>
      </c>
      <c r="T45" t="n">
        <v>4029.01</v>
      </c>
      <c r="U45" t="n">
        <v>0.72</v>
      </c>
      <c r="V45" t="n">
        <v>0.87</v>
      </c>
      <c r="W45" t="n">
        <v>2.96</v>
      </c>
      <c r="X45" t="n">
        <v>0.25</v>
      </c>
      <c r="Y45" t="n">
        <v>1</v>
      </c>
      <c r="Z45" t="n">
        <v>10</v>
      </c>
      <c r="AA45" t="n">
        <v>348.5585954793659</v>
      </c>
      <c r="AB45" t="n">
        <v>476.9132476548252</v>
      </c>
      <c r="AC45" t="n">
        <v>431.3973166505949</v>
      </c>
      <c r="AD45" t="n">
        <v>348558.5954793659</v>
      </c>
      <c r="AE45" t="n">
        <v>476913.2476548252</v>
      </c>
      <c r="AF45" t="n">
        <v>1.52088894989557e-06</v>
      </c>
      <c r="AG45" t="n">
        <v>13</v>
      </c>
      <c r="AH45" t="n">
        <v>431397.3166505949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6.9643</v>
      </c>
      <c r="E46" t="n">
        <v>14.36</v>
      </c>
      <c r="F46" t="n">
        <v>10.64</v>
      </c>
      <c r="G46" t="n">
        <v>49.11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196.03</v>
      </c>
      <c r="Q46" t="n">
        <v>197.75</v>
      </c>
      <c r="R46" t="n">
        <v>35.17</v>
      </c>
      <c r="S46" t="n">
        <v>25.4</v>
      </c>
      <c r="T46" t="n">
        <v>4013.68</v>
      </c>
      <c r="U46" t="n">
        <v>0.72</v>
      </c>
      <c r="V46" t="n">
        <v>0.87</v>
      </c>
      <c r="W46" t="n">
        <v>2.96</v>
      </c>
      <c r="X46" t="n">
        <v>0.25</v>
      </c>
      <c r="Y46" t="n">
        <v>1</v>
      </c>
      <c r="Z46" t="n">
        <v>10</v>
      </c>
      <c r="AA46" t="n">
        <v>348.7354200875275</v>
      </c>
      <c r="AB46" t="n">
        <v>477.1551868846631</v>
      </c>
      <c r="AC46" t="n">
        <v>431.6161655399009</v>
      </c>
      <c r="AD46" t="n">
        <v>348735.4200875275</v>
      </c>
      <c r="AE46" t="n">
        <v>477155.1868846631</v>
      </c>
      <c r="AF46" t="n">
        <v>1.520910788569788e-06</v>
      </c>
      <c r="AG46" t="n">
        <v>13</v>
      </c>
      <c r="AH46" t="n">
        <v>431616.1655399009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6.9753</v>
      </c>
      <c r="E47" t="n">
        <v>14.34</v>
      </c>
      <c r="F47" t="n">
        <v>10.62</v>
      </c>
      <c r="G47" t="n">
        <v>49</v>
      </c>
      <c r="H47" t="n">
        <v>0.68</v>
      </c>
      <c r="I47" t="n">
        <v>13</v>
      </c>
      <c r="J47" t="n">
        <v>321.06</v>
      </c>
      <c r="K47" t="n">
        <v>61.82</v>
      </c>
      <c r="L47" t="n">
        <v>12.25</v>
      </c>
      <c r="M47" t="n">
        <v>11</v>
      </c>
      <c r="N47" t="n">
        <v>96.98999999999999</v>
      </c>
      <c r="O47" t="n">
        <v>39831.64</v>
      </c>
      <c r="P47" t="n">
        <v>195.62</v>
      </c>
      <c r="Q47" t="n">
        <v>197.77</v>
      </c>
      <c r="R47" t="n">
        <v>34.54</v>
      </c>
      <c r="S47" t="n">
        <v>25.4</v>
      </c>
      <c r="T47" t="n">
        <v>3699.83</v>
      </c>
      <c r="U47" t="n">
        <v>0.74</v>
      </c>
      <c r="V47" t="n">
        <v>0.88</v>
      </c>
      <c r="W47" t="n">
        <v>2.96</v>
      </c>
      <c r="X47" t="n">
        <v>0.23</v>
      </c>
      <c r="Y47" t="n">
        <v>1</v>
      </c>
      <c r="Z47" t="n">
        <v>10</v>
      </c>
      <c r="AA47" t="n">
        <v>348.0050773823511</v>
      </c>
      <c r="AB47" t="n">
        <v>476.1558997749945</v>
      </c>
      <c r="AC47" t="n">
        <v>430.7122489894709</v>
      </c>
      <c r="AD47" t="n">
        <v>348005.0773823511</v>
      </c>
      <c r="AE47" t="n">
        <v>476155.8997749945</v>
      </c>
      <c r="AF47" t="n">
        <v>1.523313042733777e-06</v>
      </c>
      <c r="AG47" t="n">
        <v>13</v>
      </c>
      <c r="AH47" t="n">
        <v>430712.2489894709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6.9678</v>
      </c>
      <c r="E48" t="n">
        <v>14.35</v>
      </c>
      <c r="F48" t="n">
        <v>10.63</v>
      </c>
      <c r="G48" t="n">
        <v>49.07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195.83</v>
      </c>
      <c r="Q48" t="n">
        <v>197.76</v>
      </c>
      <c r="R48" t="n">
        <v>34.92</v>
      </c>
      <c r="S48" t="n">
        <v>25.4</v>
      </c>
      <c r="T48" t="n">
        <v>3892.16</v>
      </c>
      <c r="U48" t="n">
        <v>0.73</v>
      </c>
      <c r="V48" t="n">
        <v>0.88</v>
      </c>
      <c r="W48" t="n">
        <v>2.96</v>
      </c>
      <c r="X48" t="n">
        <v>0.24</v>
      </c>
      <c r="Y48" t="n">
        <v>1</v>
      </c>
      <c r="Z48" t="n">
        <v>10</v>
      </c>
      <c r="AA48" t="n">
        <v>348.4317662429804</v>
      </c>
      <c r="AB48" t="n">
        <v>476.7397142982916</v>
      </c>
      <c r="AC48" t="n">
        <v>431.2403450740533</v>
      </c>
      <c r="AD48" t="n">
        <v>348431.7662429804</v>
      </c>
      <c r="AE48" t="n">
        <v>476739.7142982916</v>
      </c>
      <c r="AF48" t="n">
        <v>1.521675142167421e-06</v>
      </c>
      <c r="AG48" t="n">
        <v>13</v>
      </c>
      <c r="AH48" t="n">
        <v>431240.3450740533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7.0016</v>
      </c>
      <c r="E49" t="n">
        <v>14.28</v>
      </c>
      <c r="F49" t="n">
        <v>10.62</v>
      </c>
      <c r="G49" t="n">
        <v>53.09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195.47</v>
      </c>
      <c r="Q49" t="n">
        <v>197.77</v>
      </c>
      <c r="R49" t="n">
        <v>34.39</v>
      </c>
      <c r="S49" t="n">
        <v>25.4</v>
      </c>
      <c r="T49" t="n">
        <v>3633.3</v>
      </c>
      <c r="U49" t="n">
        <v>0.74</v>
      </c>
      <c r="V49" t="n">
        <v>0.88</v>
      </c>
      <c r="W49" t="n">
        <v>2.96</v>
      </c>
      <c r="X49" t="n">
        <v>0.23</v>
      </c>
      <c r="Y49" t="n">
        <v>1</v>
      </c>
      <c r="Z49" t="n">
        <v>10</v>
      </c>
      <c r="AA49" t="n">
        <v>347.1321440131887</v>
      </c>
      <c r="AB49" t="n">
        <v>474.9615138282041</v>
      </c>
      <c r="AC49" t="n">
        <v>429.631853561111</v>
      </c>
      <c r="AD49" t="n">
        <v>347132.1440131887</v>
      </c>
      <c r="AE49" t="n">
        <v>474961.5138282041</v>
      </c>
      <c r="AF49" t="n">
        <v>1.529056614053133e-06</v>
      </c>
      <c r="AG49" t="n">
        <v>13</v>
      </c>
      <c r="AH49" t="n">
        <v>429631.853561111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7.0089</v>
      </c>
      <c r="E50" t="n">
        <v>14.27</v>
      </c>
      <c r="F50" t="n">
        <v>10.6</v>
      </c>
      <c r="G50" t="n">
        <v>53.02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195.29</v>
      </c>
      <c r="Q50" t="n">
        <v>197.76</v>
      </c>
      <c r="R50" t="n">
        <v>34.12</v>
      </c>
      <c r="S50" t="n">
        <v>25.4</v>
      </c>
      <c r="T50" t="n">
        <v>3493.74</v>
      </c>
      <c r="U50" t="n">
        <v>0.74</v>
      </c>
      <c r="V50" t="n">
        <v>0.88</v>
      </c>
      <c r="W50" t="n">
        <v>2.96</v>
      </c>
      <c r="X50" t="n">
        <v>0.21</v>
      </c>
      <c r="Y50" t="n">
        <v>1</v>
      </c>
      <c r="Z50" t="n">
        <v>10</v>
      </c>
      <c r="AA50" t="n">
        <v>346.6922334254043</v>
      </c>
      <c r="AB50" t="n">
        <v>474.3596087545121</v>
      </c>
      <c r="AC50" t="n">
        <v>429.087393462873</v>
      </c>
      <c r="AD50" t="n">
        <v>346692.2334254042</v>
      </c>
      <c r="AE50" t="n">
        <v>474359.608754512</v>
      </c>
      <c r="AF50" t="n">
        <v>1.530650837271053e-06</v>
      </c>
      <c r="AG50" t="n">
        <v>13</v>
      </c>
      <c r="AH50" t="n">
        <v>429087.393462873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7.002</v>
      </c>
      <c r="E51" t="n">
        <v>14.28</v>
      </c>
      <c r="F51" t="n">
        <v>10.62</v>
      </c>
      <c r="G51" t="n">
        <v>53.09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195.69</v>
      </c>
      <c r="Q51" t="n">
        <v>197.78</v>
      </c>
      <c r="R51" t="n">
        <v>34.18</v>
      </c>
      <c r="S51" t="n">
        <v>25.4</v>
      </c>
      <c r="T51" t="n">
        <v>3527.12</v>
      </c>
      <c r="U51" t="n">
        <v>0.74</v>
      </c>
      <c r="V51" t="n">
        <v>0.88</v>
      </c>
      <c r="W51" t="n">
        <v>2.96</v>
      </c>
      <c r="X51" t="n">
        <v>0.23</v>
      </c>
      <c r="Y51" t="n">
        <v>1</v>
      </c>
      <c r="Z51" t="n">
        <v>10</v>
      </c>
      <c r="AA51" t="n">
        <v>347.2916752982776</v>
      </c>
      <c r="AB51" t="n">
        <v>475.1797915704864</v>
      </c>
      <c r="AC51" t="n">
        <v>429.8292991820246</v>
      </c>
      <c r="AD51" t="n">
        <v>347291.6752982776</v>
      </c>
      <c r="AE51" t="n">
        <v>475179.7915704864</v>
      </c>
      <c r="AF51" t="n">
        <v>1.529143968750005e-06</v>
      </c>
      <c r="AG51" t="n">
        <v>13</v>
      </c>
      <c r="AH51" t="n">
        <v>429829.2991820246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7.0051</v>
      </c>
      <c r="E52" t="n">
        <v>14.28</v>
      </c>
      <c r="F52" t="n">
        <v>10.61</v>
      </c>
      <c r="G52" t="n">
        <v>53.06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195.55</v>
      </c>
      <c r="Q52" t="n">
        <v>197.76</v>
      </c>
      <c r="R52" t="n">
        <v>34.28</v>
      </c>
      <c r="S52" t="n">
        <v>25.4</v>
      </c>
      <c r="T52" t="n">
        <v>3578.3</v>
      </c>
      <c r="U52" t="n">
        <v>0.74</v>
      </c>
      <c r="V52" t="n">
        <v>0.88</v>
      </c>
      <c r="W52" t="n">
        <v>2.96</v>
      </c>
      <c r="X52" t="n">
        <v>0.22</v>
      </c>
      <c r="Y52" t="n">
        <v>1</v>
      </c>
      <c r="Z52" t="n">
        <v>10</v>
      </c>
      <c r="AA52" t="n">
        <v>347.0484279501737</v>
      </c>
      <c r="AB52" t="n">
        <v>474.8469698174951</v>
      </c>
      <c r="AC52" t="n">
        <v>429.5282414700204</v>
      </c>
      <c r="AD52" t="n">
        <v>347048.4279501737</v>
      </c>
      <c r="AE52" t="n">
        <v>474846.9698174951</v>
      </c>
      <c r="AF52" t="n">
        <v>1.529820967650766e-06</v>
      </c>
      <c r="AG52" t="n">
        <v>13</v>
      </c>
      <c r="AH52" t="n">
        <v>429528.2414700204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7.0044</v>
      </c>
      <c r="E53" t="n">
        <v>14.28</v>
      </c>
      <c r="F53" t="n">
        <v>10.61</v>
      </c>
      <c r="G53" t="n">
        <v>53.06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195.39</v>
      </c>
      <c r="Q53" t="n">
        <v>197.77</v>
      </c>
      <c r="R53" t="n">
        <v>34.36</v>
      </c>
      <c r="S53" t="n">
        <v>25.4</v>
      </c>
      <c r="T53" t="n">
        <v>3618.19</v>
      </c>
      <c r="U53" t="n">
        <v>0.74</v>
      </c>
      <c r="V53" t="n">
        <v>0.88</v>
      </c>
      <c r="W53" t="n">
        <v>2.96</v>
      </c>
      <c r="X53" t="n">
        <v>0.22</v>
      </c>
      <c r="Y53" t="n">
        <v>1</v>
      </c>
      <c r="Z53" t="n">
        <v>10</v>
      </c>
      <c r="AA53" t="n">
        <v>346.9441457096511</v>
      </c>
      <c r="AB53" t="n">
        <v>474.7042862554042</v>
      </c>
      <c r="AC53" t="n">
        <v>429.3991754268379</v>
      </c>
      <c r="AD53" t="n">
        <v>346944.1457096511</v>
      </c>
      <c r="AE53" t="n">
        <v>474704.2862554042</v>
      </c>
      <c r="AF53" t="n">
        <v>1.529668096931239e-06</v>
      </c>
      <c r="AG53" t="n">
        <v>13</v>
      </c>
      <c r="AH53" t="n">
        <v>429399.1754268379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7.041</v>
      </c>
      <c r="E54" t="n">
        <v>14.2</v>
      </c>
      <c r="F54" t="n">
        <v>10.59</v>
      </c>
      <c r="G54" t="n">
        <v>57.79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195.01</v>
      </c>
      <c r="Q54" t="n">
        <v>197.75</v>
      </c>
      <c r="R54" t="n">
        <v>33.71</v>
      </c>
      <c r="S54" t="n">
        <v>25.4</v>
      </c>
      <c r="T54" t="n">
        <v>3297.25</v>
      </c>
      <c r="U54" t="n">
        <v>0.75</v>
      </c>
      <c r="V54" t="n">
        <v>0.88</v>
      </c>
      <c r="W54" t="n">
        <v>2.96</v>
      </c>
      <c r="X54" t="n">
        <v>0.2</v>
      </c>
      <c r="Y54" t="n">
        <v>1</v>
      </c>
      <c r="Z54" t="n">
        <v>10</v>
      </c>
      <c r="AA54" t="n">
        <v>345.5183645936002</v>
      </c>
      <c r="AB54" t="n">
        <v>472.7534696314</v>
      </c>
      <c r="AC54" t="n">
        <v>427.6345420034403</v>
      </c>
      <c r="AD54" t="n">
        <v>345518.3645936002</v>
      </c>
      <c r="AE54" t="n">
        <v>472753.4696314</v>
      </c>
      <c r="AF54" t="n">
        <v>1.537661051695056e-06</v>
      </c>
      <c r="AG54" t="n">
        <v>13</v>
      </c>
      <c r="AH54" t="n">
        <v>427634.5420034403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7.0467</v>
      </c>
      <c r="E55" t="n">
        <v>14.19</v>
      </c>
      <c r="F55" t="n">
        <v>10.58</v>
      </c>
      <c r="G55" t="n">
        <v>57.72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194.96</v>
      </c>
      <c r="Q55" t="n">
        <v>197.81</v>
      </c>
      <c r="R55" t="n">
        <v>33.38</v>
      </c>
      <c r="S55" t="n">
        <v>25.4</v>
      </c>
      <c r="T55" t="n">
        <v>3129.19</v>
      </c>
      <c r="U55" t="n">
        <v>0.76</v>
      </c>
      <c r="V55" t="n">
        <v>0.88</v>
      </c>
      <c r="W55" t="n">
        <v>2.96</v>
      </c>
      <c r="X55" t="n">
        <v>0.19</v>
      </c>
      <c r="Y55" t="n">
        <v>1</v>
      </c>
      <c r="Z55" t="n">
        <v>10</v>
      </c>
      <c r="AA55" t="n">
        <v>345.273461871759</v>
      </c>
      <c r="AB55" t="n">
        <v>472.4183829230312</v>
      </c>
      <c r="AC55" t="n">
        <v>427.3314355002212</v>
      </c>
      <c r="AD55" t="n">
        <v>345273.461871759</v>
      </c>
      <c r="AE55" t="n">
        <v>472418.3829230312</v>
      </c>
      <c r="AF55" t="n">
        <v>1.538905856125487e-06</v>
      </c>
      <c r="AG55" t="n">
        <v>13</v>
      </c>
      <c r="AH55" t="n">
        <v>427331.4355002212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7.0442</v>
      </c>
      <c r="E56" t="n">
        <v>14.2</v>
      </c>
      <c r="F56" t="n">
        <v>10.59</v>
      </c>
      <c r="G56" t="n">
        <v>57.75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195.11</v>
      </c>
      <c r="Q56" t="n">
        <v>197.79</v>
      </c>
      <c r="R56" t="n">
        <v>33.45</v>
      </c>
      <c r="S56" t="n">
        <v>25.4</v>
      </c>
      <c r="T56" t="n">
        <v>3165.66</v>
      </c>
      <c r="U56" t="n">
        <v>0.76</v>
      </c>
      <c r="V56" t="n">
        <v>0.88</v>
      </c>
      <c r="W56" t="n">
        <v>2.96</v>
      </c>
      <c r="X56" t="n">
        <v>0.2</v>
      </c>
      <c r="Y56" t="n">
        <v>1</v>
      </c>
      <c r="Z56" t="n">
        <v>10</v>
      </c>
      <c r="AA56" t="n">
        <v>345.5052782727312</v>
      </c>
      <c r="AB56" t="n">
        <v>472.7355643498593</v>
      </c>
      <c r="AC56" t="n">
        <v>427.6183455768396</v>
      </c>
      <c r="AD56" t="n">
        <v>345505.2782727312</v>
      </c>
      <c r="AE56" t="n">
        <v>472735.5643498593</v>
      </c>
      <c r="AF56" t="n">
        <v>1.538359889270035e-06</v>
      </c>
      <c r="AG56" t="n">
        <v>13</v>
      </c>
      <c r="AH56" t="n">
        <v>427618.3455768396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7.0475</v>
      </c>
      <c r="E57" t="n">
        <v>14.19</v>
      </c>
      <c r="F57" t="n">
        <v>10.58</v>
      </c>
      <c r="G57" t="n">
        <v>57.72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195.08</v>
      </c>
      <c r="Q57" t="n">
        <v>197.78</v>
      </c>
      <c r="R57" t="n">
        <v>33.33</v>
      </c>
      <c r="S57" t="n">
        <v>25.4</v>
      </c>
      <c r="T57" t="n">
        <v>3108.24</v>
      </c>
      <c r="U57" t="n">
        <v>0.76</v>
      </c>
      <c r="V57" t="n">
        <v>0.88</v>
      </c>
      <c r="W57" t="n">
        <v>2.95</v>
      </c>
      <c r="X57" t="n">
        <v>0.19</v>
      </c>
      <c r="Y57" t="n">
        <v>1</v>
      </c>
      <c r="Z57" t="n">
        <v>10</v>
      </c>
      <c r="AA57" t="n">
        <v>345.3435769935286</v>
      </c>
      <c r="AB57" t="n">
        <v>472.5143175258974</v>
      </c>
      <c r="AC57" t="n">
        <v>427.4182142392348</v>
      </c>
      <c r="AD57" t="n">
        <v>345343.5769935286</v>
      </c>
      <c r="AE57" t="n">
        <v>472514.3175258974</v>
      </c>
      <c r="AF57" t="n">
        <v>1.539080565519232e-06</v>
      </c>
      <c r="AG57" t="n">
        <v>13</v>
      </c>
      <c r="AH57" t="n">
        <v>427418.2142392348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7.0417</v>
      </c>
      <c r="E58" t="n">
        <v>14.2</v>
      </c>
      <c r="F58" t="n">
        <v>10.59</v>
      </c>
      <c r="G58" t="n">
        <v>57.78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195.49</v>
      </c>
      <c r="Q58" t="n">
        <v>197.78</v>
      </c>
      <c r="R58" t="n">
        <v>33.76</v>
      </c>
      <c r="S58" t="n">
        <v>25.4</v>
      </c>
      <c r="T58" t="n">
        <v>3322.62</v>
      </c>
      <c r="U58" t="n">
        <v>0.75</v>
      </c>
      <c r="V58" t="n">
        <v>0.88</v>
      </c>
      <c r="W58" t="n">
        <v>2.95</v>
      </c>
      <c r="X58" t="n">
        <v>0.2</v>
      </c>
      <c r="Y58" t="n">
        <v>1</v>
      </c>
      <c r="Z58" t="n">
        <v>10</v>
      </c>
      <c r="AA58" t="n">
        <v>345.8695485848655</v>
      </c>
      <c r="AB58" t="n">
        <v>473.2339750613933</v>
      </c>
      <c r="AC58" t="n">
        <v>428.0691886695887</v>
      </c>
      <c r="AD58" t="n">
        <v>345869.5485848655</v>
      </c>
      <c r="AE58" t="n">
        <v>473233.9750613933</v>
      </c>
      <c r="AF58" t="n">
        <v>1.537813922414583e-06</v>
      </c>
      <c r="AG58" t="n">
        <v>13</v>
      </c>
      <c r="AH58" t="n">
        <v>428069.1886695887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7.0468</v>
      </c>
      <c r="E59" t="n">
        <v>14.19</v>
      </c>
      <c r="F59" t="n">
        <v>10.58</v>
      </c>
      <c r="G59" t="n">
        <v>57.72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195.09</v>
      </c>
      <c r="Q59" t="n">
        <v>197.8</v>
      </c>
      <c r="R59" t="n">
        <v>33.33</v>
      </c>
      <c r="S59" t="n">
        <v>25.4</v>
      </c>
      <c r="T59" t="n">
        <v>3104.3</v>
      </c>
      <c r="U59" t="n">
        <v>0.76</v>
      </c>
      <c r="V59" t="n">
        <v>0.88</v>
      </c>
      <c r="W59" t="n">
        <v>2.96</v>
      </c>
      <c r="X59" t="n">
        <v>0.19</v>
      </c>
      <c r="Y59" t="n">
        <v>1</v>
      </c>
      <c r="Z59" t="n">
        <v>10</v>
      </c>
      <c r="AA59" t="n">
        <v>345.3710369803592</v>
      </c>
      <c r="AB59" t="n">
        <v>472.551889491328</v>
      </c>
      <c r="AC59" t="n">
        <v>427.4522003890174</v>
      </c>
      <c r="AD59" t="n">
        <v>345371.0369803592</v>
      </c>
      <c r="AE59" t="n">
        <v>472551.889491328</v>
      </c>
      <c r="AF59" t="n">
        <v>1.538927694799705e-06</v>
      </c>
      <c r="AG59" t="n">
        <v>13</v>
      </c>
      <c r="AH59" t="n">
        <v>427452.2003890174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7.0841</v>
      </c>
      <c r="E60" t="n">
        <v>14.12</v>
      </c>
      <c r="F60" t="n">
        <v>10.56</v>
      </c>
      <c r="G60" t="n">
        <v>63.38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194.74</v>
      </c>
      <c r="Q60" t="n">
        <v>197.76</v>
      </c>
      <c r="R60" t="n">
        <v>32.8</v>
      </c>
      <c r="S60" t="n">
        <v>25.4</v>
      </c>
      <c r="T60" t="n">
        <v>2844.47</v>
      </c>
      <c r="U60" t="n">
        <v>0.77</v>
      </c>
      <c r="V60" t="n">
        <v>0.88</v>
      </c>
      <c r="W60" t="n">
        <v>2.95</v>
      </c>
      <c r="X60" t="n">
        <v>0.17</v>
      </c>
      <c r="Y60" t="n">
        <v>1</v>
      </c>
      <c r="Z60" t="n">
        <v>10</v>
      </c>
      <c r="AA60" t="n">
        <v>343.965467469323</v>
      </c>
      <c r="AB60" t="n">
        <v>470.6287272769778</v>
      </c>
      <c r="AC60" t="n">
        <v>425.7125820772296</v>
      </c>
      <c r="AD60" t="n">
        <v>343965.467469323</v>
      </c>
      <c r="AE60" t="n">
        <v>470628.7272769779</v>
      </c>
      <c r="AF60" t="n">
        <v>1.547073520283049e-06</v>
      </c>
      <c r="AG60" t="n">
        <v>13</v>
      </c>
      <c r="AH60" t="n">
        <v>425712.5820772296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7.0827</v>
      </c>
      <c r="E61" t="n">
        <v>14.12</v>
      </c>
      <c r="F61" t="n">
        <v>10.57</v>
      </c>
      <c r="G61" t="n">
        <v>63.4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194.96</v>
      </c>
      <c r="Q61" t="n">
        <v>197.75</v>
      </c>
      <c r="R61" t="n">
        <v>32.77</v>
      </c>
      <c r="S61" t="n">
        <v>25.4</v>
      </c>
      <c r="T61" t="n">
        <v>2831.04</v>
      </c>
      <c r="U61" t="n">
        <v>0.78</v>
      </c>
      <c r="V61" t="n">
        <v>0.88</v>
      </c>
      <c r="W61" t="n">
        <v>2.96</v>
      </c>
      <c r="X61" t="n">
        <v>0.18</v>
      </c>
      <c r="Y61" t="n">
        <v>1</v>
      </c>
      <c r="Z61" t="n">
        <v>10</v>
      </c>
      <c r="AA61" t="n">
        <v>344.2187015857797</v>
      </c>
      <c r="AB61" t="n">
        <v>470.9752133670146</v>
      </c>
      <c r="AC61" t="n">
        <v>426.0260000211296</v>
      </c>
      <c r="AD61" t="n">
        <v>344218.7015857797</v>
      </c>
      <c r="AE61" t="n">
        <v>470975.2133670147</v>
      </c>
      <c r="AF61" t="n">
        <v>1.546767778843996e-06</v>
      </c>
      <c r="AG61" t="n">
        <v>13</v>
      </c>
      <c r="AH61" t="n">
        <v>426026.0000211296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7.0834</v>
      </c>
      <c r="E62" t="n">
        <v>14.12</v>
      </c>
      <c r="F62" t="n">
        <v>10.56</v>
      </c>
      <c r="G62" t="n">
        <v>63.39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195.13</v>
      </c>
      <c r="Q62" t="n">
        <v>197.75</v>
      </c>
      <c r="R62" t="n">
        <v>32.77</v>
      </c>
      <c r="S62" t="n">
        <v>25.4</v>
      </c>
      <c r="T62" t="n">
        <v>2828.87</v>
      </c>
      <c r="U62" t="n">
        <v>0.78</v>
      </c>
      <c r="V62" t="n">
        <v>0.88</v>
      </c>
      <c r="W62" t="n">
        <v>2.96</v>
      </c>
      <c r="X62" t="n">
        <v>0.17</v>
      </c>
      <c r="Y62" t="n">
        <v>1</v>
      </c>
      <c r="Z62" t="n">
        <v>10</v>
      </c>
      <c r="AA62" t="n">
        <v>344.2845917054206</v>
      </c>
      <c r="AB62" t="n">
        <v>471.0653671355743</v>
      </c>
      <c r="AC62" t="n">
        <v>426.1075496405495</v>
      </c>
      <c r="AD62" t="n">
        <v>344284.5917054206</v>
      </c>
      <c r="AE62" t="n">
        <v>471065.3671355743</v>
      </c>
      <c r="AF62" t="n">
        <v>1.546920649563523e-06</v>
      </c>
      <c r="AG62" t="n">
        <v>13</v>
      </c>
      <c r="AH62" t="n">
        <v>426107.5496405495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7.0851</v>
      </c>
      <c r="E63" t="n">
        <v>14.11</v>
      </c>
      <c r="F63" t="n">
        <v>10.56</v>
      </c>
      <c r="G63" t="n">
        <v>63.37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195.07</v>
      </c>
      <c r="Q63" t="n">
        <v>197.8</v>
      </c>
      <c r="R63" t="n">
        <v>32.6</v>
      </c>
      <c r="S63" t="n">
        <v>25.4</v>
      </c>
      <c r="T63" t="n">
        <v>2747.64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344.1910861532223</v>
      </c>
      <c r="AB63" t="n">
        <v>470.9374287138828</v>
      </c>
      <c r="AC63" t="n">
        <v>425.9918214822615</v>
      </c>
      <c r="AD63" t="n">
        <v>344191.0861532223</v>
      </c>
      <c r="AE63" t="n">
        <v>470937.4287138828</v>
      </c>
      <c r="AF63" t="n">
        <v>1.54729190702523e-06</v>
      </c>
      <c r="AG63" t="n">
        <v>13</v>
      </c>
      <c r="AH63" t="n">
        <v>425991.8214822615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7.0835</v>
      </c>
      <c r="E64" t="n">
        <v>14.12</v>
      </c>
      <c r="F64" t="n">
        <v>10.56</v>
      </c>
      <c r="G64" t="n">
        <v>63.39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195.17</v>
      </c>
      <c r="Q64" t="n">
        <v>197.77</v>
      </c>
      <c r="R64" t="n">
        <v>32.59</v>
      </c>
      <c r="S64" t="n">
        <v>25.4</v>
      </c>
      <c r="T64" t="n">
        <v>2741.24</v>
      </c>
      <c r="U64" t="n">
        <v>0.78</v>
      </c>
      <c r="V64" t="n">
        <v>0.88</v>
      </c>
      <c r="W64" t="n">
        <v>2.96</v>
      </c>
      <c r="X64" t="n">
        <v>0.17</v>
      </c>
      <c r="Y64" t="n">
        <v>1</v>
      </c>
      <c r="Z64" t="n">
        <v>10</v>
      </c>
      <c r="AA64" t="n">
        <v>344.3125319738296</v>
      </c>
      <c r="AB64" t="n">
        <v>471.1035962434491</v>
      </c>
      <c r="AC64" t="n">
        <v>426.1421302160236</v>
      </c>
      <c r="AD64" t="n">
        <v>344312.5319738296</v>
      </c>
      <c r="AE64" t="n">
        <v>471103.5962434491</v>
      </c>
      <c r="AF64" t="n">
        <v>1.54694248823774e-06</v>
      </c>
      <c r="AG64" t="n">
        <v>13</v>
      </c>
      <c r="AH64" t="n">
        <v>426142.1302160237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7.0838</v>
      </c>
      <c r="E65" t="n">
        <v>14.12</v>
      </c>
      <c r="F65" t="n">
        <v>10.56</v>
      </c>
      <c r="G65" t="n">
        <v>63.38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195.15</v>
      </c>
      <c r="Q65" t="n">
        <v>197.75</v>
      </c>
      <c r="R65" t="n">
        <v>32.78</v>
      </c>
      <c r="S65" t="n">
        <v>25.4</v>
      </c>
      <c r="T65" t="n">
        <v>2837.59</v>
      </c>
      <c r="U65" t="n">
        <v>0.77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344.2887964212123</v>
      </c>
      <c r="AB65" t="n">
        <v>471.0711202132193</v>
      </c>
      <c r="AC65" t="n">
        <v>426.1127536525386</v>
      </c>
      <c r="AD65" t="n">
        <v>344288.7964212123</v>
      </c>
      <c r="AE65" t="n">
        <v>471071.1202132193</v>
      </c>
      <c r="AF65" t="n">
        <v>1.547008004260395e-06</v>
      </c>
      <c r="AG65" t="n">
        <v>13</v>
      </c>
      <c r="AH65" t="n">
        <v>426112.7536525386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7.0835</v>
      </c>
      <c r="E66" t="n">
        <v>14.12</v>
      </c>
      <c r="F66" t="n">
        <v>10.56</v>
      </c>
      <c r="G66" t="n">
        <v>63.39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195.12</v>
      </c>
      <c r="Q66" t="n">
        <v>197.82</v>
      </c>
      <c r="R66" t="n">
        <v>32.83</v>
      </c>
      <c r="S66" t="n">
        <v>25.4</v>
      </c>
      <c r="T66" t="n">
        <v>2859.71</v>
      </c>
      <c r="U66" t="n">
        <v>0.77</v>
      </c>
      <c r="V66" t="n">
        <v>0.88</v>
      </c>
      <c r="W66" t="n">
        <v>2.95</v>
      </c>
      <c r="X66" t="n">
        <v>0.17</v>
      </c>
      <c r="Y66" t="n">
        <v>1</v>
      </c>
      <c r="Z66" t="n">
        <v>10</v>
      </c>
      <c r="AA66" t="n">
        <v>344.2741190524845</v>
      </c>
      <c r="AB66" t="n">
        <v>471.0510379898063</v>
      </c>
      <c r="AC66" t="n">
        <v>426.0945880483425</v>
      </c>
      <c r="AD66" t="n">
        <v>344274.1190524845</v>
      </c>
      <c r="AE66" t="n">
        <v>471051.0379898063</v>
      </c>
      <c r="AF66" t="n">
        <v>1.54694248823774e-06</v>
      </c>
      <c r="AG66" t="n">
        <v>13</v>
      </c>
      <c r="AH66" t="n">
        <v>426094.5880483425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7.0801</v>
      </c>
      <c r="E67" t="n">
        <v>14.12</v>
      </c>
      <c r="F67" t="n">
        <v>10.57</v>
      </c>
      <c r="G67" t="n">
        <v>63.43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195.06</v>
      </c>
      <c r="Q67" t="n">
        <v>197.76</v>
      </c>
      <c r="R67" t="n">
        <v>32.85</v>
      </c>
      <c r="S67" t="n">
        <v>25.4</v>
      </c>
      <c r="T67" t="n">
        <v>2872.09</v>
      </c>
      <c r="U67" t="n">
        <v>0.77</v>
      </c>
      <c r="V67" t="n">
        <v>0.88</v>
      </c>
      <c r="W67" t="n">
        <v>2.96</v>
      </c>
      <c r="X67" t="n">
        <v>0.18</v>
      </c>
      <c r="Y67" t="n">
        <v>1</v>
      </c>
      <c r="Z67" t="n">
        <v>10</v>
      </c>
      <c r="AA67" t="n">
        <v>344.3681167464245</v>
      </c>
      <c r="AB67" t="n">
        <v>471.1796497815406</v>
      </c>
      <c r="AC67" t="n">
        <v>426.2109253111815</v>
      </c>
      <c r="AD67" t="n">
        <v>344368.1167464245</v>
      </c>
      <c r="AE67" t="n">
        <v>471179.6497815406</v>
      </c>
      <c r="AF67" t="n">
        <v>1.546199973314326e-06</v>
      </c>
      <c r="AG67" t="n">
        <v>13</v>
      </c>
      <c r="AH67" t="n">
        <v>426210.9253111815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7.1221</v>
      </c>
      <c r="E68" t="n">
        <v>14.04</v>
      </c>
      <c r="F68" t="n">
        <v>10.54</v>
      </c>
      <c r="G68" t="n">
        <v>70.29000000000001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194.44</v>
      </c>
      <c r="Q68" t="n">
        <v>197.75</v>
      </c>
      <c r="R68" t="n">
        <v>32.17</v>
      </c>
      <c r="S68" t="n">
        <v>25.4</v>
      </c>
      <c r="T68" t="n">
        <v>2538.32</v>
      </c>
      <c r="U68" t="n">
        <v>0.79</v>
      </c>
      <c r="V68" t="n">
        <v>0.88</v>
      </c>
      <c r="W68" t="n">
        <v>2.95</v>
      </c>
      <c r="X68" t="n">
        <v>0.15</v>
      </c>
      <c r="Y68" t="n">
        <v>1</v>
      </c>
      <c r="Z68" t="n">
        <v>10</v>
      </c>
      <c r="AA68" t="n">
        <v>342.5935701251572</v>
      </c>
      <c r="AB68" t="n">
        <v>468.7516368068508</v>
      </c>
      <c r="AC68" t="n">
        <v>424.0146384870584</v>
      </c>
      <c r="AD68" t="n">
        <v>342593.5701251571</v>
      </c>
      <c r="AE68" t="n">
        <v>468751.6368068508</v>
      </c>
      <c r="AF68" t="n">
        <v>1.555372216485919e-06</v>
      </c>
      <c r="AG68" t="n">
        <v>13</v>
      </c>
      <c r="AH68" t="n">
        <v>424014.6384870585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7.1153</v>
      </c>
      <c r="E69" t="n">
        <v>14.05</v>
      </c>
      <c r="F69" t="n">
        <v>10.56</v>
      </c>
      <c r="G69" t="n">
        <v>70.38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194.9</v>
      </c>
      <c r="Q69" t="n">
        <v>197.79</v>
      </c>
      <c r="R69" t="n">
        <v>32.61</v>
      </c>
      <c r="S69" t="n">
        <v>25.4</v>
      </c>
      <c r="T69" t="n">
        <v>2753.96</v>
      </c>
      <c r="U69" t="n">
        <v>0.78</v>
      </c>
      <c r="V69" t="n">
        <v>0.88</v>
      </c>
      <c r="W69" t="n">
        <v>2.95</v>
      </c>
      <c r="X69" t="n">
        <v>0.17</v>
      </c>
      <c r="Y69" t="n">
        <v>1</v>
      </c>
      <c r="Z69" t="n">
        <v>10</v>
      </c>
      <c r="AA69" t="n">
        <v>343.222627843294</v>
      </c>
      <c r="AB69" t="n">
        <v>469.6123413288736</v>
      </c>
      <c r="AC69" t="n">
        <v>424.7931985775058</v>
      </c>
      <c r="AD69" t="n">
        <v>343222.627843294</v>
      </c>
      <c r="AE69" t="n">
        <v>469612.3413288736</v>
      </c>
      <c r="AF69" t="n">
        <v>1.55388718663909e-06</v>
      </c>
      <c r="AG69" t="n">
        <v>13</v>
      </c>
      <c r="AH69" t="n">
        <v>424793.1985775058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7.1152</v>
      </c>
      <c r="E70" t="n">
        <v>14.05</v>
      </c>
      <c r="F70" t="n">
        <v>10.56</v>
      </c>
      <c r="G70" t="n">
        <v>70.38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195.1</v>
      </c>
      <c r="Q70" t="n">
        <v>197.78</v>
      </c>
      <c r="R70" t="n">
        <v>32.61</v>
      </c>
      <c r="S70" t="n">
        <v>25.4</v>
      </c>
      <c r="T70" t="n">
        <v>2758.06</v>
      </c>
      <c r="U70" t="n">
        <v>0.78</v>
      </c>
      <c r="V70" t="n">
        <v>0.88</v>
      </c>
      <c r="W70" t="n">
        <v>2.95</v>
      </c>
      <c r="X70" t="n">
        <v>0.17</v>
      </c>
      <c r="Y70" t="n">
        <v>1</v>
      </c>
      <c r="Z70" t="n">
        <v>10</v>
      </c>
      <c r="AA70" t="n">
        <v>343.3783576848177</v>
      </c>
      <c r="AB70" t="n">
        <v>469.8254177683621</v>
      </c>
      <c r="AC70" t="n">
        <v>424.9859393006641</v>
      </c>
      <c r="AD70" t="n">
        <v>343378.3576848177</v>
      </c>
      <c r="AE70" t="n">
        <v>469825.4177683621</v>
      </c>
      <c r="AF70" t="n">
        <v>1.553865347964872e-06</v>
      </c>
      <c r="AG70" t="n">
        <v>13</v>
      </c>
      <c r="AH70" t="n">
        <v>424985.9393006641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7.1186</v>
      </c>
      <c r="E71" t="n">
        <v>14.05</v>
      </c>
      <c r="F71" t="n">
        <v>10.55</v>
      </c>
      <c r="G71" t="n">
        <v>70.34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195.04</v>
      </c>
      <c r="Q71" t="n">
        <v>197.75</v>
      </c>
      <c r="R71" t="n">
        <v>32.38</v>
      </c>
      <c r="S71" t="n">
        <v>25.4</v>
      </c>
      <c r="T71" t="n">
        <v>2639.39</v>
      </c>
      <c r="U71" t="n">
        <v>0.78</v>
      </c>
      <c r="V71" t="n">
        <v>0.88</v>
      </c>
      <c r="W71" t="n">
        <v>2.95</v>
      </c>
      <c r="X71" t="n">
        <v>0.16</v>
      </c>
      <c r="Y71" t="n">
        <v>1</v>
      </c>
      <c r="Z71" t="n">
        <v>10</v>
      </c>
      <c r="AA71" t="n">
        <v>343.1935597593478</v>
      </c>
      <c r="AB71" t="n">
        <v>469.5725690940252</v>
      </c>
      <c r="AC71" t="n">
        <v>424.7572221489306</v>
      </c>
      <c r="AD71" t="n">
        <v>343193.5597593478</v>
      </c>
      <c r="AE71" t="n">
        <v>469572.5690940252</v>
      </c>
      <c r="AF71" t="n">
        <v>1.554607862888287e-06</v>
      </c>
      <c r="AG71" t="n">
        <v>13</v>
      </c>
      <c r="AH71" t="n">
        <v>424757.2221489306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7.1165</v>
      </c>
      <c r="E72" t="n">
        <v>14.05</v>
      </c>
      <c r="F72" t="n">
        <v>10.55</v>
      </c>
      <c r="G72" t="n">
        <v>70.36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195.29</v>
      </c>
      <c r="Q72" t="n">
        <v>197.76</v>
      </c>
      <c r="R72" t="n">
        <v>32.39</v>
      </c>
      <c r="S72" t="n">
        <v>25.4</v>
      </c>
      <c r="T72" t="n">
        <v>2646.72</v>
      </c>
      <c r="U72" t="n">
        <v>0.78</v>
      </c>
      <c r="V72" t="n">
        <v>0.88</v>
      </c>
      <c r="W72" t="n">
        <v>2.96</v>
      </c>
      <c r="X72" t="n">
        <v>0.16</v>
      </c>
      <c r="Y72" t="n">
        <v>1</v>
      </c>
      <c r="Z72" t="n">
        <v>10</v>
      </c>
      <c r="AA72" t="n">
        <v>343.4427315367849</v>
      </c>
      <c r="AB72" t="n">
        <v>469.9134969125976</v>
      </c>
      <c r="AC72" t="n">
        <v>425.0656122949936</v>
      </c>
      <c r="AD72" t="n">
        <v>343442.7315367849</v>
      </c>
      <c r="AE72" t="n">
        <v>469913.4969125976</v>
      </c>
      <c r="AF72" t="n">
        <v>1.554149250729707e-06</v>
      </c>
      <c r="AG72" t="n">
        <v>13</v>
      </c>
      <c r="AH72" t="n">
        <v>425065.6122949937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7.119</v>
      </c>
      <c r="E73" t="n">
        <v>14.05</v>
      </c>
      <c r="F73" t="n">
        <v>10.55</v>
      </c>
      <c r="G73" t="n">
        <v>70.33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195.22</v>
      </c>
      <c r="Q73" t="n">
        <v>197.78</v>
      </c>
      <c r="R73" t="n">
        <v>32.35</v>
      </c>
      <c r="S73" t="n">
        <v>25.4</v>
      </c>
      <c r="T73" t="n">
        <v>2624.22</v>
      </c>
      <c r="U73" t="n">
        <v>0.79</v>
      </c>
      <c r="V73" t="n">
        <v>0.88</v>
      </c>
      <c r="W73" t="n">
        <v>2.95</v>
      </c>
      <c r="X73" t="n">
        <v>0.16</v>
      </c>
      <c r="Y73" t="n">
        <v>1</v>
      </c>
      <c r="Z73" t="n">
        <v>10</v>
      </c>
      <c r="AA73" t="n">
        <v>343.3201133692953</v>
      </c>
      <c r="AB73" t="n">
        <v>469.7457253263065</v>
      </c>
      <c r="AC73" t="n">
        <v>424.9138525934293</v>
      </c>
      <c r="AD73" t="n">
        <v>343320.1133692953</v>
      </c>
      <c r="AE73" t="n">
        <v>469745.7253263065</v>
      </c>
      <c r="AF73" t="n">
        <v>1.554695217585159e-06</v>
      </c>
      <c r="AG73" t="n">
        <v>13</v>
      </c>
      <c r="AH73" t="n">
        <v>424913.8525934293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7.1173</v>
      </c>
      <c r="E74" t="n">
        <v>14.05</v>
      </c>
      <c r="F74" t="n">
        <v>10.55</v>
      </c>
      <c r="G74" t="n">
        <v>70.34999999999999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195.21</v>
      </c>
      <c r="Q74" t="n">
        <v>197.75</v>
      </c>
      <c r="R74" t="n">
        <v>32.42</v>
      </c>
      <c r="S74" t="n">
        <v>25.4</v>
      </c>
      <c r="T74" t="n">
        <v>2659.18</v>
      </c>
      <c r="U74" t="n">
        <v>0.78</v>
      </c>
      <c r="V74" t="n">
        <v>0.88</v>
      </c>
      <c r="W74" t="n">
        <v>2.95</v>
      </c>
      <c r="X74" t="n">
        <v>0.16</v>
      </c>
      <c r="Y74" t="n">
        <v>1</v>
      </c>
      <c r="Z74" t="n">
        <v>10</v>
      </c>
      <c r="AA74" t="n">
        <v>343.3594428165607</v>
      </c>
      <c r="AB74" t="n">
        <v>469.7995376111477</v>
      </c>
      <c r="AC74" t="n">
        <v>424.9625291093314</v>
      </c>
      <c r="AD74" t="n">
        <v>343359.4428165607</v>
      </c>
      <c r="AE74" t="n">
        <v>469799.5376111477</v>
      </c>
      <c r="AF74" t="n">
        <v>1.554323960123452e-06</v>
      </c>
      <c r="AG74" t="n">
        <v>13</v>
      </c>
      <c r="AH74" t="n">
        <v>424962.5291093314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7.1186</v>
      </c>
      <c r="E75" t="n">
        <v>14.05</v>
      </c>
      <c r="F75" t="n">
        <v>10.55</v>
      </c>
      <c r="G75" t="n">
        <v>70.34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195.2</v>
      </c>
      <c r="Q75" t="n">
        <v>197.76</v>
      </c>
      <c r="R75" t="n">
        <v>32.43</v>
      </c>
      <c r="S75" t="n">
        <v>25.4</v>
      </c>
      <c r="T75" t="n">
        <v>2665.57</v>
      </c>
      <c r="U75" t="n">
        <v>0.78</v>
      </c>
      <c r="V75" t="n">
        <v>0.88</v>
      </c>
      <c r="W75" t="n">
        <v>2.95</v>
      </c>
      <c r="X75" t="n">
        <v>0.16</v>
      </c>
      <c r="Y75" t="n">
        <v>1</v>
      </c>
      <c r="Z75" t="n">
        <v>10</v>
      </c>
      <c r="AA75" t="n">
        <v>343.315875013852</v>
      </c>
      <c r="AB75" t="n">
        <v>469.7399262214059</v>
      </c>
      <c r="AC75" t="n">
        <v>424.9086069469612</v>
      </c>
      <c r="AD75" t="n">
        <v>343315.875013852</v>
      </c>
      <c r="AE75" t="n">
        <v>469739.9262214059</v>
      </c>
      <c r="AF75" t="n">
        <v>1.554607862888287e-06</v>
      </c>
      <c r="AG75" t="n">
        <v>13</v>
      </c>
      <c r="AH75" t="n">
        <v>424908.6069469613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7.1162</v>
      </c>
      <c r="E76" t="n">
        <v>14.05</v>
      </c>
      <c r="F76" t="n">
        <v>10.56</v>
      </c>
      <c r="G76" t="n">
        <v>70.37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195.27</v>
      </c>
      <c r="Q76" t="n">
        <v>197.75</v>
      </c>
      <c r="R76" t="n">
        <v>32.5</v>
      </c>
      <c r="S76" t="n">
        <v>25.4</v>
      </c>
      <c r="T76" t="n">
        <v>2702.84</v>
      </c>
      <c r="U76" t="n">
        <v>0.78</v>
      </c>
      <c r="V76" t="n">
        <v>0.88</v>
      </c>
      <c r="W76" t="n">
        <v>2.96</v>
      </c>
      <c r="X76" t="n">
        <v>0.17</v>
      </c>
      <c r="Y76" t="n">
        <v>1</v>
      </c>
      <c r="Z76" t="n">
        <v>10</v>
      </c>
      <c r="AA76" t="n">
        <v>343.4807163420176</v>
      </c>
      <c r="AB76" t="n">
        <v>469.9654693988883</v>
      </c>
      <c r="AC76" t="n">
        <v>425.1126246001366</v>
      </c>
      <c r="AD76" t="n">
        <v>343480.7163420176</v>
      </c>
      <c r="AE76" t="n">
        <v>469965.4693988883</v>
      </c>
      <c r="AF76" t="n">
        <v>1.554083734707053e-06</v>
      </c>
      <c r="AG76" t="n">
        <v>13</v>
      </c>
      <c r="AH76" t="n">
        <v>425112.6246001366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7.1211</v>
      </c>
      <c r="E77" t="n">
        <v>14.04</v>
      </c>
      <c r="F77" t="n">
        <v>10.55</v>
      </c>
      <c r="G77" t="n">
        <v>70.3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195.07</v>
      </c>
      <c r="Q77" t="n">
        <v>197.78</v>
      </c>
      <c r="R77" t="n">
        <v>32.24</v>
      </c>
      <c r="S77" t="n">
        <v>25.4</v>
      </c>
      <c r="T77" t="n">
        <v>2569.35</v>
      </c>
      <c r="U77" t="n">
        <v>0.79</v>
      </c>
      <c r="V77" t="n">
        <v>0.88</v>
      </c>
      <c r="W77" t="n">
        <v>2.95</v>
      </c>
      <c r="X77" t="n">
        <v>0.15</v>
      </c>
      <c r="Y77" t="n">
        <v>1</v>
      </c>
      <c r="Z77" t="n">
        <v>10</v>
      </c>
      <c r="AA77" t="n">
        <v>343.1474854241721</v>
      </c>
      <c r="AB77" t="n">
        <v>469.5095281559816</v>
      </c>
      <c r="AC77" t="n">
        <v>424.7001977495353</v>
      </c>
      <c r="AD77" t="n">
        <v>343147.4854241721</v>
      </c>
      <c r="AE77" t="n">
        <v>469509.5281559816</v>
      </c>
      <c r="AF77" t="n">
        <v>1.555153829743739e-06</v>
      </c>
      <c r="AG77" t="n">
        <v>13</v>
      </c>
      <c r="AH77" t="n">
        <v>424700.1977495353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7.1585</v>
      </c>
      <c r="E78" t="n">
        <v>13.97</v>
      </c>
      <c r="F78" t="n">
        <v>10.53</v>
      </c>
      <c r="G78" t="n">
        <v>78.95999999999999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194.71</v>
      </c>
      <c r="Q78" t="n">
        <v>197.77</v>
      </c>
      <c r="R78" t="n">
        <v>31.69</v>
      </c>
      <c r="S78" t="n">
        <v>25.4</v>
      </c>
      <c r="T78" t="n">
        <v>2303.55</v>
      </c>
      <c r="U78" t="n">
        <v>0.8</v>
      </c>
      <c r="V78" t="n">
        <v>0.88</v>
      </c>
      <c r="W78" t="n">
        <v>2.95</v>
      </c>
      <c r="X78" t="n">
        <v>0.14</v>
      </c>
      <c r="Y78" t="n">
        <v>1</v>
      </c>
      <c r="Z78" t="n">
        <v>10</v>
      </c>
      <c r="AA78" t="n">
        <v>341.7577632999099</v>
      </c>
      <c r="AB78" t="n">
        <v>467.6080490353529</v>
      </c>
      <c r="AC78" t="n">
        <v>422.9801931274368</v>
      </c>
      <c r="AD78" t="n">
        <v>341757.7632999099</v>
      </c>
      <c r="AE78" t="n">
        <v>467608.0490353529</v>
      </c>
      <c r="AF78" t="n">
        <v>1.563321493901301e-06</v>
      </c>
      <c r="AG78" t="n">
        <v>13</v>
      </c>
      <c r="AH78" t="n">
        <v>422980.1931274368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7.1636</v>
      </c>
      <c r="E79" t="n">
        <v>13.96</v>
      </c>
      <c r="F79" t="n">
        <v>10.52</v>
      </c>
      <c r="G79" t="n">
        <v>78.88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194.67</v>
      </c>
      <c r="Q79" t="n">
        <v>197.76</v>
      </c>
      <c r="R79" t="n">
        <v>31.41</v>
      </c>
      <c r="S79" t="n">
        <v>25.4</v>
      </c>
      <c r="T79" t="n">
        <v>2161.4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341.5437875913868</v>
      </c>
      <c r="AB79" t="n">
        <v>467.3152780310096</v>
      </c>
      <c r="AC79" t="n">
        <v>422.7153637768413</v>
      </c>
      <c r="AD79" t="n">
        <v>341543.7875913868</v>
      </c>
      <c r="AE79" t="n">
        <v>467315.2780310096</v>
      </c>
      <c r="AF79" t="n">
        <v>1.564435266286423e-06</v>
      </c>
      <c r="AG79" t="n">
        <v>13</v>
      </c>
      <c r="AH79" t="n">
        <v>422715.3637768413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7.1632</v>
      </c>
      <c r="E80" t="n">
        <v>13.96</v>
      </c>
      <c r="F80" t="n">
        <v>10.52</v>
      </c>
      <c r="G80" t="n">
        <v>78.89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194.83</v>
      </c>
      <c r="Q80" t="n">
        <v>197.76</v>
      </c>
      <c r="R80" t="n">
        <v>31.49</v>
      </c>
      <c r="S80" t="n">
        <v>25.4</v>
      </c>
      <c r="T80" t="n">
        <v>2201.2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341.6762243312074</v>
      </c>
      <c r="AB80" t="n">
        <v>467.4964838211287</v>
      </c>
      <c r="AC80" t="n">
        <v>422.8792755406755</v>
      </c>
      <c r="AD80" t="n">
        <v>341676.2243312074</v>
      </c>
      <c r="AE80" t="n">
        <v>467496.4838211287</v>
      </c>
      <c r="AF80" t="n">
        <v>1.564347911589551e-06</v>
      </c>
      <c r="AG80" t="n">
        <v>13</v>
      </c>
      <c r="AH80" t="n">
        <v>422879.2755406754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7.1616</v>
      </c>
      <c r="E81" t="n">
        <v>13.96</v>
      </c>
      <c r="F81" t="n">
        <v>10.52</v>
      </c>
      <c r="G81" t="n">
        <v>78.91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195.04</v>
      </c>
      <c r="Q81" t="n">
        <v>197.75</v>
      </c>
      <c r="R81" t="n">
        <v>31.45</v>
      </c>
      <c r="S81" t="n">
        <v>25.4</v>
      </c>
      <c r="T81" t="n">
        <v>2178.86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341.8793707138204</v>
      </c>
      <c r="AB81" t="n">
        <v>467.7744376640058</v>
      </c>
      <c r="AC81" t="n">
        <v>423.130701858899</v>
      </c>
      <c r="AD81" t="n">
        <v>341879.3707138204</v>
      </c>
      <c r="AE81" t="n">
        <v>467774.4376640058</v>
      </c>
      <c r="AF81" t="n">
        <v>1.563998492802062e-06</v>
      </c>
      <c r="AG81" t="n">
        <v>13</v>
      </c>
      <c r="AH81" t="n">
        <v>423130.701858899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7.1586</v>
      </c>
      <c r="E82" t="n">
        <v>13.97</v>
      </c>
      <c r="F82" t="n">
        <v>10.53</v>
      </c>
      <c r="G82" t="n">
        <v>78.95999999999999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195.28</v>
      </c>
      <c r="Q82" t="n">
        <v>197.79</v>
      </c>
      <c r="R82" t="n">
        <v>31.72</v>
      </c>
      <c r="S82" t="n">
        <v>25.4</v>
      </c>
      <c r="T82" t="n">
        <v>2314.4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342.1883510705079</v>
      </c>
      <c r="AB82" t="n">
        <v>468.1971982192769</v>
      </c>
      <c r="AC82" t="n">
        <v>423.5131147401231</v>
      </c>
      <c r="AD82" t="n">
        <v>342188.3510705079</v>
      </c>
      <c r="AE82" t="n">
        <v>468197.1982192768</v>
      </c>
      <c r="AF82" t="n">
        <v>1.563343332575519e-06</v>
      </c>
      <c r="AG82" t="n">
        <v>13</v>
      </c>
      <c r="AH82" t="n">
        <v>423513.1147401231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7.1608</v>
      </c>
      <c r="E83" t="n">
        <v>13.96</v>
      </c>
      <c r="F83" t="n">
        <v>10.52</v>
      </c>
      <c r="G83" t="n">
        <v>78.92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195.31</v>
      </c>
      <c r="Q83" t="n">
        <v>197.75</v>
      </c>
      <c r="R83" t="n">
        <v>31.51</v>
      </c>
      <c r="S83" t="n">
        <v>25.4</v>
      </c>
      <c r="T83" t="n">
        <v>2209.46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342.1063722007376</v>
      </c>
      <c r="AB83" t="n">
        <v>468.0850311130044</v>
      </c>
      <c r="AC83" t="n">
        <v>423.4116527050459</v>
      </c>
      <c r="AD83" t="n">
        <v>342106.3722007375</v>
      </c>
      <c r="AE83" t="n">
        <v>468085.0311130044</v>
      </c>
      <c r="AF83" t="n">
        <v>1.563823783408317e-06</v>
      </c>
      <c r="AG83" t="n">
        <v>13</v>
      </c>
      <c r="AH83" t="n">
        <v>423411.6527050459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7.1603</v>
      </c>
      <c r="E84" t="n">
        <v>13.97</v>
      </c>
      <c r="F84" t="n">
        <v>10.52</v>
      </c>
      <c r="G84" t="n">
        <v>78.93000000000001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195.4</v>
      </c>
      <c r="Q84" t="n">
        <v>197.75</v>
      </c>
      <c r="R84" t="n">
        <v>31.55</v>
      </c>
      <c r="S84" t="n">
        <v>25.4</v>
      </c>
      <c r="T84" t="n">
        <v>2230.97</v>
      </c>
      <c r="U84" t="n">
        <v>0.8100000000000001</v>
      </c>
      <c r="V84" t="n">
        <v>0.88</v>
      </c>
      <c r="W84" t="n">
        <v>2.95</v>
      </c>
      <c r="X84" t="n">
        <v>0.13</v>
      </c>
      <c r="Y84" t="n">
        <v>1</v>
      </c>
      <c r="Z84" t="n">
        <v>10</v>
      </c>
      <c r="AA84" t="n">
        <v>342.1884224525835</v>
      </c>
      <c r="AB84" t="n">
        <v>468.1972958873818</v>
      </c>
      <c r="AC84" t="n">
        <v>423.5132030869212</v>
      </c>
      <c r="AD84" t="n">
        <v>342188.4224525835</v>
      </c>
      <c r="AE84" t="n">
        <v>468197.2958873818</v>
      </c>
      <c r="AF84" t="n">
        <v>1.563714590037227e-06</v>
      </c>
      <c r="AG84" t="n">
        <v>13</v>
      </c>
      <c r="AH84" t="n">
        <v>423513.2030869212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7.1629</v>
      </c>
      <c r="E85" t="n">
        <v>13.96</v>
      </c>
      <c r="F85" t="n">
        <v>10.52</v>
      </c>
      <c r="G85" t="n">
        <v>78.89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195.26</v>
      </c>
      <c r="Q85" t="n">
        <v>197.75</v>
      </c>
      <c r="R85" t="n">
        <v>31.41</v>
      </c>
      <c r="S85" t="n">
        <v>25.4</v>
      </c>
      <c r="T85" t="n">
        <v>2160.53</v>
      </c>
      <c r="U85" t="n">
        <v>0.8100000000000001</v>
      </c>
      <c r="V85" t="n">
        <v>0.88</v>
      </c>
      <c r="W85" t="n">
        <v>2.95</v>
      </c>
      <c r="X85" t="n">
        <v>0.13</v>
      </c>
      <c r="Y85" t="n">
        <v>1</v>
      </c>
      <c r="Z85" t="n">
        <v>10</v>
      </c>
      <c r="AA85" t="n">
        <v>342.0110817252504</v>
      </c>
      <c r="AB85" t="n">
        <v>467.954650480524</v>
      </c>
      <c r="AC85" t="n">
        <v>423.293715417139</v>
      </c>
      <c r="AD85" t="n">
        <v>342011.0817252505</v>
      </c>
      <c r="AE85" t="n">
        <v>467954.6504805241</v>
      </c>
      <c r="AF85" t="n">
        <v>1.564282395566897e-06</v>
      </c>
      <c r="AG85" t="n">
        <v>13</v>
      </c>
      <c r="AH85" t="n">
        <v>423293.715417139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7.1616</v>
      </c>
      <c r="E86" t="n">
        <v>13.96</v>
      </c>
      <c r="F86" t="n">
        <v>10.52</v>
      </c>
      <c r="G86" t="n">
        <v>78.91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195.32</v>
      </c>
      <c r="Q86" t="n">
        <v>197.75</v>
      </c>
      <c r="R86" t="n">
        <v>31.43</v>
      </c>
      <c r="S86" t="n">
        <v>25.4</v>
      </c>
      <c r="T86" t="n">
        <v>2169.92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342.0921371904107</v>
      </c>
      <c r="AB86" t="n">
        <v>468.0655541438711</v>
      </c>
      <c r="AC86" t="n">
        <v>423.3940345905104</v>
      </c>
      <c r="AD86" t="n">
        <v>342092.1371904107</v>
      </c>
      <c r="AE86" t="n">
        <v>468065.5541438711</v>
      </c>
      <c r="AF86" t="n">
        <v>1.563998492802062e-06</v>
      </c>
      <c r="AG86" t="n">
        <v>13</v>
      </c>
      <c r="AH86" t="n">
        <v>423394.0345905104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7.1568</v>
      </c>
      <c r="E87" t="n">
        <v>13.97</v>
      </c>
      <c r="F87" t="n">
        <v>10.53</v>
      </c>
      <c r="G87" t="n">
        <v>78.98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195.57</v>
      </c>
      <c r="Q87" t="n">
        <v>197.77</v>
      </c>
      <c r="R87" t="n">
        <v>31.68</v>
      </c>
      <c r="S87" t="n">
        <v>25.4</v>
      </c>
      <c r="T87" t="n">
        <v>2298.36</v>
      </c>
      <c r="U87" t="n">
        <v>0.8</v>
      </c>
      <c r="V87" t="n">
        <v>0.88</v>
      </c>
      <c r="W87" t="n">
        <v>2.95</v>
      </c>
      <c r="X87" t="n">
        <v>0.14</v>
      </c>
      <c r="Y87" t="n">
        <v>1</v>
      </c>
      <c r="Z87" t="n">
        <v>10</v>
      </c>
      <c r="AA87" t="n">
        <v>342.4580437930295</v>
      </c>
      <c r="AB87" t="n">
        <v>468.5662037002342</v>
      </c>
      <c r="AC87" t="n">
        <v>423.8469028558803</v>
      </c>
      <c r="AD87" t="n">
        <v>342458.0437930295</v>
      </c>
      <c r="AE87" t="n">
        <v>468566.2037002342</v>
      </c>
      <c r="AF87" t="n">
        <v>1.562950236439594e-06</v>
      </c>
      <c r="AG87" t="n">
        <v>13</v>
      </c>
      <c r="AH87" t="n">
        <v>423846.9028558803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7.1581</v>
      </c>
      <c r="E88" t="n">
        <v>13.97</v>
      </c>
      <c r="F88" t="n">
        <v>10.53</v>
      </c>
      <c r="G88" t="n">
        <v>78.95999999999999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195.57</v>
      </c>
      <c r="Q88" t="n">
        <v>197.75</v>
      </c>
      <c r="R88" t="n">
        <v>31.66</v>
      </c>
      <c r="S88" t="n">
        <v>25.4</v>
      </c>
      <c r="T88" t="n">
        <v>2284.32</v>
      </c>
      <c r="U88" t="n">
        <v>0.8</v>
      </c>
      <c r="V88" t="n">
        <v>0.88</v>
      </c>
      <c r="W88" t="n">
        <v>2.95</v>
      </c>
      <c r="X88" t="n">
        <v>0.14</v>
      </c>
      <c r="Y88" t="n">
        <v>1</v>
      </c>
      <c r="Z88" t="n">
        <v>10</v>
      </c>
      <c r="AA88" t="n">
        <v>342.4224826307151</v>
      </c>
      <c r="AB88" t="n">
        <v>468.5175473491077</v>
      </c>
      <c r="AC88" t="n">
        <v>423.8028901986158</v>
      </c>
      <c r="AD88" t="n">
        <v>342422.4826307151</v>
      </c>
      <c r="AE88" t="n">
        <v>468517.5473491077</v>
      </c>
      <c r="AF88" t="n">
        <v>1.563234139204429e-06</v>
      </c>
      <c r="AG88" t="n">
        <v>13</v>
      </c>
      <c r="AH88" t="n">
        <v>423802.8901986158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7.1609</v>
      </c>
      <c r="E89" t="n">
        <v>13.96</v>
      </c>
      <c r="F89" t="n">
        <v>10.52</v>
      </c>
      <c r="G89" t="n">
        <v>78.92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195.24</v>
      </c>
      <c r="Q89" t="n">
        <v>197.76</v>
      </c>
      <c r="R89" t="n">
        <v>31.41</v>
      </c>
      <c r="S89" t="n">
        <v>25.4</v>
      </c>
      <c r="T89" t="n">
        <v>2161.45</v>
      </c>
      <c r="U89" t="n">
        <v>0.8100000000000001</v>
      </c>
      <c r="V89" t="n">
        <v>0.88</v>
      </c>
      <c r="W89" t="n">
        <v>2.95</v>
      </c>
      <c r="X89" t="n">
        <v>0.13</v>
      </c>
      <c r="Y89" t="n">
        <v>1</v>
      </c>
      <c r="Z89" t="n">
        <v>10</v>
      </c>
      <c r="AA89" t="n">
        <v>342.0504458885226</v>
      </c>
      <c r="AB89" t="n">
        <v>468.0085102653372</v>
      </c>
      <c r="AC89" t="n">
        <v>423.3424348996823</v>
      </c>
      <c r="AD89" t="n">
        <v>342050.4458885225</v>
      </c>
      <c r="AE89" t="n">
        <v>468008.5102653372</v>
      </c>
      <c r="AF89" t="n">
        <v>1.563845622082535e-06</v>
      </c>
      <c r="AG89" t="n">
        <v>13</v>
      </c>
      <c r="AH89" t="n">
        <v>423342.4348996823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7.1585</v>
      </c>
      <c r="E90" t="n">
        <v>13.97</v>
      </c>
      <c r="F90" t="n">
        <v>10.53</v>
      </c>
      <c r="G90" t="n">
        <v>78.95999999999999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195.22</v>
      </c>
      <c r="Q90" t="n">
        <v>197.75</v>
      </c>
      <c r="R90" t="n">
        <v>31.7</v>
      </c>
      <c r="S90" t="n">
        <v>25.4</v>
      </c>
      <c r="T90" t="n">
        <v>2305.27</v>
      </c>
      <c r="U90" t="n">
        <v>0.8</v>
      </c>
      <c r="V90" t="n">
        <v>0.88</v>
      </c>
      <c r="W90" t="n">
        <v>2.95</v>
      </c>
      <c r="X90" t="n">
        <v>0.14</v>
      </c>
      <c r="Y90" t="n">
        <v>1</v>
      </c>
      <c r="Z90" t="n">
        <v>10</v>
      </c>
      <c r="AA90" t="n">
        <v>342.1454700637779</v>
      </c>
      <c r="AB90" t="n">
        <v>468.1385265340924</v>
      </c>
      <c r="AC90" t="n">
        <v>423.4600425982263</v>
      </c>
      <c r="AD90" t="n">
        <v>342145.4700637779</v>
      </c>
      <c r="AE90" t="n">
        <v>468138.5265340924</v>
      </c>
      <c r="AF90" t="n">
        <v>1.563321493901301e-06</v>
      </c>
      <c r="AG90" t="n">
        <v>13</v>
      </c>
      <c r="AH90" t="n">
        <v>423460.0425982263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7.1942</v>
      </c>
      <c r="E91" t="n">
        <v>13.9</v>
      </c>
      <c r="F91" t="n">
        <v>10.51</v>
      </c>
      <c r="G91" t="n">
        <v>90.12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194.89</v>
      </c>
      <c r="Q91" t="n">
        <v>197.75</v>
      </c>
      <c r="R91" t="n">
        <v>31.24</v>
      </c>
      <c r="S91" t="n">
        <v>25.4</v>
      </c>
      <c r="T91" t="n">
        <v>2082.85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340.8367422652775</v>
      </c>
      <c r="AB91" t="n">
        <v>466.3478674231884</v>
      </c>
      <c r="AC91" t="n">
        <v>421.8402814796613</v>
      </c>
      <c r="AD91" t="n">
        <v>340836.7422652774</v>
      </c>
      <c r="AE91" t="n">
        <v>466347.8674231884</v>
      </c>
      <c r="AF91" t="n">
        <v>1.571117900597156e-06</v>
      </c>
      <c r="AG91" t="n">
        <v>13</v>
      </c>
      <c r="AH91" t="n">
        <v>421840.2814796613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7.1983</v>
      </c>
      <c r="E92" t="n">
        <v>13.89</v>
      </c>
      <c r="F92" t="n">
        <v>10.51</v>
      </c>
      <c r="G92" t="n">
        <v>90.05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195.06</v>
      </c>
      <c r="Q92" t="n">
        <v>197.79</v>
      </c>
      <c r="R92" t="n">
        <v>31.02</v>
      </c>
      <c r="S92" t="n">
        <v>25.4</v>
      </c>
      <c r="T92" t="n">
        <v>1972.89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340.8546586665854</v>
      </c>
      <c r="AB92" t="n">
        <v>466.3723814338738</v>
      </c>
      <c r="AC92" t="n">
        <v>421.8624559075724</v>
      </c>
      <c r="AD92" t="n">
        <v>340854.6586665853</v>
      </c>
      <c r="AE92" t="n">
        <v>466372.3814338738</v>
      </c>
      <c r="AF92" t="n">
        <v>1.572013286240097e-06</v>
      </c>
      <c r="AG92" t="n">
        <v>13</v>
      </c>
      <c r="AH92" t="n">
        <v>421862.4559075724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7.1971</v>
      </c>
      <c r="E93" t="n">
        <v>13.89</v>
      </c>
      <c r="F93" t="n">
        <v>10.51</v>
      </c>
      <c r="G93" t="n">
        <v>90.06999999999999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195.4</v>
      </c>
      <c r="Q93" t="n">
        <v>197.76</v>
      </c>
      <c r="R93" t="n">
        <v>31</v>
      </c>
      <c r="S93" t="n">
        <v>25.4</v>
      </c>
      <c r="T93" t="n">
        <v>1959.26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341.1441240637543</v>
      </c>
      <c r="AB93" t="n">
        <v>466.7684407605923</v>
      </c>
      <c r="AC93" t="n">
        <v>422.2207158880217</v>
      </c>
      <c r="AD93" t="n">
        <v>341144.1240637543</v>
      </c>
      <c r="AE93" t="n">
        <v>466768.4407605923</v>
      </c>
      <c r="AF93" t="n">
        <v>1.57175122214948e-06</v>
      </c>
      <c r="AG93" t="n">
        <v>13</v>
      </c>
      <c r="AH93" t="n">
        <v>422220.7158880217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7.1953</v>
      </c>
      <c r="E94" t="n">
        <v>13.9</v>
      </c>
      <c r="F94" t="n">
        <v>10.51</v>
      </c>
      <c r="G94" t="n">
        <v>90.09999999999999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195.72</v>
      </c>
      <c r="Q94" t="n">
        <v>197.75</v>
      </c>
      <c r="R94" t="n">
        <v>31.25</v>
      </c>
      <c r="S94" t="n">
        <v>25.4</v>
      </c>
      <c r="T94" t="n">
        <v>2088.37</v>
      </c>
      <c r="U94" t="n">
        <v>0.8100000000000001</v>
      </c>
      <c r="V94" t="n">
        <v>0.89</v>
      </c>
      <c r="W94" t="n">
        <v>2.95</v>
      </c>
      <c r="X94" t="n">
        <v>0.12</v>
      </c>
      <c r="Y94" t="n">
        <v>1</v>
      </c>
      <c r="Z94" t="n">
        <v>10</v>
      </c>
      <c r="AA94" t="n">
        <v>341.4348021487456</v>
      </c>
      <c r="AB94" t="n">
        <v>467.1661593402895</v>
      </c>
      <c r="AC94" t="n">
        <v>422.5804767646742</v>
      </c>
      <c r="AD94" t="n">
        <v>341434.8021487456</v>
      </c>
      <c r="AE94" t="n">
        <v>467166.1593402895</v>
      </c>
      <c r="AF94" t="n">
        <v>1.571358126013555e-06</v>
      </c>
      <c r="AG94" t="n">
        <v>13</v>
      </c>
      <c r="AH94" t="n">
        <v>422580.4767646742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7.1973</v>
      </c>
      <c r="E95" t="n">
        <v>13.89</v>
      </c>
      <c r="F95" t="n">
        <v>10.51</v>
      </c>
      <c r="G95" t="n">
        <v>90.06999999999999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195.77</v>
      </c>
      <c r="Q95" t="n">
        <v>197.75</v>
      </c>
      <c r="R95" t="n">
        <v>31.01</v>
      </c>
      <c r="S95" t="n">
        <v>25.4</v>
      </c>
      <c r="T95" t="n">
        <v>1967.46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341.4184805391679</v>
      </c>
      <c r="AB95" t="n">
        <v>467.1438273940067</v>
      </c>
      <c r="AC95" t="n">
        <v>422.5602761480015</v>
      </c>
      <c r="AD95" t="n">
        <v>341418.4805391679</v>
      </c>
      <c r="AE95" t="n">
        <v>467143.8273940067</v>
      </c>
      <c r="AF95" t="n">
        <v>1.571794899497917e-06</v>
      </c>
      <c r="AG95" t="n">
        <v>13</v>
      </c>
      <c r="AH95" t="n">
        <v>422560.2761480015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7.1991</v>
      </c>
      <c r="E96" t="n">
        <v>13.89</v>
      </c>
      <c r="F96" t="n">
        <v>10.5</v>
      </c>
      <c r="G96" t="n">
        <v>90.04000000000001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195.81</v>
      </c>
      <c r="Q96" t="n">
        <v>197.77</v>
      </c>
      <c r="R96" t="n">
        <v>30.85</v>
      </c>
      <c r="S96" t="n">
        <v>25.4</v>
      </c>
      <c r="T96" t="n">
        <v>1884.57</v>
      </c>
      <c r="U96" t="n">
        <v>0.82</v>
      </c>
      <c r="V96" t="n">
        <v>0.89</v>
      </c>
      <c r="W96" t="n">
        <v>2.95</v>
      </c>
      <c r="X96" t="n">
        <v>0.11</v>
      </c>
      <c r="Y96" t="n">
        <v>1</v>
      </c>
      <c r="Z96" t="n">
        <v>10</v>
      </c>
      <c r="AA96" t="n">
        <v>341.355554113828</v>
      </c>
      <c r="AB96" t="n">
        <v>467.0577286827387</v>
      </c>
      <c r="AC96" t="n">
        <v>422.4823945768966</v>
      </c>
      <c r="AD96" t="n">
        <v>341355.554113828</v>
      </c>
      <c r="AE96" t="n">
        <v>467057.7286827387</v>
      </c>
      <c r="AF96" t="n">
        <v>1.572187995633842e-06</v>
      </c>
      <c r="AG96" t="n">
        <v>13</v>
      </c>
      <c r="AH96" t="n">
        <v>422482.3945768966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7.2023</v>
      </c>
      <c r="E97" t="n">
        <v>13.88</v>
      </c>
      <c r="F97" t="n">
        <v>10.5</v>
      </c>
      <c r="G97" t="n">
        <v>89.98999999999999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195.81</v>
      </c>
      <c r="Q97" t="n">
        <v>197.78</v>
      </c>
      <c r="R97" t="n">
        <v>30.81</v>
      </c>
      <c r="S97" t="n">
        <v>25.4</v>
      </c>
      <c r="T97" t="n">
        <v>1866.67</v>
      </c>
      <c r="U97" t="n">
        <v>0.82</v>
      </c>
      <c r="V97" t="n">
        <v>0.89</v>
      </c>
      <c r="W97" t="n">
        <v>2.95</v>
      </c>
      <c r="X97" t="n">
        <v>0.11</v>
      </c>
      <c r="Y97" t="n">
        <v>1</v>
      </c>
      <c r="Z97" t="n">
        <v>10</v>
      </c>
      <c r="AA97" t="n">
        <v>341.2690459810613</v>
      </c>
      <c r="AB97" t="n">
        <v>466.9393644390177</v>
      </c>
      <c r="AC97" t="n">
        <v>422.3753268504711</v>
      </c>
      <c r="AD97" t="n">
        <v>341269.0459810612</v>
      </c>
      <c r="AE97" t="n">
        <v>466939.3644390177</v>
      </c>
      <c r="AF97" t="n">
        <v>1.572886833208821e-06</v>
      </c>
      <c r="AG97" t="n">
        <v>13</v>
      </c>
      <c r="AH97" t="n">
        <v>422375.3268504711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7.1988</v>
      </c>
      <c r="E98" t="n">
        <v>13.89</v>
      </c>
      <c r="F98" t="n">
        <v>10.51</v>
      </c>
      <c r="G98" t="n">
        <v>90.04000000000001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196.01</v>
      </c>
      <c r="Q98" t="n">
        <v>197.75</v>
      </c>
      <c r="R98" t="n">
        <v>31.03</v>
      </c>
      <c r="S98" t="n">
        <v>25.4</v>
      </c>
      <c r="T98" t="n">
        <v>1973.79</v>
      </c>
      <c r="U98" t="n">
        <v>0.82</v>
      </c>
      <c r="V98" t="n">
        <v>0.89</v>
      </c>
      <c r="W98" t="n">
        <v>2.95</v>
      </c>
      <c r="X98" t="n">
        <v>0.12</v>
      </c>
      <c r="Y98" t="n">
        <v>1</v>
      </c>
      <c r="Z98" t="n">
        <v>10</v>
      </c>
      <c r="AA98" t="n">
        <v>341.5593258816922</v>
      </c>
      <c r="AB98" t="n">
        <v>467.3365382053064</v>
      </c>
      <c r="AC98" t="n">
        <v>422.7345949099421</v>
      </c>
      <c r="AD98" t="n">
        <v>341559.3258816922</v>
      </c>
      <c r="AE98" t="n">
        <v>467336.5382053064</v>
      </c>
      <c r="AF98" t="n">
        <v>1.572122479611188e-06</v>
      </c>
      <c r="AG98" t="n">
        <v>13</v>
      </c>
      <c r="AH98" t="n">
        <v>422734.5949099421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7.195</v>
      </c>
      <c r="E99" t="n">
        <v>13.9</v>
      </c>
      <c r="F99" t="n">
        <v>10.51</v>
      </c>
      <c r="G99" t="n">
        <v>90.11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196.27</v>
      </c>
      <c r="Q99" t="n">
        <v>197.76</v>
      </c>
      <c r="R99" t="n">
        <v>31.11</v>
      </c>
      <c r="S99" t="n">
        <v>25.4</v>
      </c>
      <c r="T99" t="n">
        <v>2017.63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341.8589178720496</v>
      </c>
      <c r="AB99" t="n">
        <v>467.7464531835791</v>
      </c>
      <c r="AC99" t="n">
        <v>423.1053881780078</v>
      </c>
      <c r="AD99" t="n">
        <v>341858.9178720496</v>
      </c>
      <c r="AE99" t="n">
        <v>467746.4531835791</v>
      </c>
      <c r="AF99" t="n">
        <v>1.571292609990901e-06</v>
      </c>
      <c r="AG99" t="n">
        <v>13</v>
      </c>
      <c r="AH99" t="n">
        <v>423105.3881780078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7.1927</v>
      </c>
      <c r="E100" t="n">
        <v>13.9</v>
      </c>
      <c r="F100" t="n">
        <v>10.52</v>
      </c>
      <c r="G100" t="n">
        <v>90.15000000000001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196.43</v>
      </c>
      <c r="Q100" t="n">
        <v>197.75</v>
      </c>
      <c r="R100" t="n">
        <v>31.28</v>
      </c>
      <c r="S100" t="n">
        <v>25.4</v>
      </c>
      <c r="T100" t="n">
        <v>2100.48</v>
      </c>
      <c r="U100" t="n">
        <v>0.8100000000000001</v>
      </c>
      <c r="V100" t="n">
        <v>0.88</v>
      </c>
      <c r="W100" t="n">
        <v>2.95</v>
      </c>
      <c r="X100" t="n">
        <v>0.13</v>
      </c>
      <c r="Y100" t="n">
        <v>1</v>
      </c>
      <c r="Z100" t="n">
        <v>10</v>
      </c>
      <c r="AA100" t="n">
        <v>342.0868993740388</v>
      </c>
      <c r="AB100" t="n">
        <v>468.0583875324348</v>
      </c>
      <c r="AC100" t="n">
        <v>423.3875519504113</v>
      </c>
      <c r="AD100" t="n">
        <v>342086.8993740387</v>
      </c>
      <c r="AE100" t="n">
        <v>468058.3875324348</v>
      </c>
      <c r="AF100" t="n">
        <v>1.570790320483885e-06</v>
      </c>
      <c r="AG100" t="n">
        <v>13</v>
      </c>
      <c r="AH100" t="n">
        <v>423387.5519504112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7.1974</v>
      </c>
      <c r="E101" t="n">
        <v>13.89</v>
      </c>
      <c r="F101" t="n">
        <v>10.51</v>
      </c>
      <c r="G101" t="n">
        <v>90.06999999999999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196.21</v>
      </c>
      <c r="Q101" t="n">
        <v>197.75</v>
      </c>
      <c r="R101" t="n">
        <v>31.03</v>
      </c>
      <c r="S101" t="n">
        <v>25.4</v>
      </c>
      <c r="T101" t="n">
        <v>1974.3</v>
      </c>
      <c r="U101" t="n">
        <v>0.82</v>
      </c>
      <c r="V101" t="n">
        <v>0.89</v>
      </c>
      <c r="W101" t="n">
        <v>2.95</v>
      </c>
      <c r="X101" t="n">
        <v>0.12</v>
      </c>
      <c r="Y101" t="n">
        <v>1</v>
      </c>
      <c r="Z101" t="n">
        <v>10</v>
      </c>
      <c r="AA101" t="n">
        <v>341.748458715895</v>
      </c>
      <c r="AB101" t="n">
        <v>467.5953180930144</v>
      </c>
      <c r="AC101" t="n">
        <v>422.968677208367</v>
      </c>
      <c r="AD101" t="n">
        <v>341748.458715895</v>
      </c>
      <c r="AE101" t="n">
        <v>467595.3180930144</v>
      </c>
      <c r="AF101" t="n">
        <v>1.571816738172134e-06</v>
      </c>
      <c r="AG101" t="n">
        <v>13</v>
      </c>
      <c r="AH101" t="n">
        <v>422968.677208367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7.2</v>
      </c>
      <c r="E102" t="n">
        <v>13.89</v>
      </c>
      <c r="F102" t="n">
        <v>10.5</v>
      </c>
      <c r="G102" t="n">
        <v>90.02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196.14</v>
      </c>
      <c r="Q102" t="n">
        <v>197.75</v>
      </c>
      <c r="R102" t="n">
        <v>30.89</v>
      </c>
      <c r="S102" t="n">
        <v>25.4</v>
      </c>
      <c r="T102" t="n">
        <v>1905.29</v>
      </c>
      <c r="U102" t="n">
        <v>0.82</v>
      </c>
      <c r="V102" t="n">
        <v>0.89</v>
      </c>
      <c r="W102" t="n">
        <v>2.95</v>
      </c>
      <c r="X102" t="n">
        <v>0.11</v>
      </c>
      <c r="Y102" t="n">
        <v>1</v>
      </c>
      <c r="Z102" t="n">
        <v>10</v>
      </c>
      <c r="AA102" t="n">
        <v>341.5806390302579</v>
      </c>
      <c r="AB102" t="n">
        <v>467.3656997954437</v>
      </c>
      <c r="AC102" t="n">
        <v>422.7609733588452</v>
      </c>
      <c r="AD102" t="n">
        <v>341580.6390302579</v>
      </c>
      <c r="AE102" t="n">
        <v>467365.6997954437</v>
      </c>
      <c r="AF102" t="n">
        <v>1.572384543701805e-06</v>
      </c>
      <c r="AG102" t="n">
        <v>13</v>
      </c>
      <c r="AH102" t="n">
        <v>422760.9733588452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7.1974</v>
      </c>
      <c r="E103" t="n">
        <v>13.89</v>
      </c>
      <c r="F103" t="n">
        <v>10.51</v>
      </c>
      <c r="G103" t="n">
        <v>90.06999999999999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196.16</v>
      </c>
      <c r="Q103" t="n">
        <v>197.75</v>
      </c>
      <c r="R103" t="n">
        <v>31.18</v>
      </c>
      <c r="S103" t="n">
        <v>25.4</v>
      </c>
      <c r="T103" t="n">
        <v>2049.69</v>
      </c>
      <c r="U103" t="n">
        <v>0.8100000000000001</v>
      </c>
      <c r="V103" t="n">
        <v>0.89</v>
      </c>
      <c r="W103" t="n">
        <v>2.95</v>
      </c>
      <c r="X103" t="n">
        <v>0.12</v>
      </c>
      <c r="Y103" t="n">
        <v>1</v>
      </c>
      <c r="Z103" t="n">
        <v>10</v>
      </c>
      <c r="AA103" t="n">
        <v>341.710653685141</v>
      </c>
      <c r="AB103" t="n">
        <v>467.5435915820967</v>
      </c>
      <c r="AC103" t="n">
        <v>422.9218874030527</v>
      </c>
      <c r="AD103" t="n">
        <v>341710.6536851411</v>
      </c>
      <c r="AE103" t="n">
        <v>467543.5915820966</v>
      </c>
      <c r="AF103" t="n">
        <v>1.571816738172134e-06</v>
      </c>
      <c r="AG103" t="n">
        <v>13</v>
      </c>
      <c r="AH103" t="n">
        <v>422921.8874030527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7.1961</v>
      </c>
      <c r="E104" t="n">
        <v>13.9</v>
      </c>
      <c r="F104" t="n">
        <v>10.51</v>
      </c>
      <c r="G104" t="n">
        <v>90.09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196.27</v>
      </c>
      <c r="Q104" t="n">
        <v>197.75</v>
      </c>
      <c r="R104" t="n">
        <v>31.04</v>
      </c>
      <c r="S104" t="n">
        <v>25.4</v>
      </c>
      <c r="T104" t="n">
        <v>1979.74</v>
      </c>
      <c r="U104" t="n">
        <v>0.82</v>
      </c>
      <c r="V104" t="n">
        <v>0.89</v>
      </c>
      <c r="W104" t="n">
        <v>2.95</v>
      </c>
      <c r="X104" t="n">
        <v>0.12</v>
      </c>
      <c r="Y104" t="n">
        <v>1</v>
      </c>
      <c r="Z104" t="n">
        <v>10</v>
      </c>
      <c r="AA104" t="n">
        <v>341.8290781360502</v>
      </c>
      <c r="AB104" t="n">
        <v>467.7056251403486</v>
      </c>
      <c r="AC104" t="n">
        <v>423.0684567059207</v>
      </c>
      <c r="AD104" t="n">
        <v>341829.0781360502</v>
      </c>
      <c r="AE104" t="n">
        <v>467705.6251403486</v>
      </c>
      <c r="AF104" t="n">
        <v>1.5715328354073e-06</v>
      </c>
      <c r="AG104" t="n">
        <v>13</v>
      </c>
      <c r="AH104" t="n">
        <v>423068.4567059206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7.1919</v>
      </c>
      <c r="E105" t="n">
        <v>13.9</v>
      </c>
      <c r="F105" t="n">
        <v>10.52</v>
      </c>
      <c r="G105" t="n">
        <v>90.16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196.3</v>
      </c>
      <c r="Q105" t="n">
        <v>197.75</v>
      </c>
      <c r="R105" t="n">
        <v>31.32</v>
      </c>
      <c r="S105" t="n">
        <v>25.4</v>
      </c>
      <c r="T105" t="n">
        <v>2123.21</v>
      </c>
      <c r="U105" t="n">
        <v>0.8100000000000001</v>
      </c>
      <c r="V105" t="n">
        <v>0.88</v>
      </c>
      <c r="W105" t="n">
        <v>2.95</v>
      </c>
      <c r="X105" t="n">
        <v>0.13</v>
      </c>
      <c r="Y105" t="n">
        <v>1</v>
      </c>
      <c r="Z105" t="n">
        <v>10</v>
      </c>
      <c r="AA105" t="n">
        <v>342.01027078405</v>
      </c>
      <c r="AB105" t="n">
        <v>467.9535409149973</v>
      </c>
      <c r="AC105" t="n">
        <v>423.2927117469888</v>
      </c>
      <c r="AD105" t="n">
        <v>342010.27078405</v>
      </c>
      <c r="AE105" t="n">
        <v>467953.5409149973</v>
      </c>
      <c r="AF105" t="n">
        <v>1.57061561109014e-06</v>
      </c>
      <c r="AG105" t="n">
        <v>13</v>
      </c>
      <c r="AH105" t="n">
        <v>423292.7117469888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7.194</v>
      </c>
      <c r="E106" t="n">
        <v>13.9</v>
      </c>
      <c r="F106" t="n">
        <v>10.51</v>
      </c>
      <c r="G106" t="n">
        <v>90.12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196.27</v>
      </c>
      <c r="Q106" t="n">
        <v>197.75</v>
      </c>
      <c r="R106" t="n">
        <v>31.35</v>
      </c>
      <c r="S106" t="n">
        <v>25.4</v>
      </c>
      <c r="T106" t="n">
        <v>2135.46</v>
      </c>
      <c r="U106" t="n">
        <v>0.8100000000000001</v>
      </c>
      <c r="V106" t="n">
        <v>0.88</v>
      </c>
      <c r="W106" t="n">
        <v>2.95</v>
      </c>
      <c r="X106" t="n">
        <v>0.12</v>
      </c>
      <c r="Y106" t="n">
        <v>1</v>
      </c>
      <c r="Z106" t="n">
        <v>10</v>
      </c>
      <c r="AA106" t="n">
        <v>341.8860528234262</v>
      </c>
      <c r="AB106" t="n">
        <v>467.7835804211622</v>
      </c>
      <c r="AC106" t="n">
        <v>423.1389720441443</v>
      </c>
      <c r="AD106" t="n">
        <v>341886.0528234262</v>
      </c>
      <c r="AE106" t="n">
        <v>467783.5804211622</v>
      </c>
      <c r="AF106" t="n">
        <v>1.57107422324872e-06</v>
      </c>
      <c r="AG106" t="n">
        <v>13</v>
      </c>
      <c r="AH106" t="n">
        <v>423138.9720441443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7.1965</v>
      </c>
      <c r="E107" t="n">
        <v>13.9</v>
      </c>
      <c r="F107" t="n">
        <v>10.51</v>
      </c>
      <c r="G107" t="n">
        <v>90.08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196.13</v>
      </c>
      <c r="Q107" t="n">
        <v>197.76</v>
      </c>
      <c r="R107" t="n">
        <v>31.18</v>
      </c>
      <c r="S107" t="n">
        <v>25.4</v>
      </c>
      <c r="T107" t="n">
        <v>2050.1</v>
      </c>
      <c r="U107" t="n">
        <v>0.8100000000000001</v>
      </c>
      <c r="V107" t="n">
        <v>0.89</v>
      </c>
      <c r="W107" t="n">
        <v>2.95</v>
      </c>
      <c r="X107" t="n">
        <v>0.12</v>
      </c>
      <c r="Y107" t="n">
        <v>1</v>
      </c>
      <c r="Z107" t="n">
        <v>10</v>
      </c>
      <c r="AA107" t="n">
        <v>341.7123622603383</v>
      </c>
      <c r="AB107" t="n">
        <v>467.5459293300584</v>
      </c>
      <c r="AC107" t="n">
        <v>422.9240020396301</v>
      </c>
      <c r="AD107" t="n">
        <v>341712.3622603383</v>
      </c>
      <c r="AE107" t="n">
        <v>467545.9293300584</v>
      </c>
      <c r="AF107" t="n">
        <v>1.571620190104172e-06</v>
      </c>
      <c r="AG107" t="n">
        <v>13</v>
      </c>
      <c r="AH107" t="n">
        <v>422924.0020396301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7.1951</v>
      </c>
      <c r="E108" t="n">
        <v>13.9</v>
      </c>
      <c r="F108" t="n">
        <v>10.51</v>
      </c>
      <c r="G108" t="n">
        <v>90.09999999999999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196.07</v>
      </c>
      <c r="Q108" t="n">
        <v>197.77</v>
      </c>
      <c r="R108" t="n">
        <v>31.2</v>
      </c>
      <c r="S108" t="n">
        <v>25.4</v>
      </c>
      <c r="T108" t="n">
        <v>2063.49</v>
      </c>
      <c r="U108" t="n">
        <v>0.8100000000000001</v>
      </c>
      <c r="V108" t="n">
        <v>0.89</v>
      </c>
      <c r="W108" t="n">
        <v>2.95</v>
      </c>
      <c r="X108" t="n">
        <v>0.12</v>
      </c>
      <c r="Y108" t="n">
        <v>1</v>
      </c>
      <c r="Z108" t="n">
        <v>10</v>
      </c>
      <c r="AA108" t="n">
        <v>341.7049363294146</v>
      </c>
      <c r="AB108" t="n">
        <v>467.5357688437599</v>
      </c>
      <c r="AC108" t="n">
        <v>422.9148112558835</v>
      </c>
      <c r="AD108" t="n">
        <v>341704.9363294147</v>
      </c>
      <c r="AE108" t="n">
        <v>467535.7688437599</v>
      </c>
      <c r="AF108" t="n">
        <v>1.571314448665119e-06</v>
      </c>
      <c r="AG108" t="n">
        <v>13</v>
      </c>
      <c r="AH108" t="n">
        <v>422914.8112558835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7.1978</v>
      </c>
      <c r="E109" t="n">
        <v>13.89</v>
      </c>
      <c r="F109" t="n">
        <v>10.51</v>
      </c>
      <c r="G109" t="n">
        <v>90.06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195.9</v>
      </c>
      <c r="Q109" t="n">
        <v>197.75</v>
      </c>
      <c r="R109" t="n">
        <v>31.05</v>
      </c>
      <c r="S109" t="n">
        <v>25.4</v>
      </c>
      <c r="T109" t="n">
        <v>1985.39</v>
      </c>
      <c r="U109" t="n">
        <v>0.82</v>
      </c>
      <c r="V109" t="n">
        <v>0.89</v>
      </c>
      <c r="W109" t="n">
        <v>2.95</v>
      </c>
      <c r="X109" t="n">
        <v>0.12</v>
      </c>
      <c r="Y109" t="n">
        <v>1</v>
      </c>
      <c r="Z109" t="n">
        <v>10</v>
      </c>
      <c r="AA109" t="n">
        <v>341.5032384391192</v>
      </c>
      <c r="AB109" t="n">
        <v>467.2597968919748</v>
      </c>
      <c r="AC109" t="n">
        <v>422.6651776798477</v>
      </c>
      <c r="AD109" t="n">
        <v>341503.2384391192</v>
      </c>
      <c r="AE109" t="n">
        <v>467259.7968919748</v>
      </c>
      <c r="AF109" t="n">
        <v>1.571904092869007e-06</v>
      </c>
      <c r="AG109" t="n">
        <v>13</v>
      </c>
      <c r="AH109" t="n">
        <v>422665.1776798476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7.2359</v>
      </c>
      <c r="E110" t="n">
        <v>13.82</v>
      </c>
      <c r="F110" t="n">
        <v>10.49</v>
      </c>
      <c r="G110" t="n">
        <v>104.89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4</v>
      </c>
      <c r="N110" t="n">
        <v>119.68</v>
      </c>
      <c r="O110" t="n">
        <v>44572.45</v>
      </c>
      <c r="P110" t="n">
        <v>195.49</v>
      </c>
      <c r="Q110" t="n">
        <v>197.75</v>
      </c>
      <c r="R110" t="n">
        <v>30.52</v>
      </c>
      <c r="S110" t="n">
        <v>25.4</v>
      </c>
      <c r="T110" t="n">
        <v>1725.83</v>
      </c>
      <c r="U110" t="n">
        <v>0.83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328.9121295001853</v>
      </c>
      <c r="AB110" t="n">
        <v>450.0320861612029</v>
      </c>
      <c r="AC110" t="n">
        <v>407.0816554819768</v>
      </c>
      <c r="AD110" t="n">
        <v>328912.1295001853</v>
      </c>
      <c r="AE110" t="n">
        <v>450032.0861612029</v>
      </c>
      <c r="AF110" t="n">
        <v>1.580224627746096e-06</v>
      </c>
      <c r="AG110" t="n">
        <v>12</v>
      </c>
      <c r="AH110" t="n">
        <v>407081.6554819768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7.2362</v>
      </c>
      <c r="E111" t="n">
        <v>13.82</v>
      </c>
      <c r="F111" t="n">
        <v>10.49</v>
      </c>
      <c r="G111" t="n">
        <v>104.89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195.7</v>
      </c>
      <c r="Q111" t="n">
        <v>197.75</v>
      </c>
      <c r="R111" t="n">
        <v>30.46</v>
      </c>
      <c r="S111" t="n">
        <v>25.4</v>
      </c>
      <c r="T111" t="n">
        <v>1697.68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329.0620399772952</v>
      </c>
      <c r="AB111" t="n">
        <v>450.237200289568</v>
      </c>
      <c r="AC111" t="n">
        <v>407.2671938058103</v>
      </c>
      <c r="AD111" t="n">
        <v>329062.0399772952</v>
      </c>
      <c r="AE111" t="n">
        <v>450237.200289568</v>
      </c>
      <c r="AF111" t="n">
        <v>1.58029014376875e-06</v>
      </c>
      <c r="AG111" t="n">
        <v>12</v>
      </c>
      <c r="AH111" t="n">
        <v>407267.1938058103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7.2392</v>
      </c>
      <c r="E112" t="n">
        <v>13.81</v>
      </c>
      <c r="F112" t="n">
        <v>10.48</v>
      </c>
      <c r="G112" t="n">
        <v>104.83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195.68</v>
      </c>
      <c r="Q112" t="n">
        <v>197.75</v>
      </c>
      <c r="R112" t="n">
        <v>30.24</v>
      </c>
      <c r="S112" t="n">
        <v>25.4</v>
      </c>
      <c r="T112" t="n">
        <v>1586.1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328.922564787366</v>
      </c>
      <c r="AB112" t="n">
        <v>450.0463641814959</v>
      </c>
      <c r="AC112" t="n">
        <v>407.0945708280523</v>
      </c>
      <c r="AD112" t="n">
        <v>328922.564787366</v>
      </c>
      <c r="AE112" t="n">
        <v>450046.3641814959</v>
      </c>
      <c r="AF112" t="n">
        <v>1.580945303995292e-06</v>
      </c>
      <c r="AG112" t="n">
        <v>12</v>
      </c>
      <c r="AH112" t="n">
        <v>407094.5708280524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7.2401</v>
      </c>
      <c r="E113" t="n">
        <v>13.81</v>
      </c>
      <c r="F113" t="n">
        <v>10.48</v>
      </c>
      <c r="G113" t="n">
        <v>104.81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195.9</v>
      </c>
      <c r="Q113" t="n">
        <v>197.75</v>
      </c>
      <c r="R113" t="n">
        <v>30.21</v>
      </c>
      <c r="S113" t="n">
        <v>25.4</v>
      </c>
      <c r="T113" t="n">
        <v>1572.13</v>
      </c>
      <c r="U113" t="n">
        <v>0.84</v>
      </c>
      <c r="V113" t="n">
        <v>0.89</v>
      </c>
      <c r="W113" t="n">
        <v>2.95</v>
      </c>
      <c r="X113" t="n">
        <v>0.09</v>
      </c>
      <c r="Y113" t="n">
        <v>1</v>
      </c>
      <c r="Z113" t="n">
        <v>10</v>
      </c>
      <c r="AA113" t="n">
        <v>329.0638797110791</v>
      </c>
      <c r="AB113" t="n">
        <v>450.2397174944945</v>
      </c>
      <c r="AC113" t="n">
        <v>407.2694707722314</v>
      </c>
      <c r="AD113" t="n">
        <v>329063.8797110791</v>
      </c>
      <c r="AE113" t="n">
        <v>450239.7174944945</v>
      </c>
      <c r="AF113" t="n">
        <v>1.581141852063255e-06</v>
      </c>
      <c r="AG113" t="n">
        <v>12</v>
      </c>
      <c r="AH113" t="n">
        <v>407269.4707722315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7.2397</v>
      </c>
      <c r="E114" t="n">
        <v>13.81</v>
      </c>
      <c r="F114" t="n">
        <v>10.48</v>
      </c>
      <c r="G114" t="n">
        <v>104.82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196.06</v>
      </c>
      <c r="Q114" t="n">
        <v>197.76</v>
      </c>
      <c r="R114" t="n">
        <v>30.31</v>
      </c>
      <c r="S114" t="n">
        <v>25.4</v>
      </c>
      <c r="T114" t="n">
        <v>1620.62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329.1948445591065</v>
      </c>
      <c r="AB114" t="n">
        <v>450.4189093773269</v>
      </c>
      <c r="AC114" t="n">
        <v>407.4315608332637</v>
      </c>
      <c r="AD114" t="n">
        <v>329194.8445591065</v>
      </c>
      <c r="AE114" t="n">
        <v>450418.9093773269</v>
      </c>
      <c r="AF114" t="n">
        <v>1.581054497366383e-06</v>
      </c>
      <c r="AG114" t="n">
        <v>12</v>
      </c>
      <c r="AH114" t="n">
        <v>407431.5608332637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7.2389</v>
      </c>
      <c r="E115" t="n">
        <v>13.81</v>
      </c>
      <c r="F115" t="n">
        <v>10.48</v>
      </c>
      <c r="G115" t="n">
        <v>104.84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196.27</v>
      </c>
      <c r="Q115" t="n">
        <v>197.75</v>
      </c>
      <c r="R115" t="n">
        <v>30.29</v>
      </c>
      <c r="S115" t="n">
        <v>25.4</v>
      </c>
      <c r="T115" t="n">
        <v>1611.18</v>
      </c>
      <c r="U115" t="n">
        <v>0.84</v>
      </c>
      <c r="V115" t="n">
        <v>0.89</v>
      </c>
      <c r="W115" t="n">
        <v>2.95</v>
      </c>
      <c r="X115" t="n">
        <v>0.09</v>
      </c>
      <c r="Y115" t="n">
        <v>1</v>
      </c>
      <c r="Z115" t="n">
        <v>10</v>
      </c>
      <c r="AA115" t="n">
        <v>329.374123420541</v>
      </c>
      <c r="AB115" t="n">
        <v>450.6642066247667</v>
      </c>
      <c r="AC115" t="n">
        <v>407.6534472556847</v>
      </c>
      <c r="AD115" t="n">
        <v>329374.1234205409</v>
      </c>
      <c r="AE115" t="n">
        <v>450664.2066247668</v>
      </c>
      <c r="AF115" t="n">
        <v>1.580879787972638e-06</v>
      </c>
      <c r="AG115" t="n">
        <v>12</v>
      </c>
      <c r="AH115" t="n">
        <v>407653.4472556848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7.2391</v>
      </c>
      <c r="E116" t="n">
        <v>13.81</v>
      </c>
      <c r="F116" t="n">
        <v>10.48</v>
      </c>
      <c r="G116" t="n">
        <v>104.83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196.57</v>
      </c>
      <c r="Q116" t="n">
        <v>197.78</v>
      </c>
      <c r="R116" t="n">
        <v>30.29</v>
      </c>
      <c r="S116" t="n">
        <v>25.4</v>
      </c>
      <c r="T116" t="n">
        <v>1613.25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329.5942901680056</v>
      </c>
      <c r="AB116" t="n">
        <v>450.9654484817192</v>
      </c>
      <c r="AC116" t="n">
        <v>407.9259390126053</v>
      </c>
      <c r="AD116" t="n">
        <v>329594.2901680056</v>
      </c>
      <c r="AE116" t="n">
        <v>450965.4484817192</v>
      </c>
      <c r="AF116" t="n">
        <v>1.580923465321074e-06</v>
      </c>
      <c r="AG116" t="n">
        <v>12</v>
      </c>
      <c r="AH116" t="n">
        <v>407925.9390126053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7.2373</v>
      </c>
      <c r="E117" t="n">
        <v>13.82</v>
      </c>
      <c r="F117" t="n">
        <v>10.49</v>
      </c>
      <c r="G117" t="n">
        <v>104.87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196.87</v>
      </c>
      <c r="Q117" t="n">
        <v>197.75</v>
      </c>
      <c r="R117" t="n">
        <v>30.33</v>
      </c>
      <c r="S117" t="n">
        <v>25.4</v>
      </c>
      <c r="T117" t="n">
        <v>1632.38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329.9123782579092</v>
      </c>
      <c r="AB117" t="n">
        <v>451.4006706393814</v>
      </c>
      <c r="AC117" t="n">
        <v>408.3196241783783</v>
      </c>
      <c r="AD117" t="n">
        <v>329912.3782579091</v>
      </c>
      <c r="AE117" t="n">
        <v>451400.6706393813</v>
      </c>
      <c r="AF117" t="n">
        <v>1.580530369185149e-06</v>
      </c>
      <c r="AG117" t="n">
        <v>12</v>
      </c>
      <c r="AH117" t="n">
        <v>408319.6241783783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7.2356</v>
      </c>
      <c r="E118" t="n">
        <v>13.82</v>
      </c>
      <c r="F118" t="n">
        <v>10.49</v>
      </c>
      <c r="G118" t="n">
        <v>104.9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197.15</v>
      </c>
      <c r="Q118" t="n">
        <v>197.75</v>
      </c>
      <c r="R118" t="n">
        <v>30.5</v>
      </c>
      <c r="S118" t="n">
        <v>25.4</v>
      </c>
      <c r="T118" t="n">
        <v>1716.45</v>
      </c>
      <c r="U118" t="n">
        <v>0.83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330.168650082549</v>
      </c>
      <c r="AB118" t="n">
        <v>451.7513130557686</v>
      </c>
      <c r="AC118" t="n">
        <v>408.6368017746752</v>
      </c>
      <c r="AD118" t="n">
        <v>330168.650082549</v>
      </c>
      <c r="AE118" t="n">
        <v>451751.3130557686</v>
      </c>
      <c r="AF118" t="n">
        <v>1.580159111723441e-06</v>
      </c>
      <c r="AG118" t="n">
        <v>12</v>
      </c>
      <c r="AH118" t="n">
        <v>408636.8017746753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7.2375</v>
      </c>
      <c r="E119" t="n">
        <v>13.82</v>
      </c>
      <c r="F119" t="n">
        <v>10.49</v>
      </c>
      <c r="G119" t="n">
        <v>104.86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197.3</v>
      </c>
      <c r="Q119" t="n">
        <v>197.75</v>
      </c>
      <c r="R119" t="n">
        <v>30.44</v>
      </c>
      <c r="S119" t="n">
        <v>25.4</v>
      </c>
      <c r="T119" t="n">
        <v>1685.55</v>
      </c>
      <c r="U119" t="n">
        <v>0.83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330.2303272823386</v>
      </c>
      <c r="AB119" t="n">
        <v>451.8357025215267</v>
      </c>
      <c r="AC119" t="n">
        <v>408.7131372282628</v>
      </c>
      <c r="AD119" t="n">
        <v>330230.3272823386</v>
      </c>
      <c r="AE119" t="n">
        <v>451835.7025215267</v>
      </c>
      <c r="AF119" t="n">
        <v>1.580574046533585e-06</v>
      </c>
      <c r="AG119" t="n">
        <v>12</v>
      </c>
      <c r="AH119" t="n">
        <v>408713.1372282628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7.2381</v>
      </c>
      <c r="E120" t="n">
        <v>13.82</v>
      </c>
      <c r="F120" t="n">
        <v>10.49</v>
      </c>
      <c r="G120" t="n">
        <v>104.85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197.3</v>
      </c>
      <c r="Q120" t="n">
        <v>197.75</v>
      </c>
      <c r="R120" t="n">
        <v>30.31</v>
      </c>
      <c r="S120" t="n">
        <v>25.4</v>
      </c>
      <c r="T120" t="n">
        <v>1620.13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330.2141836634514</v>
      </c>
      <c r="AB120" t="n">
        <v>451.813614109959</v>
      </c>
      <c r="AC120" t="n">
        <v>408.6931569036939</v>
      </c>
      <c r="AD120" t="n">
        <v>330214.1836634513</v>
      </c>
      <c r="AE120" t="n">
        <v>451813.614109959</v>
      </c>
      <c r="AF120" t="n">
        <v>1.580705078578893e-06</v>
      </c>
      <c r="AG120" t="n">
        <v>12</v>
      </c>
      <c r="AH120" t="n">
        <v>408693.1569036939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7.2423</v>
      </c>
      <c r="E121" t="n">
        <v>13.81</v>
      </c>
      <c r="F121" t="n">
        <v>10.48</v>
      </c>
      <c r="G121" t="n">
        <v>104.77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197.17</v>
      </c>
      <c r="Q121" t="n">
        <v>197.75</v>
      </c>
      <c r="R121" t="n">
        <v>30.07</v>
      </c>
      <c r="S121" t="n">
        <v>25.4</v>
      </c>
      <c r="T121" t="n">
        <v>1502.03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329.959369646944</v>
      </c>
      <c r="AB121" t="n">
        <v>451.4649663309726</v>
      </c>
      <c r="AC121" t="n">
        <v>408.3777835794036</v>
      </c>
      <c r="AD121" t="n">
        <v>329959.369646944</v>
      </c>
      <c r="AE121" t="n">
        <v>451464.9663309726</v>
      </c>
      <c r="AF121" t="n">
        <v>1.581622302896053e-06</v>
      </c>
      <c r="AG121" t="n">
        <v>12</v>
      </c>
      <c r="AH121" t="n">
        <v>408377.7835794037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7.2405</v>
      </c>
      <c r="E122" t="n">
        <v>13.81</v>
      </c>
      <c r="F122" t="n">
        <v>10.48</v>
      </c>
      <c r="G122" t="n">
        <v>104.81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197.43</v>
      </c>
      <c r="Q122" t="n">
        <v>197.75</v>
      </c>
      <c r="R122" t="n">
        <v>30.2</v>
      </c>
      <c r="S122" t="n">
        <v>25.4</v>
      </c>
      <c r="T122" t="n">
        <v>1566.52</v>
      </c>
      <c r="U122" t="n">
        <v>0.84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330.2031330455031</v>
      </c>
      <c r="AB122" t="n">
        <v>451.7984941669635</v>
      </c>
      <c r="AC122" t="n">
        <v>408.6794799868368</v>
      </c>
      <c r="AD122" t="n">
        <v>330203.1330455031</v>
      </c>
      <c r="AE122" t="n">
        <v>451798.4941669634</v>
      </c>
      <c r="AF122" t="n">
        <v>1.581229206760127e-06</v>
      </c>
      <c r="AG122" t="n">
        <v>12</v>
      </c>
      <c r="AH122" t="n">
        <v>408679.4799868368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7.2375</v>
      </c>
      <c r="E123" t="n">
        <v>13.82</v>
      </c>
      <c r="F123" t="n">
        <v>10.49</v>
      </c>
      <c r="G123" t="n">
        <v>104.86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197.68</v>
      </c>
      <c r="Q123" t="n">
        <v>197.75</v>
      </c>
      <c r="R123" t="n">
        <v>30.35</v>
      </c>
      <c r="S123" t="n">
        <v>25.4</v>
      </c>
      <c r="T123" t="n">
        <v>1640.67</v>
      </c>
      <c r="U123" t="n">
        <v>0.84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330.5160536043344</v>
      </c>
      <c r="AB123" t="n">
        <v>452.226645880637</v>
      </c>
      <c r="AC123" t="n">
        <v>409.0667695018721</v>
      </c>
      <c r="AD123" t="n">
        <v>330516.0536043344</v>
      </c>
      <c r="AE123" t="n">
        <v>452226.645880637</v>
      </c>
      <c r="AF123" t="n">
        <v>1.580574046533585e-06</v>
      </c>
      <c r="AG123" t="n">
        <v>12</v>
      </c>
      <c r="AH123" t="n">
        <v>409066.7695018721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7.2362</v>
      </c>
      <c r="E124" t="n">
        <v>13.82</v>
      </c>
      <c r="F124" t="n">
        <v>10.49</v>
      </c>
      <c r="G124" t="n">
        <v>104.89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197.82</v>
      </c>
      <c r="Q124" t="n">
        <v>197.75</v>
      </c>
      <c r="R124" t="n">
        <v>30.37</v>
      </c>
      <c r="S124" t="n">
        <v>25.4</v>
      </c>
      <c r="T124" t="n">
        <v>1652.99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330.6563784646162</v>
      </c>
      <c r="AB124" t="n">
        <v>452.4186445451705</v>
      </c>
      <c r="AC124" t="n">
        <v>409.2404440833343</v>
      </c>
      <c r="AD124" t="n">
        <v>330656.3784646162</v>
      </c>
      <c r="AE124" t="n">
        <v>452418.6445451705</v>
      </c>
      <c r="AF124" t="n">
        <v>1.58029014376875e-06</v>
      </c>
      <c r="AG124" t="n">
        <v>12</v>
      </c>
      <c r="AH124" t="n">
        <v>409240.4440833343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7.2388</v>
      </c>
      <c r="E125" t="n">
        <v>13.81</v>
      </c>
      <c r="F125" t="n">
        <v>10.48</v>
      </c>
      <c r="G125" t="n">
        <v>104.84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197.82</v>
      </c>
      <c r="Q125" t="n">
        <v>197.77</v>
      </c>
      <c r="R125" t="n">
        <v>30.26</v>
      </c>
      <c r="S125" t="n">
        <v>25.4</v>
      </c>
      <c r="T125" t="n">
        <v>1593.76</v>
      </c>
      <c r="U125" t="n">
        <v>0.84</v>
      </c>
      <c r="V125" t="n">
        <v>0.89</v>
      </c>
      <c r="W125" t="n">
        <v>2.95</v>
      </c>
      <c r="X125" t="n">
        <v>0.09</v>
      </c>
      <c r="Y125" t="n">
        <v>1</v>
      </c>
      <c r="Z125" t="n">
        <v>10</v>
      </c>
      <c r="AA125" t="n">
        <v>330.5420552618744</v>
      </c>
      <c r="AB125" t="n">
        <v>452.2622224955955</v>
      </c>
      <c r="AC125" t="n">
        <v>409.098950734631</v>
      </c>
      <c r="AD125" t="n">
        <v>330542.0552618744</v>
      </c>
      <c r="AE125" t="n">
        <v>452262.2224955955</v>
      </c>
      <c r="AF125" t="n">
        <v>1.58085794929842e-06</v>
      </c>
      <c r="AG125" t="n">
        <v>12</v>
      </c>
      <c r="AH125" t="n">
        <v>409098.950734631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7.2366</v>
      </c>
      <c r="E126" t="n">
        <v>13.82</v>
      </c>
      <c r="F126" t="n">
        <v>10.49</v>
      </c>
      <c r="G126" t="n">
        <v>104.88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197.92</v>
      </c>
      <c r="Q126" t="n">
        <v>197.76</v>
      </c>
      <c r="R126" t="n">
        <v>30.42</v>
      </c>
      <c r="S126" t="n">
        <v>25.4</v>
      </c>
      <c r="T126" t="n">
        <v>1676.9</v>
      </c>
      <c r="U126" t="n">
        <v>0.83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330.7207907601203</v>
      </c>
      <c r="AB126" t="n">
        <v>452.5067762895492</v>
      </c>
      <c r="AC126" t="n">
        <v>409.3201646577232</v>
      </c>
      <c r="AD126" t="n">
        <v>330720.7907601203</v>
      </c>
      <c r="AE126" t="n">
        <v>452506.7762895492</v>
      </c>
      <c r="AF126" t="n">
        <v>1.580377498465622e-06</v>
      </c>
      <c r="AG126" t="n">
        <v>12</v>
      </c>
      <c r="AH126" t="n">
        <v>409320.1646577232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7.2366</v>
      </c>
      <c r="E127" t="n">
        <v>13.82</v>
      </c>
      <c r="F127" t="n">
        <v>10.49</v>
      </c>
      <c r="G127" t="n">
        <v>104.88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198.06</v>
      </c>
      <c r="Q127" t="n">
        <v>197.76</v>
      </c>
      <c r="R127" t="n">
        <v>30.43</v>
      </c>
      <c r="S127" t="n">
        <v>25.4</v>
      </c>
      <c r="T127" t="n">
        <v>1680.68</v>
      </c>
      <c r="U127" t="n">
        <v>0.83</v>
      </c>
      <c r="V127" t="n">
        <v>0.89</v>
      </c>
      <c r="W127" t="n">
        <v>2.95</v>
      </c>
      <c r="X127" t="n">
        <v>0.1</v>
      </c>
      <c r="Y127" t="n">
        <v>1</v>
      </c>
      <c r="Z127" t="n">
        <v>10</v>
      </c>
      <c r="AA127" t="n">
        <v>330.8260714443331</v>
      </c>
      <c r="AB127" t="n">
        <v>452.6508259663451</v>
      </c>
      <c r="AC127" t="n">
        <v>409.4504664355406</v>
      </c>
      <c r="AD127" t="n">
        <v>330826.0714443331</v>
      </c>
      <c r="AE127" t="n">
        <v>452650.8259663451</v>
      </c>
      <c r="AF127" t="n">
        <v>1.580377498465622e-06</v>
      </c>
      <c r="AG127" t="n">
        <v>12</v>
      </c>
      <c r="AH127" t="n">
        <v>409450.4664355406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7.2387</v>
      </c>
      <c r="E128" t="n">
        <v>13.81</v>
      </c>
      <c r="F128" t="n">
        <v>10.48</v>
      </c>
      <c r="G128" t="n">
        <v>104.84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197.98</v>
      </c>
      <c r="Q128" t="n">
        <v>197.75</v>
      </c>
      <c r="R128" t="n">
        <v>30.36</v>
      </c>
      <c r="S128" t="n">
        <v>25.4</v>
      </c>
      <c r="T128" t="n">
        <v>1647.87</v>
      </c>
      <c r="U128" t="n">
        <v>0.84</v>
      </c>
      <c r="V128" t="n">
        <v>0.89</v>
      </c>
      <c r="W128" t="n">
        <v>2.95</v>
      </c>
      <c r="X128" t="n">
        <v>0.09</v>
      </c>
      <c r="Y128" t="n">
        <v>1</v>
      </c>
      <c r="Z128" t="n">
        <v>10</v>
      </c>
      <c r="AA128" t="n">
        <v>330.6650358244279</v>
      </c>
      <c r="AB128" t="n">
        <v>452.4304899268007</v>
      </c>
      <c r="AC128" t="n">
        <v>409.2511589583668</v>
      </c>
      <c r="AD128" t="n">
        <v>330665.0358244279</v>
      </c>
      <c r="AE128" t="n">
        <v>452430.4899268007</v>
      </c>
      <c r="AF128" t="n">
        <v>1.580836110624202e-06</v>
      </c>
      <c r="AG128" t="n">
        <v>12</v>
      </c>
      <c r="AH128" t="n">
        <v>409251.1589583668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7.2379</v>
      </c>
      <c r="E129" t="n">
        <v>13.82</v>
      </c>
      <c r="F129" t="n">
        <v>10.49</v>
      </c>
      <c r="G129" t="n">
        <v>104.86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198.09</v>
      </c>
      <c r="Q129" t="n">
        <v>197.76</v>
      </c>
      <c r="R129" t="n">
        <v>30.32</v>
      </c>
      <c r="S129" t="n">
        <v>25.4</v>
      </c>
      <c r="T129" t="n">
        <v>1627.73</v>
      </c>
      <c r="U129" t="n">
        <v>0.84</v>
      </c>
      <c r="V129" t="n">
        <v>0.89</v>
      </c>
      <c r="W129" t="n">
        <v>2.95</v>
      </c>
      <c r="X129" t="n">
        <v>0.1</v>
      </c>
      <c r="Y129" t="n">
        <v>1</v>
      </c>
      <c r="Z129" t="n">
        <v>10</v>
      </c>
      <c r="AA129" t="n">
        <v>330.8135417298053</v>
      </c>
      <c r="AB129" t="n">
        <v>452.6336822581562</v>
      </c>
      <c r="AC129" t="n">
        <v>409.4349588987999</v>
      </c>
      <c r="AD129" t="n">
        <v>330813.5417298053</v>
      </c>
      <c r="AE129" t="n">
        <v>452633.6822581562</v>
      </c>
      <c r="AF129" t="n">
        <v>1.580661401230457e-06</v>
      </c>
      <c r="AG129" t="n">
        <v>12</v>
      </c>
      <c r="AH129" t="n">
        <v>409434.9588988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7.2382</v>
      </c>
      <c r="E130" t="n">
        <v>13.82</v>
      </c>
      <c r="F130" t="n">
        <v>10.48</v>
      </c>
      <c r="G130" t="n">
        <v>104.85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198.05</v>
      </c>
      <c r="Q130" t="n">
        <v>197.75</v>
      </c>
      <c r="R130" t="n">
        <v>30.4</v>
      </c>
      <c r="S130" t="n">
        <v>25.4</v>
      </c>
      <c r="T130" t="n">
        <v>1666.37</v>
      </c>
      <c r="U130" t="n">
        <v>0.84</v>
      </c>
      <c r="V130" t="n">
        <v>0.89</v>
      </c>
      <c r="W130" t="n">
        <v>2.95</v>
      </c>
      <c r="X130" t="n">
        <v>0.1</v>
      </c>
      <c r="Y130" t="n">
        <v>1</v>
      </c>
      <c r="Z130" t="n">
        <v>10</v>
      </c>
      <c r="AA130" t="n">
        <v>330.7311473890684</v>
      </c>
      <c r="AB130" t="n">
        <v>452.5209466861782</v>
      </c>
      <c r="AC130" t="n">
        <v>409.3329826515862</v>
      </c>
      <c r="AD130" t="n">
        <v>330731.1473890684</v>
      </c>
      <c r="AE130" t="n">
        <v>452520.9466861782</v>
      </c>
      <c r="AF130" t="n">
        <v>1.580726917253111e-06</v>
      </c>
      <c r="AG130" t="n">
        <v>12</v>
      </c>
      <c r="AH130" t="n">
        <v>409332.9826515862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7.2392</v>
      </c>
      <c r="E131" t="n">
        <v>13.81</v>
      </c>
      <c r="F131" t="n">
        <v>10.48</v>
      </c>
      <c r="G131" t="n">
        <v>104.83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198</v>
      </c>
      <c r="Q131" t="n">
        <v>197.76</v>
      </c>
      <c r="R131" t="n">
        <v>30.31</v>
      </c>
      <c r="S131" t="n">
        <v>25.4</v>
      </c>
      <c r="T131" t="n">
        <v>1621.01</v>
      </c>
      <c r="U131" t="n">
        <v>0.84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330.6665895242629</v>
      </c>
      <c r="AB131" t="n">
        <v>452.4326157674594</v>
      </c>
      <c r="AC131" t="n">
        <v>409.2530819117766</v>
      </c>
      <c r="AD131" t="n">
        <v>330666.5895242629</v>
      </c>
      <c r="AE131" t="n">
        <v>452432.6157674594</v>
      </c>
      <c r="AF131" t="n">
        <v>1.580945303995292e-06</v>
      </c>
      <c r="AG131" t="n">
        <v>12</v>
      </c>
      <c r="AH131" t="n">
        <v>409253.0819117766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7.2379</v>
      </c>
      <c r="E132" t="n">
        <v>13.82</v>
      </c>
      <c r="F132" t="n">
        <v>10.49</v>
      </c>
      <c r="G132" t="n">
        <v>104.86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198.09</v>
      </c>
      <c r="Q132" t="n">
        <v>197.75</v>
      </c>
      <c r="R132" t="n">
        <v>30.33</v>
      </c>
      <c r="S132" t="n">
        <v>25.4</v>
      </c>
      <c r="T132" t="n">
        <v>1632.8</v>
      </c>
      <c r="U132" t="n">
        <v>0.84</v>
      </c>
      <c r="V132" t="n">
        <v>0.89</v>
      </c>
      <c r="W132" t="n">
        <v>2.95</v>
      </c>
      <c r="X132" t="n">
        <v>0.1</v>
      </c>
      <c r="Y132" t="n">
        <v>1</v>
      </c>
      <c r="Z132" t="n">
        <v>10</v>
      </c>
      <c r="AA132" t="n">
        <v>330.8135417298053</v>
      </c>
      <c r="AB132" t="n">
        <v>452.6336822581562</v>
      </c>
      <c r="AC132" t="n">
        <v>409.4349588987999</v>
      </c>
      <c r="AD132" t="n">
        <v>330813.5417298053</v>
      </c>
      <c r="AE132" t="n">
        <v>452633.6822581562</v>
      </c>
      <c r="AF132" t="n">
        <v>1.580661401230457e-06</v>
      </c>
      <c r="AG132" t="n">
        <v>12</v>
      </c>
      <c r="AH132" t="n">
        <v>409434.9588988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10.49</v>
      </c>
      <c r="G133" t="n">
        <v>104.85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198.06</v>
      </c>
      <c r="Q133" t="n">
        <v>197.78</v>
      </c>
      <c r="R133" t="n">
        <v>30.43</v>
      </c>
      <c r="S133" t="n">
        <v>25.4</v>
      </c>
      <c r="T133" t="n">
        <v>1681.27</v>
      </c>
      <c r="U133" t="n">
        <v>0.83</v>
      </c>
      <c r="V133" t="n">
        <v>0.89</v>
      </c>
      <c r="W133" t="n">
        <v>2.95</v>
      </c>
      <c r="X133" t="n">
        <v>0.1</v>
      </c>
      <c r="Y133" t="n">
        <v>1</v>
      </c>
      <c r="Z133" t="n">
        <v>10</v>
      </c>
      <c r="AA133" t="n">
        <v>330.7855889370575</v>
      </c>
      <c r="AB133" t="n">
        <v>452.5954360139285</v>
      </c>
      <c r="AC133" t="n">
        <v>409.4003628224424</v>
      </c>
      <c r="AD133" t="n">
        <v>330785.5889370575</v>
      </c>
      <c r="AE133" t="n">
        <v>452595.4360139285</v>
      </c>
      <c r="AF133" t="n">
        <v>1.580705078578893e-06</v>
      </c>
      <c r="AG133" t="n">
        <v>12</v>
      </c>
      <c r="AH133" t="n">
        <v>409400.3628224424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7.2392</v>
      </c>
      <c r="E134" t="n">
        <v>13.81</v>
      </c>
      <c r="F134" t="n">
        <v>10.48</v>
      </c>
      <c r="G134" t="n">
        <v>104.83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197.95</v>
      </c>
      <c r="Q134" t="n">
        <v>197.75</v>
      </c>
      <c r="R134" t="n">
        <v>30.25</v>
      </c>
      <c r="S134" t="n">
        <v>25.4</v>
      </c>
      <c r="T134" t="n">
        <v>1589.88</v>
      </c>
      <c r="U134" t="n">
        <v>0.84</v>
      </c>
      <c r="V134" t="n">
        <v>0.89</v>
      </c>
      <c r="W134" t="n">
        <v>2.95</v>
      </c>
      <c r="X134" t="n">
        <v>0.09</v>
      </c>
      <c r="Y134" t="n">
        <v>1</v>
      </c>
      <c r="Z134" t="n">
        <v>10</v>
      </c>
      <c r="AA134" t="n">
        <v>330.6290027842436</v>
      </c>
      <c r="AB134" t="n">
        <v>452.381187931555</v>
      </c>
      <c r="AC134" t="n">
        <v>409.2065622763516</v>
      </c>
      <c r="AD134" t="n">
        <v>330629.0027842436</v>
      </c>
      <c r="AE134" t="n">
        <v>452381.187931555</v>
      </c>
      <c r="AF134" t="n">
        <v>1.580945303995292e-06</v>
      </c>
      <c r="AG134" t="n">
        <v>12</v>
      </c>
      <c r="AH134" t="n">
        <v>409206.5622763516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7.2376</v>
      </c>
      <c r="E135" t="n">
        <v>13.82</v>
      </c>
      <c r="F135" t="n">
        <v>10.49</v>
      </c>
      <c r="G135" t="n">
        <v>104.86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198.03</v>
      </c>
      <c r="Q135" t="n">
        <v>197.75</v>
      </c>
      <c r="R135" t="n">
        <v>30.36</v>
      </c>
      <c r="S135" t="n">
        <v>25.4</v>
      </c>
      <c r="T135" t="n">
        <v>1648.54</v>
      </c>
      <c r="U135" t="n">
        <v>0.84</v>
      </c>
      <c r="V135" t="n">
        <v>0.89</v>
      </c>
      <c r="W135" t="n">
        <v>2.95</v>
      </c>
      <c r="X135" t="n">
        <v>0.1</v>
      </c>
      <c r="Y135" t="n">
        <v>1</v>
      </c>
      <c r="Z135" t="n">
        <v>10</v>
      </c>
      <c r="AA135" t="n">
        <v>330.7765242121544</v>
      </c>
      <c r="AB135" t="n">
        <v>452.5830332574087</v>
      </c>
      <c r="AC135" t="n">
        <v>409.3891437675975</v>
      </c>
      <c r="AD135" t="n">
        <v>330776.5242121544</v>
      </c>
      <c r="AE135" t="n">
        <v>452583.0332574086</v>
      </c>
      <c r="AF135" t="n">
        <v>1.580595885207803e-06</v>
      </c>
      <c r="AG135" t="n">
        <v>12</v>
      </c>
      <c r="AH135" t="n">
        <v>409389.1437675975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7.2405</v>
      </c>
      <c r="E136" t="n">
        <v>13.81</v>
      </c>
      <c r="F136" t="n">
        <v>10.48</v>
      </c>
      <c r="G136" t="n">
        <v>104.81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197.94</v>
      </c>
      <c r="Q136" t="n">
        <v>197.75</v>
      </c>
      <c r="R136" t="n">
        <v>30.25</v>
      </c>
      <c r="S136" t="n">
        <v>25.4</v>
      </c>
      <c r="T136" t="n">
        <v>1592.68</v>
      </c>
      <c r="U136" t="n">
        <v>0.84</v>
      </c>
      <c r="V136" t="n">
        <v>0.89</v>
      </c>
      <c r="W136" t="n">
        <v>2.95</v>
      </c>
      <c r="X136" t="n">
        <v>0.09</v>
      </c>
      <c r="Y136" t="n">
        <v>1</v>
      </c>
      <c r="Z136" t="n">
        <v>10</v>
      </c>
      <c r="AA136" t="n">
        <v>330.5864489586512</v>
      </c>
      <c r="AB136" t="n">
        <v>452.3229639100372</v>
      </c>
      <c r="AC136" t="n">
        <v>409.1538950737296</v>
      </c>
      <c r="AD136" t="n">
        <v>330586.4489586512</v>
      </c>
      <c r="AE136" t="n">
        <v>452322.9639100372</v>
      </c>
      <c r="AF136" t="n">
        <v>1.581229206760127e-06</v>
      </c>
      <c r="AG136" t="n">
        <v>12</v>
      </c>
      <c r="AH136" t="n">
        <v>409153.8950737296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7.24</v>
      </c>
      <c r="E137" t="n">
        <v>13.81</v>
      </c>
      <c r="F137" t="n">
        <v>10.48</v>
      </c>
      <c r="G137" t="n">
        <v>104.82</v>
      </c>
      <c r="H137" t="n">
        <v>1.64</v>
      </c>
      <c r="I137" t="n">
        <v>6</v>
      </c>
      <c r="J137" t="n">
        <v>378.08</v>
      </c>
      <c r="K137" t="n">
        <v>61.82</v>
      </c>
      <c r="L137" t="n">
        <v>34.75</v>
      </c>
      <c r="M137" t="n">
        <v>4</v>
      </c>
      <c r="N137" t="n">
        <v>131.51</v>
      </c>
      <c r="O137" t="n">
        <v>46864.14</v>
      </c>
      <c r="P137" t="n">
        <v>197.81</v>
      </c>
      <c r="Q137" t="n">
        <v>197.75</v>
      </c>
      <c r="R137" t="n">
        <v>30.26</v>
      </c>
      <c r="S137" t="n">
        <v>25.4</v>
      </c>
      <c r="T137" t="n">
        <v>1598.16</v>
      </c>
      <c r="U137" t="n">
        <v>0.84</v>
      </c>
      <c r="V137" t="n">
        <v>0.89</v>
      </c>
      <c r="W137" t="n">
        <v>2.95</v>
      </c>
      <c r="X137" t="n">
        <v>0.09</v>
      </c>
      <c r="Y137" t="n">
        <v>1</v>
      </c>
      <c r="Z137" t="n">
        <v>10</v>
      </c>
      <c r="AA137" t="n">
        <v>330.5022083122916</v>
      </c>
      <c r="AB137" t="n">
        <v>452.207702141253</v>
      </c>
      <c r="AC137" t="n">
        <v>409.0496337263872</v>
      </c>
      <c r="AD137" t="n">
        <v>330502.2083122916</v>
      </c>
      <c r="AE137" t="n">
        <v>452207.702141253</v>
      </c>
      <c r="AF137" t="n">
        <v>1.581120013389037e-06</v>
      </c>
      <c r="AG137" t="n">
        <v>12</v>
      </c>
      <c r="AH137" t="n">
        <v>409049.6337263872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7.2352</v>
      </c>
      <c r="E138" t="n">
        <v>13.82</v>
      </c>
      <c r="F138" t="n">
        <v>10.49</v>
      </c>
      <c r="G138" t="n">
        <v>104.91</v>
      </c>
      <c r="H138" t="n">
        <v>1.65</v>
      </c>
      <c r="I138" t="n">
        <v>6</v>
      </c>
      <c r="J138" t="n">
        <v>378.8</v>
      </c>
      <c r="K138" t="n">
        <v>61.82</v>
      </c>
      <c r="L138" t="n">
        <v>35</v>
      </c>
      <c r="M138" t="n">
        <v>4</v>
      </c>
      <c r="N138" t="n">
        <v>131.98</v>
      </c>
      <c r="O138" t="n">
        <v>46952.84</v>
      </c>
      <c r="P138" t="n">
        <v>197.98</v>
      </c>
      <c r="Q138" t="n">
        <v>197.75</v>
      </c>
      <c r="R138" t="n">
        <v>30.54</v>
      </c>
      <c r="S138" t="n">
        <v>25.4</v>
      </c>
      <c r="T138" t="n">
        <v>1734.89</v>
      </c>
      <c r="U138" t="n">
        <v>0.83</v>
      </c>
      <c r="V138" t="n">
        <v>0.89</v>
      </c>
      <c r="W138" t="n">
        <v>2.95</v>
      </c>
      <c r="X138" t="n">
        <v>0.1</v>
      </c>
      <c r="Y138" t="n">
        <v>1</v>
      </c>
      <c r="Z138" t="n">
        <v>10</v>
      </c>
      <c r="AA138" t="n">
        <v>330.8036982302538</v>
      </c>
      <c r="AB138" t="n">
        <v>452.6202139478054</v>
      </c>
      <c r="AC138" t="n">
        <v>409.4227759850861</v>
      </c>
      <c r="AD138" t="n">
        <v>330803.6982302538</v>
      </c>
      <c r="AE138" t="n">
        <v>452620.2139478054</v>
      </c>
      <c r="AF138" t="n">
        <v>1.580071757026569e-06</v>
      </c>
      <c r="AG138" t="n">
        <v>12</v>
      </c>
      <c r="AH138" t="n">
        <v>409422.7759850861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7.2328</v>
      </c>
      <c r="E139" t="n">
        <v>13.83</v>
      </c>
      <c r="F139" t="n">
        <v>10.5</v>
      </c>
      <c r="G139" t="n">
        <v>104.95</v>
      </c>
      <c r="H139" t="n">
        <v>1.66</v>
      </c>
      <c r="I139" t="n">
        <v>6</v>
      </c>
      <c r="J139" t="n">
        <v>379.52</v>
      </c>
      <c r="K139" t="n">
        <v>61.82</v>
      </c>
      <c r="L139" t="n">
        <v>35.25</v>
      </c>
      <c r="M139" t="n">
        <v>4</v>
      </c>
      <c r="N139" t="n">
        <v>132.45</v>
      </c>
      <c r="O139" t="n">
        <v>47041.84</v>
      </c>
      <c r="P139" t="n">
        <v>197.89</v>
      </c>
      <c r="Q139" t="n">
        <v>197.75</v>
      </c>
      <c r="R139" t="n">
        <v>30.67</v>
      </c>
      <c r="S139" t="n">
        <v>25.4</v>
      </c>
      <c r="T139" t="n">
        <v>1802.41</v>
      </c>
      <c r="U139" t="n">
        <v>0.83</v>
      </c>
      <c r="V139" t="n">
        <v>0.89</v>
      </c>
      <c r="W139" t="n">
        <v>2.95</v>
      </c>
      <c r="X139" t="n">
        <v>0.11</v>
      </c>
      <c r="Y139" t="n">
        <v>1</v>
      </c>
      <c r="Z139" t="n">
        <v>10</v>
      </c>
      <c r="AA139" t="n">
        <v>342.0133490567345</v>
      </c>
      <c r="AB139" t="n">
        <v>467.9577527434881</v>
      </c>
      <c r="AC139" t="n">
        <v>423.2965216044798</v>
      </c>
      <c r="AD139" t="n">
        <v>342013.3490567345</v>
      </c>
      <c r="AE139" t="n">
        <v>467957.7527434881</v>
      </c>
      <c r="AF139" t="n">
        <v>1.579547628845335e-06</v>
      </c>
      <c r="AG139" t="n">
        <v>13</v>
      </c>
      <c r="AH139" t="n">
        <v>423296.5216044798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7.2738</v>
      </c>
      <c r="E140" t="n">
        <v>13.75</v>
      </c>
      <c r="F140" t="n">
        <v>10.47</v>
      </c>
      <c r="G140" t="n">
        <v>125.68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197.71</v>
      </c>
      <c r="Q140" t="n">
        <v>197.78</v>
      </c>
      <c r="R140" t="n">
        <v>30.02</v>
      </c>
      <c r="S140" t="n">
        <v>25.4</v>
      </c>
      <c r="T140" t="n">
        <v>1482.81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329.4771601735554</v>
      </c>
      <c r="AB140" t="n">
        <v>450.8051860559019</v>
      </c>
      <c r="AC140" t="n">
        <v>407.7809718077783</v>
      </c>
      <c r="AD140" t="n">
        <v>329477.1601735554</v>
      </c>
      <c r="AE140" t="n">
        <v>450805.1860559019</v>
      </c>
      <c r="AF140" t="n">
        <v>1.588501485274748e-06</v>
      </c>
      <c r="AG140" t="n">
        <v>12</v>
      </c>
      <c r="AH140" t="n">
        <v>407780.9718077782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7.2745</v>
      </c>
      <c r="E141" t="n">
        <v>13.75</v>
      </c>
      <c r="F141" t="n">
        <v>10.47</v>
      </c>
      <c r="G141" t="n">
        <v>125.66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197.98</v>
      </c>
      <c r="Q141" t="n">
        <v>197.78</v>
      </c>
      <c r="R141" t="n">
        <v>29.96</v>
      </c>
      <c r="S141" t="n">
        <v>25.4</v>
      </c>
      <c r="T141" t="n">
        <v>1452.35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329.6604761468241</v>
      </c>
      <c r="AB141" t="n">
        <v>451.0560070578581</v>
      </c>
      <c r="AC141" t="n">
        <v>408.0078548053372</v>
      </c>
      <c r="AD141" t="n">
        <v>329660.4761468241</v>
      </c>
      <c r="AE141" t="n">
        <v>451056.0070578581</v>
      </c>
      <c r="AF141" t="n">
        <v>1.588654355994275e-06</v>
      </c>
      <c r="AG141" t="n">
        <v>12</v>
      </c>
      <c r="AH141" t="n">
        <v>408007.8548053372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7.2727</v>
      </c>
      <c r="E142" t="n">
        <v>13.75</v>
      </c>
      <c r="F142" t="n">
        <v>10.47</v>
      </c>
      <c r="G142" t="n">
        <v>125.7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198.34</v>
      </c>
      <c r="Q142" t="n">
        <v>197.75</v>
      </c>
      <c r="R142" t="n">
        <v>30.06</v>
      </c>
      <c r="S142" t="n">
        <v>25.4</v>
      </c>
      <c r="T142" t="n">
        <v>1501.7</v>
      </c>
      <c r="U142" t="n">
        <v>0.84</v>
      </c>
      <c r="V142" t="n">
        <v>0.89</v>
      </c>
      <c r="W142" t="n">
        <v>2.95</v>
      </c>
      <c r="X142" t="n">
        <v>0.09</v>
      </c>
      <c r="Y142" t="n">
        <v>1</v>
      </c>
      <c r="Z142" t="n">
        <v>10</v>
      </c>
      <c r="AA142" t="n">
        <v>329.9779135133678</v>
      </c>
      <c r="AB142" t="n">
        <v>451.4903388671114</v>
      </c>
      <c r="AC142" t="n">
        <v>408.4007345963039</v>
      </c>
      <c r="AD142" t="n">
        <v>329977.9135133678</v>
      </c>
      <c r="AE142" t="n">
        <v>451490.3388671114</v>
      </c>
      <c r="AF142" t="n">
        <v>1.588261259858349e-06</v>
      </c>
      <c r="AG142" t="n">
        <v>12</v>
      </c>
      <c r="AH142" t="n">
        <v>408400.734596304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7.2721</v>
      </c>
      <c r="E143" t="n">
        <v>13.75</v>
      </c>
      <c r="F143" t="n">
        <v>10.48</v>
      </c>
      <c r="G143" t="n">
        <v>125.71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198.57</v>
      </c>
      <c r="Q143" t="n">
        <v>197.75</v>
      </c>
      <c r="R143" t="n">
        <v>30.18</v>
      </c>
      <c r="S143" t="n">
        <v>25.4</v>
      </c>
      <c r="T143" t="n">
        <v>1561.07</v>
      </c>
      <c r="U143" t="n">
        <v>0.84</v>
      </c>
      <c r="V143" t="n">
        <v>0.89</v>
      </c>
      <c r="W143" t="n">
        <v>2.94</v>
      </c>
      <c r="X143" t="n">
        <v>0.09</v>
      </c>
      <c r="Y143" t="n">
        <v>1</v>
      </c>
      <c r="Z143" t="n">
        <v>10</v>
      </c>
      <c r="AA143" t="n">
        <v>330.2100963761147</v>
      </c>
      <c r="AB143" t="n">
        <v>451.8080217031068</v>
      </c>
      <c r="AC143" t="n">
        <v>408.6880982283026</v>
      </c>
      <c r="AD143" t="n">
        <v>330210.0963761148</v>
      </c>
      <c r="AE143" t="n">
        <v>451808.0217031068</v>
      </c>
      <c r="AF143" t="n">
        <v>1.588130227813041e-06</v>
      </c>
      <c r="AG143" t="n">
        <v>12</v>
      </c>
      <c r="AH143" t="n">
        <v>408688.0982283026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7.2699</v>
      </c>
      <c r="E144" t="n">
        <v>13.76</v>
      </c>
      <c r="F144" t="n">
        <v>10.48</v>
      </c>
      <c r="G144" t="n">
        <v>125.76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198.93</v>
      </c>
      <c r="Q144" t="n">
        <v>197.75</v>
      </c>
      <c r="R144" t="n">
        <v>30.17</v>
      </c>
      <c r="S144" t="n">
        <v>25.4</v>
      </c>
      <c r="T144" t="n">
        <v>1556.24</v>
      </c>
      <c r="U144" t="n">
        <v>0.84</v>
      </c>
      <c r="V144" t="n">
        <v>0.89</v>
      </c>
      <c r="W144" t="n">
        <v>2.95</v>
      </c>
      <c r="X144" t="n">
        <v>0.09</v>
      </c>
      <c r="Y144" t="n">
        <v>1</v>
      </c>
      <c r="Z144" t="n">
        <v>10</v>
      </c>
      <c r="AA144" t="n">
        <v>330.5385063099916</v>
      </c>
      <c r="AB144" t="n">
        <v>452.2573666630608</v>
      </c>
      <c r="AC144" t="n">
        <v>409.0945583359382</v>
      </c>
      <c r="AD144" t="n">
        <v>330538.5063099916</v>
      </c>
      <c r="AE144" t="n">
        <v>452257.3666630608</v>
      </c>
      <c r="AF144" t="n">
        <v>1.587649776980243e-06</v>
      </c>
      <c r="AG144" t="n">
        <v>12</v>
      </c>
      <c r="AH144" t="n">
        <v>409094.5583359383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7.2704</v>
      </c>
      <c r="E145" t="n">
        <v>13.75</v>
      </c>
      <c r="F145" t="n">
        <v>10.48</v>
      </c>
      <c r="G145" t="n">
        <v>125.75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199.12</v>
      </c>
      <c r="Q145" t="n">
        <v>197.75</v>
      </c>
      <c r="R145" t="n">
        <v>30.14</v>
      </c>
      <c r="S145" t="n">
        <v>25.4</v>
      </c>
      <c r="T145" t="n">
        <v>1541.17</v>
      </c>
      <c r="U145" t="n">
        <v>0.84</v>
      </c>
      <c r="V145" t="n">
        <v>0.89</v>
      </c>
      <c r="W145" t="n">
        <v>2.95</v>
      </c>
      <c r="X145" t="n">
        <v>0.09</v>
      </c>
      <c r="Y145" t="n">
        <v>1</v>
      </c>
      <c r="Z145" t="n">
        <v>10</v>
      </c>
      <c r="AA145" t="n">
        <v>330.6673085443922</v>
      </c>
      <c r="AB145" t="n">
        <v>452.4335995625211</v>
      </c>
      <c r="AC145" t="n">
        <v>409.2539718148185</v>
      </c>
      <c r="AD145" t="n">
        <v>330667.3085443922</v>
      </c>
      <c r="AE145" t="n">
        <v>452433.5995625211</v>
      </c>
      <c r="AF145" t="n">
        <v>1.587758970351333e-06</v>
      </c>
      <c r="AG145" t="n">
        <v>12</v>
      </c>
      <c r="AH145" t="n">
        <v>409253.9718148185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7.2714</v>
      </c>
      <c r="E146" t="n">
        <v>13.75</v>
      </c>
      <c r="F146" t="n">
        <v>10.48</v>
      </c>
      <c r="G146" t="n">
        <v>125.73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199.27</v>
      </c>
      <c r="Q146" t="n">
        <v>197.75</v>
      </c>
      <c r="R146" t="n">
        <v>30.06</v>
      </c>
      <c r="S146" t="n">
        <v>25.4</v>
      </c>
      <c r="T146" t="n">
        <v>1502.36</v>
      </c>
      <c r="U146" t="n">
        <v>0.84</v>
      </c>
      <c r="V146" t="n">
        <v>0.89</v>
      </c>
      <c r="W146" t="n">
        <v>2.95</v>
      </c>
      <c r="X146" t="n">
        <v>0.09</v>
      </c>
      <c r="Y146" t="n">
        <v>1</v>
      </c>
      <c r="Z146" t="n">
        <v>10</v>
      </c>
      <c r="AA146" t="n">
        <v>330.7527265185562</v>
      </c>
      <c r="AB146" t="n">
        <v>452.5504722031474</v>
      </c>
      <c r="AC146" t="n">
        <v>409.3596902946551</v>
      </c>
      <c r="AD146" t="n">
        <v>330752.7265185562</v>
      </c>
      <c r="AE146" t="n">
        <v>452550.4722031474</v>
      </c>
      <c r="AF146" t="n">
        <v>1.587977357093514e-06</v>
      </c>
      <c r="AG146" t="n">
        <v>12</v>
      </c>
      <c r="AH146" t="n">
        <v>409359.6902946552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7.2732</v>
      </c>
      <c r="E147" t="n">
        <v>13.75</v>
      </c>
      <c r="F147" t="n">
        <v>10.47</v>
      </c>
      <c r="G147" t="n">
        <v>125.69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199.45</v>
      </c>
      <c r="Q147" t="n">
        <v>197.75</v>
      </c>
      <c r="R147" t="n">
        <v>29.99</v>
      </c>
      <c r="S147" t="n">
        <v>25.4</v>
      </c>
      <c r="T147" t="n">
        <v>1468.11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330.7950677155053</v>
      </c>
      <c r="AB147" t="n">
        <v>452.608405296775</v>
      </c>
      <c r="AC147" t="n">
        <v>409.4120943351366</v>
      </c>
      <c r="AD147" t="n">
        <v>330795.0677155053</v>
      </c>
      <c r="AE147" t="n">
        <v>452608.405296775</v>
      </c>
      <c r="AF147" t="n">
        <v>1.58837045322944e-06</v>
      </c>
      <c r="AG147" t="n">
        <v>12</v>
      </c>
      <c r="AH147" t="n">
        <v>409412.0943351366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7.2745</v>
      </c>
      <c r="E148" t="n">
        <v>13.75</v>
      </c>
      <c r="F148" t="n">
        <v>10.47</v>
      </c>
      <c r="G148" t="n">
        <v>125.66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199.54</v>
      </c>
      <c r="Q148" t="n">
        <v>197.76</v>
      </c>
      <c r="R148" t="n">
        <v>29.89</v>
      </c>
      <c r="S148" t="n">
        <v>25.4</v>
      </c>
      <c r="T148" t="n">
        <v>1417.35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330.8274917993714</v>
      </c>
      <c r="AB148" t="n">
        <v>452.6527693587702</v>
      </c>
      <c r="AC148" t="n">
        <v>409.4522243533203</v>
      </c>
      <c r="AD148" t="n">
        <v>330827.4917993714</v>
      </c>
      <c r="AE148" t="n">
        <v>452652.7693587702</v>
      </c>
      <c r="AF148" t="n">
        <v>1.588654355994275e-06</v>
      </c>
      <c r="AG148" t="n">
        <v>12</v>
      </c>
      <c r="AH148" t="n">
        <v>409452.2243533203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7.274</v>
      </c>
      <c r="E149" t="n">
        <v>13.75</v>
      </c>
      <c r="F149" t="n">
        <v>10.47</v>
      </c>
      <c r="G149" t="n">
        <v>125.67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199.83</v>
      </c>
      <c r="Q149" t="n">
        <v>197.75</v>
      </c>
      <c r="R149" t="n">
        <v>29.92</v>
      </c>
      <c r="S149" t="n">
        <v>25.4</v>
      </c>
      <c r="T149" t="n">
        <v>1429.25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331.057879596993</v>
      </c>
      <c r="AB149" t="n">
        <v>452.9679961074683</v>
      </c>
      <c r="AC149" t="n">
        <v>409.7373663035463</v>
      </c>
      <c r="AD149" t="n">
        <v>331057.879596993</v>
      </c>
      <c r="AE149" t="n">
        <v>452967.9961074683</v>
      </c>
      <c r="AF149" t="n">
        <v>1.588545162623184e-06</v>
      </c>
      <c r="AG149" t="n">
        <v>12</v>
      </c>
      <c r="AH149" t="n">
        <v>409737.3663035462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7.2749</v>
      </c>
      <c r="E150" t="n">
        <v>13.75</v>
      </c>
      <c r="F150" t="n">
        <v>10.47</v>
      </c>
      <c r="G150" t="n">
        <v>125.65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199.98</v>
      </c>
      <c r="Q150" t="n">
        <v>197.75</v>
      </c>
      <c r="R150" t="n">
        <v>29.96</v>
      </c>
      <c r="S150" t="n">
        <v>25.4</v>
      </c>
      <c r="T150" t="n">
        <v>1451.16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331.1458911567615</v>
      </c>
      <c r="AB150" t="n">
        <v>453.0884174063396</v>
      </c>
      <c r="AC150" t="n">
        <v>409.8462947626655</v>
      </c>
      <c r="AD150" t="n">
        <v>331145.8911567615</v>
      </c>
      <c r="AE150" t="n">
        <v>453088.4174063396</v>
      </c>
      <c r="AF150" t="n">
        <v>1.588741710691147e-06</v>
      </c>
      <c r="AG150" t="n">
        <v>12</v>
      </c>
      <c r="AH150" t="n">
        <v>409846.2947626655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7.2738</v>
      </c>
      <c r="E151" t="n">
        <v>13.75</v>
      </c>
      <c r="F151" t="n">
        <v>10.47</v>
      </c>
      <c r="G151" t="n">
        <v>125.68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200.26</v>
      </c>
      <c r="Q151" t="n">
        <v>197.78</v>
      </c>
      <c r="R151" t="n">
        <v>29.95</v>
      </c>
      <c r="S151" t="n">
        <v>25.4</v>
      </c>
      <c r="T151" t="n">
        <v>1446.77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331.3849654948104</v>
      </c>
      <c r="AB151" t="n">
        <v>453.4155294628735</v>
      </c>
      <c r="AC151" t="n">
        <v>410.1421877036286</v>
      </c>
      <c r="AD151" t="n">
        <v>331384.9654948104</v>
      </c>
      <c r="AE151" t="n">
        <v>453415.5294628735</v>
      </c>
      <c r="AF151" t="n">
        <v>1.588501485274748e-06</v>
      </c>
      <c r="AG151" t="n">
        <v>12</v>
      </c>
      <c r="AH151" t="n">
        <v>410142.1877036286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7.2774</v>
      </c>
      <c r="E152" t="n">
        <v>13.74</v>
      </c>
      <c r="F152" t="n">
        <v>10.47</v>
      </c>
      <c r="G152" t="n">
        <v>125.59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200.3</v>
      </c>
      <c r="Q152" t="n">
        <v>197.76</v>
      </c>
      <c r="R152" t="n">
        <v>29.71</v>
      </c>
      <c r="S152" t="n">
        <v>25.4</v>
      </c>
      <c r="T152" t="n">
        <v>1326.62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331.3179672369037</v>
      </c>
      <c r="AB152" t="n">
        <v>453.323859490651</v>
      </c>
      <c r="AC152" t="n">
        <v>410.0592665848953</v>
      </c>
      <c r="AD152" t="n">
        <v>331317.9672369037</v>
      </c>
      <c r="AE152" t="n">
        <v>453323.8594906511</v>
      </c>
      <c r="AF152" t="n">
        <v>1.589287677546599e-06</v>
      </c>
      <c r="AG152" t="n">
        <v>12</v>
      </c>
      <c r="AH152" t="n">
        <v>410059.2665848953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7.2768</v>
      </c>
      <c r="E153" t="n">
        <v>13.74</v>
      </c>
      <c r="F153" t="n">
        <v>10.47</v>
      </c>
      <c r="G153" t="n">
        <v>125.61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200.45</v>
      </c>
      <c r="Q153" t="n">
        <v>197.75</v>
      </c>
      <c r="R153" t="n">
        <v>29.75</v>
      </c>
      <c r="S153" t="n">
        <v>25.4</v>
      </c>
      <c r="T153" t="n">
        <v>1344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331.4462922557148</v>
      </c>
      <c r="AB153" t="n">
        <v>453.4994394426885</v>
      </c>
      <c r="AC153" t="n">
        <v>410.2180894327384</v>
      </c>
      <c r="AD153" t="n">
        <v>331446.2922557148</v>
      </c>
      <c r="AE153" t="n">
        <v>453499.4394426885</v>
      </c>
      <c r="AF153" t="n">
        <v>1.58915664550129e-06</v>
      </c>
      <c r="AG153" t="n">
        <v>12</v>
      </c>
      <c r="AH153" t="n">
        <v>410218.0894327384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7.2765</v>
      </c>
      <c r="E154" t="n">
        <v>13.74</v>
      </c>
      <c r="F154" t="n">
        <v>10.47</v>
      </c>
      <c r="G154" t="n">
        <v>125.61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200.68</v>
      </c>
      <c r="Q154" t="n">
        <v>197.82</v>
      </c>
      <c r="R154" t="n">
        <v>29.83</v>
      </c>
      <c r="S154" t="n">
        <v>25.4</v>
      </c>
      <c r="T154" t="n">
        <v>1384.35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331.6263843087383</v>
      </c>
      <c r="AB154" t="n">
        <v>453.745849334736</v>
      </c>
      <c r="AC154" t="n">
        <v>410.4409823105273</v>
      </c>
      <c r="AD154" t="n">
        <v>331626.3843087383</v>
      </c>
      <c r="AE154" t="n">
        <v>453745.8493347359</v>
      </c>
      <c r="AF154" t="n">
        <v>1.589091129478636e-06</v>
      </c>
      <c r="AG154" t="n">
        <v>12</v>
      </c>
      <c r="AH154" t="n">
        <v>410440.9823105272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7.2757</v>
      </c>
      <c r="E155" t="n">
        <v>13.74</v>
      </c>
      <c r="F155" t="n">
        <v>10.47</v>
      </c>
      <c r="G155" t="n">
        <v>125.63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200.88</v>
      </c>
      <c r="Q155" t="n">
        <v>197.75</v>
      </c>
      <c r="R155" t="n">
        <v>29.81</v>
      </c>
      <c r="S155" t="n">
        <v>25.4</v>
      </c>
      <c r="T155" t="n">
        <v>1373.83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331.7975441141411</v>
      </c>
      <c r="AB155" t="n">
        <v>453.9800377315258</v>
      </c>
      <c r="AC155" t="n">
        <v>410.6528200954129</v>
      </c>
      <c r="AD155" t="n">
        <v>331797.5441141411</v>
      </c>
      <c r="AE155" t="n">
        <v>453980.0377315258</v>
      </c>
      <c r="AF155" t="n">
        <v>1.588916420084892e-06</v>
      </c>
      <c r="AG155" t="n">
        <v>12</v>
      </c>
      <c r="AH155" t="n">
        <v>410652.820095413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7.2748</v>
      </c>
      <c r="E156" t="n">
        <v>13.75</v>
      </c>
      <c r="F156" t="n">
        <v>10.47</v>
      </c>
      <c r="G156" t="n">
        <v>125.65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201.08</v>
      </c>
      <c r="Q156" t="n">
        <v>197.76</v>
      </c>
      <c r="R156" t="n">
        <v>29.87</v>
      </c>
      <c r="S156" t="n">
        <v>25.4</v>
      </c>
      <c r="T156" t="n">
        <v>1404.5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331.9714424894011</v>
      </c>
      <c r="AB156" t="n">
        <v>454.2179731604114</v>
      </c>
      <c r="AC156" t="n">
        <v>410.8680473009101</v>
      </c>
      <c r="AD156" t="n">
        <v>331971.442489401</v>
      </c>
      <c r="AE156" t="n">
        <v>454217.9731604113</v>
      </c>
      <c r="AF156" t="n">
        <v>1.588719872016929e-06</v>
      </c>
      <c r="AG156" t="n">
        <v>12</v>
      </c>
      <c r="AH156" t="n">
        <v>410868.0473009101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7.2751</v>
      </c>
      <c r="E157" t="n">
        <v>13.75</v>
      </c>
      <c r="F157" t="n">
        <v>10.47</v>
      </c>
      <c r="G157" t="n">
        <v>125.65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201.3</v>
      </c>
      <c r="Q157" t="n">
        <v>197.75</v>
      </c>
      <c r="R157" t="n">
        <v>29.9</v>
      </c>
      <c r="S157" t="n">
        <v>25.4</v>
      </c>
      <c r="T157" t="n">
        <v>1421.79</v>
      </c>
      <c r="U157" t="n">
        <v>0.85</v>
      </c>
      <c r="V157" t="n">
        <v>0.89</v>
      </c>
      <c r="W157" t="n">
        <v>2.95</v>
      </c>
      <c r="X157" t="n">
        <v>0.08</v>
      </c>
      <c r="Y157" t="n">
        <v>1</v>
      </c>
      <c r="Z157" t="n">
        <v>10</v>
      </c>
      <c r="AA157" t="n">
        <v>332.127905491454</v>
      </c>
      <c r="AB157" t="n">
        <v>454.4320527424807</v>
      </c>
      <c r="AC157" t="n">
        <v>411.0616954281294</v>
      </c>
      <c r="AD157" t="n">
        <v>332127.9054914541</v>
      </c>
      <c r="AE157" t="n">
        <v>454432.0527424807</v>
      </c>
      <c r="AF157" t="n">
        <v>1.588785388039583e-06</v>
      </c>
      <c r="AG157" t="n">
        <v>12</v>
      </c>
      <c r="AH157" t="n">
        <v>411061.6954281294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7.2748</v>
      </c>
      <c r="E158" t="n">
        <v>13.75</v>
      </c>
      <c r="F158" t="n">
        <v>10.47</v>
      </c>
      <c r="G158" t="n">
        <v>125.65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201.42</v>
      </c>
      <c r="Q158" t="n">
        <v>197.75</v>
      </c>
      <c r="R158" t="n">
        <v>29.97</v>
      </c>
      <c r="S158" t="n">
        <v>25.4</v>
      </c>
      <c r="T158" t="n">
        <v>1455.02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332.2257815657696</v>
      </c>
      <c r="AB158" t="n">
        <v>454.5659711053469</v>
      </c>
      <c r="AC158" t="n">
        <v>411.1828328103992</v>
      </c>
      <c r="AD158" t="n">
        <v>332225.7815657696</v>
      </c>
      <c r="AE158" t="n">
        <v>454565.9711053469</v>
      </c>
      <c r="AF158" t="n">
        <v>1.588719872016929e-06</v>
      </c>
      <c r="AG158" t="n">
        <v>12</v>
      </c>
      <c r="AH158" t="n">
        <v>411182.8328103992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7.8094</v>
      </c>
      <c r="E2" t="n">
        <v>12.8</v>
      </c>
      <c r="F2" t="n">
        <v>10.88</v>
      </c>
      <c r="G2" t="n">
        <v>26.11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22</v>
      </c>
      <c r="N2" t="n">
        <v>3.01</v>
      </c>
      <c r="O2" t="n">
        <v>3454.41</v>
      </c>
      <c r="P2" t="n">
        <v>32.58</v>
      </c>
      <c r="Q2" t="n">
        <v>197.82</v>
      </c>
      <c r="R2" t="n">
        <v>42.59</v>
      </c>
      <c r="S2" t="n">
        <v>25.4</v>
      </c>
      <c r="T2" t="n">
        <v>7667.34</v>
      </c>
      <c r="U2" t="n">
        <v>0.6</v>
      </c>
      <c r="V2" t="n">
        <v>0.86</v>
      </c>
      <c r="W2" t="n">
        <v>2.98</v>
      </c>
      <c r="X2" t="n">
        <v>0.49</v>
      </c>
      <c r="Y2" t="n">
        <v>1</v>
      </c>
      <c r="Z2" t="n">
        <v>10</v>
      </c>
      <c r="AA2" t="n">
        <v>137.8018858517968</v>
      </c>
      <c r="AB2" t="n">
        <v>188.5466196124869</v>
      </c>
      <c r="AC2" t="n">
        <v>170.5519948635669</v>
      </c>
      <c r="AD2" t="n">
        <v>137801.8858517968</v>
      </c>
      <c r="AE2" t="n">
        <v>188546.6196124869</v>
      </c>
      <c r="AF2" t="n">
        <v>2.380593906318065e-06</v>
      </c>
      <c r="AG2" t="n">
        <v>12</v>
      </c>
      <c r="AH2" t="n">
        <v>170551.9948635669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7.8792</v>
      </c>
      <c r="E3" t="n">
        <v>12.69</v>
      </c>
      <c r="F3" t="n">
        <v>10.81</v>
      </c>
      <c r="G3" t="n">
        <v>30.89</v>
      </c>
      <c r="H3" t="n">
        <v>0.79</v>
      </c>
      <c r="I3" t="n">
        <v>21</v>
      </c>
      <c r="J3" t="n">
        <v>26.38</v>
      </c>
      <c r="K3" t="n">
        <v>12.1</v>
      </c>
      <c r="L3" t="n">
        <v>1.25</v>
      </c>
      <c r="M3" t="n">
        <v>4</v>
      </c>
      <c r="N3" t="n">
        <v>3.04</v>
      </c>
      <c r="O3" t="n">
        <v>3487.87</v>
      </c>
      <c r="P3" t="n">
        <v>31.38</v>
      </c>
      <c r="Q3" t="n">
        <v>197.94</v>
      </c>
      <c r="R3" t="n">
        <v>39.75</v>
      </c>
      <c r="S3" t="n">
        <v>25.4</v>
      </c>
      <c r="T3" t="n">
        <v>6265.48</v>
      </c>
      <c r="U3" t="n">
        <v>0.64</v>
      </c>
      <c r="V3" t="n">
        <v>0.86</v>
      </c>
      <c r="W3" t="n">
        <v>2.99</v>
      </c>
      <c r="X3" t="n">
        <v>0.42</v>
      </c>
      <c r="Y3" t="n">
        <v>1</v>
      </c>
      <c r="Z3" t="n">
        <v>10</v>
      </c>
      <c r="AA3" t="n">
        <v>136.5440401002155</v>
      </c>
      <c r="AB3" t="n">
        <v>186.8255795629363</v>
      </c>
      <c r="AC3" t="n">
        <v>168.99520846085</v>
      </c>
      <c r="AD3" t="n">
        <v>136544.0401002155</v>
      </c>
      <c r="AE3" t="n">
        <v>186825.5795629363</v>
      </c>
      <c r="AF3" t="n">
        <v>2.401871527474748e-06</v>
      </c>
      <c r="AG3" t="n">
        <v>12</v>
      </c>
      <c r="AH3" t="n">
        <v>168995.20846085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7.8747</v>
      </c>
      <c r="E4" t="n">
        <v>12.7</v>
      </c>
      <c r="F4" t="n">
        <v>10.82</v>
      </c>
      <c r="G4" t="n">
        <v>30.91</v>
      </c>
      <c r="H4" t="n">
        <v>0.9399999999999999</v>
      </c>
      <c r="I4" t="n">
        <v>21</v>
      </c>
      <c r="J4" t="n">
        <v>26.66</v>
      </c>
      <c r="K4" t="n">
        <v>12.1</v>
      </c>
      <c r="L4" t="n">
        <v>1.5</v>
      </c>
      <c r="M4" t="n">
        <v>0</v>
      </c>
      <c r="N4" t="n">
        <v>3.06</v>
      </c>
      <c r="O4" t="n">
        <v>3521.35</v>
      </c>
      <c r="P4" t="n">
        <v>31.72</v>
      </c>
      <c r="Q4" t="n">
        <v>197.94</v>
      </c>
      <c r="R4" t="n">
        <v>39.84</v>
      </c>
      <c r="S4" t="n">
        <v>25.4</v>
      </c>
      <c r="T4" t="n">
        <v>6309.71</v>
      </c>
      <c r="U4" t="n">
        <v>0.64</v>
      </c>
      <c r="V4" t="n">
        <v>0.86</v>
      </c>
      <c r="W4" t="n">
        <v>3</v>
      </c>
      <c r="X4" t="n">
        <v>0.43</v>
      </c>
      <c r="Y4" t="n">
        <v>1</v>
      </c>
      <c r="Z4" t="n">
        <v>10</v>
      </c>
      <c r="AA4" t="n">
        <v>136.8134422955248</v>
      </c>
      <c r="AB4" t="n">
        <v>187.1941875317442</v>
      </c>
      <c r="AC4" t="n">
        <v>169.3286370024595</v>
      </c>
      <c r="AD4" t="n">
        <v>136813.4422955248</v>
      </c>
      <c r="AE4" t="n">
        <v>187194.1875317442</v>
      </c>
      <c r="AF4" t="n">
        <v>2.400499761067798e-06</v>
      </c>
      <c r="AG4" t="n">
        <v>12</v>
      </c>
      <c r="AH4" t="n">
        <v>169328.6370024596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6.4149</v>
      </c>
      <c r="E2" t="n">
        <v>15.59</v>
      </c>
      <c r="F2" t="n">
        <v>11.98</v>
      </c>
      <c r="G2" t="n">
        <v>9.1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77</v>
      </c>
      <c r="N2" t="n">
        <v>12.99</v>
      </c>
      <c r="O2" t="n">
        <v>12407.75</v>
      </c>
      <c r="P2" t="n">
        <v>108.06</v>
      </c>
      <c r="Q2" t="n">
        <v>197.96</v>
      </c>
      <c r="R2" t="n">
        <v>76.62</v>
      </c>
      <c r="S2" t="n">
        <v>25.4</v>
      </c>
      <c r="T2" t="n">
        <v>24409.8</v>
      </c>
      <c r="U2" t="n">
        <v>0.33</v>
      </c>
      <c r="V2" t="n">
        <v>0.78</v>
      </c>
      <c r="W2" t="n">
        <v>3.07</v>
      </c>
      <c r="X2" t="n">
        <v>1.58</v>
      </c>
      <c r="Y2" t="n">
        <v>1</v>
      </c>
      <c r="Z2" t="n">
        <v>10</v>
      </c>
      <c r="AA2" t="n">
        <v>262.4039634475276</v>
      </c>
      <c r="AB2" t="n">
        <v>359.0326792347512</v>
      </c>
      <c r="AC2" t="n">
        <v>324.7671042341158</v>
      </c>
      <c r="AD2" t="n">
        <v>262403.9634475277</v>
      </c>
      <c r="AE2" t="n">
        <v>359032.6792347512</v>
      </c>
      <c r="AF2" t="n">
        <v>1.676082451238828e-06</v>
      </c>
      <c r="AG2" t="n">
        <v>14</v>
      </c>
      <c r="AH2" t="n">
        <v>324767.1042341159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6.737</v>
      </c>
      <c r="E3" t="n">
        <v>14.84</v>
      </c>
      <c r="F3" t="n">
        <v>11.6</v>
      </c>
      <c r="G3" t="n">
        <v>11.41</v>
      </c>
      <c r="H3" t="n">
        <v>0.22</v>
      </c>
      <c r="I3" t="n">
        <v>61</v>
      </c>
      <c r="J3" t="n">
        <v>99.02</v>
      </c>
      <c r="K3" t="n">
        <v>39.72</v>
      </c>
      <c r="L3" t="n">
        <v>1.25</v>
      </c>
      <c r="M3" t="n">
        <v>59</v>
      </c>
      <c r="N3" t="n">
        <v>13.05</v>
      </c>
      <c r="O3" t="n">
        <v>12446.14</v>
      </c>
      <c r="P3" t="n">
        <v>104.38</v>
      </c>
      <c r="Q3" t="n">
        <v>197.93</v>
      </c>
      <c r="R3" t="n">
        <v>65.28</v>
      </c>
      <c r="S3" t="n">
        <v>25.4</v>
      </c>
      <c r="T3" t="n">
        <v>18830.29</v>
      </c>
      <c r="U3" t="n">
        <v>0.39</v>
      </c>
      <c r="V3" t="n">
        <v>0.8</v>
      </c>
      <c r="W3" t="n">
        <v>3.03</v>
      </c>
      <c r="X3" t="n">
        <v>1.21</v>
      </c>
      <c r="Y3" t="n">
        <v>1</v>
      </c>
      <c r="Z3" t="n">
        <v>10</v>
      </c>
      <c r="AA3" t="n">
        <v>242.715522259885</v>
      </c>
      <c r="AB3" t="n">
        <v>332.094085408939</v>
      </c>
      <c r="AC3" t="n">
        <v>300.3994919945849</v>
      </c>
      <c r="AD3" t="n">
        <v>242715.522259885</v>
      </c>
      <c r="AE3" t="n">
        <v>332094.085408939</v>
      </c>
      <c r="AF3" t="n">
        <v>1.760240607647194e-06</v>
      </c>
      <c r="AG3" t="n">
        <v>13</v>
      </c>
      <c r="AH3" t="n">
        <v>300399.4919945849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6.9412</v>
      </c>
      <c r="E4" t="n">
        <v>14.41</v>
      </c>
      <c r="F4" t="n">
        <v>11.39</v>
      </c>
      <c r="G4" t="n">
        <v>13.67</v>
      </c>
      <c r="H4" t="n">
        <v>0.27</v>
      </c>
      <c r="I4" t="n">
        <v>50</v>
      </c>
      <c r="J4" t="n">
        <v>99.33</v>
      </c>
      <c r="K4" t="n">
        <v>39.72</v>
      </c>
      <c r="L4" t="n">
        <v>1.5</v>
      </c>
      <c r="M4" t="n">
        <v>48</v>
      </c>
      <c r="N4" t="n">
        <v>13.11</v>
      </c>
      <c r="O4" t="n">
        <v>12484.55</v>
      </c>
      <c r="P4" t="n">
        <v>102.2</v>
      </c>
      <c r="Q4" t="n">
        <v>197.88</v>
      </c>
      <c r="R4" t="n">
        <v>58.39</v>
      </c>
      <c r="S4" t="n">
        <v>25.4</v>
      </c>
      <c r="T4" t="n">
        <v>15440.28</v>
      </c>
      <c r="U4" t="n">
        <v>0.43</v>
      </c>
      <c r="V4" t="n">
        <v>0.82</v>
      </c>
      <c r="W4" t="n">
        <v>3.02</v>
      </c>
      <c r="X4" t="n">
        <v>1</v>
      </c>
      <c r="Y4" t="n">
        <v>1</v>
      </c>
      <c r="Z4" t="n">
        <v>10</v>
      </c>
      <c r="AA4" t="n">
        <v>236.9323630654237</v>
      </c>
      <c r="AB4" t="n">
        <v>324.1813118641038</v>
      </c>
      <c r="AC4" t="n">
        <v>293.2419024512188</v>
      </c>
      <c r="AD4" t="n">
        <v>236932.3630654236</v>
      </c>
      <c r="AE4" t="n">
        <v>324181.3118641038</v>
      </c>
      <c r="AF4" t="n">
        <v>1.813593900222756e-06</v>
      </c>
      <c r="AG4" t="n">
        <v>13</v>
      </c>
      <c r="AH4" t="n">
        <v>293241.9024512189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7.0803</v>
      </c>
      <c r="E5" t="n">
        <v>14.12</v>
      </c>
      <c r="F5" t="n">
        <v>11.25</v>
      </c>
      <c r="G5" t="n">
        <v>15.7</v>
      </c>
      <c r="H5" t="n">
        <v>0.31</v>
      </c>
      <c r="I5" t="n">
        <v>43</v>
      </c>
      <c r="J5" t="n">
        <v>99.64</v>
      </c>
      <c r="K5" t="n">
        <v>39.72</v>
      </c>
      <c r="L5" t="n">
        <v>1.75</v>
      </c>
      <c r="M5" t="n">
        <v>41</v>
      </c>
      <c r="N5" t="n">
        <v>13.18</v>
      </c>
      <c r="O5" t="n">
        <v>12522.99</v>
      </c>
      <c r="P5" t="n">
        <v>100.63</v>
      </c>
      <c r="Q5" t="n">
        <v>197.86</v>
      </c>
      <c r="R5" t="n">
        <v>54.14</v>
      </c>
      <c r="S5" t="n">
        <v>25.4</v>
      </c>
      <c r="T5" t="n">
        <v>13348.62</v>
      </c>
      <c r="U5" t="n">
        <v>0.47</v>
      </c>
      <c r="V5" t="n">
        <v>0.83</v>
      </c>
      <c r="W5" t="n">
        <v>3.01</v>
      </c>
      <c r="X5" t="n">
        <v>0.86</v>
      </c>
      <c r="Y5" t="n">
        <v>1</v>
      </c>
      <c r="Z5" t="n">
        <v>10</v>
      </c>
      <c r="AA5" t="n">
        <v>233.1270751202093</v>
      </c>
      <c r="AB5" t="n">
        <v>318.9747490200082</v>
      </c>
      <c r="AC5" t="n">
        <v>288.5322466575052</v>
      </c>
      <c r="AD5" t="n">
        <v>233127.0751202093</v>
      </c>
      <c r="AE5" t="n">
        <v>318974.7490200083</v>
      </c>
      <c r="AF5" t="n">
        <v>1.849937891394453e-06</v>
      </c>
      <c r="AG5" t="n">
        <v>13</v>
      </c>
      <c r="AH5" t="n">
        <v>288532.2466575052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7.218</v>
      </c>
      <c r="E6" t="n">
        <v>13.85</v>
      </c>
      <c r="F6" t="n">
        <v>11.11</v>
      </c>
      <c r="G6" t="n">
        <v>18.01</v>
      </c>
      <c r="H6" t="n">
        <v>0.35</v>
      </c>
      <c r="I6" t="n">
        <v>37</v>
      </c>
      <c r="J6" t="n">
        <v>99.95</v>
      </c>
      <c r="K6" t="n">
        <v>39.72</v>
      </c>
      <c r="L6" t="n">
        <v>2</v>
      </c>
      <c r="M6" t="n">
        <v>35</v>
      </c>
      <c r="N6" t="n">
        <v>13.24</v>
      </c>
      <c r="O6" t="n">
        <v>12561.45</v>
      </c>
      <c r="P6" t="n">
        <v>99.04000000000001</v>
      </c>
      <c r="Q6" t="n">
        <v>197.87</v>
      </c>
      <c r="R6" t="n">
        <v>49.32</v>
      </c>
      <c r="S6" t="n">
        <v>25.4</v>
      </c>
      <c r="T6" t="n">
        <v>10973.42</v>
      </c>
      <c r="U6" t="n">
        <v>0.51</v>
      </c>
      <c r="V6" t="n">
        <v>0.84</v>
      </c>
      <c r="W6" t="n">
        <v>3</v>
      </c>
      <c r="X6" t="n">
        <v>0.71</v>
      </c>
      <c r="Y6" t="n">
        <v>1</v>
      </c>
      <c r="Z6" t="n">
        <v>10</v>
      </c>
      <c r="AA6" t="n">
        <v>229.4737075608177</v>
      </c>
      <c r="AB6" t="n">
        <v>313.9760503500496</v>
      </c>
      <c r="AC6" t="n">
        <v>284.0106167728882</v>
      </c>
      <c r="AD6" t="n">
        <v>229473.7075608177</v>
      </c>
      <c r="AE6" t="n">
        <v>313976.0503500496</v>
      </c>
      <c r="AF6" t="n">
        <v>1.885916091138111e-06</v>
      </c>
      <c r="AG6" t="n">
        <v>13</v>
      </c>
      <c r="AH6" t="n">
        <v>284010.6167728882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7.2939</v>
      </c>
      <c r="E7" t="n">
        <v>13.71</v>
      </c>
      <c r="F7" t="n">
        <v>11.04</v>
      </c>
      <c r="G7" t="n">
        <v>20.08</v>
      </c>
      <c r="H7" t="n">
        <v>0.39</v>
      </c>
      <c r="I7" t="n">
        <v>33</v>
      </c>
      <c r="J7" t="n">
        <v>100.27</v>
      </c>
      <c r="K7" t="n">
        <v>39.72</v>
      </c>
      <c r="L7" t="n">
        <v>2.25</v>
      </c>
      <c r="M7" t="n">
        <v>31</v>
      </c>
      <c r="N7" t="n">
        <v>13.3</v>
      </c>
      <c r="O7" t="n">
        <v>12599.94</v>
      </c>
      <c r="P7" t="n">
        <v>98.20999999999999</v>
      </c>
      <c r="Q7" t="n">
        <v>197.92</v>
      </c>
      <c r="R7" t="n">
        <v>47.48</v>
      </c>
      <c r="S7" t="n">
        <v>25.4</v>
      </c>
      <c r="T7" t="n">
        <v>10070.91</v>
      </c>
      <c r="U7" t="n">
        <v>0.53</v>
      </c>
      <c r="V7" t="n">
        <v>0.84</v>
      </c>
      <c r="W7" t="n">
        <v>3</v>
      </c>
      <c r="X7" t="n">
        <v>0.65</v>
      </c>
      <c r="Y7" t="n">
        <v>1</v>
      </c>
      <c r="Z7" t="n">
        <v>10</v>
      </c>
      <c r="AA7" t="n">
        <v>218.1095219777992</v>
      </c>
      <c r="AB7" t="n">
        <v>298.4270702828873</v>
      </c>
      <c r="AC7" t="n">
        <v>269.9456095402004</v>
      </c>
      <c r="AD7" t="n">
        <v>218109.5219777992</v>
      </c>
      <c r="AE7" t="n">
        <v>298427.0702828873</v>
      </c>
      <c r="AF7" t="n">
        <v>1.905747212129712e-06</v>
      </c>
      <c r="AG7" t="n">
        <v>12</v>
      </c>
      <c r="AH7" t="n">
        <v>269945.6095402004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7.3839</v>
      </c>
      <c r="E8" t="n">
        <v>13.54</v>
      </c>
      <c r="F8" t="n">
        <v>10.96</v>
      </c>
      <c r="G8" t="n">
        <v>22.67</v>
      </c>
      <c r="H8" t="n">
        <v>0.44</v>
      </c>
      <c r="I8" t="n">
        <v>29</v>
      </c>
      <c r="J8" t="n">
        <v>100.58</v>
      </c>
      <c r="K8" t="n">
        <v>39.72</v>
      </c>
      <c r="L8" t="n">
        <v>2.5</v>
      </c>
      <c r="M8" t="n">
        <v>27</v>
      </c>
      <c r="N8" t="n">
        <v>13.36</v>
      </c>
      <c r="O8" t="n">
        <v>12638.45</v>
      </c>
      <c r="P8" t="n">
        <v>97.19</v>
      </c>
      <c r="Q8" t="n">
        <v>197.82</v>
      </c>
      <c r="R8" t="n">
        <v>44.91</v>
      </c>
      <c r="S8" t="n">
        <v>25.4</v>
      </c>
      <c r="T8" t="n">
        <v>8805.139999999999</v>
      </c>
      <c r="U8" t="n">
        <v>0.57</v>
      </c>
      <c r="V8" t="n">
        <v>0.85</v>
      </c>
      <c r="W8" t="n">
        <v>2.99</v>
      </c>
      <c r="X8" t="n">
        <v>0.57</v>
      </c>
      <c r="Y8" t="n">
        <v>1</v>
      </c>
      <c r="Z8" t="n">
        <v>10</v>
      </c>
      <c r="AA8" t="n">
        <v>215.8878935114216</v>
      </c>
      <c r="AB8" t="n">
        <v>295.3873402038603</v>
      </c>
      <c r="AC8" t="n">
        <v>267.1959870336267</v>
      </c>
      <c r="AD8" t="n">
        <v>215887.8935114216</v>
      </c>
      <c r="AE8" t="n">
        <v>295387.3402038603</v>
      </c>
      <c r="AF8" t="n">
        <v>1.929262375360861e-06</v>
      </c>
      <c r="AG8" t="n">
        <v>12</v>
      </c>
      <c r="AH8" t="n">
        <v>267195.9870336268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7.427</v>
      </c>
      <c r="E9" t="n">
        <v>13.46</v>
      </c>
      <c r="F9" t="n">
        <v>10.92</v>
      </c>
      <c r="G9" t="n">
        <v>24.27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25</v>
      </c>
      <c r="N9" t="n">
        <v>13.42</v>
      </c>
      <c r="O9" t="n">
        <v>12676.98</v>
      </c>
      <c r="P9" t="n">
        <v>96.37</v>
      </c>
      <c r="Q9" t="n">
        <v>197.83</v>
      </c>
      <c r="R9" t="n">
        <v>43.79</v>
      </c>
      <c r="S9" t="n">
        <v>25.4</v>
      </c>
      <c r="T9" t="n">
        <v>8256.92</v>
      </c>
      <c r="U9" t="n">
        <v>0.58</v>
      </c>
      <c r="V9" t="n">
        <v>0.85</v>
      </c>
      <c r="W9" t="n">
        <v>2.98</v>
      </c>
      <c r="X9" t="n">
        <v>0.53</v>
      </c>
      <c r="Y9" t="n">
        <v>1</v>
      </c>
      <c r="Z9" t="n">
        <v>10</v>
      </c>
      <c r="AA9" t="n">
        <v>214.5956446946846</v>
      </c>
      <c r="AB9" t="n">
        <v>293.6192283628074</v>
      </c>
      <c r="AC9" t="n">
        <v>265.5966213051229</v>
      </c>
      <c r="AD9" t="n">
        <v>214595.6446946846</v>
      </c>
      <c r="AE9" t="n">
        <v>293619.2283628074</v>
      </c>
      <c r="AF9" t="n">
        <v>1.940523525752666e-06</v>
      </c>
      <c r="AG9" t="n">
        <v>12</v>
      </c>
      <c r="AH9" t="n">
        <v>265596.6213051229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7.5039</v>
      </c>
      <c r="E10" t="n">
        <v>13.33</v>
      </c>
      <c r="F10" t="n">
        <v>10.85</v>
      </c>
      <c r="G10" t="n">
        <v>27.11</v>
      </c>
      <c r="H10" t="n">
        <v>0.52</v>
      </c>
      <c r="I10" t="n">
        <v>24</v>
      </c>
      <c r="J10" t="n">
        <v>101.2</v>
      </c>
      <c r="K10" t="n">
        <v>39.72</v>
      </c>
      <c r="L10" t="n">
        <v>3</v>
      </c>
      <c r="M10" t="n">
        <v>22</v>
      </c>
      <c r="N10" t="n">
        <v>13.49</v>
      </c>
      <c r="O10" t="n">
        <v>12715.54</v>
      </c>
      <c r="P10" t="n">
        <v>95.48</v>
      </c>
      <c r="Q10" t="n">
        <v>197.75</v>
      </c>
      <c r="R10" t="n">
        <v>41.45</v>
      </c>
      <c r="S10" t="n">
        <v>25.4</v>
      </c>
      <c r="T10" t="n">
        <v>7102.17</v>
      </c>
      <c r="U10" t="n">
        <v>0.61</v>
      </c>
      <c r="V10" t="n">
        <v>0.86</v>
      </c>
      <c r="W10" t="n">
        <v>2.98</v>
      </c>
      <c r="X10" t="n">
        <v>0.45</v>
      </c>
      <c r="Y10" t="n">
        <v>1</v>
      </c>
      <c r="Z10" t="n">
        <v>10</v>
      </c>
      <c r="AA10" t="n">
        <v>212.7460444644629</v>
      </c>
      <c r="AB10" t="n">
        <v>291.0885237292161</v>
      </c>
      <c r="AC10" t="n">
        <v>263.3074435698944</v>
      </c>
      <c r="AD10" t="n">
        <v>212746.0444644629</v>
      </c>
      <c r="AE10" t="n">
        <v>291088.5237292161</v>
      </c>
      <c r="AF10" t="n">
        <v>1.960615926335725e-06</v>
      </c>
      <c r="AG10" t="n">
        <v>12</v>
      </c>
      <c r="AH10" t="n">
        <v>263307.4435698944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7.5549</v>
      </c>
      <c r="E11" t="n">
        <v>13.24</v>
      </c>
      <c r="F11" t="n">
        <v>10.8</v>
      </c>
      <c r="G11" t="n">
        <v>29.44</v>
      </c>
      <c r="H11" t="n">
        <v>0.5600000000000001</v>
      </c>
      <c r="I11" t="n">
        <v>22</v>
      </c>
      <c r="J11" t="n">
        <v>101.52</v>
      </c>
      <c r="K11" t="n">
        <v>39.72</v>
      </c>
      <c r="L11" t="n">
        <v>3.25</v>
      </c>
      <c r="M11" t="n">
        <v>20</v>
      </c>
      <c r="N11" t="n">
        <v>13.55</v>
      </c>
      <c r="O11" t="n">
        <v>12754.13</v>
      </c>
      <c r="P11" t="n">
        <v>94.66</v>
      </c>
      <c r="Q11" t="n">
        <v>197.82</v>
      </c>
      <c r="R11" t="n">
        <v>40.1</v>
      </c>
      <c r="S11" t="n">
        <v>25.4</v>
      </c>
      <c r="T11" t="n">
        <v>6434.45</v>
      </c>
      <c r="U11" t="n">
        <v>0.63</v>
      </c>
      <c r="V11" t="n">
        <v>0.86</v>
      </c>
      <c r="W11" t="n">
        <v>2.97</v>
      </c>
      <c r="X11" t="n">
        <v>0.41</v>
      </c>
      <c r="Y11" t="n">
        <v>1</v>
      </c>
      <c r="Z11" t="n">
        <v>10</v>
      </c>
      <c r="AA11" t="n">
        <v>211.3653388521216</v>
      </c>
      <c r="AB11" t="n">
        <v>289.199381397979</v>
      </c>
      <c r="AC11" t="n">
        <v>261.5985983313221</v>
      </c>
      <c r="AD11" t="n">
        <v>211365.3388521216</v>
      </c>
      <c r="AE11" t="n">
        <v>289199.381397979</v>
      </c>
      <c r="AF11" t="n">
        <v>1.973941185500043e-06</v>
      </c>
      <c r="AG11" t="n">
        <v>12</v>
      </c>
      <c r="AH11" t="n">
        <v>261598.5983313221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7.5686</v>
      </c>
      <c r="E12" t="n">
        <v>13.21</v>
      </c>
      <c r="F12" t="n">
        <v>10.79</v>
      </c>
      <c r="G12" t="n">
        <v>30.84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94.34</v>
      </c>
      <c r="Q12" t="n">
        <v>197.83</v>
      </c>
      <c r="R12" t="n">
        <v>39.79</v>
      </c>
      <c r="S12" t="n">
        <v>25.4</v>
      </c>
      <c r="T12" t="n">
        <v>6286.73</v>
      </c>
      <c r="U12" t="n">
        <v>0.64</v>
      </c>
      <c r="V12" t="n">
        <v>0.86</v>
      </c>
      <c r="W12" t="n">
        <v>2.98</v>
      </c>
      <c r="X12" t="n">
        <v>0.4</v>
      </c>
      <c r="Y12" t="n">
        <v>1</v>
      </c>
      <c r="Z12" t="n">
        <v>10</v>
      </c>
      <c r="AA12" t="n">
        <v>210.9348393170461</v>
      </c>
      <c r="AB12" t="n">
        <v>288.6103529417899</v>
      </c>
      <c r="AC12" t="n">
        <v>261.0657859242849</v>
      </c>
      <c r="AD12" t="n">
        <v>210934.839317046</v>
      </c>
      <c r="AE12" t="n">
        <v>288610.3529417899</v>
      </c>
      <c r="AF12" t="n">
        <v>1.977520715903007e-06</v>
      </c>
      <c r="AG12" t="n">
        <v>12</v>
      </c>
      <c r="AH12" t="n">
        <v>261065.7859242849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7.6224</v>
      </c>
      <c r="E13" t="n">
        <v>13.12</v>
      </c>
      <c r="F13" t="n">
        <v>10.74</v>
      </c>
      <c r="G13" t="n">
        <v>33.92</v>
      </c>
      <c r="H13" t="n">
        <v>0.65</v>
      </c>
      <c r="I13" t="n">
        <v>19</v>
      </c>
      <c r="J13" t="n">
        <v>102.14</v>
      </c>
      <c r="K13" t="n">
        <v>39.72</v>
      </c>
      <c r="L13" t="n">
        <v>3.75</v>
      </c>
      <c r="M13" t="n">
        <v>17</v>
      </c>
      <c r="N13" t="n">
        <v>13.68</v>
      </c>
      <c r="O13" t="n">
        <v>12831.37</v>
      </c>
      <c r="P13" t="n">
        <v>93.63</v>
      </c>
      <c r="Q13" t="n">
        <v>197.78</v>
      </c>
      <c r="R13" t="n">
        <v>38.42</v>
      </c>
      <c r="S13" t="n">
        <v>25.4</v>
      </c>
      <c r="T13" t="n">
        <v>5609.93</v>
      </c>
      <c r="U13" t="n">
        <v>0.66</v>
      </c>
      <c r="V13" t="n">
        <v>0.87</v>
      </c>
      <c r="W13" t="n">
        <v>2.97</v>
      </c>
      <c r="X13" t="n">
        <v>0.35</v>
      </c>
      <c r="Y13" t="n">
        <v>1</v>
      </c>
      <c r="Z13" t="n">
        <v>10</v>
      </c>
      <c r="AA13" t="n">
        <v>209.621780591741</v>
      </c>
      <c r="AB13" t="n">
        <v>286.8137680657658</v>
      </c>
      <c r="AC13" t="n">
        <v>259.4406645873052</v>
      </c>
      <c r="AD13" t="n">
        <v>209621.780591741</v>
      </c>
      <c r="AE13" t="n">
        <v>286813.7680657658</v>
      </c>
      <c r="AF13" t="n">
        <v>1.991577557923404e-06</v>
      </c>
      <c r="AG13" t="n">
        <v>12</v>
      </c>
      <c r="AH13" t="n">
        <v>259440.6645873052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7.6427</v>
      </c>
      <c r="E14" t="n">
        <v>13.08</v>
      </c>
      <c r="F14" t="n">
        <v>10.73</v>
      </c>
      <c r="G14" t="n">
        <v>35.75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93.25</v>
      </c>
      <c r="Q14" t="n">
        <v>197.76</v>
      </c>
      <c r="R14" t="n">
        <v>37.79</v>
      </c>
      <c r="S14" t="n">
        <v>25.4</v>
      </c>
      <c r="T14" t="n">
        <v>5299.52</v>
      </c>
      <c r="U14" t="n">
        <v>0.67</v>
      </c>
      <c r="V14" t="n">
        <v>0.87</v>
      </c>
      <c r="W14" t="n">
        <v>2.97</v>
      </c>
      <c r="X14" t="n">
        <v>0.34</v>
      </c>
      <c r="Y14" t="n">
        <v>1</v>
      </c>
      <c r="Z14" t="n">
        <v>10</v>
      </c>
      <c r="AA14" t="n">
        <v>209.0741651006078</v>
      </c>
      <c r="AB14" t="n">
        <v>286.0644963917073</v>
      </c>
      <c r="AC14" t="n">
        <v>258.7629023502092</v>
      </c>
      <c r="AD14" t="n">
        <v>209074.1651006078</v>
      </c>
      <c r="AE14" t="n">
        <v>286064.4963917073</v>
      </c>
      <c r="AF14" t="n">
        <v>1.996881533629986e-06</v>
      </c>
      <c r="AG14" t="n">
        <v>12</v>
      </c>
      <c r="AH14" t="n">
        <v>258762.9023502092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7.6562</v>
      </c>
      <c r="E15" t="n">
        <v>13.06</v>
      </c>
      <c r="F15" t="n">
        <v>10.72</v>
      </c>
      <c r="G15" t="n">
        <v>37.85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92.76000000000001</v>
      </c>
      <c r="Q15" t="n">
        <v>197.82</v>
      </c>
      <c r="R15" t="n">
        <v>37.81</v>
      </c>
      <c r="S15" t="n">
        <v>25.4</v>
      </c>
      <c r="T15" t="n">
        <v>5317.87</v>
      </c>
      <c r="U15" t="n">
        <v>0.67</v>
      </c>
      <c r="V15" t="n">
        <v>0.87</v>
      </c>
      <c r="W15" t="n">
        <v>2.97</v>
      </c>
      <c r="X15" t="n">
        <v>0.33</v>
      </c>
      <c r="Y15" t="n">
        <v>1</v>
      </c>
      <c r="Z15" t="n">
        <v>10</v>
      </c>
      <c r="AA15" t="n">
        <v>208.5343134193739</v>
      </c>
      <c r="AB15" t="n">
        <v>285.3258475048683</v>
      </c>
      <c r="AC15" t="n">
        <v>258.0947490764297</v>
      </c>
      <c r="AD15" t="n">
        <v>208534.3134193739</v>
      </c>
      <c r="AE15" t="n">
        <v>285325.8475048683</v>
      </c>
      <c r="AF15" t="n">
        <v>2.000408808114658e-06</v>
      </c>
      <c r="AG15" t="n">
        <v>12</v>
      </c>
      <c r="AH15" t="n">
        <v>258094.7490764297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7.6918</v>
      </c>
      <c r="E16" t="n">
        <v>13</v>
      </c>
      <c r="F16" t="n">
        <v>10.68</v>
      </c>
      <c r="G16" t="n">
        <v>40.06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92.23999999999999</v>
      </c>
      <c r="Q16" t="n">
        <v>197.78</v>
      </c>
      <c r="R16" t="n">
        <v>36.63</v>
      </c>
      <c r="S16" t="n">
        <v>25.4</v>
      </c>
      <c r="T16" t="n">
        <v>4728.9</v>
      </c>
      <c r="U16" t="n">
        <v>0.6899999999999999</v>
      </c>
      <c r="V16" t="n">
        <v>0.87</v>
      </c>
      <c r="W16" t="n">
        <v>2.96</v>
      </c>
      <c r="X16" t="n">
        <v>0.29</v>
      </c>
      <c r="Y16" t="n">
        <v>1</v>
      </c>
      <c r="Z16" t="n">
        <v>10</v>
      </c>
      <c r="AA16" t="n">
        <v>207.6311865955093</v>
      </c>
      <c r="AB16" t="n">
        <v>284.0901495413138</v>
      </c>
      <c r="AC16" t="n">
        <v>256.9769843922035</v>
      </c>
      <c r="AD16" t="n">
        <v>207631.1865955094</v>
      </c>
      <c r="AE16" t="n">
        <v>284090.1495413139</v>
      </c>
      <c r="AF16" t="n">
        <v>2.009710361570535e-06</v>
      </c>
      <c r="AG16" t="n">
        <v>12</v>
      </c>
      <c r="AH16" t="n">
        <v>256976.9843922035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7.7096</v>
      </c>
      <c r="E17" t="n">
        <v>12.97</v>
      </c>
      <c r="F17" t="n">
        <v>10.67</v>
      </c>
      <c r="G17" t="n">
        <v>42.7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91.93000000000001</v>
      </c>
      <c r="Q17" t="n">
        <v>197.87</v>
      </c>
      <c r="R17" t="n">
        <v>36.25</v>
      </c>
      <c r="S17" t="n">
        <v>25.4</v>
      </c>
      <c r="T17" t="n">
        <v>4545.08</v>
      </c>
      <c r="U17" t="n">
        <v>0.7</v>
      </c>
      <c r="V17" t="n">
        <v>0.87</v>
      </c>
      <c r="W17" t="n">
        <v>2.96</v>
      </c>
      <c r="X17" t="n">
        <v>0.28</v>
      </c>
      <c r="Y17" t="n">
        <v>1</v>
      </c>
      <c r="Z17" t="n">
        <v>10</v>
      </c>
      <c r="AA17" t="n">
        <v>207.1730053005892</v>
      </c>
      <c r="AB17" t="n">
        <v>283.4632456800723</v>
      </c>
      <c r="AC17" t="n">
        <v>256.4099113556135</v>
      </c>
      <c r="AD17" t="n">
        <v>207173.0053005892</v>
      </c>
      <c r="AE17" t="n">
        <v>283463.2456800723</v>
      </c>
      <c r="AF17" t="n">
        <v>2.014361138298473e-06</v>
      </c>
      <c r="AG17" t="n">
        <v>12</v>
      </c>
      <c r="AH17" t="n">
        <v>256409.9113556135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7.7169</v>
      </c>
      <c r="E18" t="n">
        <v>12.96</v>
      </c>
      <c r="F18" t="n">
        <v>10.66</v>
      </c>
      <c r="G18" t="n">
        <v>42.65</v>
      </c>
      <c r="H18" t="n">
        <v>0.85</v>
      </c>
      <c r="I18" t="n">
        <v>15</v>
      </c>
      <c r="J18" t="n">
        <v>103.71</v>
      </c>
      <c r="K18" t="n">
        <v>39.72</v>
      </c>
      <c r="L18" t="n">
        <v>5</v>
      </c>
      <c r="M18" t="n">
        <v>13</v>
      </c>
      <c r="N18" t="n">
        <v>14</v>
      </c>
      <c r="O18" t="n">
        <v>13024.91</v>
      </c>
      <c r="P18" t="n">
        <v>91.36</v>
      </c>
      <c r="Q18" t="n">
        <v>197.77</v>
      </c>
      <c r="R18" t="n">
        <v>35.81</v>
      </c>
      <c r="S18" t="n">
        <v>25.4</v>
      </c>
      <c r="T18" t="n">
        <v>4325.28</v>
      </c>
      <c r="U18" t="n">
        <v>0.71</v>
      </c>
      <c r="V18" t="n">
        <v>0.87</v>
      </c>
      <c r="W18" t="n">
        <v>2.96</v>
      </c>
      <c r="X18" t="n">
        <v>0.27</v>
      </c>
      <c r="Y18" t="n">
        <v>1</v>
      </c>
      <c r="Z18" t="n">
        <v>10</v>
      </c>
      <c r="AA18" t="n">
        <v>206.6583460479806</v>
      </c>
      <c r="AB18" t="n">
        <v>282.7590661854899</v>
      </c>
      <c r="AC18" t="n">
        <v>255.7729377636717</v>
      </c>
      <c r="AD18" t="n">
        <v>206658.3460479807</v>
      </c>
      <c r="AE18" t="n">
        <v>282759.0661854899</v>
      </c>
      <c r="AF18" t="n">
        <v>2.01626847931611e-06</v>
      </c>
      <c r="AG18" t="n">
        <v>12</v>
      </c>
      <c r="AH18" t="n">
        <v>255772.9377636717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7.7333</v>
      </c>
      <c r="E19" t="n">
        <v>12.93</v>
      </c>
      <c r="F19" t="n">
        <v>10.66</v>
      </c>
      <c r="G19" t="n">
        <v>45.67</v>
      </c>
      <c r="H19" t="n">
        <v>0.89</v>
      </c>
      <c r="I19" t="n">
        <v>14</v>
      </c>
      <c r="J19" t="n">
        <v>104.03</v>
      </c>
      <c r="K19" t="n">
        <v>39.72</v>
      </c>
      <c r="L19" t="n">
        <v>5.25</v>
      </c>
      <c r="M19" t="n">
        <v>12</v>
      </c>
      <c r="N19" t="n">
        <v>14.06</v>
      </c>
      <c r="O19" t="n">
        <v>13063.69</v>
      </c>
      <c r="P19" t="n">
        <v>90.98</v>
      </c>
      <c r="Q19" t="n">
        <v>197.76</v>
      </c>
      <c r="R19" t="n">
        <v>35.63</v>
      </c>
      <c r="S19" t="n">
        <v>25.4</v>
      </c>
      <c r="T19" t="n">
        <v>4243.34</v>
      </c>
      <c r="U19" t="n">
        <v>0.71</v>
      </c>
      <c r="V19" t="n">
        <v>0.87</v>
      </c>
      <c r="W19" t="n">
        <v>2.96</v>
      </c>
      <c r="X19" t="n">
        <v>0.27</v>
      </c>
      <c r="Y19" t="n">
        <v>1</v>
      </c>
      <c r="Z19" t="n">
        <v>10</v>
      </c>
      <c r="AA19" t="n">
        <v>206.1966075304809</v>
      </c>
      <c r="AB19" t="n">
        <v>282.1272951753813</v>
      </c>
      <c r="AC19" t="n">
        <v>255.2014620920716</v>
      </c>
      <c r="AD19" t="n">
        <v>206196.6075304809</v>
      </c>
      <c r="AE19" t="n">
        <v>282127.2951753814</v>
      </c>
      <c r="AF19" t="n">
        <v>2.020553464616008e-06</v>
      </c>
      <c r="AG19" t="n">
        <v>12</v>
      </c>
      <c r="AH19" t="n">
        <v>255201.4620920715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7.7573</v>
      </c>
      <c r="E20" t="n">
        <v>12.89</v>
      </c>
      <c r="F20" t="n">
        <v>10.64</v>
      </c>
      <c r="G20" t="n">
        <v>49.09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11</v>
      </c>
      <c r="N20" t="n">
        <v>14.12</v>
      </c>
      <c r="O20" t="n">
        <v>13102.5</v>
      </c>
      <c r="P20" t="n">
        <v>90.65000000000001</v>
      </c>
      <c r="Q20" t="n">
        <v>197.77</v>
      </c>
      <c r="R20" t="n">
        <v>35.03</v>
      </c>
      <c r="S20" t="n">
        <v>25.4</v>
      </c>
      <c r="T20" t="n">
        <v>3947.54</v>
      </c>
      <c r="U20" t="n">
        <v>0.72</v>
      </c>
      <c r="V20" t="n">
        <v>0.87</v>
      </c>
      <c r="W20" t="n">
        <v>2.96</v>
      </c>
      <c r="X20" t="n">
        <v>0.25</v>
      </c>
      <c r="Y20" t="n">
        <v>1</v>
      </c>
      <c r="Z20" t="n">
        <v>10</v>
      </c>
      <c r="AA20" t="n">
        <v>205.6322440014108</v>
      </c>
      <c r="AB20" t="n">
        <v>281.3551080969464</v>
      </c>
      <c r="AC20" t="n">
        <v>254.5029714646308</v>
      </c>
      <c r="AD20" t="n">
        <v>205632.2440014108</v>
      </c>
      <c r="AE20" t="n">
        <v>281355.1080969464</v>
      </c>
      <c r="AF20" t="n">
        <v>2.026824174810982e-06</v>
      </c>
      <c r="AG20" t="n">
        <v>12</v>
      </c>
      <c r="AH20" t="n">
        <v>254502.9714646308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7.7588</v>
      </c>
      <c r="E21" t="n">
        <v>12.89</v>
      </c>
      <c r="F21" t="n">
        <v>10.63</v>
      </c>
      <c r="G21" t="n">
        <v>49.08</v>
      </c>
      <c r="H21" t="n">
        <v>0.97</v>
      </c>
      <c r="I21" t="n">
        <v>13</v>
      </c>
      <c r="J21" t="n">
        <v>104.65</v>
      </c>
      <c r="K21" t="n">
        <v>39.72</v>
      </c>
      <c r="L21" t="n">
        <v>5.75</v>
      </c>
      <c r="M21" t="n">
        <v>11</v>
      </c>
      <c r="N21" t="n">
        <v>14.19</v>
      </c>
      <c r="O21" t="n">
        <v>13141.33</v>
      </c>
      <c r="P21" t="n">
        <v>90.22</v>
      </c>
      <c r="Q21" t="n">
        <v>197.77</v>
      </c>
      <c r="R21" t="n">
        <v>34.96</v>
      </c>
      <c r="S21" t="n">
        <v>25.4</v>
      </c>
      <c r="T21" t="n">
        <v>3910.33</v>
      </c>
      <c r="U21" t="n">
        <v>0.73</v>
      </c>
      <c r="V21" t="n">
        <v>0.88</v>
      </c>
      <c r="W21" t="n">
        <v>2.96</v>
      </c>
      <c r="X21" t="n">
        <v>0.24</v>
      </c>
      <c r="Y21" t="n">
        <v>1</v>
      </c>
      <c r="Z21" t="n">
        <v>10</v>
      </c>
      <c r="AA21" t="n">
        <v>205.287742386684</v>
      </c>
      <c r="AB21" t="n">
        <v>280.8837457893387</v>
      </c>
      <c r="AC21" t="n">
        <v>254.0765953140999</v>
      </c>
      <c r="AD21" t="n">
        <v>205287.742386684</v>
      </c>
      <c r="AE21" t="n">
        <v>280883.7457893387</v>
      </c>
      <c r="AF21" t="n">
        <v>2.027216094198167e-06</v>
      </c>
      <c r="AG21" t="n">
        <v>12</v>
      </c>
      <c r="AH21" t="n">
        <v>254076.5953140999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7.7823</v>
      </c>
      <c r="E22" t="n">
        <v>12.85</v>
      </c>
      <c r="F22" t="n">
        <v>10.62</v>
      </c>
      <c r="G22" t="n">
        <v>53.08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10</v>
      </c>
      <c r="N22" t="n">
        <v>14.25</v>
      </c>
      <c r="O22" t="n">
        <v>13180.19</v>
      </c>
      <c r="P22" t="n">
        <v>89.68000000000001</v>
      </c>
      <c r="Q22" t="n">
        <v>197.79</v>
      </c>
      <c r="R22" t="n">
        <v>34.29</v>
      </c>
      <c r="S22" t="n">
        <v>25.4</v>
      </c>
      <c r="T22" t="n">
        <v>3582.07</v>
      </c>
      <c r="U22" t="n">
        <v>0.74</v>
      </c>
      <c r="V22" t="n">
        <v>0.88</v>
      </c>
      <c r="W22" t="n">
        <v>2.96</v>
      </c>
      <c r="X22" t="n">
        <v>0.22</v>
      </c>
      <c r="Y22" t="n">
        <v>1</v>
      </c>
      <c r="Z22" t="n">
        <v>10</v>
      </c>
      <c r="AA22" t="n">
        <v>204.6122556795009</v>
      </c>
      <c r="AB22" t="n">
        <v>279.959515076201</v>
      </c>
      <c r="AC22" t="n">
        <v>253.2405718830578</v>
      </c>
      <c r="AD22" t="n">
        <v>204612.2556795009</v>
      </c>
      <c r="AE22" t="n">
        <v>279959.515076201</v>
      </c>
      <c r="AF22" t="n">
        <v>2.033356164597412e-06</v>
      </c>
      <c r="AG22" t="n">
        <v>12</v>
      </c>
      <c r="AH22" t="n">
        <v>253240.5718830578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7.786</v>
      </c>
      <c r="E23" t="n">
        <v>12.84</v>
      </c>
      <c r="F23" t="n">
        <v>10.61</v>
      </c>
      <c r="G23" t="n">
        <v>53.04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10</v>
      </c>
      <c r="N23" t="n">
        <v>14.32</v>
      </c>
      <c r="O23" t="n">
        <v>13219.07</v>
      </c>
      <c r="P23" t="n">
        <v>89.09</v>
      </c>
      <c r="Q23" t="n">
        <v>197.75</v>
      </c>
      <c r="R23" t="n">
        <v>34.29</v>
      </c>
      <c r="S23" t="n">
        <v>25.4</v>
      </c>
      <c r="T23" t="n">
        <v>3581.63</v>
      </c>
      <c r="U23" t="n">
        <v>0.74</v>
      </c>
      <c r="V23" t="n">
        <v>0.88</v>
      </c>
      <c r="W23" t="n">
        <v>2.96</v>
      </c>
      <c r="X23" t="n">
        <v>0.22</v>
      </c>
      <c r="Y23" t="n">
        <v>1</v>
      </c>
      <c r="Z23" t="n">
        <v>10</v>
      </c>
      <c r="AA23" t="n">
        <v>204.1320092520517</v>
      </c>
      <c r="AB23" t="n">
        <v>279.3024207271882</v>
      </c>
      <c r="AC23" t="n">
        <v>252.6461896964769</v>
      </c>
      <c r="AD23" t="n">
        <v>204132.0092520517</v>
      </c>
      <c r="AE23" t="n">
        <v>279302.4207271882</v>
      </c>
      <c r="AF23" t="n">
        <v>2.034322899085803e-06</v>
      </c>
      <c r="AG23" t="n">
        <v>12</v>
      </c>
      <c r="AH23" t="n">
        <v>252646.1896964769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7.8133</v>
      </c>
      <c r="E24" t="n">
        <v>12.8</v>
      </c>
      <c r="F24" t="n">
        <v>10.58</v>
      </c>
      <c r="G24" t="n">
        <v>57.73</v>
      </c>
      <c r="H24" t="n">
        <v>1.08</v>
      </c>
      <c r="I24" t="n">
        <v>11</v>
      </c>
      <c r="J24" t="n">
        <v>105.6</v>
      </c>
      <c r="K24" t="n">
        <v>39.72</v>
      </c>
      <c r="L24" t="n">
        <v>6.5</v>
      </c>
      <c r="M24" t="n">
        <v>9</v>
      </c>
      <c r="N24" t="n">
        <v>14.39</v>
      </c>
      <c r="O24" t="n">
        <v>13257.98</v>
      </c>
      <c r="P24" t="n">
        <v>88.54000000000001</v>
      </c>
      <c r="Q24" t="n">
        <v>197.77</v>
      </c>
      <c r="R24" t="n">
        <v>33.32</v>
      </c>
      <c r="S24" t="n">
        <v>25.4</v>
      </c>
      <c r="T24" t="n">
        <v>3101.21</v>
      </c>
      <c r="U24" t="n">
        <v>0.76</v>
      </c>
      <c r="V24" t="n">
        <v>0.88</v>
      </c>
      <c r="W24" t="n">
        <v>2.96</v>
      </c>
      <c r="X24" t="n">
        <v>0.19</v>
      </c>
      <c r="Y24" t="n">
        <v>1</v>
      </c>
      <c r="Z24" t="n">
        <v>10</v>
      </c>
      <c r="AA24" t="n">
        <v>203.3619581366868</v>
      </c>
      <c r="AB24" t="n">
        <v>278.2488028188889</v>
      </c>
      <c r="AC24" t="n">
        <v>251.6931276025833</v>
      </c>
      <c r="AD24" t="n">
        <v>203361.9581366868</v>
      </c>
      <c r="AE24" t="n">
        <v>278248.8028188889</v>
      </c>
      <c r="AF24" t="n">
        <v>2.041455831932585e-06</v>
      </c>
      <c r="AG24" t="n">
        <v>12</v>
      </c>
      <c r="AH24" t="n">
        <v>251693.1276025833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7.8108</v>
      </c>
      <c r="E25" t="n">
        <v>12.8</v>
      </c>
      <c r="F25" t="n">
        <v>10.59</v>
      </c>
      <c r="G25" t="n">
        <v>57.76</v>
      </c>
      <c r="H25" t="n">
        <v>1.12</v>
      </c>
      <c r="I25" t="n">
        <v>11</v>
      </c>
      <c r="J25" t="n">
        <v>105.92</v>
      </c>
      <c r="K25" t="n">
        <v>39.72</v>
      </c>
      <c r="L25" t="n">
        <v>6.75</v>
      </c>
      <c r="M25" t="n">
        <v>9</v>
      </c>
      <c r="N25" t="n">
        <v>14.45</v>
      </c>
      <c r="O25" t="n">
        <v>13296.91</v>
      </c>
      <c r="P25" t="n">
        <v>88.61</v>
      </c>
      <c r="Q25" t="n">
        <v>197.76</v>
      </c>
      <c r="R25" t="n">
        <v>33.59</v>
      </c>
      <c r="S25" t="n">
        <v>25.4</v>
      </c>
      <c r="T25" t="n">
        <v>3234.58</v>
      </c>
      <c r="U25" t="n">
        <v>0.76</v>
      </c>
      <c r="V25" t="n">
        <v>0.88</v>
      </c>
      <c r="W25" t="n">
        <v>2.96</v>
      </c>
      <c r="X25" t="n">
        <v>0.2</v>
      </c>
      <c r="Y25" t="n">
        <v>1</v>
      </c>
      <c r="Z25" t="n">
        <v>10</v>
      </c>
      <c r="AA25" t="n">
        <v>203.4642200669582</v>
      </c>
      <c r="AB25" t="n">
        <v>278.3887221033642</v>
      </c>
      <c r="AC25" t="n">
        <v>251.8196931869262</v>
      </c>
      <c r="AD25" t="n">
        <v>203464.2200669582</v>
      </c>
      <c r="AE25" t="n">
        <v>278388.7221033642</v>
      </c>
      <c r="AF25" t="n">
        <v>2.040802632953942e-06</v>
      </c>
      <c r="AG25" t="n">
        <v>12</v>
      </c>
      <c r="AH25" t="n">
        <v>251819.6931869262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7.8377</v>
      </c>
      <c r="E26" t="n">
        <v>12.76</v>
      </c>
      <c r="F26" t="n">
        <v>10.57</v>
      </c>
      <c r="G26" t="n">
        <v>63.39</v>
      </c>
      <c r="H26" t="n">
        <v>1.16</v>
      </c>
      <c r="I26" t="n">
        <v>10</v>
      </c>
      <c r="J26" t="n">
        <v>106.23</v>
      </c>
      <c r="K26" t="n">
        <v>39.72</v>
      </c>
      <c r="L26" t="n">
        <v>7</v>
      </c>
      <c r="M26" t="n">
        <v>8</v>
      </c>
      <c r="N26" t="n">
        <v>14.52</v>
      </c>
      <c r="O26" t="n">
        <v>13335.87</v>
      </c>
      <c r="P26" t="n">
        <v>87.84</v>
      </c>
      <c r="Q26" t="n">
        <v>197.82</v>
      </c>
      <c r="R26" t="n">
        <v>32.75</v>
      </c>
      <c r="S26" t="n">
        <v>25.4</v>
      </c>
      <c r="T26" t="n">
        <v>2821.77</v>
      </c>
      <c r="U26" t="n">
        <v>0.78</v>
      </c>
      <c r="V26" t="n">
        <v>0.88</v>
      </c>
      <c r="W26" t="n">
        <v>2.96</v>
      </c>
      <c r="X26" t="n">
        <v>0.17</v>
      </c>
      <c r="Y26" t="n">
        <v>1</v>
      </c>
      <c r="Z26" t="n">
        <v>10</v>
      </c>
      <c r="AA26" t="n">
        <v>202.5757832863198</v>
      </c>
      <c r="AB26" t="n">
        <v>277.1731237050309</v>
      </c>
      <c r="AC26" t="n">
        <v>250.7201097936264</v>
      </c>
      <c r="AD26" t="n">
        <v>202575.7832863198</v>
      </c>
      <c r="AE26" t="n">
        <v>277173.1237050309</v>
      </c>
      <c r="AF26" t="n">
        <v>2.047831053964141e-06</v>
      </c>
      <c r="AG26" t="n">
        <v>12</v>
      </c>
      <c r="AH26" t="n">
        <v>250720.1097936264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7.8406</v>
      </c>
      <c r="E27" t="n">
        <v>12.75</v>
      </c>
      <c r="F27" t="n">
        <v>10.56</v>
      </c>
      <c r="G27" t="n">
        <v>63.36</v>
      </c>
      <c r="H27" t="n">
        <v>1.2</v>
      </c>
      <c r="I27" t="n">
        <v>10</v>
      </c>
      <c r="J27" t="n">
        <v>106.55</v>
      </c>
      <c r="K27" t="n">
        <v>39.72</v>
      </c>
      <c r="L27" t="n">
        <v>7.25</v>
      </c>
      <c r="M27" t="n">
        <v>8</v>
      </c>
      <c r="N27" t="n">
        <v>14.58</v>
      </c>
      <c r="O27" t="n">
        <v>13374.86</v>
      </c>
      <c r="P27" t="n">
        <v>87.68000000000001</v>
      </c>
      <c r="Q27" t="n">
        <v>197.78</v>
      </c>
      <c r="R27" t="n">
        <v>32.53</v>
      </c>
      <c r="S27" t="n">
        <v>25.4</v>
      </c>
      <c r="T27" t="n">
        <v>2711.46</v>
      </c>
      <c r="U27" t="n">
        <v>0.78</v>
      </c>
      <c r="V27" t="n">
        <v>0.88</v>
      </c>
      <c r="W27" t="n">
        <v>2.96</v>
      </c>
      <c r="X27" t="n">
        <v>0.17</v>
      </c>
      <c r="Y27" t="n">
        <v>1</v>
      </c>
      <c r="Z27" t="n">
        <v>10</v>
      </c>
      <c r="AA27" t="n">
        <v>202.4072273854023</v>
      </c>
      <c r="AB27" t="n">
        <v>276.9424980852341</v>
      </c>
      <c r="AC27" t="n">
        <v>250.5114947592979</v>
      </c>
      <c r="AD27" t="n">
        <v>202407.2273854023</v>
      </c>
      <c r="AE27" t="n">
        <v>276942.4980852341</v>
      </c>
      <c r="AF27" t="n">
        <v>2.048588764779367e-06</v>
      </c>
      <c r="AG27" t="n">
        <v>12</v>
      </c>
      <c r="AH27" t="n">
        <v>250511.4947592979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7.837</v>
      </c>
      <c r="E28" t="n">
        <v>12.76</v>
      </c>
      <c r="F28" t="n">
        <v>10.57</v>
      </c>
      <c r="G28" t="n">
        <v>63.4</v>
      </c>
      <c r="H28" t="n">
        <v>1.24</v>
      </c>
      <c r="I28" t="n">
        <v>10</v>
      </c>
      <c r="J28" t="n">
        <v>106.86</v>
      </c>
      <c r="K28" t="n">
        <v>39.72</v>
      </c>
      <c r="L28" t="n">
        <v>7.5</v>
      </c>
      <c r="M28" t="n">
        <v>8</v>
      </c>
      <c r="N28" t="n">
        <v>14.65</v>
      </c>
      <c r="O28" t="n">
        <v>13413.87</v>
      </c>
      <c r="P28" t="n">
        <v>87.41</v>
      </c>
      <c r="Q28" t="n">
        <v>197.75</v>
      </c>
      <c r="R28" t="n">
        <v>32.91</v>
      </c>
      <c r="S28" t="n">
        <v>25.4</v>
      </c>
      <c r="T28" t="n">
        <v>2900.38</v>
      </c>
      <c r="U28" t="n">
        <v>0.77</v>
      </c>
      <c r="V28" t="n">
        <v>0.88</v>
      </c>
      <c r="W28" t="n">
        <v>2.95</v>
      </c>
      <c r="X28" t="n">
        <v>0.18</v>
      </c>
      <c r="Y28" t="n">
        <v>1</v>
      </c>
      <c r="Z28" t="n">
        <v>10</v>
      </c>
      <c r="AA28" t="n">
        <v>202.2850144592788</v>
      </c>
      <c r="AB28" t="n">
        <v>276.7752809680582</v>
      </c>
      <c r="AC28" t="n">
        <v>250.3602366090944</v>
      </c>
      <c r="AD28" t="n">
        <v>202285.0144592788</v>
      </c>
      <c r="AE28" t="n">
        <v>276775.2809680582</v>
      </c>
      <c r="AF28" t="n">
        <v>2.04764815825012e-06</v>
      </c>
      <c r="AG28" t="n">
        <v>12</v>
      </c>
      <c r="AH28" t="n">
        <v>250360.2366090944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7.8615</v>
      </c>
      <c r="E29" t="n">
        <v>12.72</v>
      </c>
      <c r="F29" t="n">
        <v>10.55</v>
      </c>
      <c r="G29" t="n">
        <v>70.31</v>
      </c>
      <c r="H29" t="n">
        <v>1.27</v>
      </c>
      <c r="I29" t="n">
        <v>9</v>
      </c>
      <c r="J29" t="n">
        <v>107.18</v>
      </c>
      <c r="K29" t="n">
        <v>39.72</v>
      </c>
      <c r="L29" t="n">
        <v>7.75</v>
      </c>
      <c r="M29" t="n">
        <v>7</v>
      </c>
      <c r="N29" t="n">
        <v>14.72</v>
      </c>
      <c r="O29" t="n">
        <v>13452.9</v>
      </c>
      <c r="P29" t="n">
        <v>86.25</v>
      </c>
      <c r="Q29" t="n">
        <v>197.8</v>
      </c>
      <c r="R29" t="n">
        <v>32.27</v>
      </c>
      <c r="S29" t="n">
        <v>25.4</v>
      </c>
      <c r="T29" t="n">
        <v>2585.06</v>
      </c>
      <c r="U29" t="n">
        <v>0.79</v>
      </c>
      <c r="V29" t="n">
        <v>0.88</v>
      </c>
      <c r="W29" t="n">
        <v>2.95</v>
      </c>
      <c r="X29" t="n">
        <v>0.16</v>
      </c>
      <c r="Y29" t="n">
        <v>1</v>
      </c>
      <c r="Z29" t="n">
        <v>10</v>
      </c>
      <c r="AA29" t="n">
        <v>201.159972731384</v>
      </c>
      <c r="AB29" t="n">
        <v>275.2359492426152</v>
      </c>
      <c r="AC29" t="n">
        <v>248.9678165430616</v>
      </c>
      <c r="AD29" t="n">
        <v>201159.972731384</v>
      </c>
      <c r="AE29" t="n">
        <v>275235.9492426151</v>
      </c>
      <c r="AF29" t="n">
        <v>2.054049508240822e-06</v>
      </c>
      <c r="AG29" t="n">
        <v>12</v>
      </c>
      <c r="AH29" t="n">
        <v>248967.8165430616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7.8582</v>
      </c>
      <c r="E30" t="n">
        <v>12.73</v>
      </c>
      <c r="F30" t="n">
        <v>10.55</v>
      </c>
      <c r="G30" t="n">
        <v>70.34999999999999</v>
      </c>
      <c r="H30" t="n">
        <v>1.31</v>
      </c>
      <c r="I30" t="n">
        <v>9</v>
      </c>
      <c r="J30" t="n">
        <v>107.5</v>
      </c>
      <c r="K30" t="n">
        <v>39.72</v>
      </c>
      <c r="L30" t="n">
        <v>8</v>
      </c>
      <c r="M30" t="n">
        <v>7</v>
      </c>
      <c r="N30" t="n">
        <v>14.78</v>
      </c>
      <c r="O30" t="n">
        <v>13491.96</v>
      </c>
      <c r="P30" t="n">
        <v>86.34</v>
      </c>
      <c r="Q30" t="n">
        <v>197.76</v>
      </c>
      <c r="R30" t="n">
        <v>32.49</v>
      </c>
      <c r="S30" t="n">
        <v>25.4</v>
      </c>
      <c r="T30" t="n">
        <v>2694.42</v>
      </c>
      <c r="U30" t="n">
        <v>0.78</v>
      </c>
      <c r="V30" t="n">
        <v>0.88</v>
      </c>
      <c r="W30" t="n">
        <v>2.95</v>
      </c>
      <c r="X30" t="n">
        <v>0.16</v>
      </c>
      <c r="Y30" t="n">
        <v>1</v>
      </c>
      <c r="Z30" t="n">
        <v>10</v>
      </c>
      <c r="AA30" t="n">
        <v>201.2584721318341</v>
      </c>
      <c r="AB30" t="n">
        <v>275.3707204677979</v>
      </c>
      <c r="AC30" t="n">
        <v>249.0897253916655</v>
      </c>
      <c r="AD30" t="n">
        <v>201258.4721318341</v>
      </c>
      <c r="AE30" t="n">
        <v>275370.7204677979</v>
      </c>
      <c r="AF30" t="n">
        <v>2.053187285589014e-06</v>
      </c>
      <c r="AG30" t="n">
        <v>12</v>
      </c>
      <c r="AH30" t="n">
        <v>249089.7253916655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7.8654</v>
      </c>
      <c r="E31" t="n">
        <v>12.71</v>
      </c>
      <c r="F31" t="n">
        <v>10.54</v>
      </c>
      <c r="G31" t="n">
        <v>70.27</v>
      </c>
      <c r="H31" t="n">
        <v>1.35</v>
      </c>
      <c r="I31" t="n">
        <v>9</v>
      </c>
      <c r="J31" t="n">
        <v>107.81</v>
      </c>
      <c r="K31" t="n">
        <v>39.72</v>
      </c>
      <c r="L31" t="n">
        <v>8.25</v>
      </c>
      <c r="M31" t="n">
        <v>7</v>
      </c>
      <c r="N31" t="n">
        <v>14.85</v>
      </c>
      <c r="O31" t="n">
        <v>13531.05</v>
      </c>
      <c r="P31" t="n">
        <v>86.06999999999999</v>
      </c>
      <c r="Q31" t="n">
        <v>197.75</v>
      </c>
      <c r="R31" t="n">
        <v>32.17</v>
      </c>
      <c r="S31" t="n">
        <v>25.4</v>
      </c>
      <c r="T31" t="n">
        <v>2535.98</v>
      </c>
      <c r="U31" t="n">
        <v>0.79</v>
      </c>
      <c r="V31" t="n">
        <v>0.88</v>
      </c>
      <c r="W31" t="n">
        <v>2.95</v>
      </c>
      <c r="X31" t="n">
        <v>0.15</v>
      </c>
      <c r="Y31" t="n">
        <v>1</v>
      </c>
      <c r="Z31" t="n">
        <v>10</v>
      </c>
      <c r="AA31" t="n">
        <v>200.9676812266185</v>
      </c>
      <c r="AB31" t="n">
        <v>274.9728475224927</v>
      </c>
      <c r="AC31" t="n">
        <v>248.7298248818419</v>
      </c>
      <c r="AD31" t="n">
        <v>200967.6812266185</v>
      </c>
      <c r="AE31" t="n">
        <v>274972.8475224927</v>
      </c>
      <c r="AF31" t="n">
        <v>2.055068498647505e-06</v>
      </c>
      <c r="AG31" t="n">
        <v>12</v>
      </c>
      <c r="AH31" t="n">
        <v>248729.824881842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7.8604</v>
      </c>
      <c r="E32" t="n">
        <v>12.72</v>
      </c>
      <c r="F32" t="n">
        <v>10.55</v>
      </c>
      <c r="G32" t="n">
        <v>70.33</v>
      </c>
      <c r="H32" t="n">
        <v>1.38</v>
      </c>
      <c r="I32" t="n">
        <v>9</v>
      </c>
      <c r="J32" t="n">
        <v>108.13</v>
      </c>
      <c r="K32" t="n">
        <v>39.72</v>
      </c>
      <c r="L32" t="n">
        <v>8.5</v>
      </c>
      <c r="M32" t="n">
        <v>7</v>
      </c>
      <c r="N32" t="n">
        <v>14.92</v>
      </c>
      <c r="O32" t="n">
        <v>13570.16</v>
      </c>
      <c r="P32" t="n">
        <v>85.69</v>
      </c>
      <c r="Q32" t="n">
        <v>197.75</v>
      </c>
      <c r="R32" t="n">
        <v>32.41</v>
      </c>
      <c r="S32" t="n">
        <v>25.4</v>
      </c>
      <c r="T32" t="n">
        <v>2657.12</v>
      </c>
      <c r="U32" t="n">
        <v>0.78</v>
      </c>
      <c r="V32" t="n">
        <v>0.88</v>
      </c>
      <c r="W32" t="n">
        <v>2.95</v>
      </c>
      <c r="X32" t="n">
        <v>0.16</v>
      </c>
      <c r="Y32" t="n">
        <v>1</v>
      </c>
      <c r="Z32" t="n">
        <v>10</v>
      </c>
      <c r="AA32" t="n">
        <v>200.7843243897008</v>
      </c>
      <c r="AB32" t="n">
        <v>274.7219706090892</v>
      </c>
      <c r="AC32" t="n">
        <v>248.5028913089457</v>
      </c>
      <c r="AD32" t="n">
        <v>200784.3243897008</v>
      </c>
      <c r="AE32" t="n">
        <v>274721.9706090892</v>
      </c>
      <c r="AF32" t="n">
        <v>2.053762100690219e-06</v>
      </c>
      <c r="AG32" t="n">
        <v>12</v>
      </c>
      <c r="AH32" t="n">
        <v>248502.8913089457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7.8883</v>
      </c>
      <c r="E33" t="n">
        <v>12.68</v>
      </c>
      <c r="F33" t="n">
        <v>10.52</v>
      </c>
      <c r="G33" t="n">
        <v>78.93000000000001</v>
      </c>
      <c r="H33" t="n">
        <v>1.42</v>
      </c>
      <c r="I33" t="n">
        <v>8</v>
      </c>
      <c r="J33" t="n">
        <v>108.45</v>
      </c>
      <c r="K33" t="n">
        <v>39.72</v>
      </c>
      <c r="L33" t="n">
        <v>8.75</v>
      </c>
      <c r="M33" t="n">
        <v>6</v>
      </c>
      <c r="N33" t="n">
        <v>14.98</v>
      </c>
      <c r="O33" t="n">
        <v>13609.42</v>
      </c>
      <c r="P33" t="n">
        <v>84.98</v>
      </c>
      <c r="Q33" t="n">
        <v>197.77</v>
      </c>
      <c r="R33" t="n">
        <v>31.54</v>
      </c>
      <c r="S33" t="n">
        <v>25.4</v>
      </c>
      <c r="T33" t="n">
        <v>2227.38</v>
      </c>
      <c r="U33" t="n">
        <v>0.8100000000000001</v>
      </c>
      <c r="V33" t="n">
        <v>0.88</v>
      </c>
      <c r="W33" t="n">
        <v>2.95</v>
      </c>
      <c r="X33" t="n">
        <v>0.13</v>
      </c>
      <c r="Y33" t="n">
        <v>1</v>
      </c>
      <c r="Z33" t="n">
        <v>10</v>
      </c>
      <c r="AA33" t="n">
        <v>199.9162769402988</v>
      </c>
      <c r="AB33" t="n">
        <v>273.5342697932674</v>
      </c>
      <c r="AC33" t="n">
        <v>247.4285429920369</v>
      </c>
      <c r="AD33" t="n">
        <v>199916.2769402988</v>
      </c>
      <c r="AE33" t="n">
        <v>273534.2697932674</v>
      </c>
      <c r="AF33" t="n">
        <v>2.061051801291876e-06</v>
      </c>
      <c r="AG33" t="n">
        <v>12</v>
      </c>
      <c r="AH33" t="n">
        <v>247428.5429920369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7.8909</v>
      </c>
      <c r="E34" t="n">
        <v>12.67</v>
      </c>
      <c r="F34" t="n">
        <v>10.52</v>
      </c>
      <c r="G34" t="n">
        <v>78.90000000000001</v>
      </c>
      <c r="H34" t="n">
        <v>1.46</v>
      </c>
      <c r="I34" t="n">
        <v>8</v>
      </c>
      <c r="J34" t="n">
        <v>108.77</v>
      </c>
      <c r="K34" t="n">
        <v>39.72</v>
      </c>
      <c r="L34" t="n">
        <v>9</v>
      </c>
      <c r="M34" t="n">
        <v>6</v>
      </c>
      <c r="N34" t="n">
        <v>15.05</v>
      </c>
      <c r="O34" t="n">
        <v>13648.58</v>
      </c>
      <c r="P34" t="n">
        <v>84.84999999999999</v>
      </c>
      <c r="Q34" t="n">
        <v>197.75</v>
      </c>
      <c r="R34" t="n">
        <v>31.4</v>
      </c>
      <c r="S34" t="n">
        <v>25.4</v>
      </c>
      <c r="T34" t="n">
        <v>2155.04</v>
      </c>
      <c r="U34" t="n">
        <v>0.8100000000000001</v>
      </c>
      <c r="V34" t="n">
        <v>0.88</v>
      </c>
      <c r="W34" t="n">
        <v>2.95</v>
      </c>
      <c r="X34" t="n">
        <v>0.13</v>
      </c>
      <c r="Y34" t="n">
        <v>1</v>
      </c>
      <c r="Z34" t="n">
        <v>10</v>
      </c>
      <c r="AA34" t="n">
        <v>190.3352448869718</v>
      </c>
      <c r="AB34" t="n">
        <v>260.4250790526095</v>
      </c>
      <c r="AC34" t="n">
        <v>235.5704750167985</v>
      </c>
      <c r="AD34" t="n">
        <v>190335.2448869718</v>
      </c>
      <c r="AE34" t="n">
        <v>260425.0790526094</v>
      </c>
      <c r="AF34" t="n">
        <v>2.061731128229664e-06</v>
      </c>
      <c r="AG34" t="n">
        <v>11</v>
      </c>
      <c r="AH34" t="n">
        <v>235570.4750167985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7.887</v>
      </c>
      <c r="E35" t="n">
        <v>12.68</v>
      </c>
      <c r="F35" t="n">
        <v>10.53</v>
      </c>
      <c r="G35" t="n">
        <v>78.95</v>
      </c>
      <c r="H35" t="n">
        <v>1.49</v>
      </c>
      <c r="I35" t="n">
        <v>8</v>
      </c>
      <c r="J35" t="n">
        <v>109.09</v>
      </c>
      <c r="K35" t="n">
        <v>39.72</v>
      </c>
      <c r="L35" t="n">
        <v>9.25</v>
      </c>
      <c r="M35" t="n">
        <v>6</v>
      </c>
      <c r="N35" t="n">
        <v>15.12</v>
      </c>
      <c r="O35" t="n">
        <v>13687.77</v>
      </c>
      <c r="P35" t="n">
        <v>84.77</v>
      </c>
      <c r="Q35" t="n">
        <v>197.77</v>
      </c>
      <c r="R35" t="n">
        <v>31.59</v>
      </c>
      <c r="S35" t="n">
        <v>25.4</v>
      </c>
      <c r="T35" t="n">
        <v>2251.68</v>
      </c>
      <c r="U35" t="n">
        <v>0.8</v>
      </c>
      <c r="V35" t="n">
        <v>0.88</v>
      </c>
      <c r="W35" t="n">
        <v>2.95</v>
      </c>
      <c r="X35" t="n">
        <v>0.14</v>
      </c>
      <c r="Y35" t="n">
        <v>1</v>
      </c>
      <c r="Z35" t="n">
        <v>10</v>
      </c>
      <c r="AA35" t="n">
        <v>199.8103447806984</v>
      </c>
      <c r="AB35" t="n">
        <v>273.3893287391052</v>
      </c>
      <c r="AC35" t="n">
        <v>247.2974349086578</v>
      </c>
      <c r="AD35" t="n">
        <v>199810.3447806984</v>
      </c>
      <c r="AE35" t="n">
        <v>273389.3287391051</v>
      </c>
      <c r="AF35" t="n">
        <v>2.060712137822981e-06</v>
      </c>
      <c r="AG35" t="n">
        <v>12</v>
      </c>
      <c r="AH35" t="n">
        <v>247297.4349086578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7.8878</v>
      </c>
      <c r="E36" t="n">
        <v>12.68</v>
      </c>
      <c r="F36" t="n">
        <v>10.53</v>
      </c>
      <c r="G36" t="n">
        <v>78.94</v>
      </c>
      <c r="H36" t="n">
        <v>1.53</v>
      </c>
      <c r="I36" t="n">
        <v>8</v>
      </c>
      <c r="J36" t="n">
        <v>109.4</v>
      </c>
      <c r="K36" t="n">
        <v>39.72</v>
      </c>
      <c r="L36" t="n">
        <v>9.5</v>
      </c>
      <c r="M36" t="n">
        <v>6</v>
      </c>
      <c r="N36" t="n">
        <v>15.19</v>
      </c>
      <c r="O36" t="n">
        <v>13726.99</v>
      </c>
      <c r="P36" t="n">
        <v>84.28</v>
      </c>
      <c r="Q36" t="n">
        <v>197.75</v>
      </c>
      <c r="R36" t="n">
        <v>31.63</v>
      </c>
      <c r="S36" t="n">
        <v>25.4</v>
      </c>
      <c r="T36" t="n">
        <v>2270.23</v>
      </c>
      <c r="U36" t="n">
        <v>0.8</v>
      </c>
      <c r="V36" t="n">
        <v>0.88</v>
      </c>
      <c r="W36" t="n">
        <v>2.95</v>
      </c>
      <c r="X36" t="n">
        <v>0.14</v>
      </c>
      <c r="Y36" t="n">
        <v>1</v>
      </c>
      <c r="Z36" t="n">
        <v>10</v>
      </c>
      <c r="AA36" t="n">
        <v>199.4636841779012</v>
      </c>
      <c r="AB36" t="n">
        <v>272.9150124087718</v>
      </c>
      <c r="AC36" t="n">
        <v>246.8683866631842</v>
      </c>
      <c r="AD36" t="n">
        <v>199463.6841779012</v>
      </c>
      <c r="AE36" t="n">
        <v>272915.0124087718</v>
      </c>
      <c r="AF36" t="n">
        <v>2.060921161496147e-06</v>
      </c>
      <c r="AG36" t="n">
        <v>12</v>
      </c>
      <c r="AH36" t="n">
        <v>246868.3866631842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7.8882</v>
      </c>
      <c r="E37" t="n">
        <v>12.68</v>
      </c>
      <c r="F37" t="n">
        <v>10.52</v>
      </c>
      <c r="G37" t="n">
        <v>78.94</v>
      </c>
      <c r="H37" t="n">
        <v>1.57</v>
      </c>
      <c r="I37" t="n">
        <v>8</v>
      </c>
      <c r="J37" t="n">
        <v>109.72</v>
      </c>
      <c r="K37" t="n">
        <v>39.72</v>
      </c>
      <c r="L37" t="n">
        <v>9.75</v>
      </c>
      <c r="M37" t="n">
        <v>6</v>
      </c>
      <c r="N37" t="n">
        <v>15.26</v>
      </c>
      <c r="O37" t="n">
        <v>13766.23</v>
      </c>
      <c r="P37" t="n">
        <v>83.45999999999999</v>
      </c>
      <c r="Q37" t="n">
        <v>197.81</v>
      </c>
      <c r="R37" t="n">
        <v>31.59</v>
      </c>
      <c r="S37" t="n">
        <v>25.4</v>
      </c>
      <c r="T37" t="n">
        <v>2248.82</v>
      </c>
      <c r="U37" t="n">
        <v>0.8</v>
      </c>
      <c r="V37" t="n">
        <v>0.88</v>
      </c>
      <c r="W37" t="n">
        <v>2.95</v>
      </c>
      <c r="X37" t="n">
        <v>0.13</v>
      </c>
      <c r="Y37" t="n">
        <v>1</v>
      </c>
      <c r="Z37" t="n">
        <v>10</v>
      </c>
      <c r="AA37" t="n">
        <v>198.868726459461</v>
      </c>
      <c r="AB37" t="n">
        <v>272.1009650107203</v>
      </c>
      <c r="AC37" t="n">
        <v>246.1320308062798</v>
      </c>
      <c r="AD37" t="n">
        <v>198868.726459461</v>
      </c>
      <c r="AE37" t="n">
        <v>272100.9650107203</v>
      </c>
      <c r="AF37" t="n">
        <v>2.06102567333273e-06</v>
      </c>
      <c r="AG37" t="n">
        <v>12</v>
      </c>
      <c r="AH37" t="n">
        <v>246132.0308062798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7.9133</v>
      </c>
      <c r="E38" t="n">
        <v>12.64</v>
      </c>
      <c r="F38" t="n">
        <v>10.51</v>
      </c>
      <c r="G38" t="n">
        <v>90.04000000000001</v>
      </c>
      <c r="H38" t="n">
        <v>1.6</v>
      </c>
      <c r="I38" t="n">
        <v>7</v>
      </c>
      <c r="J38" t="n">
        <v>110.04</v>
      </c>
      <c r="K38" t="n">
        <v>39.72</v>
      </c>
      <c r="L38" t="n">
        <v>10</v>
      </c>
      <c r="M38" t="n">
        <v>5</v>
      </c>
      <c r="N38" t="n">
        <v>15.32</v>
      </c>
      <c r="O38" t="n">
        <v>13805.5</v>
      </c>
      <c r="P38" t="n">
        <v>83.22</v>
      </c>
      <c r="Q38" t="n">
        <v>197.76</v>
      </c>
      <c r="R38" t="n">
        <v>30.9</v>
      </c>
      <c r="S38" t="n">
        <v>25.4</v>
      </c>
      <c r="T38" t="n">
        <v>1913.04</v>
      </c>
      <c r="U38" t="n">
        <v>0.82</v>
      </c>
      <c r="V38" t="n">
        <v>0.89</v>
      </c>
      <c r="W38" t="n">
        <v>2.95</v>
      </c>
      <c r="X38" t="n">
        <v>0.12</v>
      </c>
      <c r="Y38" t="n">
        <v>1</v>
      </c>
      <c r="Z38" t="n">
        <v>10</v>
      </c>
      <c r="AA38" t="n">
        <v>188.949435140551</v>
      </c>
      <c r="AB38" t="n">
        <v>258.5289530199463</v>
      </c>
      <c r="AC38" t="n">
        <v>233.8553125914625</v>
      </c>
      <c r="AD38" t="n">
        <v>188949.435140551</v>
      </c>
      <c r="AE38" t="n">
        <v>258528.9530199463</v>
      </c>
      <c r="AF38" t="n">
        <v>2.067583791078305e-06</v>
      </c>
      <c r="AG38" t="n">
        <v>11</v>
      </c>
      <c r="AH38" t="n">
        <v>233855.3125914625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7.9116</v>
      </c>
      <c r="E39" t="n">
        <v>12.64</v>
      </c>
      <c r="F39" t="n">
        <v>10.51</v>
      </c>
      <c r="G39" t="n">
        <v>90.06999999999999</v>
      </c>
      <c r="H39" t="n">
        <v>1.64</v>
      </c>
      <c r="I39" t="n">
        <v>7</v>
      </c>
      <c r="J39" t="n">
        <v>110.36</v>
      </c>
      <c r="K39" t="n">
        <v>39.72</v>
      </c>
      <c r="L39" t="n">
        <v>10.25</v>
      </c>
      <c r="M39" t="n">
        <v>5</v>
      </c>
      <c r="N39" t="n">
        <v>15.39</v>
      </c>
      <c r="O39" t="n">
        <v>13844.79</v>
      </c>
      <c r="P39" t="n">
        <v>83.31</v>
      </c>
      <c r="Q39" t="n">
        <v>197.8</v>
      </c>
      <c r="R39" t="n">
        <v>31.07</v>
      </c>
      <c r="S39" t="n">
        <v>25.4</v>
      </c>
      <c r="T39" t="n">
        <v>1996.38</v>
      </c>
      <c r="U39" t="n">
        <v>0.82</v>
      </c>
      <c r="V39" t="n">
        <v>0.89</v>
      </c>
      <c r="W39" t="n">
        <v>2.95</v>
      </c>
      <c r="X39" t="n">
        <v>0.12</v>
      </c>
      <c r="Y39" t="n">
        <v>1</v>
      </c>
      <c r="Z39" t="n">
        <v>10</v>
      </c>
      <c r="AA39" t="n">
        <v>189.0292595565989</v>
      </c>
      <c r="AB39" t="n">
        <v>258.6381723075877</v>
      </c>
      <c r="AC39" t="n">
        <v>233.9541081435816</v>
      </c>
      <c r="AD39" t="n">
        <v>189029.2595565989</v>
      </c>
      <c r="AE39" t="n">
        <v>258638.1723075877</v>
      </c>
      <c r="AF39" t="n">
        <v>2.067139615772829e-06</v>
      </c>
      <c r="AG39" t="n">
        <v>11</v>
      </c>
      <c r="AH39" t="n">
        <v>233954.1081435816</v>
      </c>
    </row>
    <row r="40">
      <c r="A40" t="n">
        <v>38</v>
      </c>
      <c r="B40" t="n">
        <v>45</v>
      </c>
      <c r="C40" t="inlineStr">
        <is>
          <t xml:space="preserve">CONCLUIDO	</t>
        </is>
      </c>
      <c r="D40" t="n">
        <v>7.9116</v>
      </c>
      <c r="E40" t="n">
        <v>12.64</v>
      </c>
      <c r="F40" t="n">
        <v>10.51</v>
      </c>
      <c r="G40" t="n">
        <v>90.06999999999999</v>
      </c>
      <c r="H40" t="n">
        <v>1.67</v>
      </c>
      <c r="I40" t="n">
        <v>7</v>
      </c>
      <c r="J40" t="n">
        <v>110.68</v>
      </c>
      <c r="K40" t="n">
        <v>39.72</v>
      </c>
      <c r="L40" t="n">
        <v>10.5</v>
      </c>
      <c r="M40" t="n">
        <v>5</v>
      </c>
      <c r="N40" t="n">
        <v>15.46</v>
      </c>
      <c r="O40" t="n">
        <v>13884.11</v>
      </c>
      <c r="P40" t="n">
        <v>83.04000000000001</v>
      </c>
      <c r="Q40" t="n">
        <v>197.76</v>
      </c>
      <c r="R40" t="n">
        <v>31.1</v>
      </c>
      <c r="S40" t="n">
        <v>25.4</v>
      </c>
      <c r="T40" t="n">
        <v>2013.46</v>
      </c>
      <c r="U40" t="n">
        <v>0.82</v>
      </c>
      <c r="V40" t="n">
        <v>0.89</v>
      </c>
      <c r="W40" t="n">
        <v>2.95</v>
      </c>
      <c r="X40" t="n">
        <v>0.12</v>
      </c>
      <c r="Y40" t="n">
        <v>1</v>
      </c>
      <c r="Z40" t="n">
        <v>10</v>
      </c>
      <c r="AA40" t="n">
        <v>188.8435412678737</v>
      </c>
      <c r="AB40" t="n">
        <v>258.3840643516412</v>
      </c>
      <c r="AC40" t="n">
        <v>233.7242518943079</v>
      </c>
      <c r="AD40" t="n">
        <v>188843.5412678737</v>
      </c>
      <c r="AE40" t="n">
        <v>258384.0643516412</v>
      </c>
      <c r="AF40" t="n">
        <v>2.067139615772829e-06</v>
      </c>
      <c r="AG40" t="n">
        <v>11</v>
      </c>
      <c r="AH40" t="n">
        <v>233724.2518943079</v>
      </c>
    </row>
    <row r="41">
      <c r="A41" t="n">
        <v>39</v>
      </c>
      <c r="B41" t="n">
        <v>45</v>
      </c>
      <c r="C41" t="inlineStr">
        <is>
          <t xml:space="preserve">CONCLUIDO	</t>
        </is>
      </c>
      <c r="D41" t="n">
        <v>7.9123</v>
      </c>
      <c r="E41" t="n">
        <v>12.64</v>
      </c>
      <c r="F41" t="n">
        <v>10.51</v>
      </c>
      <c r="G41" t="n">
        <v>90.06</v>
      </c>
      <c r="H41" t="n">
        <v>1.71</v>
      </c>
      <c r="I41" t="n">
        <v>7</v>
      </c>
      <c r="J41" t="n">
        <v>111</v>
      </c>
      <c r="K41" t="n">
        <v>39.72</v>
      </c>
      <c r="L41" t="n">
        <v>10.75</v>
      </c>
      <c r="M41" t="n">
        <v>5</v>
      </c>
      <c r="N41" t="n">
        <v>15.53</v>
      </c>
      <c r="O41" t="n">
        <v>13923.46</v>
      </c>
      <c r="P41" t="n">
        <v>82.59</v>
      </c>
      <c r="Q41" t="n">
        <v>197.75</v>
      </c>
      <c r="R41" t="n">
        <v>30.89</v>
      </c>
      <c r="S41" t="n">
        <v>25.4</v>
      </c>
      <c r="T41" t="n">
        <v>1907.64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188.5266700602528</v>
      </c>
      <c r="AB41" t="n">
        <v>257.9505071860035</v>
      </c>
      <c r="AC41" t="n">
        <v>233.3320728160572</v>
      </c>
      <c r="AD41" t="n">
        <v>188526.6700602528</v>
      </c>
      <c r="AE41" t="n">
        <v>257950.5071860035</v>
      </c>
      <c r="AF41" t="n">
        <v>2.067322511486848e-06</v>
      </c>
      <c r="AG41" t="n">
        <v>11</v>
      </c>
      <c r="AH41" t="n">
        <v>233332.0728160572</v>
      </c>
    </row>
    <row r="42">
      <c r="A42" t="n">
        <v>40</v>
      </c>
      <c r="B42" t="n">
        <v>45</v>
      </c>
      <c r="C42" t="inlineStr">
        <is>
          <t xml:space="preserve">CONCLUIDO	</t>
        </is>
      </c>
      <c r="D42" t="n">
        <v>7.9102</v>
      </c>
      <c r="E42" t="n">
        <v>12.64</v>
      </c>
      <c r="F42" t="n">
        <v>10.51</v>
      </c>
      <c r="G42" t="n">
        <v>90.09</v>
      </c>
      <c r="H42" t="n">
        <v>1.74</v>
      </c>
      <c r="I42" t="n">
        <v>7</v>
      </c>
      <c r="J42" t="n">
        <v>111.32</v>
      </c>
      <c r="K42" t="n">
        <v>39.72</v>
      </c>
      <c r="L42" t="n">
        <v>11</v>
      </c>
      <c r="M42" t="n">
        <v>5</v>
      </c>
      <c r="N42" t="n">
        <v>15.6</v>
      </c>
      <c r="O42" t="n">
        <v>13962.83</v>
      </c>
      <c r="P42" t="n">
        <v>81.79000000000001</v>
      </c>
      <c r="Q42" t="n">
        <v>197.75</v>
      </c>
      <c r="R42" t="n">
        <v>31.13</v>
      </c>
      <c r="S42" t="n">
        <v>25.4</v>
      </c>
      <c r="T42" t="n">
        <v>2025.63</v>
      </c>
      <c r="U42" t="n">
        <v>0.82</v>
      </c>
      <c r="V42" t="n">
        <v>0.89</v>
      </c>
      <c r="W42" t="n">
        <v>2.95</v>
      </c>
      <c r="X42" t="n">
        <v>0.12</v>
      </c>
      <c r="Y42" t="n">
        <v>1</v>
      </c>
      <c r="Z42" t="n">
        <v>10</v>
      </c>
      <c r="AA42" t="n">
        <v>187.998322334491</v>
      </c>
      <c r="AB42" t="n">
        <v>257.2275985185601</v>
      </c>
      <c r="AC42" t="n">
        <v>232.6781575372256</v>
      </c>
      <c r="AD42" t="n">
        <v>187998.322334491</v>
      </c>
      <c r="AE42" t="n">
        <v>257227.5985185601</v>
      </c>
      <c r="AF42" t="n">
        <v>2.066773824344788e-06</v>
      </c>
      <c r="AG42" t="n">
        <v>11</v>
      </c>
      <c r="AH42" t="n">
        <v>232678.1575372256</v>
      </c>
    </row>
    <row r="43">
      <c r="A43" t="n">
        <v>41</v>
      </c>
      <c r="B43" t="n">
        <v>45</v>
      </c>
      <c r="C43" t="inlineStr">
        <is>
          <t xml:space="preserve">CONCLUIDO	</t>
        </is>
      </c>
      <c r="D43" t="n">
        <v>7.9077</v>
      </c>
      <c r="E43" t="n">
        <v>12.65</v>
      </c>
      <c r="F43" t="n">
        <v>10.51</v>
      </c>
      <c r="G43" t="n">
        <v>90.12</v>
      </c>
      <c r="H43" t="n">
        <v>1.78</v>
      </c>
      <c r="I43" t="n">
        <v>7</v>
      </c>
      <c r="J43" t="n">
        <v>111.63</v>
      </c>
      <c r="K43" t="n">
        <v>39.72</v>
      </c>
      <c r="L43" t="n">
        <v>11.25</v>
      </c>
      <c r="M43" t="n">
        <v>5</v>
      </c>
      <c r="N43" t="n">
        <v>15.67</v>
      </c>
      <c r="O43" t="n">
        <v>14002.23</v>
      </c>
      <c r="P43" t="n">
        <v>81.09</v>
      </c>
      <c r="Q43" t="n">
        <v>197.77</v>
      </c>
      <c r="R43" t="n">
        <v>31.23</v>
      </c>
      <c r="S43" t="n">
        <v>25.4</v>
      </c>
      <c r="T43" t="n">
        <v>2076.15</v>
      </c>
      <c r="U43" t="n">
        <v>0.8100000000000001</v>
      </c>
      <c r="V43" t="n">
        <v>0.89</v>
      </c>
      <c r="W43" t="n">
        <v>2.95</v>
      </c>
      <c r="X43" t="n">
        <v>0.12</v>
      </c>
      <c r="Y43" t="n">
        <v>1</v>
      </c>
      <c r="Z43" t="n">
        <v>10</v>
      </c>
      <c r="AA43" t="n">
        <v>187.5426557818859</v>
      </c>
      <c r="AB43" t="n">
        <v>256.6041354386965</v>
      </c>
      <c r="AC43" t="n">
        <v>232.1141968986681</v>
      </c>
      <c r="AD43" t="n">
        <v>187542.6557818859</v>
      </c>
      <c r="AE43" t="n">
        <v>256604.1354386965</v>
      </c>
      <c r="AF43" t="n">
        <v>2.066120625366145e-06</v>
      </c>
      <c r="AG43" t="n">
        <v>11</v>
      </c>
      <c r="AH43" t="n">
        <v>232114.1968986681</v>
      </c>
    </row>
    <row r="44">
      <c r="A44" t="n">
        <v>42</v>
      </c>
      <c r="B44" t="n">
        <v>45</v>
      </c>
      <c r="C44" t="inlineStr">
        <is>
          <t xml:space="preserve">CONCLUIDO	</t>
        </is>
      </c>
      <c r="D44" t="n">
        <v>7.9349</v>
      </c>
      <c r="E44" t="n">
        <v>12.6</v>
      </c>
      <c r="F44" t="n">
        <v>10.49</v>
      </c>
      <c r="G44" t="n">
        <v>104.91</v>
      </c>
      <c r="H44" t="n">
        <v>1.81</v>
      </c>
      <c r="I44" t="n">
        <v>6</v>
      </c>
      <c r="J44" t="n">
        <v>111.95</v>
      </c>
      <c r="K44" t="n">
        <v>39.72</v>
      </c>
      <c r="L44" t="n">
        <v>11.5</v>
      </c>
      <c r="M44" t="n">
        <v>4</v>
      </c>
      <c r="N44" t="n">
        <v>15.74</v>
      </c>
      <c r="O44" t="n">
        <v>14041.65</v>
      </c>
      <c r="P44" t="n">
        <v>80.23999999999999</v>
      </c>
      <c r="Q44" t="n">
        <v>197.75</v>
      </c>
      <c r="R44" t="n">
        <v>30.47</v>
      </c>
      <c r="S44" t="n">
        <v>25.4</v>
      </c>
      <c r="T44" t="n">
        <v>1701.86</v>
      </c>
      <c r="U44" t="n">
        <v>0.83</v>
      </c>
      <c r="V44" t="n">
        <v>0.89</v>
      </c>
      <c r="W44" t="n">
        <v>2.95</v>
      </c>
      <c r="X44" t="n">
        <v>0.1</v>
      </c>
      <c r="Y44" t="n">
        <v>1</v>
      </c>
      <c r="Z44" t="n">
        <v>10</v>
      </c>
      <c r="AA44" t="n">
        <v>186.6290301445181</v>
      </c>
      <c r="AB44" t="n">
        <v>255.3540725353321</v>
      </c>
      <c r="AC44" t="n">
        <v>230.9834382443261</v>
      </c>
      <c r="AD44" t="n">
        <v>186629.0301445181</v>
      </c>
      <c r="AE44" t="n">
        <v>255354.0725353321</v>
      </c>
      <c r="AF44" t="n">
        <v>2.073227430253781e-06</v>
      </c>
      <c r="AG44" t="n">
        <v>11</v>
      </c>
      <c r="AH44" t="n">
        <v>230983.4382443261</v>
      </c>
    </row>
    <row r="45">
      <c r="A45" t="n">
        <v>43</v>
      </c>
      <c r="B45" t="n">
        <v>45</v>
      </c>
      <c r="C45" t="inlineStr">
        <is>
          <t xml:space="preserve">CONCLUIDO	</t>
        </is>
      </c>
      <c r="D45" t="n">
        <v>7.9376</v>
      </c>
      <c r="E45" t="n">
        <v>12.6</v>
      </c>
      <c r="F45" t="n">
        <v>10.49</v>
      </c>
      <c r="G45" t="n">
        <v>104.87</v>
      </c>
      <c r="H45" t="n">
        <v>1.84</v>
      </c>
      <c r="I45" t="n">
        <v>6</v>
      </c>
      <c r="J45" t="n">
        <v>112.27</v>
      </c>
      <c r="K45" t="n">
        <v>39.72</v>
      </c>
      <c r="L45" t="n">
        <v>11.75</v>
      </c>
      <c r="M45" t="n">
        <v>4</v>
      </c>
      <c r="N45" t="n">
        <v>15.81</v>
      </c>
      <c r="O45" t="n">
        <v>14081.1</v>
      </c>
      <c r="P45" t="n">
        <v>80.02</v>
      </c>
      <c r="Q45" t="n">
        <v>197.76</v>
      </c>
      <c r="R45" t="n">
        <v>30.37</v>
      </c>
      <c r="S45" t="n">
        <v>25.4</v>
      </c>
      <c r="T45" t="n">
        <v>1650.07</v>
      </c>
      <c r="U45" t="n">
        <v>0.84</v>
      </c>
      <c r="V45" t="n">
        <v>0.89</v>
      </c>
      <c r="W45" t="n">
        <v>2.95</v>
      </c>
      <c r="X45" t="n">
        <v>0.1</v>
      </c>
      <c r="Y45" t="n">
        <v>1</v>
      </c>
      <c r="Z45" t="n">
        <v>10</v>
      </c>
      <c r="AA45" t="n">
        <v>186.4506238097871</v>
      </c>
      <c r="AB45" t="n">
        <v>255.1099691174213</v>
      </c>
      <c r="AC45" t="n">
        <v>230.7626317140194</v>
      </c>
      <c r="AD45" t="n">
        <v>186450.6238097872</v>
      </c>
      <c r="AE45" t="n">
        <v>255109.9691174213</v>
      </c>
      <c r="AF45" t="n">
        <v>2.073932885150715e-06</v>
      </c>
      <c r="AG45" t="n">
        <v>11</v>
      </c>
      <c r="AH45" t="n">
        <v>230762.6317140194</v>
      </c>
    </row>
    <row r="46">
      <c r="A46" t="n">
        <v>44</v>
      </c>
      <c r="B46" t="n">
        <v>45</v>
      </c>
      <c r="C46" t="inlineStr">
        <is>
          <t xml:space="preserve">CONCLUIDO	</t>
        </is>
      </c>
      <c r="D46" t="n">
        <v>7.937</v>
      </c>
      <c r="E46" t="n">
        <v>12.6</v>
      </c>
      <c r="F46" t="n">
        <v>10.49</v>
      </c>
      <c r="G46" t="n">
        <v>104.88</v>
      </c>
      <c r="H46" t="n">
        <v>1.88</v>
      </c>
      <c r="I46" t="n">
        <v>6</v>
      </c>
      <c r="J46" t="n">
        <v>112.59</v>
      </c>
      <c r="K46" t="n">
        <v>39.72</v>
      </c>
      <c r="L46" t="n">
        <v>12</v>
      </c>
      <c r="M46" t="n">
        <v>3</v>
      </c>
      <c r="N46" t="n">
        <v>15.88</v>
      </c>
      <c r="O46" t="n">
        <v>14120.58</v>
      </c>
      <c r="P46" t="n">
        <v>80.29000000000001</v>
      </c>
      <c r="Q46" t="n">
        <v>197.76</v>
      </c>
      <c r="R46" t="n">
        <v>30.34</v>
      </c>
      <c r="S46" t="n">
        <v>25.4</v>
      </c>
      <c r="T46" t="n">
        <v>1635.55</v>
      </c>
      <c r="U46" t="n">
        <v>0.84</v>
      </c>
      <c r="V46" t="n">
        <v>0.89</v>
      </c>
      <c r="W46" t="n">
        <v>2.95</v>
      </c>
      <c r="X46" t="n">
        <v>0.1</v>
      </c>
      <c r="Y46" t="n">
        <v>1</v>
      </c>
      <c r="Z46" t="n">
        <v>10</v>
      </c>
      <c r="AA46" t="n">
        <v>186.6418627385618</v>
      </c>
      <c r="AB46" t="n">
        <v>255.3716306566368</v>
      </c>
      <c r="AC46" t="n">
        <v>230.9993206431764</v>
      </c>
      <c r="AD46" t="n">
        <v>186641.8627385618</v>
      </c>
      <c r="AE46" t="n">
        <v>255371.6306566368</v>
      </c>
      <c r="AF46" t="n">
        <v>2.073776117395841e-06</v>
      </c>
      <c r="AG46" t="n">
        <v>11</v>
      </c>
      <c r="AH46" t="n">
        <v>230999.3206431764</v>
      </c>
    </row>
    <row r="47">
      <c r="A47" t="n">
        <v>45</v>
      </c>
      <c r="B47" t="n">
        <v>45</v>
      </c>
      <c r="C47" t="inlineStr">
        <is>
          <t xml:space="preserve">CONCLUIDO	</t>
        </is>
      </c>
      <c r="D47" t="n">
        <v>7.9369</v>
      </c>
      <c r="E47" t="n">
        <v>12.6</v>
      </c>
      <c r="F47" t="n">
        <v>10.49</v>
      </c>
      <c r="G47" t="n">
        <v>104.88</v>
      </c>
      <c r="H47" t="n">
        <v>1.91</v>
      </c>
      <c r="I47" t="n">
        <v>6</v>
      </c>
      <c r="J47" t="n">
        <v>112.91</v>
      </c>
      <c r="K47" t="n">
        <v>39.72</v>
      </c>
      <c r="L47" t="n">
        <v>12.25</v>
      </c>
      <c r="M47" t="n">
        <v>3</v>
      </c>
      <c r="N47" t="n">
        <v>15.95</v>
      </c>
      <c r="O47" t="n">
        <v>14160.09</v>
      </c>
      <c r="P47" t="n">
        <v>80.36</v>
      </c>
      <c r="Q47" t="n">
        <v>197.75</v>
      </c>
      <c r="R47" t="n">
        <v>30.45</v>
      </c>
      <c r="S47" t="n">
        <v>25.4</v>
      </c>
      <c r="T47" t="n">
        <v>1691.19</v>
      </c>
      <c r="U47" t="n">
        <v>0.83</v>
      </c>
      <c r="V47" t="n">
        <v>0.89</v>
      </c>
      <c r="W47" t="n">
        <v>2.95</v>
      </c>
      <c r="X47" t="n">
        <v>0.1</v>
      </c>
      <c r="Y47" t="n">
        <v>1</v>
      </c>
      <c r="Z47" t="n">
        <v>10</v>
      </c>
      <c r="AA47" t="n">
        <v>186.6908800271356</v>
      </c>
      <c r="AB47" t="n">
        <v>255.4386982733535</v>
      </c>
      <c r="AC47" t="n">
        <v>231.0599874206838</v>
      </c>
      <c r="AD47" t="n">
        <v>186690.8800271356</v>
      </c>
      <c r="AE47" t="n">
        <v>255438.6982733535</v>
      </c>
      <c r="AF47" t="n">
        <v>2.073749989436696e-06</v>
      </c>
      <c r="AG47" t="n">
        <v>11</v>
      </c>
      <c r="AH47" t="n">
        <v>231059.9874206838</v>
      </c>
    </row>
    <row r="48">
      <c r="A48" t="n">
        <v>46</v>
      </c>
      <c r="B48" t="n">
        <v>45</v>
      </c>
      <c r="C48" t="inlineStr">
        <is>
          <t xml:space="preserve">CONCLUIDO	</t>
        </is>
      </c>
      <c r="D48" t="n">
        <v>7.9414</v>
      </c>
      <c r="E48" t="n">
        <v>12.59</v>
      </c>
      <c r="F48" t="n">
        <v>10.48</v>
      </c>
      <c r="G48" t="n">
        <v>104.81</v>
      </c>
      <c r="H48" t="n">
        <v>1.95</v>
      </c>
      <c r="I48" t="n">
        <v>6</v>
      </c>
      <c r="J48" t="n">
        <v>113.24</v>
      </c>
      <c r="K48" t="n">
        <v>39.72</v>
      </c>
      <c r="L48" t="n">
        <v>12.5</v>
      </c>
      <c r="M48" t="n">
        <v>2</v>
      </c>
      <c r="N48" t="n">
        <v>16.02</v>
      </c>
      <c r="O48" t="n">
        <v>14199.62</v>
      </c>
      <c r="P48" t="n">
        <v>79.87</v>
      </c>
      <c r="Q48" t="n">
        <v>197.77</v>
      </c>
      <c r="R48" t="n">
        <v>30.11</v>
      </c>
      <c r="S48" t="n">
        <v>25.4</v>
      </c>
      <c r="T48" t="n">
        <v>1521.86</v>
      </c>
      <c r="U48" t="n">
        <v>0.84</v>
      </c>
      <c r="V48" t="n">
        <v>0.89</v>
      </c>
      <c r="W48" t="n">
        <v>2.95</v>
      </c>
      <c r="X48" t="n">
        <v>0.09</v>
      </c>
      <c r="Y48" t="n">
        <v>1</v>
      </c>
      <c r="Z48" t="n">
        <v>10</v>
      </c>
      <c r="AA48" t="n">
        <v>186.2843253520408</v>
      </c>
      <c r="AB48" t="n">
        <v>254.8824322309627</v>
      </c>
      <c r="AC48" t="n">
        <v>230.5568106286542</v>
      </c>
      <c r="AD48" t="n">
        <v>186284.3253520408</v>
      </c>
      <c r="AE48" t="n">
        <v>254882.4322309627</v>
      </c>
      <c r="AF48" t="n">
        <v>2.074925747598253e-06</v>
      </c>
      <c r="AG48" t="n">
        <v>11</v>
      </c>
      <c r="AH48" t="n">
        <v>230556.8106286542</v>
      </c>
    </row>
    <row r="49">
      <c r="A49" t="n">
        <v>47</v>
      </c>
      <c r="B49" t="n">
        <v>45</v>
      </c>
      <c r="C49" t="inlineStr">
        <is>
          <t xml:space="preserve">CONCLUIDO	</t>
        </is>
      </c>
      <c r="D49" t="n">
        <v>7.9379</v>
      </c>
      <c r="E49" t="n">
        <v>12.6</v>
      </c>
      <c r="F49" t="n">
        <v>10.49</v>
      </c>
      <c r="G49" t="n">
        <v>104.86</v>
      </c>
      <c r="H49" t="n">
        <v>1.98</v>
      </c>
      <c r="I49" t="n">
        <v>6</v>
      </c>
      <c r="J49" t="n">
        <v>113.56</v>
      </c>
      <c r="K49" t="n">
        <v>39.72</v>
      </c>
      <c r="L49" t="n">
        <v>12.75</v>
      </c>
      <c r="M49" t="n">
        <v>2</v>
      </c>
      <c r="N49" t="n">
        <v>16.09</v>
      </c>
      <c r="O49" t="n">
        <v>14239.17</v>
      </c>
      <c r="P49" t="n">
        <v>80.04000000000001</v>
      </c>
      <c r="Q49" t="n">
        <v>197.8</v>
      </c>
      <c r="R49" t="n">
        <v>30.23</v>
      </c>
      <c r="S49" t="n">
        <v>25.4</v>
      </c>
      <c r="T49" t="n">
        <v>1583.19</v>
      </c>
      <c r="U49" t="n">
        <v>0.84</v>
      </c>
      <c r="V49" t="n">
        <v>0.89</v>
      </c>
      <c r="W49" t="n">
        <v>2.95</v>
      </c>
      <c r="X49" t="n">
        <v>0.1</v>
      </c>
      <c r="Y49" t="n">
        <v>1</v>
      </c>
      <c r="Z49" t="n">
        <v>10</v>
      </c>
      <c r="AA49" t="n">
        <v>186.4612779990609</v>
      </c>
      <c r="AB49" t="n">
        <v>255.1245466492154</v>
      </c>
      <c r="AC49" t="n">
        <v>230.7758179866387</v>
      </c>
      <c r="AD49" t="n">
        <v>186461.2779990609</v>
      </c>
      <c r="AE49" t="n">
        <v>255124.5466492154</v>
      </c>
      <c r="AF49" t="n">
        <v>2.074011269028153e-06</v>
      </c>
      <c r="AG49" t="n">
        <v>11</v>
      </c>
      <c r="AH49" t="n">
        <v>230775.8179866387</v>
      </c>
    </row>
    <row r="50">
      <c r="A50" t="n">
        <v>48</v>
      </c>
      <c r="B50" t="n">
        <v>45</v>
      </c>
      <c r="C50" t="inlineStr">
        <is>
          <t xml:space="preserve">CONCLUIDO	</t>
        </is>
      </c>
      <c r="D50" t="n">
        <v>7.9355</v>
      </c>
      <c r="E50" t="n">
        <v>12.6</v>
      </c>
      <c r="F50" t="n">
        <v>10.49</v>
      </c>
      <c r="G50" t="n">
        <v>104.9</v>
      </c>
      <c r="H50" t="n">
        <v>2.01</v>
      </c>
      <c r="I50" t="n">
        <v>6</v>
      </c>
      <c r="J50" t="n">
        <v>113.88</v>
      </c>
      <c r="K50" t="n">
        <v>39.72</v>
      </c>
      <c r="L50" t="n">
        <v>13</v>
      </c>
      <c r="M50" t="n">
        <v>1</v>
      </c>
      <c r="N50" t="n">
        <v>16.16</v>
      </c>
      <c r="O50" t="n">
        <v>14278.75</v>
      </c>
      <c r="P50" t="n">
        <v>80.04000000000001</v>
      </c>
      <c r="Q50" t="n">
        <v>197.75</v>
      </c>
      <c r="R50" t="n">
        <v>30.4</v>
      </c>
      <c r="S50" t="n">
        <v>25.4</v>
      </c>
      <c r="T50" t="n">
        <v>1665.25</v>
      </c>
      <c r="U50" t="n">
        <v>0.84</v>
      </c>
      <c r="V50" t="n">
        <v>0.89</v>
      </c>
      <c r="W50" t="n">
        <v>2.95</v>
      </c>
      <c r="X50" t="n">
        <v>0.1</v>
      </c>
      <c r="Y50" t="n">
        <v>1</v>
      </c>
      <c r="Z50" t="n">
        <v>10</v>
      </c>
      <c r="AA50" t="n">
        <v>186.4857457488532</v>
      </c>
      <c r="AB50" t="n">
        <v>255.1580245039221</v>
      </c>
      <c r="AC50" t="n">
        <v>230.8061007618788</v>
      </c>
      <c r="AD50" t="n">
        <v>186485.7457488533</v>
      </c>
      <c r="AE50" t="n">
        <v>255158.0245039221</v>
      </c>
      <c r="AF50" t="n">
        <v>2.073384198008656e-06</v>
      </c>
      <c r="AG50" t="n">
        <v>11</v>
      </c>
      <c r="AH50" t="n">
        <v>230806.1007618787</v>
      </c>
    </row>
    <row r="51">
      <c r="A51" t="n">
        <v>49</v>
      </c>
      <c r="B51" t="n">
        <v>45</v>
      </c>
      <c r="C51" t="inlineStr">
        <is>
          <t xml:space="preserve">CONCLUIDO	</t>
        </is>
      </c>
      <c r="D51" t="n">
        <v>7.9344</v>
      </c>
      <c r="E51" t="n">
        <v>12.6</v>
      </c>
      <c r="F51" t="n">
        <v>10.49</v>
      </c>
      <c r="G51" t="n">
        <v>104.92</v>
      </c>
      <c r="H51" t="n">
        <v>2.05</v>
      </c>
      <c r="I51" t="n">
        <v>6</v>
      </c>
      <c r="J51" t="n">
        <v>114.2</v>
      </c>
      <c r="K51" t="n">
        <v>39.72</v>
      </c>
      <c r="L51" t="n">
        <v>13.25</v>
      </c>
      <c r="M51" t="n">
        <v>0</v>
      </c>
      <c r="N51" t="n">
        <v>16.23</v>
      </c>
      <c r="O51" t="n">
        <v>14318.36</v>
      </c>
      <c r="P51" t="n">
        <v>80.09</v>
      </c>
      <c r="Q51" t="n">
        <v>197.75</v>
      </c>
      <c r="R51" t="n">
        <v>30.42</v>
      </c>
      <c r="S51" t="n">
        <v>25.4</v>
      </c>
      <c r="T51" t="n">
        <v>1674.72</v>
      </c>
      <c r="U51" t="n">
        <v>0.83</v>
      </c>
      <c r="V51" t="n">
        <v>0.89</v>
      </c>
      <c r="W51" t="n">
        <v>2.95</v>
      </c>
      <c r="X51" t="n">
        <v>0.1</v>
      </c>
      <c r="Y51" t="n">
        <v>1</v>
      </c>
      <c r="Z51" t="n">
        <v>10</v>
      </c>
      <c r="AA51" t="n">
        <v>186.531258528344</v>
      </c>
      <c r="AB51" t="n">
        <v>255.2202970967035</v>
      </c>
      <c r="AC51" t="n">
        <v>230.8624301458052</v>
      </c>
      <c r="AD51" t="n">
        <v>186531.258528344</v>
      </c>
      <c r="AE51" t="n">
        <v>255220.2970967036</v>
      </c>
      <c r="AF51" t="n">
        <v>2.073096790458053e-06</v>
      </c>
      <c r="AG51" t="n">
        <v>11</v>
      </c>
      <c r="AH51" t="n">
        <v>230862.4301458052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4.6638</v>
      </c>
      <c r="E2" t="n">
        <v>21.44</v>
      </c>
      <c r="F2" t="n">
        <v>13.24</v>
      </c>
      <c r="G2" t="n">
        <v>5.72</v>
      </c>
      <c r="H2" t="n">
        <v>0.09</v>
      </c>
      <c r="I2" t="n">
        <v>139</v>
      </c>
      <c r="J2" t="n">
        <v>204</v>
      </c>
      <c r="K2" t="n">
        <v>55.27</v>
      </c>
      <c r="L2" t="n">
        <v>1</v>
      </c>
      <c r="M2" t="n">
        <v>137</v>
      </c>
      <c r="N2" t="n">
        <v>42.72</v>
      </c>
      <c r="O2" t="n">
        <v>25393.6</v>
      </c>
      <c r="P2" t="n">
        <v>192.16</v>
      </c>
      <c r="Q2" t="n">
        <v>198.15</v>
      </c>
      <c r="R2" t="n">
        <v>115.9</v>
      </c>
      <c r="S2" t="n">
        <v>25.4</v>
      </c>
      <c r="T2" t="n">
        <v>43752.99</v>
      </c>
      <c r="U2" t="n">
        <v>0.22</v>
      </c>
      <c r="V2" t="n">
        <v>0.7</v>
      </c>
      <c r="W2" t="n">
        <v>3.17</v>
      </c>
      <c r="X2" t="n">
        <v>2.84</v>
      </c>
      <c r="Y2" t="n">
        <v>1</v>
      </c>
      <c r="Z2" t="n">
        <v>10</v>
      </c>
      <c r="AA2" t="n">
        <v>505.2965180413801</v>
      </c>
      <c r="AB2" t="n">
        <v>691.3689880932949</v>
      </c>
      <c r="AC2" t="n">
        <v>625.3857022121392</v>
      </c>
      <c r="AD2" t="n">
        <v>505296.51804138</v>
      </c>
      <c r="AE2" t="n">
        <v>691368.9880932949</v>
      </c>
      <c r="AF2" t="n">
        <v>1.080285850481216e-06</v>
      </c>
      <c r="AG2" t="n">
        <v>19</v>
      </c>
      <c r="AH2" t="n">
        <v>625385.7022121393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5.1726</v>
      </c>
      <c r="E3" t="n">
        <v>19.33</v>
      </c>
      <c r="F3" t="n">
        <v>12.51</v>
      </c>
      <c r="G3" t="n">
        <v>7.15</v>
      </c>
      <c r="H3" t="n">
        <v>0.11</v>
      </c>
      <c r="I3" t="n">
        <v>105</v>
      </c>
      <c r="J3" t="n">
        <v>204.39</v>
      </c>
      <c r="K3" t="n">
        <v>55.27</v>
      </c>
      <c r="L3" t="n">
        <v>1.25</v>
      </c>
      <c r="M3" t="n">
        <v>103</v>
      </c>
      <c r="N3" t="n">
        <v>42.87</v>
      </c>
      <c r="O3" t="n">
        <v>25442.42</v>
      </c>
      <c r="P3" t="n">
        <v>181.51</v>
      </c>
      <c r="Q3" t="n">
        <v>197.95</v>
      </c>
      <c r="R3" t="n">
        <v>93.42</v>
      </c>
      <c r="S3" t="n">
        <v>25.4</v>
      </c>
      <c r="T3" t="n">
        <v>32680.72</v>
      </c>
      <c r="U3" t="n">
        <v>0.27</v>
      </c>
      <c r="V3" t="n">
        <v>0.74</v>
      </c>
      <c r="W3" t="n">
        <v>3.1</v>
      </c>
      <c r="X3" t="n">
        <v>2.11</v>
      </c>
      <c r="Y3" t="n">
        <v>1</v>
      </c>
      <c r="Z3" t="n">
        <v>10</v>
      </c>
      <c r="AA3" t="n">
        <v>439.2342200284764</v>
      </c>
      <c r="AB3" t="n">
        <v>600.9796374891444</v>
      </c>
      <c r="AC3" t="n">
        <v>543.6229843673984</v>
      </c>
      <c r="AD3" t="n">
        <v>439234.2200284764</v>
      </c>
      <c r="AE3" t="n">
        <v>600979.6374891443</v>
      </c>
      <c r="AF3" t="n">
        <v>1.198140269779823e-06</v>
      </c>
      <c r="AG3" t="n">
        <v>17</v>
      </c>
      <c r="AH3" t="n">
        <v>543622.9843673984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5.5196</v>
      </c>
      <c r="E4" t="n">
        <v>18.12</v>
      </c>
      <c r="F4" t="n">
        <v>12.11</v>
      </c>
      <c r="G4" t="n">
        <v>8.539999999999999</v>
      </c>
      <c r="H4" t="n">
        <v>0.13</v>
      </c>
      <c r="I4" t="n">
        <v>85</v>
      </c>
      <c r="J4" t="n">
        <v>204.79</v>
      </c>
      <c r="K4" t="n">
        <v>55.27</v>
      </c>
      <c r="L4" t="n">
        <v>1.5</v>
      </c>
      <c r="M4" t="n">
        <v>83</v>
      </c>
      <c r="N4" t="n">
        <v>43.02</v>
      </c>
      <c r="O4" t="n">
        <v>25491.3</v>
      </c>
      <c r="P4" t="n">
        <v>175.57</v>
      </c>
      <c r="Q4" t="n">
        <v>197.99</v>
      </c>
      <c r="R4" t="n">
        <v>80.81</v>
      </c>
      <c r="S4" t="n">
        <v>25.4</v>
      </c>
      <c r="T4" t="n">
        <v>26474.61</v>
      </c>
      <c r="U4" t="n">
        <v>0.31</v>
      </c>
      <c r="V4" t="n">
        <v>0.77</v>
      </c>
      <c r="W4" t="n">
        <v>3.08</v>
      </c>
      <c r="X4" t="n">
        <v>1.71</v>
      </c>
      <c r="Y4" t="n">
        <v>1</v>
      </c>
      <c r="Z4" t="n">
        <v>10</v>
      </c>
      <c r="AA4" t="n">
        <v>404.5743286010708</v>
      </c>
      <c r="AB4" t="n">
        <v>553.5564449516759</v>
      </c>
      <c r="AC4" t="n">
        <v>500.7257947668371</v>
      </c>
      <c r="AD4" t="n">
        <v>404574.3286010708</v>
      </c>
      <c r="AE4" t="n">
        <v>553556.4449516758</v>
      </c>
      <c r="AF4" t="n">
        <v>1.278516613130091e-06</v>
      </c>
      <c r="AG4" t="n">
        <v>16</v>
      </c>
      <c r="AH4" t="n">
        <v>500725.794766837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5.7931</v>
      </c>
      <c r="E5" t="n">
        <v>17.26</v>
      </c>
      <c r="F5" t="n">
        <v>11.82</v>
      </c>
      <c r="G5" t="n">
        <v>9.99</v>
      </c>
      <c r="H5" t="n">
        <v>0.15</v>
      </c>
      <c r="I5" t="n">
        <v>71</v>
      </c>
      <c r="J5" t="n">
        <v>205.18</v>
      </c>
      <c r="K5" t="n">
        <v>55.27</v>
      </c>
      <c r="L5" t="n">
        <v>1.75</v>
      </c>
      <c r="M5" t="n">
        <v>69</v>
      </c>
      <c r="N5" t="n">
        <v>43.16</v>
      </c>
      <c r="O5" t="n">
        <v>25540.22</v>
      </c>
      <c r="P5" t="n">
        <v>171.32</v>
      </c>
      <c r="Q5" t="n">
        <v>197.89</v>
      </c>
      <c r="R5" t="n">
        <v>71.48</v>
      </c>
      <c r="S5" t="n">
        <v>25.4</v>
      </c>
      <c r="T5" t="n">
        <v>21880.55</v>
      </c>
      <c r="U5" t="n">
        <v>0.36</v>
      </c>
      <c r="V5" t="n">
        <v>0.79</v>
      </c>
      <c r="W5" t="n">
        <v>3.06</v>
      </c>
      <c r="X5" t="n">
        <v>1.42</v>
      </c>
      <c r="Y5" t="n">
        <v>1</v>
      </c>
      <c r="Z5" t="n">
        <v>10</v>
      </c>
      <c r="AA5" t="n">
        <v>377.5760496755943</v>
      </c>
      <c r="AB5" t="n">
        <v>516.6162086458348</v>
      </c>
      <c r="AC5" t="n">
        <v>467.3110827680783</v>
      </c>
      <c r="AD5" t="n">
        <v>377576.0496755943</v>
      </c>
      <c r="AE5" t="n">
        <v>516616.2086458348</v>
      </c>
      <c r="AF5" t="n">
        <v>1.341867996145361e-06</v>
      </c>
      <c r="AG5" t="n">
        <v>15</v>
      </c>
      <c r="AH5" t="n">
        <v>467311.0827680783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5.9904</v>
      </c>
      <c r="E6" t="n">
        <v>16.69</v>
      </c>
      <c r="F6" t="n">
        <v>11.61</v>
      </c>
      <c r="G6" t="n">
        <v>11.24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168.29</v>
      </c>
      <c r="Q6" t="n">
        <v>197.81</v>
      </c>
      <c r="R6" t="n">
        <v>65.17</v>
      </c>
      <c r="S6" t="n">
        <v>25.4</v>
      </c>
      <c r="T6" t="n">
        <v>18773.01</v>
      </c>
      <c r="U6" t="n">
        <v>0.39</v>
      </c>
      <c r="V6" t="n">
        <v>0.8</v>
      </c>
      <c r="W6" t="n">
        <v>3.04</v>
      </c>
      <c r="X6" t="n">
        <v>1.22</v>
      </c>
      <c r="Y6" t="n">
        <v>1</v>
      </c>
      <c r="Z6" t="n">
        <v>10</v>
      </c>
      <c r="AA6" t="n">
        <v>366.6881564278329</v>
      </c>
      <c r="AB6" t="n">
        <v>501.7189127642984</v>
      </c>
      <c r="AC6" t="n">
        <v>453.8355638969896</v>
      </c>
      <c r="AD6" t="n">
        <v>366688.1564278329</v>
      </c>
      <c r="AE6" t="n">
        <v>501718.9127642984</v>
      </c>
      <c r="AF6" t="n">
        <v>1.387569012119447e-06</v>
      </c>
      <c r="AG6" t="n">
        <v>15</v>
      </c>
      <c r="AH6" t="n">
        <v>453835.5638969896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6.1623</v>
      </c>
      <c r="E7" t="n">
        <v>16.23</v>
      </c>
      <c r="F7" t="n">
        <v>11.47</v>
      </c>
      <c r="G7" t="n">
        <v>12.75</v>
      </c>
      <c r="H7" t="n">
        <v>0.19</v>
      </c>
      <c r="I7" t="n">
        <v>54</v>
      </c>
      <c r="J7" t="n">
        <v>205.98</v>
      </c>
      <c r="K7" t="n">
        <v>55.27</v>
      </c>
      <c r="L7" t="n">
        <v>2.25</v>
      </c>
      <c r="M7" t="n">
        <v>52</v>
      </c>
      <c r="N7" t="n">
        <v>43.46</v>
      </c>
      <c r="O7" t="n">
        <v>25638.22</v>
      </c>
      <c r="P7" t="n">
        <v>166.2</v>
      </c>
      <c r="Q7" t="n">
        <v>197.9</v>
      </c>
      <c r="R7" t="n">
        <v>60.77</v>
      </c>
      <c r="S7" t="n">
        <v>25.4</v>
      </c>
      <c r="T7" t="n">
        <v>16610.44</v>
      </c>
      <c r="U7" t="n">
        <v>0.42</v>
      </c>
      <c r="V7" t="n">
        <v>0.8100000000000001</v>
      </c>
      <c r="W7" t="n">
        <v>3.03</v>
      </c>
      <c r="X7" t="n">
        <v>1.08</v>
      </c>
      <c r="Y7" t="n">
        <v>1</v>
      </c>
      <c r="Z7" t="n">
        <v>10</v>
      </c>
      <c r="AA7" t="n">
        <v>358.4492135618069</v>
      </c>
      <c r="AB7" t="n">
        <v>490.4460276584952</v>
      </c>
      <c r="AC7" t="n">
        <v>443.6385471240907</v>
      </c>
      <c r="AD7" t="n">
        <v>358449.2135618069</v>
      </c>
      <c r="AE7" t="n">
        <v>490446.0276584952</v>
      </c>
      <c r="AF7" t="n">
        <v>1.427386572413139e-06</v>
      </c>
      <c r="AG7" t="n">
        <v>15</v>
      </c>
      <c r="AH7" t="n">
        <v>443638.5471240907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6.2795</v>
      </c>
      <c r="E8" t="n">
        <v>15.92</v>
      </c>
      <c r="F8" t="n">
        <v>11.37</v>
      </c>
      <c r="G8" t="n">
        <v>13.93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164.62</v>
      </c>
      <c r="Q8" t="n">
        <v>197.79</v>
      </c>
      <c r="R8" t="n">
        <v>58.33</v>
      </c>
      <c r="S8" t="n">
        <v>25.4</v>
      </c>
      <c r="T8" t="n">
        <v>15417.32</v>
      </c>
      <c r="U8" t="n">
        <v>0.44</v>
      </c>
      <c r="V8" t="n">
        <v>0.82</v>
      </c>
      <c r="W8" t="n">
        <v>3.01</v>
      </c>
      <c r="X8" t="n">
        <v>0.98</v>
      </c>
      <c r="Y8" t="n">
        <v>1</v>
      </c>
      <c r="Z8" t="n">
        <v>10</v>
      </c>
      <c r="AA8" t="n">
        <v>342.3616849655068</v>
      </c>
      <c r="AB8" t="n">
        <v>468.434361301366</v>
      </c>
      <c r="AC8" t="n">
        <v>423.7276433105181</v>
      </c>
      <c r="AD8" t="n">
        <v>342361.6849655068</v>
      </c>
      <c r="AE8" t="n">
        <v>468434.3613013661</v>
      </c>
      <c r="AF8" t="n">
        <v>1.454533856103778e-06</v>
      </c>
      <c r="AG8" t="n">
        <v>14</v>
      </c>
      <c r="AH8" t="n">
        <v>423727.6433105181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6.4117</v>
      </c>
      <c r="E9" t="n">
        <v>15.6</v>
      </c>
      <c r="F9" t="n">
        <v>11.25</v>
      </c>
      <c r="G9" t="n">
        <v>15.34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162.68</v>
      </c>
      <c r="Q9" t="n">
        <v>197.91</v>
      </c>
      <c r="R9" t="n">
        <v>53.86</v>
      </c>
      <c r="S9" t="n">
        <v>25.4</v>
      </c>
      <c r="T9" t="n">
        <v>13207.63</v>
      </c>
      <c r="U9" t="n">
        <v>0.47</v>
      </c>
      <c r="V9" t="n">
        <v>0.83</v>
      </c>
      <c r="W9" t="n">
        <v>3.01</v>
      </c>
      <c r="X9" t="n">
        <v>0.85</v>
      </c>
      <c r="Y9" t="n">
        <v>1</v>
      </c>
      <c r="Z9" t="n">
        <v>10</v>
      </c>
      <c r="AA9" t="n">
        <v>336.21983401621</v>
      </c>
      <c r="AB9" t="n">
        <v>460.0308098731978</v>
      </c>
      <c r="AC9" t="n">
        <v>416.1261150361957</v>
      </c>
      <c r="AD9" t="n">
        <v>336219.8340162101</v>
      </c>
      <c r="AE9" t="n">
        <v>460030.8098731978</v>
      </c>
      <c r="AF9" t="n">
        <v>1.485155621495436e-06</v>
      </c>
      <c r="AG9" t="n">
        <v>14</v>
      </c>
      <c r="AH9" t="n">
        <v>416126.1150361957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6.4989</v>
      </c>
      <c r="E10" t="n">
        <v>15.39</v>
      </c>
      <c r="F10" t="n">
        <v>11.2</v>
      </c>
      <c r="G10" t="n">
        <v>16.8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161.92</v>
      </c>
      <c r="Q10" t="n">
        <v>197.8</v>
      </c>
      <c r="R10" t="n">
        <v>52.41</v>
      </c>
      <c r="S10" t="n">
        <v>25.4</v>
      </c>
      <c r="T10" t="n">
        <v>12500.48</v>
      </c>
      <c r="U10" t="n">
        <v>0.48</v>
      </c>
      <c r="V10" t="n">
        <v>0.83</v>
      </c>
      <c r="W10" t="n">
        <v>3.01</v>
      </c>
      <c r="X10" t="n">
        <v>0.8100000000000001</v>
      </c>
      <c r="Y10" t="n">
        <v>1</v>
      </c>
      <c r="Z10" t="n">
        <v>10</v>
      </c>
      <c r="AA10" t="n">
        <v>332.8648743089161</v>
      </c>
      <c r="AB10" t="n">
        <v>455.440405991302</v>
      </c>
      <c r="AC10" t="n">
        <v>411.9738128581158</v>
      </c>
      <c r="AD10" t="n">
        <v>332864.8743089161</v>
      </c>
      <c r="AE10" t="n">
        <v>455440.405991302</v>
      </c>
      <c r="AF10" t="n">
        <v>1.505353941784034e-06</v>
      </c>
      <c r="AG10" t="n">
        <v>14</v>
      </c>
      <c r="AH10" t="n">
        <v>411973.8128581158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6.5897</v>
      </c>
      <c r="E11" t="n">
        <v>15.18</v>
      </c>
      <c r="F11" t="n">
        <v>11.11</v>
      </c>
      <c r="G11" t="n">
        <v>18.02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160.57</v>
      </c>
      <c r="Q11" t="n">
        <v>197.85</v>
      </c>
      <c r="R11" t="n">
        <v>49.51</v>
      </c>
      <c r="S11" t="n">
        <v>25.4</v>
      </c>
      <c r="T11" t="n">
        <v>11068.16</v>
      </c>
      <c r="U11" t="n">
        <v>0.51</v>
      </c>
      <c r="V11" t="n">
        <v>0.84</v>
      </c>
      <c r="W11" t="n">
        <v>3</v>
      </c>
      <c r="X11" t="n">
        <v>0.72</v>
      </c>
      <c r="Y11" t="n">
        <v>1</v>
      </c>
      <c r="Z11" t="n">
        <v>10</v>
      </c>
      <c r="AA11" t="n">
        <v>328.8448575245371</v>
      </c>
      <c r="AB11" t="n">
        <v>449.9400416762909</v>
      </c>
      <c r="AC11" t="n">
        <v>406.9983955935195</v>
      </c>
      <c r="AD11" t="n">
        <v>328844.8575245371</v>
      </c>
      <c r="AE11" t="n">
        <v>449940.0416762909</v>
      </c>
      <c r="AF11" t="n">
        <v>1.526386137680876e-06</v>
      </c>
      <c r="AG11" t="n">
        <v>14</v>
      </c>
      <c r="AH11" t="n">
        <v>406998.3955935196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6.6681</v>
      </c>
      <c r="E12" t="n">
        <v>15</v>
      </c>
      <c r="F12" t="n">
        <v>11.05</v>
      </c>
      <c r="G12" t="n">
        <v>19.51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159.64</v>
      </c>
      <c r="Q12" t="n">
        <v>197.78</v>
      </c>
      <c r="R12" t="n">
        <v>48.04</v>
      </c>
      <c r="S12" t="n">
        <v>25.4</v>
      </c>
      <c r="T12" t="n">
        <v>10344.24</v>
      </c>
      <c r="U12" t="n">
        <v>0.53</v>
      </c>
      <c r="V12" t="n">
        <v>0.84</v>
      </c>
      <c r="W12" t="n">
        <v>2.99</v>
      </c>
      <c r="X12" t="n">
        <v>0.66</v>
      </c>
      <c r="Y12" t="n">
        <v>1</v>
      </c>
      <c r="Z12" t="n">
        <v>10</v>
      </c>
      <c r="AA12" t="n">
        <v>325.7278376372178</v>
      </c>
      <c r="AB12" t="n">
        <v>445.6751975532484</v>
      </c>
      <c r="AC12" t="n">
        <v>403.1405822078339</v>
      </c>
      <c r="AD12" t="n">
        <v>325727.8376372178</v>
      </c>
      <c r="AE12" t="n">
        <v>445675.1975532484</v>
      </c>
      <c r="AF12" t="n">
        <v>1.544546095371542e-06</v>
      </c>
      <c r="AG12" t="n">
        <v>14</v>
      </c>
      <c r="AH12" t="n">
        <v>403140.5822078339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6.7145</v>
      </c>
      <c r="E13" t="n">
        <v>14.89</v>
      </c>
      <c r="F13" t="n">
        <v>11.03</v>
      </c>
      <c r="G13" t="n">
        <v>20.68</v>
      </c>
      <c r="H13" t="n">
        <v>0.32</v>
      </c>
      <c r="I13" t="n">
        <v>32</v>
      </c>
      <c r="J13" t="n">
        <v>208.37</v>
      </c>
      <c r="K13" t="n">
        <v>55.27</v>
      </c>
      <c r="L13" t="n">
        <v>3.75</v>
      </c>
      <c r="M13" t="n">
        <v>30</v>
      </c>
      <c r="N13" t="n">
        <v>44.35</v>
      </c>
      <c r="O13" t="n">
        <v>25933.43</v>
      </c>
      <c r="P13" t="n">
        <v>159.23</v>
      </c>
      <c r="Q13" t="n">
        <v>197.88</v>
      </c>
      <c r="R13" t="n">
        <v>47.33</v>
      </c>
      <c r="S13" t="n">
        <v>25.4</v>
      </c>
      <c r="T13" t="n">
        <v>10001.6</v>
      </c>
      <c r="U13" t="n">
        <v>0.54</v>
      </c>
      <c r="V13" t="n">
        <v>0.84</v>
      </c>
      <c r="W13" t="n">
        <v>2.99</v>
      </c>
      <c r="X13" t="n">
        <v>0.64</v>
      </c>
      <c r="Y13" t="n">
        <v>1</v>
      </c>
      <c r="Z13" t="n">
        <v>10</v>
      </c>
      <c r="AA13" t="n">
        <v>313.5207529577114</v>
      </c>
      <c r="AB13" t="n">
        <v>428.9729257561796</v>
      </c>
      <c r="AC13" t="n">
        <v>388.0323517892918</v>
      </c>
      <c r="AD13" t="n">
        <v>313520.7529577113</v>
      </c>
      <c r="AE13" t="n">
        <v>428972.9257561796</v>
      </c>
      <c r="AF13" t="n">
        <v>1.555293825433365e-06</v>
      </c>
      <c r="AG13" t="n">
        <v>13</v>
      </c>
      <c r="AH13" t="n">
        <v>388032.3517892918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6.7837</v>
      </c>
      <c r="E14" t="n">
        <v>14.74</v>
      </c>
      <c r="F14" t="n">
        <v>10.96</v>
      </c>
      <c r="G14" t="n">
        <v>21.92</v>
      </c>
      <c r="H14" t="n">
        <v>0.34</v>
      </c>
      <c r="I14" t="n">
        <v>30</v>
      </c>
      <c r="J14" t="n">
        <v>208.77</v>
      </c>
      <c r="K14" t="n">
        <v>55.27</v>
      </c>
      <c r="L14" t="n">
        <v>4</v>
      </c>
      <c r="M14" t="n">
        <v>28</v>
      </c>
      <c r="N14" t="n">
        <v>44.5</v>
      </c>
      <c r="O14" t="n">
        <v>25982.82</v>
      </c>
      <c r="P14" t="n">
        <v>158.09</v>
      </c>
      <c r="Q14" t="n">
        <v>197.77</v>
      </c>
      <c r="R14" t="n">
        <v>45.07</v>
      </c>
      <c r="S14" t="n">
        <v>25.4</v>
      </c>
      <c r="T14" t="n">
        <v>8881.219999999999</v>
      </c>
      <c r="U14" t="n">
        <v>0.5600000000000001</v>
      </c>
      <c r="V14" t="n">
        <v>0.85</v>
      </c>
      <c r="W14" t="n">
        <v>2.99</v>
      </c>
      <c r="X14" t="n">
        <v>0.57</v>
      </c>
      <c r="Y14" t="n">
        <v>1</v>
      </c>
      <c r="Z14" t="n">
        <v>10</v>
      </c>
      <c r="AA14" t="n">
        <v>310.5391918319819</v>
      </c>
      <c r="AB14" t="n">
        <v>424.8934222867632</v>
      </c>
      <c r="AC14" t="n">
        <v>384.3421904053774</v>
      </c>
      <c r="AD14" t="n">
        <v>310539.1918319819</v>
      </c>
      <c r="AE14" t="n">
        <v>424893.4222867632</v>
      </c>
      <c r="AF14" t="n">
        <v>1.571322767680738e-06</v>
      </c>
      <c r="AG14" t="n">
        <v>13</v>
      </c>
      <c r="AH14" t="n">
        <v>384342.1904053774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6.8315</v>
      </c>
      <c r="E15" t="n">
        <v>14.64</v>
      </c>
      <c r="F15" t="n">
        <v>10.94</v>
      </c>
      <c r="G15" t="n">
        <v>23.44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157.74</v>
      </c>
      <c r="Q15" t="n">
        <v>197.78</v>
      </c>
      <c r="R15" t="n">
        <v>44.24</v>
      </c>
      <c r="S15" t="n">
        <v>25.4</v>
      </c>
      <c r="T15" t="n">
        <v>8474.719999999999</v>
      </c>
      <c r="U15" t="n">
        <v>0.57</v>
      </c>
      <c r="V15" t="n">
        <v>0.85</v>
      </c>
      <c r="W15" t="n">
        <v>2.99</v>
      </c>
      <c r="X15" t="n">
        <v>0.55</v>
      </c>
      <c r="Y15" t="n">
        <v>1</v>
      </c>
      <c r="Z15" t="n">
        <v>10</v>
      </c>
      <c r="AA15" t="n">
        <v>308.9784750762565</v>
      </c>
      <c r="AB15" t="n">
        <v>422.7579807676159</v>
      </c>
      <c r="AC15" t="n">
        <v>382.4105524277065</v>
      </c>
      <c r="AD15" t="n">
        <v>308978.4750762566</v>
      </c>
      <c r="AE15" t="n">
        <v>422757.980767616</v>
      </c>
      <c r="AF15" t="n">
        <v>1.582394782701323e-06</v>
      </c>
      <c r="AG15" t="n">
        <v>13</v>
      </c>
      <c r="AH15" t="n">
        <v>382410.5524277065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6.8848</v>
      </c>
      <c r="E16" t="n">
        <v>14.52</v>
      </c>
      <c r="F16" t="n">
        <v>10.91</v>
      </c>
      <c r="G16" t="n">
        <v>25.17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157.1</v>
      </c>
      <c r="Q16" t="n">
        <v>197.9</v>
      </c>
      <c r="R16" t="n">
        <v>43.29</v>
      </c>
      <c r="S16" t="n">
        <v>25.4</v>
      </c>
      <c r="T16" t="n">
        <v>8008.82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  <c r="AA16" t="n">
        <v>307.0353419012386</v>
      </c>
      <c r="AB16" t="n">
        <v>420.0993002325708</v>
      </c>
      <c r="AC16" t="n">
        <v>380.0056126314445</v>
      </c>
      <c r="AD16" t="n">
        <v>307035.3419012385</v>
      </c>
      <c r="AE16" t="n">
        <v>420099.3002325709</v>
      </c>
      <c r="AF16" t="n">
        <v>1.594740774345615e-06</v>
      </c>
      <c r="AG16" t="n">
        <v>13</v>
      </c>
      <c r="AH16" t="n">
        <v>380005.6126314445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6.9199</v>
      </c>
      <c r="E17" t="n">
        <v>14.45</v>
      </c>
      <c r="F17" t="n">
        <v>10.87</v>
      </c>
      <c r="G17" t="n">
        <v>26.09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156.62</v>
      </c>
      <c r="Q17" t="n">
        <v>197.82</v>
      </c>
      <c r="R17" t="n">
        <v>42.38</v>
      </c>
      <c r="S17" t="n">
        <v>25.4</v>
      </c>
      <c r="T17" t="n">
        <v>7562.49</v>
      </c>
      <c r="U17" t="n">
        <v>0.6</v>
      </c>
      <c r="V17" t="n">
        <v>0.86</v>
      </c>
      <c r="W17" t="n">
        <v>2.98</v>
      </c>
      <c r="X17" t="n">
        <v>0.48</v>
      </c>
      <c r="Y17" t="n">
        <v>1</v>
      </c>
      <c r="Z17" t="n">
        <v>10</v>
      </c>
      <c r="AA17" t="n">
        <v>305.6449321660833</v>
      </c>
      <c r="AB17" t="n">
        <v>418.1968802923831</v>
      </c>
      <c r="AC17" t="n">
        <v>378.2847569802852</v>
      </c>
      <c r="AD17" t="n">
        <v>305644.9321660833</v>
      </c>
      <c r="AE17" t="n">
        <v>418196.8802923831</v>
      </c>
      <c r="AF17" t="n">
        <v>1.602871061526002e-06</v>
      </c>
      <c r="AG17" t="n">
        <v>13</v>
      </c>
      <c r="AH17" t="n">
        <v>378284.7569802852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6.9459</v>
      </c>
      <c r="E18" t="n">
        <v>14.4</v>
      </c>
      <c r="F18" t="n">
        <v>10.86</v>
      </c>
      <c r="G18" t="n">
        <v>27.15</v>
      </c>
      <c r="H18" t="n">
        <v>0.42</v>
      </c>
      <c r="I18" t="n">
        <v>24</v>
      </c>
      <c r="J18" t="n">
        <v>210.38</v>
      </c>
      <c r="K18" t="n">
        <v>55.27</v>
      </c>
      <c r="L18" t="n">
        <v>5</v>
      </c>
      <c r="M18" t="n">
        <v>22</v>
      </c>
      <c r="N18" t="n">
        <v>45.11</v>
      </c>
      <c r="O18" t="n">
        <v>26180.86</v>
      </c>
      <c r="P18" t="n">
        <v>156.35</v>
      </c>
      <c r="Q18" t="n">
        <v>197.78</v>
      </c>
      <c r="R18" t="n">
        <v>42.12</v>
      </c>
      <c r="S18" t="n">
        <v>25.4</v>
      </c>
      <c r="T18" t="n">
        <v>7438.2</v>
      </c>
      <c r="U18" t="n">
        <v>0.6</v>
      </c>
      <c r="V18" t="n">
        <v>0.86</v>
      </c>
      <c r="W18" t="n">
        <v>2.97</v>
      </c>
      <c r="X18" t="n">
        <v>0.47</v>
      </c>
      <c r="Y18" t="n">
        <v>1</v>
      </c>
      <c r="Z18" t="n">
        <v>10</v>
      </c>
      <c r="AA18" t="n">
        <v>304.7694325140757</v>
      </c>
      <c r="AB18" t="n">
        <v>416.9989830441876</v>
      </c>
      <c r="AC18" t="n">
        <v>377.2011853641981</v>
      </c>
      <c r="AD18" t="n">
        <v>304769.4325140757</v>
      </c>
      <c r="AE18" t="n">
        <v>416998.9830441877</v>
      </c>
      <c r="AF18" t="n">
        <v>1.608893496474437e-06</v>
      </c>
      <c r="AG18" t="n">
        <v>13</v>
      </c>
      <c r="AH18" t="n">
        <v>377201.1853641981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6.9807</v>
      </c>
      <c r="E19" t="n">
        <v>14.33</v>
      </c>
      <c r="F19" t="n">
        <v>10.83</v>
      </c>
      <c r="G19" t="n">
        <v>28.25</v>
      </c>
      <c r="H19" t="n">
        <v>0.44</v>
      </c>
      <c r="I19" t="n">
        <v>23</v>
      </c>
      <c r="J19" t="n">
        <v>210.78</v>
      </c>
      <c r="K19" t="n">
        <v>55.27</v>
      </c>
      <c r="L19" t="n">
        <v>5.25</v>
      </c>
      <c r="M19" t="n">
        <v>21</v>
      </c>
      <c r="N19" t="n">
        <v>45.26</v>
      </c>
      <c r="O19" t="n">
        <v>26230.5</v>
      </c>
      <c r="P19" t="n">
        <v>155.78</v>
      </c>
      <c r="Q19" t="n">
        <v>197.77</v>
      </c>
      <c r="R19" t="n">
        <v>40.94</v>
      </c>
      <c r="S19" t="n">
        <v>25.4</v>
      </c>
      <c r="T19" t="n">
        <v>6850.67</v>
      </c>
      <c r="U19" t="n">
        <v>0.62</v>
      </c>
      <c r="V19" t="n">
        <v>0.86</v>
      </c>
      <c r="W19" t="n">
        <v>2.98</v>
      </c>
      <c r="X19" t="n">
        <v>0.44</v>
      </c>
      <c r="Y19" t="n">
        <v>1</v>
      </c>
      <c r="Z19" t="n">
        <v>10</v>
      </c>
      <c r="AA19" t="n">
        <v>303.3792032660245</v>
      </c>
      <c r="AB19" t="n">
        <v>415.0968100544181</v>
      </c>
      <c r="AC19" t="n">
        <v>375.4805530948557</v>
      </c>
      <c r="AD19" t="n">
        <v>303379.2032660245</v>
      </c>
      <c r="AE19" t="n">
        <v>415096.8100544182</v>
      </c>
      <c r="AF19" t="n">
        <v>1.616954294020804e-06</v>
      </c>
      <c r="AG19" t="n">
        <v>13</v>
      </c>
      <c r="AH19" t="n">
        <v>375480.5530948557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7.0066</v>
      </c>
      <c r="E20" t="n">
        <v>14.27</v>
      </c>
      <c r="F20" t="n">
        <v>10.82</v>
      </c>
      <c r="G20" t="n">
        <v>29.5</v>
      </c>
      <c r="H20" t="n">
        <v>0.46</v>
      </c>
      <c r="I20" t="n">
        <v>22</v>
      </c>
      <c r="J20" t="n">
        <v>211.18</v>
      </c>
      <c r="K20" t="n">
        <v>55.27</v>
      </c>
      <c r="L20" t="n">
        <v>5.5</v>
      </c>
      <c r="M20" t="n">
        <v>20</v>
      </c>
      <c r="N20" t="n">
        <v>45.41</v>
      </c>
      <c r="O20" t="n">
        <v>26280.2</v>
      </c>
      <c r="P20" t="n">
        <v>155.53</v>
      </c>
      <c r="Q20" t="n">
        <v>197.83</v>
      </c>
      <c r="R20" t="n">
        <v>40.47</v>
      </c>
      <c r="S20" t="n">
        <v>25.4</v>
      </c>
      <c r="T20" t="n">
        <v>6619.84</v>
      </c>
      <c r="U20" t="n">
        <v>0.63</v>
      </c>
      <c r="V20" t="n">
        <v>0.86</v>
      </c>
      <c r="W20" t="n">
        <v>2.98</v>
      </c>
      <c r="X20" t="n">
        <v>0.42</v>
      </c>
      <c r="Y20" t="n">
        <v>1</v>
      </c>
      <c r="Z20" t="n">
        <v>10</v>
      </c>
      <c r="AA20" t="n">
        <v>302.5375768020855</v>
      </c>
      <c r="AB20" t="n">
        <v>413.9452595965178</v>
      </c>
      <c r="AC20" t="n">
        <v>374.4389049964461</v>
      </c>
      <c r="AD20" t="n">
        <v>302537.5768020855</v>
      </c>
      <c r="AE20" t="n">
        <v>413945.2595965178</v>
      </c>
      <c r="AF20" t="n">
        <v>1.622953565757899e-06</v>
      </c>
      <c r="AG20" t="n">
        <v>13</v>
      </c>
      <c r="AH20" t="n">
        <v>374438.9049964461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7.0406</v>
      </c>
      <c r="E21" t="n">
        <v>14.2</v>
      </c>
      <c r="F21" t="n">
        <v>10.79</v>
      </c>
      <c r="G21" t="n">
        <v>30.82</v>
      </c>
      <c r="H21" t="n">
        <v>0.48</v>
      </c>
      <c r="I21" t="n">
        <v>21</v>
      </c>
      <c r="J21" t="n">
        <v>211.59</v>
      </c>
      <c r="K21" t="n">
        <v>55.27</v>
      </c>
      <c r="L21" t="n">
        <v>5.75</v>
      </c>
      <c r="M21" t="n">
        <v>19</v>
      </c>
      <c r="N21" t="n">
        <v>45.57</v>
      </c>
      <c r="O21" t="n">
        <v>26329.94</v>
      </c>
      <c r="P21" t="n">
        <v>154.99</v>
      </c>
      <c r="Q21" t="n">
        <v>197.77</v>
      </c>
      <c r="R21" t="n">
        <v>39.69</v>
      </c>
      <c r="S21" t="n">
        <v>25.4</v>
      </c>
      <c r="T21" t="n">
        <v>6235.63</v>
      </c>
      <c r="U21" t="n">
        <v>0.64</v>
      </c>
      <c r="V21" t="n">
        <v>0.86</v>
      </c>
      <c r="W21" t="n">
        <v>2.97</v>
      </c>
      <c r="X21" t="n">
        <v>0.4</v>
      </c>
      <c r="Y21" t="n">
        <v>1</v>
      </c>
      <c r="Z21" t="n">
        <v>10</v>
      </c>
      <c r="AA21" t="n">
        <v>301.2119852539179</v>
      </c>
      <c r="AB21" t="n">
        <v>412.1315267593432</v>
      </c>
      <c r="AC21" t="n">
        <v>372.7982722756615</v>
      </c>
      <c r="AD21" t="n">
        <v>301211.9852539179</v>
      </c>
      <c r="AE21" t="n">
        <v>412131.5267593432</v>
      </c>
      <c r="AF21" t="n">
        <v>1.630829057613545e-06</v>
      </c>
      <c r="AG21" t="n">
        <v>13</v>
      </c>
      <c r="AH21" t="n">
        <v>372798.2722756615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7.0757</v>
      </c>
      <c r="E22" t="n">
        <v>14.13</v>
      </c>
      <c r="F22" t="n">
        <v>10.76</v>
      </c>
      <c r="G22" t="n">
        <v>32.27</v>
      </c>
      <c r="H22" t="n">
        <v>0.5</v>
      </c>
      <c r="I22" t="n">
        <v>20</v>
      </c>
      <c r="J22" t="n">
        <v>211.99</v>
      </c>
      <c r="K22" t="n">
        <v>55.27</v>
      </c>
      <c r="L22" t="n">
        <v>6</v>
      </c>
      <c r="M22" t="n">
        <v>18</v>
      </c>
      <c r="N22" t="n">
        <v>45.72</v>
      </c>
      <c r="O22" t="n">
        <v>26379.74</v>
      </c>
      <c r="P22" t="n">
        <v>154.51</v>
      </c>
      <c r="Q22" t="n">
        <v>197.79</v>
      </c>
      <c r="R22" t="n">
        <v>38.74</v>
      </c>
      <c r="S22" t="n">
        <v>25.4</v>
      </c>
      <c r="T22" t="n">
        <v>5763.61</v>
      </c>
      <c r="U22" t="n">
        <v>0.66</v>
      </c>
      <c r="V22" t="n">
        <v>0.87</v>
      </c>
      <c r="W22" t="n">
        <v>2.97</v>
      </c>
      <c r="X22" t="n">
        <v>0.37</v>
      </c>
      <c r="Y22" t="n">
        <v>1</v>
      </c>
      <c r="Z22" t="n">
        <v>10</v>
      </c>
      <c r="AA22" t="n">
        <v>299.9202568744645</v>
      </c>
      <c r="AB22" t="n">
        <v>410.364127003541</v>
      </c>
      <c r="AC22" t="n">
        <v>371.1995506719918</v>
      </c>
      <c r="AD22" t="n">
        <v>299920.2568744646</v>
      </c>
      <c r="AE22" t="n">
        <v>410364.127003541</v>
      </c>
      <c r="AF22" t="n">
        <v>1.638959344793932e-06</v>
      </c>
      <c r="AG22" t="n">
        <v>13</v>
      </c>
      <c r="AH22" t="n">
        <v>371199.5506719918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7.1017</v>
      </c>
      <c r="E23" t="n">
        <v>14.08</v>
      </c>
      <c r="F23" t="n">
        <v>10.75</v>
      </c>
      <c r="G23" t="n">
        <v>33.93</v>
      </c>
      <c r="H23" t="n">
        <v>0.52</v>
      </c>
      <c r="I23" t="n">
        <v>19</v>
      </c>
      <c r="J23" t="n">
        <v>212.4</v>
      </c>
      <c r="K23" t="n">
        <v>55.27</v>
      </c>
      <c r="L23" t="n">
        <v>6.25</v>
      </c>
      <c r="M23" t="n">
        <v>17</v>
      </c>
      <c r="N23" t="n">
        <v>45.87</v>
      </c>
      <c r="O23" t="n">
        <v>26429.59</v>
      </c>
      <c r="P23" t="n">
        <v>154.3</v>
      </c>
      <c r="Q23" t="n">
        <v>197.83</v>
      </c>
      <c r="R23" t="n">
        <v>38.43</v>
      </c>
      <c r="S23" t="n">
        <v>25.4</v>
      </c>
      <c r="T23" t="n">
        <v>5615.83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  <c r="AA23" t="n">
        <v>299.130900246998</v>
      </c>
      <c r="AB23" t="n">
        <v>409.2840944418845</v>
      </c>
      <c r="AC23" t="n">
        <v>370.2225949021846</v>
      </c>
      <c r="AD23" t="n">
        <v>299130.9002469979</v>
      </c>
      <c r="AE23" t="n">
        <v>409284.0944418845</v>
      </c>
      <c r="AF23" t="n">
        <v>1.644981779742367e-06</v>
      </c>
      <c r="AG23" t="n">
        <v>13</v>
      </c>
      <c r="AH23" t="n">
        <v>370222.5949021846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7.1339</v>
      </c>
      <c r="E24" t="n">
        <v>14.02</v>
      </c>
      <c r="F24" t="n">
        <v>10.72</v>
      </c>
      <c r="G24" t="n">
        <v>35.74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153.75</v>
      </c>
      <c r="Q24" t="n">
        <v>197.76</v>
      </c>
      <c r="R24" t="n">
        <v>37.79</v>
      </c>
      <c r="S24" t="n">
        <v>25.4</v>
      </c>
      <c r="T24" t="n">
        <v>5299.5</v>
      </c>
      <c r="U24" t="n">
        <v>0.67</v>
      </c>
      <c r="V24" t="n">
        <v>0.87</v>
      </c>
      <c r="W24" t="n">
        <v>2.96</v>
      </c>
      <c r="X24" t="n">
        <v>0.33</v>
      </c>
      <c r="Y24" t="n">
        <v>1</v>
      </c>
      <c r="Z24" t="n">
        <v>10</v>
      </c>
      <c r="AA24" t="n">
        <v>297.8716744826901</v>
      </c>
      <c r="AB24" t="n">
        <v>407.5611661980386</v>
      </c>
      <c r="AC24" t="n">
        <v>368.6641005117864</v>
      </c>
      <c r="AD24" t="n">
        <v>297871.6744826901</v>
      </c>
      <c r="AE24" t="n">
        <v>407561.1661980386</v>
      </c>
      <c r="AF24" t="n">
        <v>1.652440333793891e-06</v>
      </c>
      <c r="AG24" t="n">
        <v>13</v>
      </c>
      <c r="AH24" t="n">
        <v>368664.1005117864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7.1317</v>
      </c>
      <c r="E25" t="n">
        <v>14.02</v>
      </c>
      <c r="F25" t="n">
        <v>10.73</v>
      </c>
      <c r="G25" t="n">
        <v>35.76</v>
      </c>
      <c r="H25" t="n">
        <v>0.5600000000000001</v>
      </c>
      <c r="I25" t="n">
        <v>18</v>
      </c>
      <c r="J25" t="n">
        <v>213.21</v>
      </c>
      <c r="K25" t="n">
        <v>55.27</v>
      </c>
      <c r="L25" t="n">
        <v>6.75</v>
      </c>
      <c r="M25" t="n">
        <v>16</v>
      </c>
      <c r="N25" t="n">
        <v>46.18</v>
      </c>
      <c r="O25" t="n">
        <v>26529.46</v>
      </c>
      <c r="P25" t="n">
        <v>153.86</v>
      </c>
      <c r="Q25" t="n">
        <v>197.83</v>
      </c>
      <c r="R25" t="n">
        <v>37.82</v>
      </c>
      <c r="S25" t="n">
        <v>25.4</v>
      </c>
      <c r="T25" t="n">
        <v>5316.26</v>
      </c>
      <c r="U25" t="n">
        <v>0.67</v>
      </c>
      <c r="V25" t="n">
        <v>0.87</v>
      </c>
      <c r="W25" t="n">
        <v>2.97</v>
      </c>
      <c r="X25" t="n">
        <v>0.34</v>
      </c>
      <c r="Y25" t="n">
        <v>1</v>
      </c>
      <c r="Z25" t="n">
        <v>10</v>
      </c>
      <c r="AA25" t="n">
        <v>298.0435130774714</v>
      </c>
      <c r="AB25" t="n">
        <v>407.796283344402</v>
      </c>
      <c r="AC25" t="n">
        <v>368.8767784076899</v>
      </c>
      <c r="AD25" t="n">
        <v>298043.5130774714</v>
      </c>
      <c r="AE25" t="n">
        <v>407796.283344402</v>
      </c>
      <c r="AF25" t="n">
        <v>1.651930743144408e-06</v>
      </c>
      <c r="AG25" t="n">
        <v>13</v>
      </c>
      <c r="AH25" t="n">
        <v>368876.7784076899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7.1508</v>
      </c>
      <c r="E26" t="n">
        <v>13.98</v>
      </c>
      <c r="F26" t="n">
        <v>10.73</v>
      </c>
      <c r="G26" t="n">
        <v>37.87</v>
      </c>
      <c r="H26" t="n">
        <v>0.58</v>
      </c>
      <c r="I26" t="n">
        <v>17</v>
      </c>
      <c r="J26" t="n">
        <v>213.61</v>
      </c>
      <c r="K26" t="n">
        <v>55.27</v>
      </c>
      <c r="L26" t="n">
        <v>7</v>
      </c>
      <c r="M26" t="n">
        <v>15</v>
      </c>
      <c r="N26" t="n">
        <v>46.34</v>
      </c>
      <c r="O26" t="n">
        <v>26579.47</v>
      </c>
      <c r="P26" t="n">
        <v>153.65</v>
      </c>
      <c r="Q26" t="n">
        <v>197.86</v>
      </c>
      <c r="R26" t="n">
        <v>37.87</v>
      </c>
      <c r="S26" t="n">
        <v>25.4</v>
      </c>
      <c r="T26" t="n">
        <v>5346.63</v>
      </c>
      <c r="U26" t="n">
        <v>0.67</v>
      </c>
      <c r="V26" t="n">
        <v>0.87</v>
      </c>
      <c r="W26" t="n">
        <v>2.97</v>
      </c>
      <c r="X26" t="n">
        <v>0.34</v>
      </c>
      <c r="Y26" t="n">
        <v>1</v>
      </c>
      <c r="Z26" t="n">
        <v>10</v>
      </c>
      <c r="AA26" t="n">
        <v>297.4587000710898</v>
      </c>
      <c r="AB26" t="n">
        <v>406.9961163889417</v>
      </c>
      <c r="AC26" t="n">
        <v>368.1529782634174</v>
      </c>
      <c r="AD26" t="n">
        <v>297458.7000710898</v>
      </c>
      <c r="AE26" t="n">
        <v>406996.1163889417</v>
      </c>
      <c r="AF26" t="n">
        <v>1.656354916510374e-06</v>
      </c>
      <c r="AG26" t="n">
        <v>13</v>
      </c>
      <c r="AH26" t="n">
        <v>368152.9782634174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7.1593</v>
      </c>
      <c r="E27" t="n">
        <v>13.97</v>
      </c>
      <c r="F27" t="n">
        <v>10.71</v>
      </c>
      <c r="G27" t="n">
        <v>37.81</v>
      </c>
      <c r="H27" t="n">
        <v>0.6</v>
      </c>
      <c r="I27" t="n">
        <v>17</v>
      </c>
      <c r="J27" t="n">
        <v>214.02</v>
      </c>
      <c r="K27" t="n">
        <v>55.27</v>
      </c>
      <c r="L27" t="n">
        <v>7.25</v>
      </c>
      <c r="M27" t="n">
        <v>15</v>
      </c>
      <c r="N27" t="n">
        <v>46.49</v>
      </c>
      <c r="O27" t="n">
        <v>26629.54</v>
      </c>
      <c r="P27" t="n">
        <v>153.45</v>
      </c>
      <c r="Q27" t="n">
        <v>197.75</v>
      </c>
      <c r="R27" t="n">
        <v>37.67</v>
      </c>
      <c r="S27" t="n">
        <v>25.4</v>
      </c>
      <c r="T27" t="n">
        <v>5247.23</v>
      </c>
      <c r="U27" t="n">
        <v>0.67</v>
      </c>
      <c r="V27" t="n">
        <v>0.87</v>
      </c>
      <c r="W27" t="n">
        <v>2.96</v>
      </c>
      <c r="X27" t="n">
        <v>0.32</v>
      </c>
      <c r="Y27" t="n">
        <v>1</v>
      </c>
      <c r="Z27" t="n">
        <v>10</v>
      </c>
      <c r="AA27" t="n">
        <v>297.0410175693092</v>
      </c>
      <c r="AB27" t="n">
        <v>406.4246247631541</v>
      </c>
      <c r="AC27" t="n">
        <v>367.6360289963014</v>
      </c>
      <c r="AD27" t="n">
        <v>297041.0175693092</v>
      </c>
      <c r="AE27" t="n">
        <v>406424.6247631541</v>
      </c>
      <c r="AF27" t="n">
        <v>1.658323789474285e-06</v>
      </c>
      <c r="AG27" t="n">
        <v>13</v>
      </c>
      <c r="AH27" t="n">
        <v>367636.0289963013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10.69</v>
      </c>
      <c r="G28" t="n">
        <v>40.1</v>
      </c>
      <c r="H28" t="n">
        <v>0.62</v>
      </c>
      <c r="I28" t="n">
        <v>16</v>
      </c>
      <c r="J28" t="n">
        <v>214.42</v>
      </c>
      <c r="K28" t="n">
        <v>55.27</v>
      </c>
      <c r="L28" t="n">
        <v>7.5</v>
      </c>
      <c r="M28" t="n">
        <v>14</v>
      </c>
      <c r="N28" t="n">
        <v>46.65</v>
      </c>
      <c r="O28" t="n">
        <v>26679.66</v>
      </c>
      <c r="P28" t="n">
        <v>153.11</v>
      </c>
      <c r="Q28" t="n">
        <v>197.81</v>
      </c>
      <c r="R28" t="n">
        <v>36.67</v>
      </c>
      <c r="S28" t="n">
        <v>25.4</v>
      </c>
      <c r="T28" t="n">
        <v>4750</v>
      </c>
      <c r="U28" t="n">
        <v>0.6899999999999999</v>
      </c>
      <c r="V28" t="n">
        <v>0.87</v>
      </c>
      <c r="W28" t="n">
        <v>2.97</v>
      </c>
      <c r="X28" t="n">
        <v>0.3</v>
      </c>
      <c r="Y28" t="n">
        <v>1</v>
      </c>
      <c r="Z28" t="n">
        <v>10</v>
      </c>
      <c r="AA28" t="n">
        <v>296.0074306760806</v>
      </c>
      <c r="AB28" t="n">
        <v>405.0104255772033</v>
      </c>
      <c r="AC28" t="n">
        <v>366.3567989958166</v>
      </c>
      <c r="AD28" t="n">
        <v>296007.4306760806</v>
      </c>
      <c r="AE28" t="n">
        <v>405010.4255772033</v>
      </c>
      <c r="AF28" t="n">
        <v>1.665689690680448e-06</v>
      </c>
      <c r="AG28" t="n">
        <v>13</v>
      </c>
      <c r="AH28" t="n">
        <v>366356.7989958166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7.1922</v>
      </c>
      <c r="E29" t="n">
        <v>13.9</v>
      </c>
      <c r="F29" t="n">
        <v>10.69</v>
      </c>
      <c r="G29" t="n">
        <v>40.09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153</v>
      </c>
      <c r="Q29" t="n">
        <v>197.8</v>
      </c>
      <c r="R29" t="n">
        <v>36.69</v>
      </c>
      <c r="S29" t="n">
        <v>25.4</v>
      </c>
      <c r="T29" t="n">
        <v>4762.1</v>
      </c>
      <c r="U29" t="n">
        <v>0.6899999999999999</v>
      </c>
      <c r="V29" t="n">
        <v>0.87</v>
      </c>
      <c r="W29" t="n">
        <v>2.96</v>
      </c>
      <c r="X29" t="n">
        <v>0.3</v>
      </c>
      <c r="Y29" t="n">
        <v>1</v>
      </c>
      <c r="Z29" t="n">
        <v>10</v>
      </c>
      <c r="AA29" t="n">
        <v>295.9001754969344</v>
      </c>
      <c r="AB29" t="n">
        <v>404.8636743093308</v>
      </c>
      <c r="AC29" t="n">
        <v>366.2240534629832</v>
      </c>
      <c r="AD29" t="n">
        <v>295900.1754969344</v>
      </c>
      <c r="AE29" t="n">
        <v>404863.6743093308</v>
      </c>
      <c r="AF29" t="n">
        <v>1.66594448600519e-06</v>
      </c>
      <c r="AG29" t="n">
        <v>13</v>
      </c>
      <c r="AH29" t="n">
        <v>366224.0534629832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7.222</v>
      </c>
      <c r="E30" t="n">
        <v>13.85</v>
      </c>
      <c r="F30" t="n">
        <v>10.67</v>
      </c>
      <c r="G30" t="n">
        <v>42.69</v>
      </c>
      <c r="H30" t="n">
        <v>0.66</v>
      </c>
      <c r="I30" t="n">
        <v>15</v>
      </c>
      <c r="J30" t="n">
        <v>215.24</v>
      </c>
      <c r="K30" t="n">
        <v>55.27</v>
      </c>
      <c r="L30" t="n">
        <v>8</v>
      </c>
      <c r="M30" t="n">
        <v>13</v>
      </c>
      <c r="N30" t="n">
        <v>46.97</v>
      </c>
      <c r="O30" t="n">
        <v>26780.06</v>
      </c>
      <c r="P30" t="n">
        <v>152.71</v>
      </c>
      <c r="Q30" t="n">
        <v>197.77</v>
      </c>
      <c r="R30" t="n">
        <v>36.21</v>
      </c>
      <c r="S30" t="n">
        <v>25.4</v>
      </c>
      <c r="T30" t="n">
        <v>4523.88</v>
      </c>
      <c r="U30" t="n">
        <v>0.7</v>
      </c>
      <c r="V30" t="n">
        <v>0.87</v>
      </c>
      <c r="W30" t="n">
        <v>2.96</v>
      </c>
      <c r="X30" t="n">
        <v>0.28</v>
      </c>
      <c r="Y30" t="n">
        <v>1</v>
      </c>
      <c r="Z30" t="n">
        <v>10</v>
      </c>
      <c r="AA30" t="n">
        <v>294.9571805510589</v>
      </c>
      <c r="AB30" t="n">
        <v>403.573427022383</v>
      </c>
      <c r="AC30" t="n">
        <v>365.0569455662283</v>
      </c>
      <c r="AD30" t="n">
        <v>294957.1805510588</v>
      </c>
      <c r="AE30" t="n">
        <v>403573.427022383</v>
      </c>
      <c r="AF30" t="n">
        <v>1.67284712298455e-06</v>
      </c>
      <c r="AG30" t="n">
        <v>13</v>
      </c>
      <c r="AH30" t="n">
        <v>365056.9455662282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7.2266</v>
      </c>
      <c r="E31" t="n">
        <v>13.84</v>
      </c>
      <c r="F31" t="n">
        <v>10.66</v>
      </c>
      <c r="G31" t="n">
        <v>42.66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152.41</v>
      </c>
      <c r="Q31" t="n">
        <v>197.8</v>
      </c>
      <c r="R31" t="n">
        <v>35.93</v>
      </c>
      <c r="S31" t="n">
        <v>25.4</v>
      </c>
      <c r="T31" t="n">
        <v>4384.58</v>
      </c>
      <c r="U31" t="n">
        <v>0.71</v>
      </c>
      <c r="V31" t="n">
        <v>0.87</v>
      </c>
      <c r="W31" t="n">
        <v>2.96</v>
      </c>
      <c r="X31" t="n">
        <v>0.27</v>
      </c>
      <c r="Y31" t="n">
        <v>1</v>
      </c>
      <c r="Z31" t="n">
        <v>10</v>
      </c>
      <c r="AA31" t="n">
        <v>294.5935895175654</v>
      </c>
      <c r="AB31" t="n">
        <v>403.075945729853</v>
      </c>
      <c r="AC31" t="n">
        <v>364.606943190038</v>
      </c>
      <c r="AD31" t="n">
        <v>294593.5895175654</v>
      </c>
      <c r="AE31" t="n">
        <v>403075.945729853</v>
      </c>
      <c r="AF31" t="n">
        <v>1.673912630706196e-06</v>
      </c>
      <c r="AG31" t="n">
        <v>13</v>
      </c>
      <c r="AH31" t="n">
        <v>364606.943190038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7.2572</v>
      </c>
      <c r="E32" t="n">
        <v>13.78</v>
      </c>
      <c r="F32" t="n">
        <v>10.65</v>
      </c>
      <c r="G32" t="n">
        <v>45.63</v>
      </c>
      <c r="H32" t="n">
        <v>0.7</v>
      </c>
      <c r="I32" t="n">
        <v>14</v>
      </c>
      <c r="J32" t="n">
        <v>216.05</v>
      </c>
      <c r="K32" t="n">
        <v>55.27</v>
      </c>
      <c r="L32" t="n">
        <v>8.5</v>
      </c>
      <c r="M32" t="n">
        <v>12</v>
      </c>
      <c r="N32" t="n">
        <v>47.28</v>
      </c>
      <c r="O32" t="n">
        <v>26880.68</v>
      </c>
      <c r="P32" t="n">
        <v>152.11</v>
      </c>
      <c r="Q32" t="n">
        <v>197.81</v>
      </c>
      <c r="R32" t="n">
        <v>35.37</v>
      </c>
      <c r="S32" t="n">
        <v>25.4</v>
      </c>
      <c r="T32" t="n">
        <v>4111.79</v>
      </c>
      <c r="U32" t="n">
        <v>0.72</v>
      </c>
      <c r="V32" t="n">
        <v>0.87</v>
      </c>
      <c r="W32" t="n">
        <v>2.96</v>
      </c>
      <c r="X32" t="n">
        <v>0.26</v>
      </c>
      <c r="Y32" t="n">
        <v>1</v>
      </c>
      <c r="Z32" t="n">
        <v>10</v>
      </c>
      <c r="AA32" t="n">
        <v>283.0996348874898</v>
      </c>
      <c r="AB32" t="n">
        <v>387.349409927493</v>
      </c>
      <c r="AC32" t="n">
        <v>350.3813258923235</v>
      </c>
      <c r="AD32" t="n">
        <v>283099.6348874898</v>
      </c>
      <c r="AE32" t="n">
        <v>387349.409927493</v>
      </c>
      <c r="AF32" t="n">
        <v>1.681000573376277e-06</v>
      </c>
      <c r="AG32" t="n">
        <v>12</v>
      </c>
      <c r="AH32" t="n">
        <v>350381.3258923235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7.2532</v>
      </c>
      <c r="E33" t="n">
        <v>13.79</v>
      </c>
      <c r="F33" t="n">
        <v>10.65</v>
      </c>
      <c r="G33" t="n">
        <v>45.66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152.16</v>
      </c>
      <c r="Q33" t="n">
        <v>197.81</v>
      </c>
      <c r="R33" t="n">
        <v>35.52</v>
      </c>
      <c r="S33" t="n">
        <v>25.4</v>
      </c>
      <c r="T33" t="n">
        <v>4188.44</v>
      </c>
      <c r="U33" t="n">
        <v>0.71</v>
      </c>
      <c r="V33" t="n">
        <v>0.87</v>
      </c>
      <c r="W33" t="n">
        <v>2.96</v>
      </c>
      <c r="X33" t="n">
        <v>0.26</v>
      </c>
      <c r="Y33" t="n">
        <v>1</v>
      </c>
      <c r="Z33" t="n">
        <v>10</v>
      </c>
      <c r="AA33" t="n">
        <v>283.2224874941286</v>
      </c>
      <c r="AB33" t="n">
        <v>387.5175022837707</v>
      </c>
      <c r="AC33" t="n">
        <v>350.5333757500372</v>
      </c>
      <c r="AD33" t="n">
        <v>283222.4874941286</v>
      </c>
      <c r="AE33" t="n">
        <v>387517.5022837707</v>
      </c>
      <c r="AF33" t="n">
        <v>1.680074044922672e-06</v>
      </c>
      <c r="AG33" t="n">
        <v>12</v>
      </c>
      <c r="AH33" t="n">
        <v>350533.3757500373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7.25</v>
      </c>
      <c r="E34" t="n">
        <v>13.79</v>
      </c>
      <c r="F34" t="n">
        <v>10.66</v>
      </c>
      <c r="G34" t="n">
        <v>45.69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151.97</v>
      </c>
      <c r="Q34" t="n">
        <v>197.75</v>
      </c>
      <c r="R34" t="n">
        <v>35.84</v>
      </c>
      <c r="S34" t="n">
        <v>25.4</v>
      </c>
      <c r="T34" t="n">
        <v>4347.5</v>
      </c>
      <c r="U34" t="n">
        <v>0.71</v>
      </c>
      <c r="V34" t="n">
        <v>0.87</v>
      </c>
      <c r="W34" t="n">
        <v>2.96</v>
      </c>
      <c r="X34" t="n">
        <v>0.27</v>
      </c>
      <c r="Y34" t="n">
        <v>1</v>
      </c>
      <c r="Z34" t="n">
        <v>10</v>
      </c>
      <c r="AA34" t="n">
        <v>283.186462155177</v>
      </c>
      <c r="AB34" t="n">
        <v>387.4682108256914</v>
      </c>
      <c r="AC34" t="n">
        <v>350.488788599536</v>
      </c>
      <c r="AD34" t="n">
        <v>283186.462155177</v>
      </c>
      <c r="AE34" t="n">
        <v>387468.2108256913</v>
      </c>
      <c r="AF34" t="n">
        <v>1.679332822159788e-06</v>
      </c>
      <c r="AG34" t="n">
        <v>12</v>
      </c>
      <c r="AH34" t="n">
        <v>350488.7885995359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10.64</v>
      </c>
      <c r="G35" t="n">
        <v>49.09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151.85</v>
      </c>
      <c r="Q35" t="n">
        <v>197.78</v>
      </c>
      <c r="R35" t="n">
        <v>35.12</v>
      </c>
      <c r="S35" t="n">
        <v>25.4</v>
      </c>
      <c r="T35" t="n">
        <v>3990.93</v>
      </c>
      <c r="U35" t="n">
        <v>0.72</v>
      </c>
      <c r="V35" t="n">
        <v>0.87</v>
      </c>
      <c r="W35" t="n">
        <v>2.96</v>
      </c>
      <c r="X35" t="n">
        <v>0.25</v>
      </c>
      <c r="Y35" t="n">
        <v>1</v>
      </c>
      <c r="Z35" t="n">
        <v>10</v>
      </c>
      <c r="AA35" t="n">
        <v>282.2958649140845</v>
      </c>
      <c r="AB35" t="n">
        <v>386.2496563900513</v>
      </c>
      <c r="AC35" t="n">
        <v>349.3865312889814</v>
      </c>
      <c r="AD35" t="n">
        <v>282295.8649140845</v>
      </c>
      <c r="AE35" t="n">
        <v>386249.6563900512</v>
      </c>
      <c r="AF35" t="n">
        <v>1.687231477226774e-06</v>
      </c>
      <c r="AG35" t="n">
        <v>12</v>
      </c>
      <c r="AH35" t="n">
        <v>349386.5312889814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7.2928</v>
      </c>
      <c r="E36" t="n">
        <v>13.71</v>
      </c>
      <c r="F36" t="n">
        <v>10.62</v>
      </c>
      <c r="G36" t="n">
        <v>49.02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151.5</v>
      </c>
      <c r="Q36" t="n">
        <v>197.77</v>
      </c>
      <c r="R36" t="n">
        <v>34.56</v>
      </c>
      <c r="S36" t="n">
        <v>25.4</v>
      </c>
      <c r="T36" t="n">
        <v>3709.67</v>
      </c>
      <c r="U36" t="n">
        <v>0.73</v>
      </c>
      <c r="V36" t="n">
        <v>0.88</v>
      </c>
      <c r="W36" t="n">
        <v>2.96</v>
      </c>
      <c r="X36" t="n">
        <v>0.23</v>
      </c>
      <c r="Y36" t="n">
        <v>1</v>
      </c>
      <c r="Z36" t="n">
        <v>10</v>
      </c>
      <c r="AA36" t="n">
        <v>281.7750231485689</v>
      </c>
      <c r="AB36" t="n">
        <v>385.5370177085559</v>
      </c>
      <c r="AC36" t="n">
        <v>348.7419058430533</v>
      </c>
      <c r="AD36" t="n">
        <v>281775.0231485689</v>
      </c>
      <c r="AE36" t="n">
        <v>385537.0177085559</v>
      </c>
      <c r="AF36" t="n">
        <v>1.689246676613365e-06</v>
      </c>
      <c r="AG36" t="n">
        <v>12</v>
      </c>
      <c r="AH36" t="n">
        <v>348741.9058430533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7.2898</v>
      </c>
      <c r="E37" t="n">
        <v>13.72</v>
      </c>
      <c r="F37" t="n">
        <v>10.63</v>
      </c>
      <c r="G37" t="n">
        <v>49.04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151.31</v>
      </c>
      <c r="Q37" t="n">
        <v>197.79</v>
      </c>
      <c r="R37" t="n">
        <v>34.72</v>
      </c>
      <c r="S37" t="n">
        <v>25.4</v>
      </c>
      <c r="T37" t="n">
        <v>3792.64</v>
      </c>
      <c r="U37" t="n">
        <v>0.73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  <c r="AA37" t="n">
        <v>281.7343499475396</v>
      </c>
      <c r="AB37" t="n">
        <v>385.4813668405325</v>
      </c>
      <c r="AC37" t="n">
        <v>348.6915662157676</v>
      </c>
      <c r="AD37" t="n">
        <v>281734.3499475396</v>
      </c>
      <c r="AE37" t="n">
        <v>385481.3668405325</v>
      </c>
      <c r="AF37" t="n">
        <v>1.688551780273162e-06</v>
      </c>
      <c r="AG37" t="n">
        <v>12</v>
      </c>
      <c r="AH37" t="n">
        <v>348691.5662157676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7.3214</v>
      </c>
      <c r="E38" t="n">
        <v>13.66</v>
      </c>
      <c r="F38" t="n">
        <v>10.61</v>
      </c>
      <c r="G38" t="n">
        <v>53.04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151.04</v>
      </c>
      <c r="Q38" t="n">
        <v>197.77</v>
      </c>
      <c r="R38" t="n">
        <v>34.22</v>
      </c>
      <c r="S38" t="n">
        <v>25.4</v>
      </c>
      <c r="T38" t="n">
        <v>3545.68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280.7959325736593</v>
      </c>
      <c r="AB38" t="n">
        <v>384.197382789537</v>
      </c>
      <c r="AC38" t="n">
        <v>347.5301238005162</v>
      </c>
      <c r="AD38" t="n">
        <v>280795.9325736593</v>
      </c>
      <c r="AE38" t="n">
        <v>384197.382789537</v>
      </c>
      <c r="AF38" t="n">
        <v>1.695871355056644e-06</v>
      </c>
      <c r="AG38" t="n">
        <v>12</v>
      </c>
      <c r="AH38" t="n">
        <v>347530.1238005161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7.3184</v>
      </c>
      <c r="E39" t="n">
        <v>13.66</v>
      </c>
      <c r="F39" t="n">
        <v>10.61</v>
      </c>
      <c r="G39" t="n">
        <v>53.06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151.07</v>
      </c>
      <c r="Q39" t="n">
        <v>197.76</v>
      </c>
      <c r="R39" t="n">
        <v>34.21</v>
      </c>
      <c r="S39" t="n">
        <v>25.4</v>
      </c>
      <c r="T39" t="n">
        <v>3539.43</v>
      </c>
      <c r="U39" t="n">
        <v>0.74</v>
      </c>
      <c r="V39" t="n">
        <v>0.88</v>
      </c>
      <c r="W39" t="n">
        <v>2.96</v>
      </c>
      <c r="X39" t="n">
        <v>0.22</v>
      </c>
      <c r="Y39" t="n">
        <v>1</v>
      </c>
      <c r="Z39" t="n">
        <v>10</v>
      </c>
      <c r="AA39" t="n">
        <v>280.8807298105773</v>
      </c>
      <c r="AB39" t="n">
        <v>384.3134061100782</v>
      </c>
      <c r="AC39" t="n">
        <v>347.6350740181847</v>
      </c>
      <c r="AD39" t="n">
        <v>280880.7298105774</v>
      </c>
      <c r="AE39" t="n">
        <v>384313.4061100782</v>
      </c>
      <c r="AF39" t="n">
        <v>1.69517645871644e-06</v>
      </c>
      <c r="AG39" t="n">
        <v>12</v>
      </c>
      <c r="AH39" t="n">
        <v>347635.0740181847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7.3238</v>
      </c>
      <c r="E40" t="n">
        <v>13.65</v>
      </c>
      <c r="F40" t="n">
        <v>10.6</v>
      </c>
      <c r="G40" t="n">
        <v>53.01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150.67</v>
      </c>
      <c r="Q40" t="n">
        <v>197.75</v>
      </c>
      <c r="R40" t="n">
        <v>34.03</v>
      </c>
      <c r="S40" t="n">
        <v>25.4</v>
      </c>
      <c r="T40" t="n">
        <v>3448.9</v>
      </c>
      <c r="U40" t="n">
        <v>0.75</v>
      </c>
      <c r="V40" t="n">
        <v>0.88</v>
      </c>
      <c r="W40" t="n">
        <v>2.96</v>
      </c>
      <c r="X40" t="n">
        <v>0.21</v>
      </c>
      <c r="Y40" t="n">
        <v>1</v>
      </c>
      <c r="Z40" t="n">
        <v>10</v>
      </c>
      <c r="AA40" t="n">
        <v>280.4331979609475</v>
      </c>
      <c r="AB40" t="n">
        <v>383.7010732897029</v>
      </c>
      <c r="AC40" t="n">
        <v>347.0811813827716</v>
      </c>
      <c r="AD40" t="n">
        <v>280433.1979609475</v>
      </c>
      <c r="AE40" t="n">
        <v>383701.0732897029</v>
      </c>
      <c r="AF40" t="n">
        <v>1.696427272128808e-06</v>
      </c>
      <c r="AG40" t="n">
        <v>12</v>
      </c>
      <c r="AH40" t="n">
        <v>347081.1813827716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7.3486</v>
      </c>
      <c r="E41" t="n">
        <v>13.61</v>
      </c>
      <c r="F41" t="n">
        <v>10.6</v>
      </c>
      <c r="G41" t="n">
        <v>57.8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150.32</v>
      </c>
      <c r="Q41" t="n">
        <v>197.77</v>
      </c>
      <c r="R41" t="n">
        <v>33.77</v>
      </c>
      <c r="S41" t="n">
        <v>25.4</v>
      </c>
      <c r="T41" t="n">
        <v>3323.64</v>
      </c>
      <c r="U41" t="n">
        <v>0.75</v>
      </c>
      <c r="V41" t="n">
        <v>0.88</v>
      </c>
      <c r="W41" t="n">
        <v>2.96</v>
      </c>
      <c r="X41" t="n">
        <v>0.21</v>
      </c>
      <c r="Y41" t="n">
        <v>1</v>
      </c>
      <c r="Z41" t="n">
        <v>10</v>
      </c>
      <c r="AA41" t="n">
        <v>279.660776986744</v>
      </c>
      <c r="AB41" t="n">
        <v>382.6442128359893</v>
      </c>
      <c r="AC41" t="n">
        <v>346.1251862074474</v>
      </c>
      <c r="AD41" t="n">
        <v>279660.776986744</v>
      </c>
      <c r="AE41" t="n">
        <v>382644.2128359893</v>
      </c>
      <c r="AF41" t="n">
        <v>1.702171748541161e-06</v>
      </c>
      <c r="AG41" t="n">
        <v>12</v>
      </c>
      <c r="AH41" t="n">
        <v>346125.1862074474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7.3547</v>
      </c>
      <c r="E42" t="n">
        <v>13.6</v>
      </c>
      <c r="F42" t="n">
        <v>10.59</v>
      </c>
      <c r="G42" t="n">
        <v>57.74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150.28</v>
      </c>
      <c r="Q42" t="n">
        <v>197.78</v>
      </c>
      <c r="R42" t="n">
        <v>33.39</v>
      </c>
      <c r="S42" t="n">
        <v>25.4</v>
      </c>
      <c r="T42" t="n">
        <v>3133.94</v>
      </c>
      <c r="U42" t="n">
        <v>0.76</v>
      </c>
      <c r="V42" t="n">
        <v>0.88</v>
      </c>
      <c r="W42" t="n">
        <v>2.96</v>
      </c>
      <c r="X42" t="n">
        <v>0.2</v>
      </c>
      <c r="Y42" t="n">
        <v>1</v>
      </c>
      <c r="Z42" t="n">
        <v>10</v>
      </c>
      <c r="AA42" t="n">
        <v>279.467994869852</v>
      </c>
      <c r="AB42" t="n">
        <v>382.3804398387109</v>
      </c>
      <c r="AC42" t="n">
        <v>345.8865873348215</v>
      </c>
      <c r="AD42" t="n">
        <v>279467.994869852</v>
      </c>
      <c r="AE42" t="n">
        <v>382380.4398387109</v>
      </c>
      <c r="AF42" t="n">
        <v>1.703584704432909e-06</v>
      </c>
      <c r="AG42" t="n">
        <v>12</v>
      </c>
      <c r="AH42" t="n">
        <v>345886.5873348215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7.3585</v>
      </c>
      <c r="E43" t="n">
        <v>13.59</v>
      </c>
      <c r="F43" t="n">
        <v>10.58</v>
      </c>
      <c r="G43" t="n">
        <v>57.7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150.07</v>
      </c>
      <c r="Q43" t="n">
        <v>197.76</v>
      </c>
      <c r="R43" t="n">
        <v>33.4</v>
      </c>
      <c r="S43" t="n">
        <v>25.4</v>
      </c>
      <c r="T43" t="n">
        <v>3142.22</v>
      </c>
      <c r="U43" t="n">
        <v>0.76</v>
      </c>
      <c r="V43" t="n">
        <v>0.88</v>
      </c>
      <c r="W43" t="n">
        <v>2.95</v>
      </c>
      <c r="X43" t="n">
        <v>0.19</v>
      </c>
      <c r="Y43" t="n">
        <v>1</v>
      </c>
      <c r="Z43" t="n">
        <v>10</v>
      </c>
      <c r="AA43" t="n">
        <v>279.1969813686365</v>
      </c>
      <c r="AB43" t="n">
        <v>382.009627210076</v>
      </c>
      <c r="AC43" t="n">
        <v>345.5511645430247</v>
      </c>
      <c r="AD43" t="n">
        <v>279196.9813686365</v>
      </c>
      <c r="AE43" t="n">
        <v>382009.627210076</v>
      </c>
      <c r="AF43" t="n">
        <v>1.704464906463834e-06</v>
      </c>
      <c r="AG43" t="n">
        <v>12</v>
      </c>
      <c r="AH43" t="n">
        <v>345551.1645430247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7.3529</v>
      </c>
      <c r="E44" t="n">
        <v>13.6</v>
      </c>
      <c r="F44" t="n">
        <v>10.59</v>
      </c>
      <c r="G44" t="n">
        <v>57.76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150.41</v>
      </c>
      <c r="Q44" t="n">
        <v>197.76</v>
      </c>
      <c r="R44" t="n">
        <v>33.64</v>
      </c>
      <c r="S44" t="n">
        <v>25.4</v>
      </c>
      <c r="T44" t="n">
        <v>3261.66</v>
      </c>
      <c r="U44" t="n">
        <v>0.75</v>
      </c>
      <c r="V44" t="n">
        <v>0.88</v>
      </c>
      <c r="W44" t="n">
        <v>2.95</v>
      </c>
      <c r="X44" t="n">
        <v>0.2</v>
      </c>
      <c r="Y44" t="n">
        <v>1</v>
      </c>
      <c r="Z44" t="n">
        <v>10</v>
      </c>
      <c r="AA44" t="n">
        <v>279.6012017856035</v>
      </c>
      <c r="AB44" t="n">
        <v>382.5626994175165</v>
      </c>
      <c r="AC44" t="n">
        <v>346.0514523152287</v>
      </c>
      <c r="AD44" t="n">
        <v>279601.2017856035</v>
      </c>
      <c r="AE44" t="n">
        <v>382562.6994175165</v>
      </c>
      <c r="AF44" t="n">
        <v>1.703167766628787e-06</v>
      </c>
      <c r="AG44" t="n">
        <v>12</v>
      </c>
      <c r="AH44" t="n">
        <v>346051.4523152288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7.3573</v>
      </c>
      <c r="E45" t="n">
        <v>13.59</v>
      </c>
      <c r="F45" t="n">
        <v>10.58</v>
      </c>
      <c r="G45" t="n">
        <v>57.72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149.93</v>
      </c>
      <c r="Q45" t="n">
        <v>197.8</v>
      </c>
      <c r="R45" t="n">
        <v>33.24</v>
      </c>
      <c r="S45" t="n">
        <v>25.4</v>
      </c>
      <c r="T45" t="n">
        <v>3059.76</v>
      </c>
      <c r="U45" t="n">
        <v>0.76</v>
      </c>
      <c r="V45" t="n">
        <v>0.88</v>
      </c>
      <c r="W45" t="n">
        <v>2.96</v>
      </c>
      <c r="X45" t="n">
        <v>0.19</v>
      </c>
      <c r="Y45" t="n">
        <v>1</v>
      </c>
      <c r="Z45" t="n">
        <v>10</v>
      </c>
      <c r="AA45" t="n">
        <v>279.1180306116795</v>
      </c>
      <c r="AB45" t="n">
        <v>381.9016033013459</v>
      </c>
      <c r="AC45" t="n">
        <v>345.4534502845312</v>
      </c>
      <c r="AD45" t="n">
        <v>279118.0306116795</v>
      </c>
      <c r="AE45" t="n">
        <v>381901.6033013458</v>
      </c>
      <c r="AF45" t="n">
        <v>1.704186947927753e-06</v>
      </c>
      <c r="AG45" t="n">
        <v>12</v>
      </c>
      <c r="AH45" t="n">
        <v>345453.4502845312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7.3886</v>
      </c>
      <c r="E46" t="n">
        <v>13.53</v>
      </c>
      <c r="F46" t="n">
        <v>10.56</v>
      </c>
      <c r="G46" t="n">
        <v>63.38</v>
      </c>
      <c r="H46" t="n">
        <v>0.96</v>
      </c>
      <c r="I46" t="n">
        <v>10</v>
      </c>
      <c r="J46" t="n">
        <v>221.81</v>
      </c>
      <c r="K46" t="n">
        <v>55.27</v>
      </c>
      <c r="L46" t="n">
        <v>12</v>
      </c>
      <c r="M46" t="n">
        <v>8</v>
      </c>
      <c r="N46" t="n">
        <v>49.54</v>
      </c>
      <c r="O46" t="n">
        <v>27591.21</v>
      </c>
      <c r="P46" t="n">
        <v>149.71</v>
      </c>
      <c r="Q46" t="n">
        <v>197.8</v>
      </c>
      <c r="R46" t="n">
        <v>32.75</v>
      </c>
      <c r="S46" t="n">
        <v>25.4</v>
      </c>
      <c r="T46" t="n">
        <v>2822.72</v>
      </c>
      <c r="U46" t="n">
        <v>0.78</v>
      </c>
      <c r="V46" t="n">
        <v>0.88</v>
      </c>
      <c r="W46" t="n">
        <v>2.96</v>
      </c>
      <c r="X46" t="n">
        <v>0.17</v>
      </c>
      <c r="Y46" t="n">
        <v>1</v>
      </c>
      <c r="Z46" t="n">
        <v>10</v>
      </c>
      <c r="AA46" t="n">
        <v>278.2422860080754</v>
      </c>
      <c r="AB46" t="n">
        <v>380.7033708995696</v>
      </c>
      <c r="AC46" t="n">
        <v>344.3695755014508</v>
      </c>
      <c r="AD46" t="n">
        <v>278242.2860080754</v>
      </c>
      <c r="AE46" t="n">
        <v>380703.3708995696</v>
      </c>
      <c r="AF46" t="n">
        <v>1.711437033077215e-06</v>
      </c>
      <c r="AG46" t="n">
        <v>12</v>
      </c>
      <c r="AH46" t="n">
        <v>344369.5755014507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7.3879</v>
      </c>
      <c r="E47" t="n">
        <v>13.54</v>
      </c>
      <c r="F47" t="n">
        <v>10.57</v>
      </c>
      <c r="G47" t="n">
        <v>63.39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149.86</v>
      </c>
      <c r="Q47" t="n">
        <v>197.75</v>
      </c>
      <c r="R47" t="n">
        <v>32.81</v>
      </c>
      <c r="S47" t="n">
        <v>25.4</v>
      </c>
      <c r="T47" t="n">
        <v>2850.79</v>
      </c>
      <c r="U47" t="n">
        <v>0.77</v>
      </c>
      <c r="V47" t="n">
        <v>0.88</v>
      </c>
      <c r="W47" t="n">
        <v>2.96</v>
      </c>
      <c r="X47" t="n">
        <v>0.18</v>
      </c>
      <c r="Y47" t="n">
        <v>1</v>
      </c>
      <c r="Z47" t="n">
        <v>10</v>
      </c>
      <c r="AA47" t="n">
        <v>278.4045010568689</v>
      </c>
      <c r="AB47" t="n">
        <v>380.9253206857517</v>
      </c>
      <c r="AC47" t="n">
        <v>344.5703427115482</v>
      </c>
      <c r="AD47" t="n">
        <v>278404.5010568689</v>
      </c>
      <c r="AE47" t="n">
        <v>380925.3206857517</v>
      </c>
      <c r="AF47" t="n">
        <v>1.711274890597834e-06</v>
      </c>
      <c r="AG47" t="n">
        <v>12</v>
      </c>
      <c r="AH47" t="n">
        <v>344570.3427115482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7.3902</v>
      </c>
      <c r="E48" t="n">
        <v>13.53</v>
      </c>
      <c r="F48" t="n">
        <v>10.56</v>
      </c>
      <c r="G48" t="n">
        <v>63.37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149.71</v>
      </c>
      <c r="Q48" t="n">
        <v>197.78</v>
      </c>
      <c r="R48" t="n">
        <v>32.63</v>
      </c>
      <c r="S48" t="n">
        <v>25.4</v>
      </c>
      <c r="T48" t="n">
        <v>2763.35</v>
      </c>
      <c r="U48" t="n">
        <v>0.78</v>
      </c>
      <c r="V48" t="n">
        <v>0.88</v>
      </c>
      <c r="W48" t="n">
        <v>2.95</v>
      </c>
      <c r="X48" t="n">
        <v>0.17</v>
      </c>
      <c r="Y48" t="n">
        <v>1</v>
      </c>
      <c r="Z48" t="n">
        <v>10</v>
      </c>
      <c r="AA48" t="n">
        <v>278.2098350756185</v>
      </c>
      <c r="AB48" t="n">
        <v>380.6589701021479</v>
      </c>
      <c r="AC48" t="n">
        <v>344.3294122538181</v>
      </c>
      <c r="AD48" t="n">
        <v>278209.8350756185</v>
      </c>
      <c r="AE48" t="n">
        <v>380658.9701021479</v>
      </c>
      <c r="AF48" t="n">
        <v>1.711807644458657e-06</v>
      </c>
      <c r="AG48" t="n">
        <v>12</v>
      </c>
      <c r="AH48" t="n">
        <v>344329.4122538181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7.3899</v>
      </c>
      <c r="E49" t="n">
        <v>13.53</v>
      </c>
      <c r="F49" t="n">
        <v>10.56</v>
      </c>
      <c r="G49" t="n">
        <v>63.37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149.54</v>
      </c>
      <c r="Q49" t="n">
        <v>197.76</v>
      </c>
      <c r="R49" t="n">
        <v>32.76</v>
      </c>
      <c r="S49" t="n">
        <v>25.4</v>
      </c>
      <c r="T49" t="n">
        <v>2824.05</v>
      </c>
      <c r="U49" t="n">
        <v>0.78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278.0907297221676</v>
      </c>
      <c r="AB49" t="n">
        <v>380.4960049029989</v>
      </c>
      <c r="AC49" t="n">
        <v>344.1820002245528</v>
      </c>
      <c r="AD49" t="n">
        <v>278090.7297221675</v>
      </c>
      <c r="AE49" t="n">
        <v>380496.004902999</v>
      </c>
      <c r="AF49" t="n">
        <v>1.711738154824637e-06</v>
      </c>
      <c r="AG49" t="n">
        <v>12</v>
      </c>
      <c r="AH49" t="n">
        <v>344182.0002245528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7.3873</v>
      </c>
      <c r="E50" t="n">
        <v>13.54</v>
      </c>
      <c r="F50" t="n">
        <v>10.57</v>
      </c>
      <c r="G50" t="n">
        <v>63.4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149.5</v>
      </c>
      <c r="Q50" t="n">
        <v>197.82</v>
      </c>
      <c r="R50" t="n">
        <v>32.82</v>
      </c>
      <c r="S50" t="n">
        <v>25.4</v>
      </c>
      <c r="T50" t="n">
        <v>2856.9</v>
      </c>
      <c r="U50" t="n">
        <v>0.77</v>
      </c>
      <c r="V50" t="n">
        <v>0.88</v>
      </c>
      <c r="W50" t="n">
        <v>2.96</v>
      </c>
      <c r="X50" t="n">
        <v>0.18</v>
      </c>
      <c r="Y50" t="n">
        <v>1</v>
      </c>
      <c r="Z50" t="n">
        <v>10</v>
      </c>
      <c r="AA50" t="n">
        <v>278.1514890396658</v>
      </c>
      <c r="AB50" t="n">
        <v>380.5791384817121</v>
      </c>
      <c r="AC50" t="n">
        <v>344.2571996511923</v>
      </c>
      <c r="AD50" t="n">
        <v>278151.4890396658</v>
      </c>
      <c r="AE50" t="n">
        <v>380579.138481712</v>
      </c>
      <c r="AF50" t="n">
        <v>1.711135911329793e-06</v>
      </c>
      <c r="AG50" t="n">
        <v>12</v>
      </c>
      <c r="AH50" t="n">
        <v>344257.1996511923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7.3878</v>
      </c>
      <c r="E51" t="n">
        <v>13.54</v>
      </c>
      <c r="F51" t="n">
        <v>10.57</v>
      </c>
      <c r="G51" t="n">
        <v>63.39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148.99</v>
      </c>
      <c r="Q51" t="n">
        <v>197.8</v>
      </c>
      <c r="R51" t="n">
        <v>32.95</v>
      </c>
      <c r="S51" t="n">
        <v>25.4</v>
      </c>
      <c r="T51" t="n">
        <v>2919.48</v>
      </c>
      <c r="U51" t="n">
        <v>0.77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277.7656777195177</v>
      </c>
      <c r="AB51" t="n">
        <v>380.0512544126911</v>
      </c>
      <c r="AC51" t="n">
        <v>343.7796960968288</v>
      </c>
      <c r="AD51" t="n">
        <v>277765.6777195177</v>
      </c>
      <c r="AE51" t="n">
        <v>380051.2544126911</v>
      </c>
      <c r="AF51" t="n">
        <v>1.711251727386494e-06</v>
      </c>
      <c r="AG51" t="n">
        <v>12</v>
      </c>
      <c r="AH51" t="n">
        <v>343779.6960968288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7.4152</v>
      </c>
      <c r="E52" t="n">
        <v>13.49</v>
      </c>
      <c r="F52" t="n">
        <v>10.56</v>
      </c>
      <c r="G52" t="n">
        <v>70.37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148.97</v>
      </c>
      <c r="Q52" t="n">
        <v>197.81</v>
      </c>
      <c r="R52" t="n">
        <v>32.39</v>
      </c>
      <c r="S52" t="n">
        <v>25.4</v>
      </c>
      <c r="T52" t="n">
        <v>2647.77</v>
      </c>
      <c r="U52" t="n">
        <v>0.78</v>
      </c>
      <c r="V52" t="n">
        <v>0.88</v>
      </c>
      <c r="W52" t="n">
        <v>2.96</v>
      </c>
      <c r="X52" t="n">
        <v>0.17</v>
      </c>
      <c r="Y52" t="n">
        <v>1</v>
      </c>
      <c r="Z52" t="n">
        <v>10</v>
      </c>
      <c r="AA52" t="n">
        <v>277.1615278037265</v>
      </c>
      <c r="AB52" t="n">
        <v>379.2246298446924</v>
      </c>
      <c r="AC52" t="n">
        <v>343.0319634174251</v>
      </c>
      <c r="AD52" t="n">
        <v>277161.5278037265</v>
      </c>
      <c r="AE52" t="n">
        <v>379224.6298446924</v>
      </c>
      <c r="AF52" t="n">
        <v>1.717598447293691e-06</v>
      </c>
      <c r="AG52" t="n">
        <v>12</v>
      </c>
      <c r="AH52" t="n">
        <v>343031.9634174251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7.4143</v>
      </c>
      <c r="E53" t="n">
        <v>13.49</v>
      </c>
      <c r="F53" t="n">
        <v>10.56</v>
      </c>
      <c r="G53" t="n">
        <v>70.39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149.07</v>
      </c>
      <c r="Q53" t="n">
        <v>197.75</v>
      </c>
      <c r="R53" t="n">
        <v>32.59</v>
      </c>
      <c r="S53" t="n">
        <v>25.4</v>
      </c>
      <c r="T53" t="n">
        <v>2746.04</v>
      </c>
      <c r="U53" t="n">
        <v>0.78</v>
      </c>
      <c r="V53" t="n">
        <v>0.88</v>
      </c>
      <c r="W53" t="n">
        <v>2.96</v>
      </c>
      <c r="X53" t="n">
        <v>0.17</v>
      </c>
      <c r="Y53" t="n">
        <v>1</v>
      </c>
      <c r="Z53" t="n">
        <v>10</v>
      </c>
      <c r="AA53" t="n">
        <v>277.2529890738259</v>
      </c>
      <c r="AB53" t="n">
        <v>379.349771189429</v>
      </c>
      <c r="AC53" t="n">
        <v>343.1451614478569</v>
      </c>
      <c r="AD53" t="n">
        <v>277252.9890738259</v>
      </c>
      <c r="AE53" t="n">
        <v>379349.771189429</v>
      </c>
      <c r="AF53" t="n">
        <v>1.71738997839163e-06</v>
      </c>
      <c r="AG53" t="n">
        <v>12</v>
      </c>
      <c r="AH53" t="n">
        <v>343145.1614478569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7.4167</v>
      </c>
      <c r="E54" t="n">
        <v>13.48</v>
      </c>
      <c r="F54" t="n">
        <v>10.55</v>
      </c>
      <c r="G54" t="n">
        <v>70.36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149.02</v>
      </c>
      <c r="Q54" t="n">
        <v>197.79</v>
      </c>
      <c r="R54" t="n">
        <v>32.48</v>
      </c>
      <c r="S54" t="n">
        <v>25.4</v>
      </c>
      <c r="T54" t="n">
        <v>2691.95</v>
      </c>
      <c r="U54" t="n">
        <v>0.78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277.1307425287652</v>
      </c>
      <c r="AB54" t="n">
        <v>379.18250807334</v>
      </c>
      <c r="AC54" t="n">
        <v>342.9938616888122</v>
      </c>
      <c r="AD54" t="n">
        <v>277130.7425287652</v>
      </c>
      <c r="AE54" t="n">
        <v>379182.5080733401</v>
      </c>
      <c r="AF54" t="n">
        <v>1.717945895463793e-06</v>
      </c>
      <c r="AG54" t="n">
        <v>12</v>
      </c>
      <c r="AH54" t="n">
        <v>342993.8616888121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7.4156</v>
      </c>
      <c r="E55" t="n">
        <v>13.48</v>
      </c>
      <c r="F55" t="n">
        <v>10.56</v>
      </c>
      <c r="G55" t="n">
        <v>70.37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149.05</v>
      </c>
      <c r="Q55" t="n">
        <v>197.75</v>
      </c>
      <c r="R55" t="n">
        <v>32.4</v>
      </c>
      <c r="S55" t="n">
        <v>25.4</v>
      </c>
      <c r="T55" t="n">
        <v>2652.1</v>
      </c>
      <c r="U55" t="n">
        <v>0.78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277.2122093761384</v>
      </c>
      <c r="AB55" t="n">
        <v>379.2939746079796</v>
      </c>
      <c r="AC55" t="n">
        <v>343.0946900138301</v>
      </c>
      <c r="AD55" t="n">
        <v>277212.2093761384</v>
      </c>
      <c r="AE55" t="n">
        <v>379293.9746079796</v>
      </c>
      <c r="AF55" t="n">
        <v>1.717691100139051e-06</v>
      </c>
      <c r="AG55" t="n">
        <v>12</v>
      </c>
      <c r="AH55" t="n">
        <v>343094.6900138301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7.417</v>
      </c>
      <c r="E56" t="n">
        <v>13.48</v>
      </c>
      <c r="F56" t="n">
        <v>10.55</v>
      </c>
      <c r="G56" t="n">
        <v>70.34999999999999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148.81</v>
      </c>
      <c r="Q56" t="n">
        <v>197.75</v>
      </c>
      <c r="R56" t="n">
        <v>32.46</v>
      </c>
      <c r="S56" t="n">
        <v>25.4</v>
      </c>
      <c r="T56" t="n">
        <v>2683.28</v>
      </c>
      <c r="U56" t="n">
        <v>0.78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276.9706449318645</v>
      </c>
      <c r="AB56" t="n">
        <v>378.9634554782529</v>
      </c>
      <c r="AC56" t="n">
        <v>342.795715165958</v>
      </c>
      <c r="AD56" t="n">
        <v>276970.6449318645</v>
      </c>
      <c r="AE56" t="n">
        <v>378963.4554782529</v>
      </c>
      <c r="AF56" t="n">
        <v>1.718015385097813e-06</v>
      </c>
      <c r="AG56" t="n">
        <v>12</v>
      </c>
      <c r="AH56" t="n">
        <v>342795.715165958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7.4164</v>
      </c>
      <c r="E57" t="n">
        <v>13.48</v>
      </c>
      <c r="F57" t="n">
        <v>10.55</v>
      </c>
      <c r="G57" t="n">
        <v>70.36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148.72</v>
      </c>
      <c r="Q57" t="n">
        <v>197.76</v>
      </c>
      <c r="R57" t="n">
        <v>32.49</v>
      </c>
      <c r="S57" t="n">
        <v>25.4</v>
      </c>
      <c r="T57" t="n">
        <v>2697.81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276.9166285391023</v>
      </c>
      <c r="AB57" t="n">
        <v>378.8895478666407</v>
      </c>
      <c r="AC57" t="n">
        <v>342.728861193068</v>
      </c>
      <c r="AD57" t="n">
        <v>276916.6285391023</v>
      </c>
      <c r="AE57" t="n">
        <v>378889.5478666407</v>
      </c>
      <c r="AF57" t="n">
        <v>1.717876405829772e-06</v>
      </c>
      <c r="AG57" t="n">
        <v>12</v>
      </c>
      <c r="AH57" t="n">
        <v>342728.861193068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7.4212</v>
      </c>
      <c r="E58" t="n">
        <v>13.48</v>
      </c>
      <c r="F58" t="n">
        <v>10.55</v>
      </c>
      <c r="G58" t="n">
        <v>70.3</v>
      </c>
      <c r="H58" t="n">
        <v>1.18</v>
      </c>
      <c r="I58" t="n">
        <v>9</v>
      </c>
      <c r="J58" t="n">
        <v>226.83</v>
      </c>
      <c r="K58" t="n">
        <v>55.27</v>
      </c>
      <c r="L58" t="n">
        <v>15</v>
      </c>
      <c r="M58" t="n">
        <v>7</v>
      </c>
      <c r="N58" t="n">
        <v>51.55</v>
      </c>
      <c r="O58" t="n">
        <v>28209.31</v>
      </c>
      <c r="P58" t="n">
        <v>148.44</v>
      </c>
      <c r="Q58" t="n">
        <v>197.79</v>
      </c>
      <c r="R58" t="n">
        <v>32.24</v>
      </c>
      <c r="S58" t="n">
        <v>25.4</v>
      </c>
      <c r="T58" t="n">
        <v>2572.86</v>
      </c>
      <c r="U58" t="n">
        <v>0.79</v>
      </c>
      <c r="V58" t="n">
        <v>0.88</v>
      </c>
      <c r="W58" t="n">
        <v>2.95</v>
      </c>
      <c r="X58" t="n">
        <v>0.15</v>
      </c>
      <c r="Y58" t="n">
        <v>1</v>
      </c>
      <c r="Z58" t="n">
        <v>10</v>
      </c>
      <c r="AA58" t="n">
        <v>276.6152161144236</v>
      </c>
      <c r="AB58" t="n">
        <v>378.4771420898176</v>
      </c>
      <c r="AC58" t="n">
        <v>342.3558148447697</v>
      </c>
      <c r="AD58" t="n">
        <v>276615.2161144236</v>
      </c>
      <c r="AE58" t="n">
        <v>378477.1420898176</v>
      </c>
      <c r="AF58" t="n">
        <v>1.718988239974099e-06</v>
      </c>
      <c r="AG58" t="n">
        <v>12</v>
      </c>
      <c r="AH58" t="n">
        <v>342355.8148447697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7.4556</v>
      </c>
      <c r="E59" t="n">
        <v>13.41</v>
      </c>
      <c r="F59" t="n">
        <v>10.52</v>
      </c>
      <c r="G59" t="n">
        <v>78.93000000000001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148.03</v>
      </c>
      <c r="Q59" t="n">
        <v>197.82</v>
      </c>
      <c r="R59" t="n">
        <v>31.57</v>
      </c>
      <c r="S59" t="n">
        <v>25.4</v>
      </c>
      <c r="T59" t="n">
        <v>2243.36</v>
      </c>
      <c r="U59" t="n">
        <v>0.8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275.5203371253443</v>
      </c>
      <c r="AB59" t="n">
        <v>376.9790803543073</v>
      </c>
      <c r="AC59" t="n">
        <v>341.0007260187537</v>
      </c>
      <c r="AD59" t="n">
        <v>275520.3371253443</v>
      </c>
      <c r="AE59" t="n">
        <v>376979.0803543073</v>
      </c>
      <c r="AF59" t="n">
        <v>1.726956384675105e-06</v>
      </c>
      <c r="AG59" t="n">
        <v>12</v>
      </c>
      <c r="AH59" t="n">
        <v>341000.7260187537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7.4556</v>
      </c>
      <c r="E60" t="n">
        <v>13.41</v>
      </c>
      <c r="F60" t="n">
        <v>10.52</v>
      </c>
      <c r="G60" t="n">
        <v>78.93000000000001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148.03</v>
      </c>
      <c r="Q60" t="n">
        <v>197.76</v>
      </c>
      <c r="R60" t="n">
        <v>31.48</v>
      </c>
      <c r="S60" t="n">
        <v>25.4</v>
      </c>
      <c r="T60" t="n">
        <v>2194.9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275.5203371253443</v>
      </c>
      <c r="AB60" t="n">
        <v>376.9790803543073</v>
      </c>
      <c r="AC60" t="n">
        <v>341.0007260187537</v>
      </c>
      <c r="AD60" t="n">
        <v>275520.3371253443</v>
      </c>
      <c r="AE60" t="n">
        <v>376979.0803543073</v>
      </c>
      <c r="AF60" t="n">
        <v>1.726956384675105e-06</v>
      </c>
      <c r="AG60" t="n">
        <v>12</v>
      </c>
      <c r="AH60" t="n">
        <v>341000.7260187537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7.4591</v>
      </c>
      <c r="E61" t="n">
        <v>13.41</v>
      </c>
      <c r="F61" t="n">
        <v>10.52</v>
      </c>
      <c r="G61" t="n">
        <v>78.88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147.99</v>
      </c>
      <c r="Q61" t="n">
        <v>197.77</v>
      </c>
      <c r="R61" t="n">
        <v>31.37</v>
      </c>
      <c r="S61" t="n">
        <v>25.4</v>
      </c>
      <c r="T61" t="n">
        <v>2140.67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275.4221006995194</v>
      </c>
      <c r="AB61" t="n">
        <v>376.8446689426085</v>
      </c>
      <c r="AC61" t="n">
        <v>340.8791426435398</v>
      </c>
      <c r="AD61" t="n">
        <v>275422.1006995194</v>
      </c>
      <c r="AE61" t="n">
        <v>376844.6689426085</v>
      </c>
      <c r="AF61" t="n">
        <v>1.72776709707201e-06</v>
      </c>
      <c r="AG61" t="n">
        <v>12</v>
      </c>
      <c r="AH61" t="n">
        <v>340879.1426435398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7.4542</v>
      </c>
      <c r="E62" t="n">
        <v>13.42</v>
      </c>
      <c r="F62" t="n">
        <v>10.53</v>
      </c>
      <c r="G62" t="n">
        <v>78.95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148.2</v>
      </c>
      <c r="Q62" t="n">
        <v>197.76</v>
      </c>
      <c r="R62" t="n">
        <v>31.57</v>
      </c>
      <c r="S62" t="n">
        <v>25.4</v>
      </c>
      <c r="T62" t="n">
        <v>2240.26</v>
      </c>
      <c r="U62" t="n">
        <v>0.8</v>
      </c>
      <c r="V62" t="n">
        <v>0.88</v>
      </c>
      <c r="W62" t="n">
        <v>2.95</v>
      </c>
      <c r="X62" t="n">
        <v>0.14</v>
      </c>
      <c r="Y62" t="n">
        <v>1</v>
      </c>
      <c r="Z62" t="n">
        <v>10</v>
      </c>
      <c r="AA62" t="n">
        <v>275.7092746052002</v>
      </c>
      <c r="AB62" t="n">
        <v>377.2375929495794</v>
      </c>
      <c r="AC62" t="n">
        <v>341.2345665347578</v>
      </c>
      <c r="AD62" t="n">
        <v>275709.2746052002</v>
      </c>
      <c r="AE62" t="n">
        <v>377237.5929495794</v>
      </c>
      <c r="AF62" t="n">
        <v>1.726632099716343e-06</v>
      </c>
      <c r="AG62" t="n">
        <v>12</v>
      </c>
      <c r="AH62" t="n">
        <v>341234.5665347578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7.4557</v>
      </c>
      <c r="E63" t="n">
        <v>13.41</v>
      </c>
      <c r="F63" t="n">
        <v>10.52</v>
      </c>
      <c r="G63" t="n">
        <v>78.92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148.14</v>
      </c>
      <c r="Q63" t="n">
        <v>197.82</v>
      </c>
      <c r="R63" t="n">
        <v>31.58</v>
      </c>
      <c r="S63" t="n">
        <v>25.4</v>
      </c>
      <c r="T63" t="n">
        <v>2246.12</v>
      </c>
      <c r="U63" t="n">
        <v>0.8</v>
      </c>
      <c r="V63" t="n">
        <v>0.88</v>
      </c>
      <c r="W63" t="n">
        <v>2.95</v>
      </c>
      <c r="X63" t="n">
        <v>0.13</v>
      </c>
      <c r="Y63" t="n">
        <v>1</v>
      </c>
      <c r="Z63" t="n">
        <v>10</v>
      </c>
      <c r="AA63" t="n">
        <v>275.5986529048403</v>
      </c>
      <c r="AB63" t="n">
        <v>377.0862354588621</v>
      </c>
      <c r="AC63" t="n">
        <v>341.0976543905229</v>
      </c>
      <c r="AD63" t="n">
        <v>275598.6529048403</v>
      </c>
      <c r="AE63" t="n">
        <v>377086.235458862</v>
      </c>
      <c r="AF63" t="n">
        <v>1.726979547886445e-06</v>
      </c>
      <c r="AG63" t="n">
        <v>12</v>
      </c>
      <c r="AH63" t="n">
        <v>341097.6543905229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7.4588</v>
      </c>
      <c r="E64" t="n">
        <v>13.41</v>
      </c>
      <c r="F64" t="n">
        <v>10.52</v>
      </c>
      <c r="G64" t="n">
        <v>78.88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147.85</v>
      </c>
      <c r="Q64" t="n">
        <v>197.75</v>
      </c>
      <c r="R64" t="n">
        <v>31.3</v>
      </c>
      <c r="S64" t="n">
        <v>25.4</v>
      </c>
      <c r="T64" t="n">
        <v>2106.38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275.3258715185827</v>
      </c>
      <c r="AB64" t="n">
        <v>376.7130039319189</v>
      </c>
      <c r="AC64" t="n">
        <v>340.7600435566775</v>
      </c>
      <c r="AD64" t="n">
        <v>275325.8715185827</v>
      </c>
      <c r="AE64" t="n">
        <v>376713.0039319189</v>
      </c>
      <c r="AF64" t="n">
        <v>1.72769760743799e-06</v>
      </c>
      <c r="AG64" t="n">
        <v>12</v>
      </c>
      <c r="AH64" t="n">
        <v>340760.0435566775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7.453</v>
      </c>
      <c r="E65" t="n">
        <v>13.42</v>
      </c>
      <c r="F65" t="n">
        <v>10.53</v>
      </c>
      <c r="G65" t="n">
        <v>78.95999999999999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147.9</v>
      </c>
      <c r="Q65" t="n">
        <v>197.77</v>
      </c>
      <c r="R65" t="n">
        <v>31.65</v>
      </c>
      <c r="S65" t="n">
        <v>25.4</v>
      </c>
      <c r="T65" t="n">
        <v>2282.58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275.5139488272598</v>
      </c>
      <c r="AB65" t="n">
        <v>376.9703396030363</v>
      </c>
      <c r="AC65" t="n">
        <v>340.9928194725163</v>
      </c>
      <c r="AD65" t="n">
        <v>275513.9488272598</v>
      </c>
      <c r="AE65" t="n">
        <v>376970.3396030363</v>
      </c>
      <c r="AF65" t="n">
        <v>1.726354141180262e-06</v>
      </c>
      <c r="AG65" t="n">
        <v>12</v>
      </c>
      <c r="AH65" t="n">
        <v>340992.8194725163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7.4551</v>
      </c>
      <c r="E66" t="n">
        <v>13.41</v>
      </c>
      <c r="F66" t="n">
        <v>10.52</v>
      </c>
      <c r="G66" t="n">
        <v>78.93000000000001</v>
      </c>
      <c r="H66" t="n">
        <v>1.31</v>
      </c>
      <c r="I66" t="n">
        <v>8</v>
      </c>
      <c r="J66" t="n">
        <v>230.2</v>
      </c>
      <c r="K66" t="n">
        <v>55.27</v>
      </c>
      <c r="L66" t="n">
        <v>17</v>
      </c>
      <c r="M66" t="n">
        <v>6</v>
      </c>
      <c r="N66" t="n">
        <v>52.93</v>
      </c>
      <c r="O66" t="n">
        <v>28626.06</v>
      </c>
      <c r="P66" t="n">
        <v>147.78</v>
      </c>
      <c r="Q66" t="n">
        <v>197.77</v>
      </c>
      <c r="R66" t="n">
        <v>31.64</v>
      </c>
      <c r="S66" t="n">
        <v>25.4</v>
      </c>
      <c r="T66" t="n">
        <v>2273.63</v>
      </c>
      <c r="U66" t="n">
        <v>0.8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275.3477160718567</v>
      </c>
      <c r="AB66" t="n">
        <v>376.7428926134221</v>
      </c>
      <c r="AC66" t="n">
        <v>340.7870797043671</v>
      </c>
      <c r="AD66" t="n">
        <v>275347.7160718567</v>
      </c>
      <c r="AE66" t="n">
        <v>376742.8926134221</v>
      </c>
      <c r="AF66" t="n">
        <v>1.726840568618405e-06</v>
      </c>
      <c r="AG66" t="n">
        <v>12</v>
      </c>
      <c r="AH66" t="n">
        <v>340787.0797043671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7.4568</v>
      </c>
      <c r="E67" t="n">
        <v>13.41</v>
      </c>
      <c r="F67" t="n">
        <v>10.52</v>
      </c>
      <c r="G67" t="n">
        <v>78.91</v>
      </c>
      <c r="H67" t="n">
        <v>1.33</v>
      </c>
      <c r="I67" t="n">
        <v>8</v>
      </c>
      <c r="J67" t="n">
        <v>230.63</v>
      </c>
      <c r="K67" t="n">
        <v>55.27</v>
      </c>
      <c r="L67" t="n">
        <v>17.25</v>
      </c>
      <c r="M67" t="n">
        <v>6</v>
      </c>
      <c r="N67" t="n">
        <v>53.11</v>
      </c>
      <c r="O67" t="n">
        <v>28678.42</v>
      </c>
      <c r="P67" t="n">
        <v>147.33</v>
      </c>
      <c r="Q67" t="n">
        <v>197.75</v>
      </c>
      <c r="R67" t="n">
        <v>31.53</v>
      </c>
      <c r="S67" t="n">
        <v>25.4</v>
      </c>
      <c r="T67" t="n">
        <v>2221.26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274.9857956572891</v>
      </c>
      <c r="AB67" t="n">
        <v>376.247697135409</v>
      </c>
      <c r="AC67" t="n">
        <v>340.3391449877643</v>
      </c>
      <c r="AD67" t="n">
        <v>274985.7956572891</v>
      </c>
      <c r="AE67" t="n">
        <v>376247.697135409</v>
      </c>
      <c r="AF67" t="n">
        <v>1.727234343211187e-06</v>
      </c>
      <c r="AG67" t="n">
        <v>12</v>
      </c>
      <c r="AH67" t="n">
        <v>340339.1449877642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7.4485</v>
      </c>
      <c r="E68" t="n">
        <v>13.43</v>
      </c>
      <c r="F68" t="n">
        <v>10.54</v>
      </c>
      <c r="G68" t="n">
        <v>79.02</v>
      </c>
      <c r="H68" t="n">
        <v>1.35</v>
      </c>
      <c r="I68" t="n">
        <v>8</v>
      </c>
      <c r="J68" t="n">
        <v>231.05</v>
      </c>
      <c r="K68" t="n">
        <v>55.27</v>
      </c>
      <c r="L68" t="n">
        <v>17.5</v>
      </c>
      <c r="M68" t="n">
        <v>6</v>
      </c>
      <c r="N68" t="n">
        <v>53.28</v>
      </c>
      <c r="O68" t="n">
        <v>28730.85</v>
      </c>
      <c r="P68" t="n">
        <v>147.26</v>
      </c>
      <c r="Q68" t="n">
        <v>197.75</v>
      </c>
      <c r="R68" t="n">
        <v>31.91</v>
      </c>
      <c r="S68" t="n">
        <v>25.4</v>
      </c>
      <c r="T68" t="n">
        <v>2413.42</v>
      </c>
      <c r="U68" t="n">
        <v>0.8</v>
      </c>
      <c r="V68" t="n">
        <v>0.88</v>
      </c>
      <c r="W68" t="n">
        <v>2.95</v>
      </c>
      <c r="X68" t="n">
        <v>0.15</v>
      </c>
      <c r="Y68" t="n">
        <v>1</v>
      </c>
      <c r="Z68" t="n">
        <v>10</v>
      </c>
      <c r="AA68" t="n">
        <v>275.1724805606623</v>
      </c>
      <c r="AB68" t="n">
        <v>376.5031276561608</v>
      </c>
      <c r="AC68" t="n">
        <v>340.5701975781145</v>
      </c>
      <c r="AD68" t="n">
        <v>275172.4805606623</v>
      </c>
      <c r="AE68" t="n">
        <v>376503.1276561607</v>
      </c>
      <c r="AF68" t="n">
        <v>1.725311796669956e-06</v>
      </c>
      <c r="AG68" t="n">
        <v>12</v>
      </c>
      <c r="AH68" t="n">
        <v>340570.1975781145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7.4877</v>
      </c>
      <c r="E69" t="n">
        <v>13.36</v>
      </c>
      <c r="F69" t="n">
        <v>10.51</v>
      </c>
      <c r="G69" t="n">
        <v>90.06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147.16</v>
      </c>
      <c r="Q69" t="n">
        <v>197.77</v>
      </c>
      <c r="R69" t="n">
        <v>31</v>
      </c>
      <c r="S69" t="n">
        <v>25.4</v>
      </c>
      <c r="T69" t="n">
        <v>1958.86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274.220110125261</v>
      </c>
      <c r="AB69" t="n">
        <v>375.2000524108266</v>
      </c>
      <c r="AC69" t="n">
        <v>339.3914860053173</v>
      </c>
      <c r="AD69" t="n">
        <v>274220.110125261</v>
      </c>
      <c r="AE69" t="n">
        <v>375200.0524108266</v>
      </c>
      <c r="AF69" t="n">
        <v>1.734391775515289e-06</v>
      </c>
      <c r="AG69" t="n">
        <v>12</v>
      </c>
      <c r="AH69" t="n">
        <v>339391.4860053173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7.4843</v>
      </c>
      <c r="E70" t="n">
        <v>13.36</v>
      </c>
      <c r="F70" t="n">
        <v>10.51</v>
      </c>
      <c r="G70" t="n">
        <v>90.11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147.44</v>
      </c>
      <c r="Q70" t="n">
        <v>197.75</v>
      </c>
      <c r="R70" t="n">
        <v>31.19</v>
      </c>
      <c r="S70" t="n">
        <v>25.4</v>
      </c>
      <c r="T70" t="n">
        <v>2053.97</v>
      </c>
      <c r="U70" t="n">
        <v>0.8100000000000001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274.4899667749093</v>
      </c>
      <c r="AB70" t="n">
        <v>375.5692821841105</v>
      </c>
      <c r="AC70" t="n">
        <v>339.7254770072563</v>
      </c>
      <c r="AD70" t="n">
        <v>274489.9667749093</v>
      </c>
      <c r="AE70" t="n">
        <v>375569.2821841105</v>
      </c>
      <c r="AF70" t="n">
        <v>1.733604226329724e-06</v>
      </c>
      <c r="AG70" t="n">
        <v>12</v>
      </c>
      <c r="AH70" t="n">
        <v>339725.4770072563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7.4874</v>
      </c>
      <c r="E71" t="n">
        <v>13.36</v>
      </c>
      <c r="F71" t="n">
        <v>10.51</v>
      </c>
      <c r="G71" t="n">
        <v>90.06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147.41</v>
      </c>
      <c r="Q71" t="n">
        <v>197.75</v>
      </c>
      <c r="R71" t="n">
        <v>31.08</v>
      </c>
      <c r="S71" t="n">
        <v>25.4</v>
      </c>
      <c r="T71" t="n">
        <v>1998.62</v>
      </c>
      <c r="U71" t="n">
        <v>0.82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274.4076584102692</v>
      </c>
      <c r="AB71" t="n">
        <v>375.4566642484211</v>
      </c>
      <c r="AC71" t="n">
        <v>339.6236071692888</v>
      </c>
      <c r="AD71" t="n">
        <v>274407.6584102692</v>
      </c>
      <c r="AE71" t="n">
        <v>375456.6642484211</v>
      </c>
      <c r="AF71" t="n">
        <v>1.734322285881268e-06</v>
      </c>
      <c r="AG71" t="n">
        <v>12</v>
      </c>
      <c r="AH71" t="n">
        <v>339623.6071692889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7.4908</v>
      </c>
      <c r="E72" t="n">
        <v>13.35</v>
      </c>
      <c r="F72" t="n">
        <v>10.5</v>
      </c>
      <c r="G72" t="n">
        <v>90.01000000000001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147.27</v>
      </c>
      <c r="Q72" t="n">
        <v>197.75</v>
      </c>
      <c r="R72" t="n">
        <v>30.86</v>
      </c>
      <c r="S72" t="n">
        <v>25.4</v>
      </c>
      <c r="T72" t="n">
        <v>1889.68</v>
      </c>
      <c r="U72" t="n">
        <v>0.82</v>
      </c>
      <c r="V72" t="n">
        <v>0.89</v>
      </c>
      <c r="W72" t="n">
        <v>2.95</v>
      </c>
      <c r="X72" t="n">
        <v>0.11</v>
      </c>
      <c r="Y72" t="n">
        <v>1</v>
      </c>
      <c r="Z72" t="n">
        <v>10</v>
      </c>
      <c r="AA72" t="n">
        <v>274.2026515216539</v>
      </c>
      <c r="AB72" t="n">
        <v>375.176164779152</v>
      </c>
      <c r="AC72" t="n">
        <v>339.3698781756833</v>
      </c>
      <c r="AD72" t="n">
        <v>274202.6515216539</v>
      </c>
      <c r="AE72" t="n">
        <v>375176.164779152</v>
      </c>
      <c r="AF72" t="n">
        <v>1.735109835066833e-06</v>
      </c>
      <c r="AG72" t="n">
        <v>12</v>
      </c>
      <c r="AH72" t="n">
        <v>339369.8781756833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7.4878</v>
      </c>
      <c r="E73" t="n">
        <v>13.36</v>
      </c>
      <c r="F73" t="n">
        <v>10.51</v>
      </c>
      <c r="G73" t="n">
        <v>90.05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147.36</v>
      </c>
      <c r="Q73" t="n">
        <v>197.75</v>
      </c>
      <c r="R73" t="n">
        <v>31.06</v>
      </c>
      <c r="S73" t="n">
        <v>25.4</v>
      </c>
      <c r="T73" t="n">
        <v>1992.6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274.3635174346062</v>
      </c>
      <c r="AB73" t="n">
        <v>375.3962686181566</v>
      </c>
      <c r="AC73" t="n">
        <v>339.5689756132109</v>
      </c>
      <c r="AD73" t="n">
        <v>274363.5174346062</v>
      </c>
      <c r="AE73" t="n">
        <v>375396.2686181566</v>
      </c>
      <c r="AF73" t="n">
        <v>1.734414938726629e-06</v>
      </c>
      <c r="AG73" t="n">
        <v>12</v>
      </c>
      <c r="AH73" t="n">
        <v>339568.9756132109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7.4846</v>
      </c>
      <c r="E74" t="n">
        <v>13.36</v>
      </c>
      <c r="F74" t="n">
        <v>10.51</v>
      </c>
      <c r="G74" t="n">
        <v>90.09999999999999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147.41</v>
      </c>
      <c r="Q74" t="n">
        <v>197.75</v>
      </c>
      <c r="R74" t="n">
        <v>31.22</v>
      </c>
      <c r="S74" t="n">
        <v>25.4</v>
      </c>
      <c r="T74" t="n">
        <v>2072.88</v>
      </c>
      <c r="U74" t="n">
        <v>0.8100000000000001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274.4622967455913</v>
      </c>
      <c r="AB74" t="n">
        <v>375.531422829282</v>
      </c>
      <c r="AC74" t="n">
        <v>339.6912308961167</v>
      </c>
      <c r="AD74" t="n">
        <v>274462.2967455913</v>
      </c>
      <c r="AE74" t="n">
        <v>375531.4228292819</v>
      </c>
      <c r="AF74" t="n">
        <v>1.733673715963745e-06</v>
      </c>
      <c r="AG74" t="n">
        <v>12</v>
      </c>
      <c r="AH74" t="n">
        <v>339691.2308961167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7.4878</v>
      </c>
      <c r="E75" t="n">
        <v>13.36</v>
      </c>
      <c r="F75" t="n">
        <v>10.51</v>
      </c>
      <c r="G75" t="n">
        <v>90.05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147.18</v>
      </c>
      <c r="Q75" t="n">
        <v>197.75</v>
      </c>
      <c r="R75" t="n">
        <v>31.05</v>
      </c>
      <c r="S75" t="n">
        <v>25.4</v>
      </c>
      <c r="T75" t="n">
        <v>1985.55</v>
      </c>
      <c r="U75" t="n">
        <v>0.82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274.2326976287818</v>
      </c>
      <c r="AB75" t="n">
        <v>375.217275188465</v>
      </c>
      <c r="AC75" t="n">
        <v>339.4070650652303</v>
      </c>
      <c r="AD75" t="n">
        <v>274232.6976287817</v>
      </c>
      <c r="AE75" t="n">
        <v>375217.275188465</v>
      </c>
      <c r="AF75" t="n">
        <v>1.734414938726629e-06</v>
      </c>
      <c r="AG75" t="n">
        <v>12</v>
      </c>
      <c r="AH75" t="n">
        <v>339407.0650652302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7.4877</v>
      </c>
      <c r="E76" t="n">
        <v>13.36</v>
      </c>
      <c r="F76" t="n">
        <v>10.51</v>
      </c>
      <c r="G76" t="n">
        <v>90.06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147.01</v>
      </c>
      <c r="Q76" t="n">
        <v>197.75</v>
      </c>
      <c r="R76" t="n">
        <v>31.02</v>
      </c>
      <c r="S76" t="n">
        <v>25.4</v>
      </c>
      <c r="T76" t="n">
        <v>1972.54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274.1110921644662</v>
      </c>
      <c r="AB76" t="n">
        <v>375.0508892273339</v>
      </c>
      <c r="AC76" t="n">
        <v>339.2565587467055</v>
      </c>
      <c r="AD76" t="n">
        <v>274111.0921644662</v>
      </c>
      <c r="AE76" t="n">
        <v>375050.8892273339</v>
      </c>
      <c r="AF76" t="n">
        <v>1.734391775515289e-06</v>
      </c>
      <c r="AG76" t="n">
        <v>12</v>
      </c>
      <c r="AH76" t="n">
        <v>339256.5587467055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7.4864</v>
      </c>
      <c r="E77" t="n">
        <v>13.36</v>
      </c>
      <c r="F77" t="n">
        <v>10.51</v>
      </c>
      <c r="G77" t="n">
        <v>90.08</v>
      </c>
      <c r="H77" t="n">
        <v>1.49</v>
      </c>
      <c r="I77" t="n">
        <v>7</v>
      </c>
      <c r="J77" t="n">
        <v>234.9</v>
      </c>
      <c r="K77" t="n">
        <v>55.27</v>
      </c>
      <c r="L77" t="n">
        <v>19.75</v>
      </c>
      <c r="M77" t="n">
        <v>5</v>
      </c>
      <c r="N77" t="n">
        <v>54.88</v>
      </c>
      <c r="O77" t="n">
        <v>29205.51</v>
      </c>
      <c r="P77" t="n">
        <v>146.81</v>
      </c>
      <c r="Q77" t="n">
        <v>197.75</v>
      </c>
      <c r="R77" t="n">
        <v>31.11</v>
      </c>
      <c r="S77" t="n">
        <v>25.4</v>
      </c>
      <c r="T77" t="n">
        <v>2015.67</v>
      </c>
      <c r="U77" t="n">
        <v>0.82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273.9910198433852</v>
      </c>
      <c r="AB77" t="n">
        <v>374.886600980414</v>
      </c>
      <c r="AC77" t="n">
        <v>339.1079499394915</v>
      </c>
      <c r="AD77" t="n">
        <v>273991.0198433851</v>
      </c>
      <c r="AE77" t="n">
        <v>374886.600980414</v>
      </c>
      <c r="AF77" t="n">
        <v>1.734090653767867e-06</v>
      </c>
      <c r="AG77" t="n">
        <v>12</v>
      </c>
      <c r="AH77" t="n">
        <v>339107.9499394915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7.481</v>
      </c>
      <c r="E78" t="n">
        <v>13.37</v>
      </c>
      <c r="F78" t="n">
        <v>10.52</v>
      </c>
      <c r="G78" t="n">
        <v>90.16</v>
      </c>
      <c r="H78" t="n">
        <v>1.51</v>
      </c>
      <c r="I78" t="n">
        <v>7</v>
      </c>
      <c r="J78" t="n">
        <v>235.33</v>
      </c>
      <c r="K78" t="n">
        <v>55.27</v>
      </c>
      <c r="L78" t="n">
        <v>20</v>
      </c>
      <c r="M78" t="n">
        <v>5</v>
      </c>
      <c r="N78" t="n">
        <v>55.06</v>
      </c>
      <c r="O78" t="n">
        <v>29258.57</v>
      </c>
      <c r="P78" t="n">
        <v>146.68</v>
      </c>
      <c r="Q78" t="n">
        <v>197.76</v>
      </c>
      <c r="R78" t="n">
        <v>31.38</v>
      </c>
      <c r="S78" t="n">
        <v>25.4</v>
      </c>
      <c r="T78" t="n">
        <v>2149.44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274.0386326339221</v>
      </c>
      <c r="AB78" t="n">
        <v>374.9517469009547</v>
      </c>
      <c r="AC78" t="n">
        <v>339.1668784248088</v>
      </c>
      <c r="AD78" t="n">
        <v>274038.6326339222</v>
      </c>
      <c r="AE78" t="n">
        <v>374951.7469009547</v>
      </c>
      <c r="AF78" t="n">
        <v>1.7328398403555e-06</v>
      </c>
      <c r="AG78" t="n">
        <v>12</v>
      </c>
      <c r="AH78" t="n">
        <v>339166.8784248088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7.4825</v>
      </c>
      <c r="E79" t="n">
        <v>13.36</v>
      </c>
      <c r="F79" t="n">
        <v>10.52</v>
      </c>
      <c r="G79" t="n">
        <v>90.14</v>
      </c>
      <c r="H79" t="n">
        <v>1.53</v>
      </c>
      <c r="I79" t="n">
        <v>7</v>
      </c>
      <c r="J79" t="n">
        <v>235.76</v>
      </c>
      <c r="K79" t="n">
        <v>55.27</v>
      </c>
      <c r="L79" t="n">
        <v>20.25</v>
      </c>
      <c r="M79" t="n">
        <v>5</v>
      </c>
      <c r="N79" t="n">
        <v>55.24</v>
      </c>
      <c r="O79" t="n">
        <v>29311.69</v>
      </c>
      <c r="P79" t="n">
        <v>146.52</v>
      </c>
      <c r="Q79" t="n">
        <v>197.75</v>
      </c>
      <c r="R79" t="n">
        <v>31.24</v>
      </c>
      <c r="S79" t="n">
        <v>25.4</v>
      </c>
      <c r="T79" t="n">
        <v>2083.02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273.8930612217431</v>
      </c>
      <c r="AB79" t="n">
        <v>374.7525696726539</v>
      </c>
      <c r="AC79" t="n">
        <v>338.98671039163</v>
      </c>
      <c r="AD79" t="n">
        <v>273893.0612217431</v>
      </c>
      <c r="AE79" t="n">
        <v>374752.5696726539</v>
      </c>
      <c r="AF79" t="n">
        <v>1.733187288525602e-06</v>
      </c>
      <c r="AG79" t="n">
        <v>12</v>
      </c>
      <c r="AH79" t="n">
        <v>338986.71039163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7.4827</v>
      </c>
      <c r="E80" t="n">
        <v>13.36</v>
      </c>
      <c r="F80" t="n">
        <v>10.52</v>
      </c>
      <c r="G80" t="n">
        <v>90.13</v>
      </c>
      <c r="H80" t="n">
        <v>1.54</v>
      </c>
      <c r="I80" t="n">
        <v>7</v>
      </c>
      <c r="J80" t="n">
        <v>236.2</v>
      </c>
      <c r="K80" t="n">
        <v>55.27</v>
      </c>
      <c r="L80" t="n">
        <v>20.5</v>
      </c>
      <c r="M80" t="n">
        <v>5</v>
      </c>
      <c r="N80" t="n">
        <v>55.42</v>
      </c>
      <c r="O80" t="n">
        <v>29364.87</v>
      </c>
      <c r="P80" t="n">
        <v>146.22</v>
      </c>
      <c r="Q80" t="n">
        <v>197.75</v>
      </c>
      <c r="R80" t="n">
        <v>31.26</v>
      </c>
      <c r="S80" t="n">
        <v>25.4</v>
      </c>
      <c r="T80" t="n">
        <v>2088.64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273.6709896319078</v>
      </c>
      <c r="AB80" t="n">
        <v>374.4487215263342</v>
      </c>
      <c r="AC80" t="n">
        <v>338.7118610859415</v>
      </c>
      <c r="AD80" t="n">
        <v>273670.9896319078</v>
      </c>
      <c r="AE80" t="n">
        <v>374448.7215263342</v>
      </c>
      <c r="AF80" t="n">
        <v>1.733233614948282e-06</v>
      </c>
      <c r="AG80" t="n">
        <v>12</v>
      </c>
      <c r="AH80" t="n">
        <v>338711.8610859414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7.4871</v>
      </c>
      <c r="E81" t="n">
        <v>13.36</v>
      </c>
      <c r="F81" t="n">
        <v>10.51</v>
      </c>
      <c r="G81" t="n">
        <v>90.06999999999999</v>
      </c>
      <c r="H81" t="n">
        <v>1.56</v>
      </c>
      <c r="I81" t="n">
        <v>7</v>
      </c>
      <c r="J81" t="n">
        <v>236.63</v>
      </c>
      <c r="K81" t="n">
        <v>55.27</v>
      </c>
      <c r="L81" t="n">
        <v>20.75</v>
      </c>
      <c r="M81" t="n">
        <v>5</v>
      </c>
      <c r="N81" t="n">
        <v>55.6</v>
      </c>
      <c r="O81" t="n">
        <v>29418.12</v>
      </c>
      <c r="P81" t="n">
        <v>145.84</v>
      </c>
      <c r="Q81" t="n">
        <v>197.83</v>
      </c>
      <c r="R81" t="n">
        <v>31.07</v>
      </c>
      <c r="S81" t="n">
        <v>25.4</v>
      </c>
      <c r="T81" t="n">
        <v>1996.6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273.2723644649221</v>
      </c>
      <c r="AB81" t="n">
        <v>373.9033049867631</v>
      </c>
      <c r="AC81" t="n">
        <v>338.2184983354101</v>
      </c>
      <c r="AD81" t="n">
        <v>273272.3644649221</v>
      </c>
      <c r="AE81" t="n">
        <v>373903.3049867631</v>
      </c>
      <c r="AF81" t="n">
        <v>1.734252796247248e-06</v>
      </c>
      <c r="AG81" t="n">
        <v>12</v>
      </c>
      <c r="AH81" t="n">
        <v>338218.4983354101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7.5208</v>
      </c>
      <c r="E82" t="n">
        <v>13.3</v>
      </c>
      <c r="F82" t="n">
        <v>10.49</v>
      </c>
      <c r="G82" t="n">
        <v>104.88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4</v>
      </c>
      <c r="N82" t="n">
        <v>55.79</v>
      </c>
      <c r="O82" t="n">
        <v>29471.44</v>
      </c>
      <c r="P82" t="n">
        <v>145.53</v>
      </c>
      <c r="Q82" t="n">
        <v>197.75</v>
      </c>
      <c r="R82" t="n">
        <v>30.42</v>
      </c>
      <c r="S82" t="n">
        <v>25.4</v>
      </c>
      <c r="T82" t="n">
        <v>1678.45</v>
      </c>
      <c r="U82" t="n">
        <v>0.83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272.32497402658</v>
      </c>
      <c r="AB82" t="n">
        <v>372.6070435931072</v>
      </c>
      <c r="AC82" t="n">
        <v>337.0459503098504</v>
      </c>
      <c r="AD82" t="n">
        <v>272324.97402658</v>
      </c>
      <c r="AE82" t="n">
        <v>372607.0435931071</v>
      </c>
      <c r="AF82" t="n">
        <v>1.742058798468874e-06</v>
      </c>
      <c r="AG82" t="n">
        <v>12</v>
      </c>
      <c r="AH82" t="n">
        <v>337045.9503098504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7.5238</v>
      </c>
      <c r="E83" t="n">
        <v>13.29</v>
      </c>
      <c r="F83" t="n">
        <v>10.48</v>
      </c>
      <c r="G83" t="n">
        <v>104.83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4</v>
      </c>
      <c r="N83" t="n">
        <v>55.97</v>
      </c>
      <c r="O83" t="n">
        <v>29524.81</v>
      </c>
      <c r="P83" t="n">
        <v>145.51</v>
      </c>
      <c r="Q83" t="n">
        <v>197.76</v>
      </c>
      <c r="R83" t="n">
        <v>30.25</v>
      </c>
      <c r="S83" t="n">
        <v>25.4</v>
      </c>
      <c r="T83" t="n">
        <v>1592.76</v>
      </c>
      <c r="U83" t="n">
        <v>0.84</v>
      </c>
      <c r="V83" t="n">
        <v>0.89</v>
      </c>
      <c r="W83" t="n">
        <v>2.95</v>
      </c>
      <c r="X83" t="n">
        <v>0.09</v>
      </c>
      <c r="Y83" t="n">
        <v>1</v>
      </c>
      <c r="Z83" t="n">
        <v>10</v>
      </c>
      <c r="AA83" t="n">
        <v>272.2162574670181</v>
      </c>
      <c r="AB83" t="n">
        <v>372.4582928000785</v>
      </c>
      <c r="AC83" t="n">
        <v>336.9113960837353</v>
      </c>
      <c r="AD83" t="n">
        <v>272216.2574670181</v>
      </c>
      <c r="AE83" t="n">
        <v>372458.2928000785</v>
      </c>
      <c r="AF83" t="n">
        <v>1.742753694809077e-06</v>
      </c>
      <c r="AG83" t="n">
        <v>12</v>
      </c>
      <c r="AH83" t="n">
        <v>336911.3960837353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7.5221</v>
      </c>
      <c r="E84" t="n">
        <v>13.29</v>
      </c>
      <c r="F84" t="n">
        <v>10.49</v>
      </c>
      <c r="G84" t="n">
        <v>104.86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4</v>
      </c>
      <c r="N84" t="n">
        <v>56.15</v>
      </c>
      <c r="O84" t="n">
        <v>29578.26</v>
      </c>
      <c r="P84" t="n">
        <v>145.62</v>
      </c>
      <c r="Q84" t="n">
        <v>197.75</v>
      </c>
      <c r="R84" t="n">
        <v>30.32</v>
      </c>
      <c r="S84" t="n">
        <v>25.4</v>
      </c>
      <c r="T84" t="n">
        <v>1627.87</v>
      </c>
      <c r="U84" t="n">
        <v>0.84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272.3652042728882</v>
      </c>
      <c r="AB84" t="n">
        <v>372.6620883909393</v>
      </c>
      <c r="AC84" t="n">
        <v>337.0957417094332</v>
      </c>
      <c r="AD84" t="n">
        <v>272365.2042728882</v>
      </c>
      <c r="AE84" t="n">
        <v>372662.0883909393</v>
      </c>
      <c r="AF84" t="n">
        <v>1.742359920216295e-06</v>
      </c>
      <c r="AG84" t="n">
        <v>12</v>
      </c>
      <c r="AH84" t="n">
        <v>337095.7417094333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7.5216</v>
      </c>
      <c r="E85" t="n">
        <v>13.3</v>
      </c>
      <c r="F85" t="n">
        <v>10.49</v>
      </c>
      <c r="G85" t="n">
        <v>104.87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4</v>
      </c>
      <c r="N85" t="n">
        <v>56.34</v>
      </c>
      <c r="O85" t="n">
        <v>29631.77</v>
      </c>
      <c r="P85" t="n">
        <v>145.73</v>
      </c>
      <c r="Q85" t="n">
        <v>197.82</v>
      </c>
      <c r="R85" t="n">
        <v>30.38</v>
      </c>
      <c r="S85" t="n">
        <v>25.4</v>
      </c>
      <c r="T85" t="n">
        <v>1655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272.454363534458</v>
      </c>
      <c r="AB85" t="n">
        <v>372.7840800260481</v>
      </c>
      <c r="AC85" t="n">
        <v>337.2060906341036</v>
      </c>
      <c r="AD85" t="n">
        <v>272454.363534458</v>
      </c>
      <c r="AE85" t="n">
        <v>372784.0800260481</v>
      </c>
      <c r="AF85" t="n">
        <v>1.742244104159594e-06</v>
      </c>
      <c r="AG85" t="n">
        <v>12</v>
      </c>
      <c r="AH85" t="n">
        <v>337206.0906341036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7.5216</v>
      </c>
      <c r="E86" t="n">
        <v>13.3</v>
      </c>
      <c r="F86" t="n">
        <v>10.49</v>
      </c>
      <c r="G86" t="n">
        <v>104.87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4</v>
      </c>
      <c r="N86" t="n">
        <v>56.52</v>
      </c>
      <c r="O86" t="n">
        <v>29685.34</v>
      </c>
      <c r="P86" t="n">
        <v>146.03</v>
      </c>
      <c r="Q86" t="n">
        <v>197.75</v>
      </c>
      <c r="R86" t="n">
        <v>30.33</v>
      </c>
      <c r="S86" t="n">
        <v>25.4</v>
      </c>
      <c r="T86" t="n">
        <v>1632.63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272.6714167638357</v>
      </c>
      <c r="AB86" t="n">
        <v>373.0810618301954</v>
      </c>
      <c r="AC86" t="n">
        <v>337.4747289116797</v>
      </c>
      <c r="AD86" t="n">
        <v>272671.4167638358</v>
      </c>
      <c r="AE86" t="n">
        <v>373081.0618301954</v>
      </c>
      <c r="AF86" t="n">
        <v>1.742244104159594e-06</v>
      </c>
      <c r="AG86" t="n">
        <v>12</v>
      </c>
      <c r="AH86" t="n">
        <v>337474.7289116797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7.5205</v>
      </c>
      <c r="E87" t="n">
        <v>13.3</v>
      </c>
      <c r="F87" t="n">
        <v>10.49</v>
      </c>
      <c r="G87" t="n">
        <v>104.89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4</v>
      </c>
      <c r="N87" t="n">
        <v>56.71</v>
      </c>
      <c r="O87" t="n">
        <v>29738.98</v>
      </c>
      <c r="P87" t="n">
        <v>146.24</v>
      </c>
      <c r="Q87" t="n">
        <v>197.75</v>
      </c>
      <c r="R87" t="n">
        <v>30.45</v>
      </c>
      <c r="S87" t="n">
        <v>25.4</v>
      </c>
      <c r="T87" t="n">
        <v>1692.43</v>
      </c>
      <c r="U87" t="n">
        <v>0.83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272.8444848874458</v>
      </c>
      <c r="AB87" t="n">
        <v>373.3178612721455</v>
      </c>
      <c r="AC87" t="n">
        <v>337.6889285472402</v>
      </c>
      <c r="AD87" t="n">
        <v>272844.4848874459</v>
      </c>
      <c r="AE87" t="n">
        <v>373317.8612721455</v>
      </c>
      <c r="AF87" t="n">
        <v>1.741989308834853e-06</v>
      </c>
      <c r="AG87" t="n">
        <v>12</v>
      </c>
      <c r="AH87" t="n">
        <v>337688.9285472402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7.5235</v>
      </c>
      <c r="E88" t="n">
        <v>13.29</v>
      </c>
      <c r="F88" t="n">
        <v>10.48</v>
      </c>
      <c r="G88" t="n">
        <v>104.84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4</v>
      </c>
      <c r="N88" t="n">
        <v>56.89</v>
      </c>
      <c r="O88" t="n">
        <v>29792.69</v>
      </c>
      <c r="P88" t="n">
        <v>146.09</v>
      </c>
      <c r="Q88" t="n">
        <v>197.76</v>
      </c>
      <c r="R88" t="n">
        <v>30.3</v>
      </c>
      <c r="S88" t="n">
        <v>25.4</v>
      </c>
      <c r="T88" t="n">
        <v>1616.42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272.6415241913444</v>
      </c>
      <c r="AB88" t="n">
        <v>373.0401614937455</v>
      </c>
      <c r="AC88" t="n">
        <v>337.4377320459366</v>
      </c>
      <c r="AD88" t="n">
        <v>272641.5241913444</v>
      </c>
      <c r="AE88" t="n">
        <v>373040.1614937455</v>
      </c>
      <c r="AF88" t="n">
        <v>1.742684205175057e-06</v>
      </c>
      <c r="AG88" t="n">
        <v>12</v>
      </c>
      <c r="AH88" t="n">
        <v>337437.7320459366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7.5257</v>
      </c>
      <c r="E89" t="n">
        <v>13.29</v>
      </c>
      <c r="F89" t="n">
        <v>10.48</v>
      </c>
      <c r="G89" t="n">
        <v>104.8</v>
      </c>
      <c r="H89" t="n">
        <v>1.69</v>
      </c>
      <c r="I89" t="n">
        <v>6</v>
      </c>
      <c r="J89" t="n">
        <v>240.1</v>
      </c>
      <c r="K89" t="n">
        <v>55.27</v>
      </c>
      <c r="L89" t="n">
        <v>22.75</v>
      </c>
      <c r="M89" t="n">
        <v>4</v>
      </c>
      <c r="N89" t="n">
        <v>57.08</v>
      </c>
      <c r="O89" t="n">
        <v>29846.46</v>
      </c>
      <c r="P89" t="n">
        <v>145.93</v>
      </c>
      <c r="Q89" t="n">
        <v>197.78</v>
      </c>
      <c r="R89" t="n">
        <v>30.16</v>
      </c>
      <c r="S89" t="n">
        <v>25.4</v>
      </c>
      <c r="T89" t="n">
        <v>1544.82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272.4836461658916</v>
      </c>
      <c r="AB89" t="n">
        <v>372.824145814234</v>
      </c>
      <c r="AC89" t="n">
        <v>337.2423325996978</v>
      </c>
      <c r="AD89" t="n">
        <v>272483.6461658916</v>
      </c>
      <c r="AE89" t="n">
        <v>372824.145814234</v>
      </c>
      <c r="AF89" t="n">
        <v>1.74319379582454e-06</v>
      </c>
      <c r="AG89" t="n">
        <v>12</v>
      </c>
      <c r="AH89" t="n">
        <v>337242.3325996978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7.5234</v>
      </c>
      <c r="E90" t="n">
        <v>13.29</v>
      </c>
      <c r="F90" t="n">
        <v>10.48</v>
      </c>
      <c r="G90" t="n">
        <v>104.84</v>
      </c>
      <c r="H90" t="n">
        <v>1.7</v>
      </c>
      <c r="I90" t="n">
        <v>6</v>
      </c>
      <c r="J90" t="n">
        <v>240.54</v>
      </c>
      <c r="K90" t="n">
        <v>55.27</v>
      </c>
      <c r="L90" t="n">
        <v>23</v>
      </c>
      <c r="M90" t="n">
        <v>4</v>
      </c>
      <c r="N90" t="n">
        <v>57.26</v>
      </c>
      <c r="O90" t="n">
        <v>29900.43</v>
      </c>
      <c r="P90" t="n">
        <v>146.07</v>
      </c>
      <c r="Q90" t="n">
        <v>197.75</v>
      </c>
      <c r="R90" t="n">
        <v>30.35</v>
      </c>
      <c r="S90" t="n">
        <v>25.4</v>
      </c>
      <c r="T90" t="n">
        <v>1639.74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272.6289752683235</v>
      </c>
      <c r="AB90" t="n">
        <v>373.0229915036489</v>
      </c>
      <c r="AC90" t="n">
        <v>337.4222007355966</v>
      </c>
      <c r="AD90" t="n">
        <v>272628.9752683235</v>
      </c>
      <c r="AE90" t="n">
        <v>373022.9915036489</v>
      </c>
      <c r="AF90" t="n">
        <v>1.742661041963717e-06</v>
      </c>
      <c r="AG90" t="n">
        <v>12</v>
      </c>
      <c r="AH90" t="n">
        <v>337422.2007355966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7.5232</v>
      </c>
      <c r="E91" t="n">
        <v>13.29</v>
      </c>
      <c r="F91" t="n">
        <v>10.48</v>
      </c>
      <c r="G91" t="n">
        <v>104.84</v>
      </c>
      <c r="H91" t="n">
        <v>1.72</v>
      </c>
      <c r="I91" t="n">
        <v>6</v>
      </c>
      <c r="J91" t="n">
        <v>240.97</v>
      </c>
      <c r="K91" t="n">
        <v>55.27</v>
      </c>
      <c r="L91" t="n">
        <v>23.25</v>
      </c>
      <c r="M91" t="n">
        <v>4</v>
      </c>
      <c r="N91" t="n">
        <v>57.45</v>
      </c>
      <c r="O91" t="n">
        <v>29954.34</v>
      </c>
      <c r="P91" t="n">
        <v>146.05</v>
      </c>
      <c r="Q91" t="n">
        <v>197.76</v>
      </c>
      <c r="R91" t="n">
        <v>30.35</v>
      </c>
      <c r="S91" t="n">
        <v>25.4</v>
      </c>
      <c r="T91" t="n">
        <v>1638.82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272.6183435592959</v>
      </c>
      <c r="AB91" t="n">
        <v>373.0084447303194</v>
      </c>
      <c r="AC91" t="n">
        <v>337.4090422858971</v>
      </c>
      <c r="AD91" t="n">
        <v>272618.3435592959</v>
      </c>
      <c r="AE91" t="n">
        <v>373008.4447303194</v>
      </c>
      <c r="AF91" t="n">
        <v>1.742614715541037e-06</v>
      </c>
      <c r="AG91" t="n">
        <v>12</v>
      </c>
      <c r="AH91" t="n">
        <v>337409.0422858971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7.5213</v>
      </c>
      <c r="E92" t="n">
        <v>13.3</v>
      </c>
      <c r="F92" t="n">
        <v>10.49</v>
      </c>
      <c r="G92" t="n">
        <v>104.88</v>
      </c>
      <c r="H92" t="n">
        <v>1.73</v>
      </c>
      <c r="I92" t="n">
        <v>6</v>
      </c>
      <c r="J92" t="n">
        <v>241.41</v>
      </c>
      <c r="K92" t="n">
        <v>55.27</v>
      </c>
      <c r="L92" t="n">
        <v>23.5</v>
      </c>
      <c r="M92" t="n">
        <v>4</v>
      </c>
      <c r="N92" t="n">
        <v>57.64</v>
      </c>
      <c r="O92" t="n">
        <v>30008.32</v>
      </c>
      <c r="P92" t="n">
        <v>145.92</v>
      </c>
      <c r="Q92" t="n">
        <v>197.75</v>
      </c>
      <c r="R92" t="n">
        <v>30.43</v>
      </c>
      <c r="S92" t="n">
        <v>25.4</v>
      </c>
      <c r="T92" t="n">
        <v>1681.23</v>
      </c>
      <c r="U92" t="n">
        <v>0.83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272.5975836946931</v>
      </c>
      <c r="AB92" t="n">
        <v>372.9800401677092</v>
      </c>
      <c r="AC92" t="n">
        <v>337.3833486148764</v>
      </c>
      <c r="AD92" t="n">
        <v>272597.5836946931</v>
      </c>
      <c r="AE92" t="n">
        <v>372980.0401677092</v>
      </c>
      <c r="AF92" t="n">
        <v>1.742174614525574e-06</v>
      </c>
      <c r="AG92" t="n">
        <v>12</v>
      </c>
      <c r="AH92" t="n">
        <v>337383.3486148764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7.5218</v>
      </c>
      <c r="E93" t="n">
        <v>13.29</v>
      </c>
      <c r="F93" t="n">
        <v>10.49</v>
      </c>
      <c r="G93" t="n">
        <v>104.87</v>
      </c>
      <c r="H93" t="n">
        <v>1.75</v>
      </c>
      <c r="I93" t="n">
        <v>6</v>
      </c>
      <c r="J93" t="n">
        <v>241.85</v>
      </c>
      <c r="K93" t="n">
        <v>55.27</v>
      </c>
      <c r="L93" t="n">
        <v>23.75</v>
      </c>
      <c r="M93" t="n">
        <v>4</v>
      </c>
      <c r="N93" t="n">
        <v>57.83</v>
      </c>
      <c r="O93" t="n">
        <v>30062.36</v>
      </c>
      <c r="P93" t="n">
        <v>145.88</v>
      </c>
      <c r="Q93" t="n">
        <v>197.76</v>
      </c>
      <c r="R93" t="n">
        <v>30.41</v>
      </c>
      <c r="S93" t="n">
        <v>25.4</v>
      </c>
      <c r="T93" t="n">
        <v>1670.74</v>
      </c>
      <c r="U93" t="n">
        <v>0.84</v>
      </c>
      <c r="V93" t="n">
        <v>0.89</v>
      </c>
      <c r="W93" t="n">
        <v>2.95</v>
      </c>
      <c r="X93" t="n">
        <v>0.1</v>
      </c>
      <c r="Y93" t="n">
        <v>1</v>
      </c>
      <c r="Z93" t="n">
        <v>10</v>
      </c>
      <c r="AA93" t="n">
        <v>272.5590557636331</v>
      </c>
      <c r="AB93" t="n">
        <v>372.9273245527005</v>
      </c>
      <c r="AC93" t="n">
        <v>337.3356641041773</v>
      </c>
      <c r="AD93" t="n">
        <v>272559.055763633</v>
      </c>
      <c r="AE93" t="n">
        <v>372927.3245527005</v>
      </c>
      <c r="AF93" t="n">
        <v>1.742290430582274e-06</v>
      </c>
      <c r="AG93" t="n">
        <v>12</v>
      </c>
      <c r="AH93" t="n">
        <v>337335.6641041773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7.5223</v>
      </c>
      <c r="E94" t="n">
        <v>13.29</v>
      </c>
      <c r="F94" t="n">
        <v>10.49</v>
      </c>
      <c r="G94" t="n">
        <v>104.86</v>
      </c>
      <c r="H94" t="n">
        <v>1.76</v>
      </c>
      <c r="I94" t="n">
        <v>6</v>
      </c>
      <c r="J94" t="n">
        <v>242.29</v>
      </c>
      <c r="K94" t="n">
        <v>55.27</v>
      </c>
      <c r="L94" t="n">
        <v>24</v>
      </c>
      <c r="M94" t="n">
        <v>4</v>
      </c>
      <c r="N94" t="n">
        <v>58.02</v>
      </c>
      <c r="O94" t="n">
        <v>30116.47</v>
      </c>
      <c r="P94" t="n">
        <v>145.74</v>
      </c>
      <c r="Q94" t="n">
        <v>197.75</v>
      </c>
      <c r="R94" t="n">
        <v>30.36</v>
      </c>
      <c r="S94" t="n">
        <v>25.4</v>
      </c>
      <c r="T94" t="n">
        <v>1647.55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272.4481886106906</v>
      </c>
      <c r="AB94" t="n">
        <v>372.7756312229312</v>
      </c>
      <c r="AC94" t="n">
        <v>337.1984481728983</v>
      </c>
      <c r="AD94" t="n">
        <v>272448.1886106906</v>
      </c>
      <c r="AE94" t="n">
        <v>372775.6312229312</v>
      </c>
      <c r="AF94" t="n">
        <v>1.742406246638976e-06</v>
      </c>
      <c r="AG94" t="n">
        <v>12</v>
      </c>
      <c r="AH94" t="n">
        <v>337198.4481728983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7.5205</v>
      </c>
      <c r="E95" t="n">
        <v>13.3</v>
      </c>
      <c r="F95" t="n">
        <v>10.49</v>
      </c>
      <c r="G95" t="n">
        <v>104.89</v>
      </c>
      <c r="H95" t="n">
        <v>1.78</v>
      </c>
      <c r="I95" t="n">
        <v>6</v>
      </c>
      <c r="J95" t="n">
        <v>242.73</v>
      </c>
      <c r="K95" t="n">
        <v>55.27</v>
      </c>
      <c r="L95" t="n">
        <v>24.25</v>
      </c>
      <c r="M95" t="n">
        <v>4</v>
      </c>
      <c r="N95" t="n">
        <v>58.21</v>
      </c>
      <c r="O95" t="n">
        <v>30170.65</v>
      </c>
      <c r="P95" t="n">
        <v>145.61</v>
      </c>
      <c r="Q95" t="n">
        <v>197.75</v>
      </c>
      <c r="R95" t="n">
        <v>30.46</v>
      </c>
      <c r="S95" t="n">
        <v>25.4</v>
      </c>
      <c r="T95" t="n">
        <v>1697.86</v>
      </c>
      <c r="U95" t="n">
        <v>0.83</v>
      </c>
      <c r="V95" t="n">
        <v>0.89</v>
      </c>
      <c r="W95" t="n">
        <v>2.95</v>
      </c>
      <c r="X95" t="n">
        <v>0.1</v>
      </c>
      <c r="Y95" t="n">
        <v>1</v>
      </c>
      <c r="Z95" t="n">
        <v>10</v>
      </c>
      <c r="AA95" t="n">
        <v>272.3886064355897</v>
      </c>
      <c r="AB95" t="n">
        <v>372.6941082623781</v>
      </c>
      <c r="AC95" t="n">
        <v>337.1247056492821</v>
      </c>
      <c r="AD95" t="n">
        <v>272388.6064355897</v>
      </c>
      <c r="AE95" t="n">
        <v>372694.1082623781</v>
      </c>
      <c r="AF95" t="n">
        <v>1.741989308834853e-06</v>
      </c>
      <c r="AG95" t="n">
        <v>12</v>
      </c>
      <c r="AH95" t="n">
        <v>337124.7056492821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7.5248</v>
      </c>
      <c r="E96" t="n">
        <v>13.29</v>
      </c>
      <c r="F96" t="n">
        <v>10.48</v>
      </c>
      <c r="G96" t="n">
        <v>104.81</v>
      </c>
      <c r="H96" t="n">
        <v>1.79</v>
      </c>
      <c r="I96" t="n">
        <v>6</v>
      </c>
      <c r="J96" t="n">
        <v>243.17</v>
      </c>
      <c r="K96" t="n">
        <v>55.27</v>
      </c>
      <c r="L96" t="n">
        <v>24.5</v>
      </c>
      <c r="M96" t="n">
        <v>4</v>
      </c>
      <c r="N96" t="n">
        <v>58.4</v>
      </c>
      <c r="O96" t="n">
        <v>30224.9</v>
      </c>
      <c r="P96" t="n">
        <v>145.25</v>
      </c>
      <c r="Q96" t="n">
        <v>197.77</v>
      </c>
      <c r="R96" t="n">
        <v>30.3</v>
      </c>
      <c r="S96" t="n">
        <v>25.4</v>
      </c>
      <c r="T96" t="n">
        <v>1614.17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272.0091064464568</v>
      </c>
      <c r="AB96" t="n">
        <v>372.1748596348884</v>
      </c>
      <c r="AC96" t="n">
        <v>336.6550133820301</v>
      </c>
      <c r="AD96" t="n">
        <v>272009.1064464568</v>
      </c>
      <c r="AE96" t="n">
        <v>372174.8596348884</v>
      </c>
      <c r="AF96" t="n">
        <v>1.742985326922479e-06</v>
      </c>
      <c r="AG96" t="n">
        <v>12</v>
      </c>
      <c r="AH96" t="n">
        <v>336655.0133820301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7.5234</v>
      </c>
      <c r="E97" t="n">
        <v>13.29</v>
      </c>
      <c r="F97" t="n">
        <v>10.48</v>
      </c>
      <c r="G97" t="n">
        <v>104.84</v>
      </c>
      <c r="H97" t="n">
        <v>1.81</v>
      </c>
      <c r="I97" t="n">
        <v>6</v>
      </c>
      <c r="J97" t="n">
        <v>243.61</v>
      </c>
      <c r="K97" t="n">
        <v>55.27</v>
      </c>
      <c r="L97" t="n">
        <v>24.75</v>
      </c>
      <c r="M97" t="n">
        <v>4</v>
      </c>
      <c r="N97" t="n">
        <v>58.59</v>
      </c>
      <c r="O97" t="n">
        <v>30279.22</v>
      </c>
      <c r="P97" t="n">
        <v>145.11</v>
      </c>
      <c r="Q97" t="n">
        <v>197.75</v>
      </c>
      <c r="R97" t="n">
        <v>30.31</v>
      </c>
      <c r="S97" t="n">
        <v>25.4</v>
      </c>
      <c r="T97" t="n">
        <v>1620.97</v>
      </c>
      <c r="U97" t="n">
        <v>0.84</v>
      </c>
      <c r="V97" t="n">
        <v>0.89</v>
      </c>
      <c r="W97" t="n">
        <v>2.95</v>
      </c>
      <c r="X97" t="n">
        <v>0.09</v>
      </c>
      <c r="Y97" t="n">
        <v>1</v>
      </c>
      <c r="Z97" t="n">
        <v>10</v>
      </c>
      <c r="AA97" t="n">
        <v>271.9345711127183</v>
      </c>
      <c r="AB97" t="n">
        <v>372.0728771030006</v>
      </c>
      <c r="AC97" t="n">
        <v>336.5627639198522</v>
      </c>
      <c r="AD97" t="n">
        <v>271934.5711127183</v>
      </c>
      <c r="AE97" t="n">
        <v>372072.8771030006</v>
      </c>
      <c r="AF97" t="n">
        <v>1.742661041963717e-06</v>
      </c>
      <c r="AG97" t="n">
        <v>12</v>
      </c>
      <c r="AH97" t="n">
        <v>336562.7639198522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7.5218</v>
      </c>
      <c r="E98" t="n">
        <v>13.29</v>
      </c>
      <c r="F98" t="n">
        <v>10.49</v>
      </c>
      <c r="G98" t="n">
        <v>104.87</v>
      </c>
      <c r="H98" t="n">
        <v>1.82</v>
      </c>
      <c r="I98" t="n">
        <v>6</v>
      </c>
      <c r="J98" t="n">
        <v>244.05</v>
      </c>
      <c r="K98" t="n">
        <v>55.27</v>
      </c>
      <c r="L98" t="n">
        <v>25</v>
      </c>
      <c r="M98" t="n">
        <v>4</v>
      </c>
      <c r="N98" t="n">
        <v>58.78</v>
      </c>
      <c r="O98" t="n">
        <v>30333.61</v>
      </c>
      <c r="P98" t="n">
        <v>144.92</v>
      </c>
      <c r="Q98" t="n">
        <v>197.75</v>
      </c>
      <c r="R98" t="n">
        <v>30.4</v>
      </c>
      <c r="S98" t="n">
        <v>25.4</v>
      </c>
      <c r="T98" t="n">
        <v>1664.13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271.864503897819</v>
      </c>
      <c r="AB98" t="n">
        <v>371.9770080484279</v>
      </c>
      <c r="AC98" t="n">
        <v>336.4760444732948</v>
      </c>
      <c r="AD98" t="n">
        <v>271864.503897819</v>
      </c>
      <c r="AE98" t="n">
        <v>371977.0080484279</v>
      </c>
      <c r="AF98" t="n">
        <v>1.742290430582274e-06</v>
      </c>
      <c r="AG98" t="n">
        <v>12</v>
      </c>
      <c r="AH98" t="n">
        <v>336476.0444732949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7.5237</v>
      </c>
      <c r="E99" t="n">
        <v>13.29</v>
      </c>
      <c r="F99" t="n">
        <v>10.48</v>
      </c>
      <c r="G99" t="n">
        <v>104.83</v>
      </c>
      <c r="H99" t="n">
        <v>1.84</v>
      </c>
      <c r="I99" t="n">
        <v>6</v>
      </c>
      <c r="J99" t="n">
        <v>244.49</v>
      </c>
      <c r="K99" t="n">
        <v>55.27</v>
      </c>
      <c r="L99" t="n">
        <v>25.25</v>
      </c>
      <c r="M99" t="n">
        <v>4</v>
      </c>
      <c r="N99" t="n">
        <v>58.97</v>
      </c>
      <c r="O99" t="n">
        <v>30388.06</v>
      </c>
      <c r="P99" t="n">
        <v>144.58</v>
      </c>
      <c r="Q99" t="n">
        <v>197.75</v>
      </c>
      <c r="R99" t="n">
        <v>30.28</v>
      </c>
      <c r="S99" t="n">
        <v>25.4</v>
      </c>
      <c r="T99" t="n">
        <v>1603.97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271.5454923660624</v>
      </c>
      <c r="AB99" t="n">
        <v>371.5405223968831</v>
      </c>
      <c r="AC99" t="n">
        <v>336.0812163997221</v>
      </c>
      <c r="AD99" t="n">
        <v>271545.4923660624</v>
      </c>
      <c r="AE99" t="n">
        <v>371540.5223968831</v>
      </c>
      <c r="AF99" t="n">
        <v>1.742730531597737e-06</v>
      </c>
      <c r="AG99" t="n">
        <v>12</v>
      </c>
      <c r="AH99" t="n">
        <v>336081.2163997221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7.5186</v>
      </c>
      <c r="E100" t="n">
        <v>13.3</v>
      </c>
      <c r="F100" t="n">
        <v>10.49</v>
      </c>
      <c r="G100" t="n">
        <v>104.92</v>
      </c>
      <c r="H100" t="n">
        <v>1.85</v>
      </c>
      <c r="I100" t="n">
        <v>6</v>
      </c>
      <c r="J100" t="n">
        <v>244.93</v>
      </c>
      <c r="K100" t="n">
        <v>55.27</v>
      </c>
      <c r="L100" t="n">
        <v>25.5</v>
      </c>
      <c r="M100" t="n">
        <v>4</v>
      </c>
      <c r="N100" t="n">
        <v>59.16</v>
      </c>
      <c r="O100" t="n">
        <v>30442.58</v>
      </c>
      <c r="P100" t="n">
        <v>144.32</v>
      </c>
      <c r="Q100" t="n">
        <v>197.77</v>
      </c>
      <c r="R100" t="n">
        <v>30.58</v>
      </c>
      <c r="S100" t="n">
        <v>25.4</v>
      </c>
      <c r="T100" t="n">
        <v>1755.28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271.4913032646103</v>
      </c>
      <c r="AB100" t="n">
        <v>371.466378477622</v>
      </c>
      <c r="AC100" t="n">
        <v>336.0141486720536</v>
      </c>
      <c r="AD100" t="n">
        <v>271491.3032646104</v>
      </c>
      <c r="AE100" t="n">
        <v>371466.3784776219</v>
      </c>
      <c r="AF100" t="n">
        <v>1.74154920781939e-06</v>
      </c>
      <c r="AG100" t="n">
        <v>12</v>
      </c>
      <c r="AH100" t="n">
        <v>336014.1486720536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7.5524</v>
      </c>
      <c r="E101" t="n">
        <v>13.24</v>
      </c>
      <c r="F101" t="n">
        <v>10.47</v>
      </c>
      <c r="G101" t="n">
        <v>125.68</v>
      </c>
      <c r="H101" t="n">
        <v>1.87</v>
      </c>
      <c r="I101" t="n">
        <v>5</v>
      </c>
      <c r="J101" t="n">
        <v>245.38</v>
      </c>
      <c r="K101" t="n">
        <v>55.27</v>
      </c>
      <c r="L101" t="n">
        <v>25.75</v>
      </c>
      <c r="M101" t="n">
        <v>3</v>
      </c>
      <c r="N101" t="n">
        <v>59.35</v>
      </c>
      <c r="O101" t="n">
        <v>30497.18</v>
      </c>
      <c r="P101" t="n">
        <v>143.77</v>
      </c>
      <c r="Q101" t="n">
        <v>197.78</v>
      </c>
      <c r="R101" t="n">
        <v>30.03</v>
      </c>
      <c r="S101" t="n">
        <v>25.4</v>
      </c>
      <c r="T101" t="n">
        <v>1484.49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270.3809945039391</v>
      </c>
      <c r="AB101" t="n">
        <v>369.9472050479062</v>
      </c>
      <c r="AC101" t="n">
        <v>334.6399630222966</v>
      </c>
      <c r="AD101" t="n">
        <v>270380.9945039391</v>
      </c>
      <c r="AE101" t="n">
        <v>369947.2050479062</v>
      </c>
      <c r="AF101" t="n">
        <v>1.749378373252356e-06</v>
      </c>
      <c r="AG101" t="n">
        <v>12</v>
      </c>
      <c r="AH101" t="n">
        <v>334639.9630222965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7.5511</v>
      </c>
      <c r="E102" t="n">
        <v>13.24</v>
      </c>
      <c r="F102" t="n">
        <v>10.48</v>
      </c>
      <c r="G102" t="n">
        <v>125.71</v>
      </c>
      <c r="H102" t="n">
        <v>1.88</v>
      </c>
      <c r="I102" t="n">
        <v>5</v>
      </c>
      <c r="J102" t="n">
        <v>245.82</v>
      </c>
      <c r="K102" t="n">
        <v>55.27</v>
      </c>
      <c r="L102" t="n">
        <v>26</v>
      </c>
      <c r="M102" t="n">
        <v>3</v>
      </c>
      <c r="N102" t="n">
        <v>59.55</v>
      </c>
      <c r="O102" t="n">
        <v>30551.84</v>
      </c>
      <c r="P102" t="n">
        <v>144.11</v>
      </c>
      <c r="Q102" t="n">
        <v>197.78</v>
      </c>
      <c r="R102" t="n">
        <v>29.98</v>
      </c>
      <c r="S102" t="n">
        <v>25.4</v>
      </c>
      <c r="T102" t="n">
        <v>1461.07</v>
      </c>
      <c r="U102" t="n">
        <v>0.85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270.6871900367939</v>
      </c>
      <c r="AB102" t="n">
        <v>370.3661552843517</v>
      </c>
      <c r="AC102" t="n">
        <v>335.018929236176</v>
      </c>
      <c r="AD102" t="n">
        <v>270687.1900367939</v>
      </c>
      <c r="AE102" t="n">
        <v>370366.1552843517</v>
      </c>
      <c r="AF102" t="n">
        <v>1.749077251504934e-06</v>
      </c>
      <c r="AG102" t="n">
        <v>12</v>
      </c>
      <c r="AH102" t="n">
        <v>335018.929236176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7.5502</v>
      </c>
      <c r="E103" t="n">
        <v>13.24</v>
      </c>
      <c r="F103" t="n">
        <v>10.48</v>
      </c>
      <c r="G103" t="n">
        <v>125.73</v>
      </c>
      <c r="H103" t="n">
        <v>1.9</v>
      </c>
      <c r="I103" t="n">
        <v>5</v>
      </c>
      <c r="J103" t="n">
        <v>246.26</v>
      </c>
      <c r="K103" t="n">
        <v>55.27</v>
      </c>
      <c r="L103" t="n">
        <v>26.25</v>
      </c>
      <c r="M103" t="n">
        <v>3</v>
      </c>
      <c r="N103" t="n">
        <v>59.74</v>
      </c>
      <c r="O103" t="n">
        <v>30606.57</v>
      </c>
      <c r="P103" t="n">
        <v>144.3</v>
      </c>
      <c r="Q103" t="n">
        <v>197.75</v>
      </c>
      <c r="R103" t="n">
        <v>30.2</v>
      </c>
      <c r="S103" t="n">
        <v>25.4</v>
      </c>
      <c r="T103" t="n">
        <v>1570.31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270.8411026036047</v>
      </c>
      <c r="AB103" t="n">
        <v>370.5767452484054</v>
      </c>
      <c r="AC103" t="n">
        <v>335.2094207896253</v>
      </c>
      <c r="AD103" t="n">
        <v>270841.1026036047</v>
      </c>
      <c r="AE103" t="n">
        <v>370576.7452484054</v>
      </c>
      <c r="AF103" t="n">
        <v>1.748868782602873e-06</v>
      </c>
      <c r="AG103" t="n">
        <v>12</v>
      </c>
      <c r="AH103" t="n">
        <v>335209.4207896253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7.5486</v>
      </c>
      <c r="E104" t="n">
        <v>13.25</v>
      </c>
      <c r="F104" t="n">
        <v>10.48</v>
      </c>
      <c r="G104" t="n">
        <v>125.76</v>
      </c>
      <c r="H104" t="n">
        <v>1.91</v>
      </c>
      <c r="I104" t="n">
        <v>5</v>
      </c>
      <c r="J104" t="n">
        <v>246.71</v>
      </c>
      <c r="K104" t="n">
        <v>55.27</v>
      </c>
      <c r="L104" t="n">
        <v>26.5</v>
      </c>
      <c r="M104" t="n">
        <v>3</v>
      </c>
      <c r="N104" t="n">
        <v>59.93</v>
      </c>
      <c r="O104" t="n">
        <v>30661.38</v>
      </c>
      <c r="P104" t="n">
        <v>144.53</v>
      </c>
      <c r="Q104" t="n">
        <v>197.76</v>
      </c>
      <c r="R104" t="n">
        <v>30.16</v>
      </c>
      <c r="S104" t="n">
        <v>25.4</v>
      </c>
      <c r="T104" t="n">
        <v>1549.8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271.0371160972321</v>
      </c>
      <c r="AB104" t="n">
        <v>370.8449395578914</v>
      </c>
      <c r="AC104" t="n">
        <v>335.4520190106271</v>
      </c>
      <c r="AD104" t="n">
        <v>271037.1160972321</v>
      </c>
      <c r="AE104" t="n">
        <v>370844.9395578914</v>
      </c>
      <c r="AF104" t="n">
        <v>1.748498171221431e-06</v>
      </c>
      <c r="AG104" t="n">
        <v>12</v>
      </c>
      <c r="AH104" t="n">
        <v>335452.0190106271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7.551</v>
      </c>
      <c r="E105" t="n">
        <v>13.24</v>
      </c>
      <c r="F105" t="n">
        <v>10.48</v>
      </c>
      <c r="G105" t="n">
        <v>125.71</v>
      </c>
      <c r="H105" t="n">
        <v>1.93</v>
      </c>
      <c r="I105" t="n">
        <v>5</v>
      </c>
      <c r="J105" t="n">
        <v>247.15</v>
      </c>
      <c r="K105" t="n">
        <v>55.27</v>
      </c>
      <c r="L105" t="n">
        <v>26.75</v>
      </c>
      <c r="M105" t="n">
        <v>3</v>
      </c>
      <c r="N105" t="n">
        <v>60.13</v>
      </c>
      <c r="O105" t="n">
        <v>30716.25</v>
      </c>
      <c r="P105" t="n">
        <v>144.51</v>
      </c>
      <c r="Q105" t="n">
        <v>197.79</v>
      </c>
      <c r="R105" t="n">
        <v>30.07</v>
      </c>
      <c r="S105" t="n">
        <v>25.4</v>
      </c>
      <c r="T105" t="n">
        <v>1508.26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270.9773524784906</v>
      </c>
      <c r="AB105" t="n">
        <v>370.7631683381445</v>
      </c>
      <c r="AC105" t="n">
        <v>335.3780519213261</v>
      </c>
      <c r="AD105" t="n">
        <v>270977.3524784906</v>
      </c>
      <c r="AE105" t="n">
        <v>370763.1683381444</v>
      </c>
      <c r="AF105" t="n">
        <v>1.749054088293594e-06</v>
      </c>
      <c r="AG105" t="n">
        <v>12</v>
      </c>
      <c r="AH105" t="n">
        <v>335378.0519213261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7.5548</v>
      </c>
      <c r="E106" t="n">
        <v>13.24</v>
      </c>
      <c r="F106" t="n">
        <v>10.47</v>
      </c>
      <c r="G106" t="n">
        <v>125.63</v>
      </c>
      <c r="H106" t="n">
        <v>1.94</v>
      </c>
      <c r="I106" t="n">
        <v>5</v>
      </c>
      <c r="J106" t="n">
        <v>247.6</v>
      </c>
      <c r="K106" t="n">
        <v>55.27</v>
      </c>
      <c r="L106" t="n">
        <v>27</v>
      </c>
      <c r="M106" t="n">
        <v>3</v>
      </c>
      <c r="N106" t="n">
        <v>60.33</v>
      </c>
      <c r="O106" t="n">
        <v>30771.2</v>
      </c>
      <c r="P106" t="n">
        <v>144.53</v>
      </c>
      <c r="Q106" t="n">
        <v>197.75</v>
      </c>
      <c r="R106" t="n">
        <v>29.93</v>
      </c>
      <c r="S106" t="n">
        <v>25.4</v>
      </c>
      <c r="T106" t="n">
        <v>1436.88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270.8833277608002</v>
      </c>
      <c r="AB106" t="n">
        <v>370.6345195713227</v>
      </c>
      <c r="AC106" t="n">
        <v>335.2616812122502</v>
      </c>
      <c r="AD106" t="n">
        <v>270883.3277608002</v>
      </c>
      <c r="AE106" t="n">
        <v>370634.5195713227</v>
      </c>
      <c r="AF106" t="n">
        <v>1.749934290324519e-06</v>
      </c>
      <c r="AG106" t="n">
        <v>12</v>
      </c>
      <c r="AH106" t="n">
        <v>335261.6812122502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7.553</v>
      </c>
      <c r="E107" t="n">
        <v>13.24</v>
      </c>
      <c r="F107" t="n">
        <v>10.47</v>
      </c>
      <c r="G107" t="n">
        <v>125.67</v>
      </c>
      <c r="H107" t="n">
        <v>1.95</v>
      </c>
      <c r="I107" t="n">
        <v>5</v>
      </c>
      <c r="J107" t="n">
        <v>248.04</v>
      </c>
      <c r="K107" t="n">
        <v>55.27</v>
      </c>
      <c r="L107" t="n">
        <v>27.25</v>
      </c>
      <c r="M107" t="n">
        <v>3</v>
      </c>
      <c r="N107" t="n">
        <v>60.52</v>
      </c>
      <c r="O107" t="n">
        <v>30826.21</v>
      </c>
      <c r="P107" t="n">
        <v>144.69</v>
      </c>
      <c r="Q107" t="n">
        <v>197.78</v>
      </c>
      <c r="R107" t="n">
        <v>29.95</v>
      </c>
      <c r="S107" t="n">
        <v>25.4</v>
      </c>
      <c r="T107" t="n">
        <v>1446.33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271.032574879434</v>
      </c>
      <c r="AB107" t="n">
        <v>370.8387260633558</v>
      </c>
      <c r="AC107" t="n">
        <v>335.4463985232892</v>
      </c>
      <c r="AD107" t="n">
        <v>271032.574879434</v>
      </c>
      <c r="AE107" t="n">
        <v>370838.7260633557</v>
      </c>
      <c r="AF107" t="n">
        <v>1.749517352520397e-06</v>
      </c>
      <c r="AG107" t="n">
        <v>12</v>
      </c>
      <c r="AH107" t="n">
        <v>335446.3985232892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7.5538</v>
      </c>
      <c r="E108" t="n">
        <v>13.24</v>
      </c>
      <c r="F108" t="n">
        <v>10.47</v>
      </c>
      <c r="G108" t="n">
        <v>125.65</v>
      </c>
      <c r="H108" t="n">
        <v>1.97</v>
      </c>
      <c r="I108" t="n">
        <v>5</v>
      </c>
      <c r="J108" t="n">
        <v>248.49</v>
      </c>
      <c r="K108" t="n">
        <v>55.27</v>
      </c>
      <c r="L108" t="n">
        <v>27.5</v>
      </c>
      <c r="M108" t="n">
        <v>3</v>
      </c>
      <c r="N108" t="n">
        <v>60.72</v>
      </c>
      <c r="O108" t="n">
        <v>30881.3</v>
      </c>
      <c r="P108" t="n">
        <v>144.78</v>
      </c>
      <c r="Q108" t="n">
        <v>197.79</v>
      </c>
      <c r="R108" t="n">
        <v>29.94</v>
      </c>
      <c r="S108" t="n">
        <v>25.4</v>
      </c>
      <c r="T108" t="n">
        <v>1443.37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271.0823027778968</v>
      </c>
      <c r="AB108" t="n">
        <v>370.9067659678724</v>
      </c>
      <c r="AC108" t="n">
        <v>335.5079447948135</v>
      </c>
      <c r="AD108" t="n">
        <v>271082.3027778968</v>
      </c>
      <c r="AE108" t="n">
        <v>370906.7659678725</v>
      </c>
      <c r="AF108" t="n">
        <v>1.749702658211118e-06</v>
      </c>
      <c r="AG108" t="n">
        <v>12</v>
      </c>
      <c r="AH108" t="n">
        <v>335507.9447948135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7.5586</v>
      </c>
      <c r="E109" t="n">
        <v>13.23</v>
      </c>
      <c r="F109" t="n">
        <v>10.46</v>
      </c>
      <c r="G109" t="n">
        <v>125.55</v>
      </c>
      <c r="H109" t="n">
        <v>1.98</v>
      </c>
      <c r="I109" t="n">
        <v>5</v>
      </c>
      <c r="J109" t="n">
        <v>248.94</v>
      </c>
      <c r="K109" t="n">
        <v>55.27</v>
      </c>
      <c r="L109" t="n">
        <v>27.75</v>
      </c>
      <c r="M109" t="n">
        <v>3</v>
      </c>
      <c r="N109" t="n">
        <v>60.92</v>
      </c>
      <c r="O109" t="n">
        <v>30936.46</v>
      </c>
      <c r="P109" t="n">
        <v>144.64</v>
      </c>
      <c r="Q109" t="n">
        <v>197.76</v>
      </c>
      <c r="R109" t="n">
        <v>29.67</v>
      </c>
      <c r="S109" t="n">
        <v>25.4</v>
      </c>
      <c r="T109" t="n">
        <v>1308.51</v>
      </c>
      <c r="U109" t="n">
        <v>0.86</v>
      </c>
      <c r="V109" t="n">
        <v>0.89</v>
      </c>
      <c r="W109" t="n">
        <v>2.94</v>
      </c>
      <c r="X109" t="n">
        <v>0.07000000000000001</v>
      </c>
      <c r="Y109" t="n">
        <v>1</v>
      </c>
      <c r="Z109" t="n">
        <v>10</v>
      </c>
      <c r="AA109" t="n">
        <v>270.8541948033407</v>
      </c>
      <c r="AB109" t="n">
        <v>370.5946585736713</v>
      </c>
      <c r="AC109" t="n">
        <v>335.2256244922693</v>
      </c>
      <c r="AD109" t="n">
        <v>270854.1948033407</v>
      </c>
      <c r="AE109" t="n">
        <v>370594.6585736712</v>
      </c>
      <c r="AF109" t="n">
        <v>1.750814492355444e-06</v>
      </c>
      <c r="AG109" t="n">
        <v>12</v>
      </c>
      <c r="AH109" t="n">
        <v>335225.6244922693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7.5554</v>
      </c>
      <c r="E110" t="n">
        <v>13.24</v>
      </c>
      <c r="F110" t="n">
        <v>10.47</v>
      </c>
      <c r="G110" t="n">
        <v>125.62</v>
      </c>
      <c r="H110" t="n">
        <v>2</v>
      </c>
      <c r="I110" t="n">
        <v>5</v>
      </c>
      <c r="J110" t="n">
        <v>249.39</v>
      </c>
      <c r="K110" t="n">
        <v>55.27</v>
      </c>
      <c r="L110" t="n">
        <v>28</v>
      </c>
      <c r="M110" t="n">
        <v>3</v>
      </c>
      <c r="N110" t="n">
        <v>61.11</v>
      </c>
      <c r="O110" t="n">
        <v>30991.69</v>
      </c>
      <c r="P110" t="n">
        <v>144.79</v>
      </c>
      <c r="Q110" t="n">
        <v>197.75</v>
      </c>
      <c r="R110" t="n">
        <v>29.78</v>
      </c>
      <c r="S110" t="n">
        <v>25.4</v>
      </c>
      <c r="T110" t="n">
        <v>1361.76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271.0592803936146</v>
      </c>
      <c r="AB110" t="n">
        <v>370.8752657260218</v>
      </c>
      <c r="AC110" t="n">
        <v>335.4794508918342</v>
      </c>
      <c r="AD110" t="n">
        <v>271059.2803936147</v>
      </c>
      <c r="AE110" t="n">
        <v>370875.2657260218</v>
      </c>
      <c r="AF110" t="n">
        <v>1.75007326959256e-06</v>
      </c>
      <c r="AG110" t="n">
        <v>12</v>
      </c>
      <c r="AH110" t="n">
        <v>335479.4508918342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7.5548</v>
      </c>
      <c r="E111" t="n">
        <v>13.24</v>
      </c>
      <c r="F111" t="n">
        <v>10.47</v>
      </c>
      <c r="G111" t="n">
        <v>125.63</v>
      </c>
      <c r="H111" t="n">
        <v>2.01</v>
      </c>
      <c r="I111" t="n">
        <v>5</v>
      </c>
      <c r="J111" t="n">
        <v>249.83</v>
      </c>
      <c r="K111" t="n">
        <v>55.27</v>
      </c>
      <c r="L111" t="n">
        <v>28.25</v>
      </c>
      <c r="M111" t="n">
        <v>3</v>
      </c>
      <c r="N111" t="n">
        <v>61.31</v>
      </c>
      <c r="O111" t="n">
        <v>31047</v>
      </c>
      <c r="P111" t="n">
        <v>144.82</v>
      </c>
      <c r="Q111" t="n">
        <v>197.75</v>
      </c>
      <c r="R111" t="n">
        <v>29.84</v>
      </c>
      <c r="S111" t="n">
        <v>25.4</v>
      </c>
      <c r="T111" t="n">
        <v>1390.34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271.0922238248149</v>
      </c>
      <c r="AB111" t="n">
        <v>370.9203403819515</v>
      </c>
      <c r="AC111" t="n">
        <v>335.5202236858646</v>
      </c>
      <c r="AD111" t="n">
        <v>271092.2238248149</v>
      </c>
      <c r="AE111" t="n">
        <v>370920.3403819515</v>
      </c>
      <c r="AF111" t="n">
        <v>1.749934290324519e-06</v>
      </c>
      <c r="AG111" t="n">
        <v>12</v>
      </c>
      <c r="AH111" t="n">
        <v>335520.2236858646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7.5533</v>
      </c>
      <c r="E112" t="n">
        <v>13.24</v>
      </c>
      <c r="F112" t="n">
        <v>10.47</v>
      </c>
      <c r="G112" t="n">
        <v>125.66</v>
      </c>
      <c r="H112" t="n">
        <v>2.03</v>
      </c>
      <c r="I112" t="n">
        <v>5</v>
      </c>
      <c r="J112" t="n">
        <v>250.28</v>
      </c>
      <c r="K112" t="n">
        <v>55.27</v>
      </c>
      <c r="L112" t="n">
        <v>28.5</v>
      </c>
      <c r="M112" t="n">
        <v>3</v>
      </c>
      <c r="N112" t="n">
        <v>61.51</v>
      </c>
      <c r="O112" t="n">
        <v>31102.37</v>
      </c>
      <c r="P112" t="n">
        <v>144.94</v>
      </c>
      <c r="Q112" t="n">
        <v>197.79</v>
      </c>
      <c r="R112" t="n">
        <v>29.92</v>
      </c>
      <c r="S112" t="n">
        <v>25.4</v>
      </c>
      <c r="T112" t="n">
        <v>1428.78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271.2070266442101</v>
      </c>
      <c r="AB112" t="n">
        <v>371.077418664191</v>
      </c>
      <c r="AC112" t="n">
        <v>335.6623106373079</v>
      </c>
      <c r="AD112" t="n">
        <v>271207.0266442101</v>
      </c>
      <c r="AE112" t="n">
        <v>371077.418664191</v>
      </c>
      <c r="AF112" t="n">
        <v>1.749586842154417e-06</v>
      </c>
      <c r="AG112" t="n">
        <v>12</v>
      </c>
      <c r="AH112" t="n">
        <v>335662.3106373079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7.5541</v>
      </c>
      <c r="E113" t="n">
        <v>13.24</v>
      </c>
      <c r="F113" t="n">
        <v>10.47</v>
      </c>
      <c r="G113" t="n">
        <v>125.64</v>
      </c>
      <c r="H113" t="n">
        <v>2.04</v>
      </c>
      <c r="I113" t="n">
        <v>5</v>
      </c>
      <c r="J113" t="n">
        <v>250.73</v>
      </c>
      <c r="K113" t="n">
        <v>55.27</v>
      </c>
      <c r="L113" t="n">
        <v>28.75</v>
      </c>
      <c r="M113" t="n">
        <v>3</v>
      </c>
      <c r="N113" t="n">
        <v>61.71</v>
      </c>
      <c r="O113" t="n">
        <v>31157.82</v>
      </c>
      <c r="P113" t="n">
        <v>144.85</v>
      </c>
      <c r="Q113" t="n">
        <v>197.75</v>
      </c>
      <c r="R113" t="n">
        <v>29.95</v>
      </c>
      <c r="S113" t="n">
        <v>25.4</v>
      </c>
      <c r="T113" t="n">
        <v>1444.22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271.127062452042</v>
      </c>
      <c r="AB113" t="n">
        <v>370.9680081286955</v>
      </c>
      <c r="AC113" t="n">
        <v>335.5633420897615</v>
      </c>
      <c r="AD113" t="n">
        <v>271127.062452042</v>
      </c>
      <c r="AE113" t="n">
        <v>370968.0081286955</v>
      </c>
      <c r="AF113" t="n">
        <v>1.749772147845138e-06</v>
      </c>
      <c r="AG113" t="n">
        <v>12</v>
      </c>
      <c r="AH113" t="n">
        <v>335563.3420897615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7.5551</v>
      </c>
      <c r="E114" t="n">
        <v>13.24</v>
      </c>
      <c r="F114" t="n">
        <v>10.47</v>
      </c>
      <c r="G114" t="n">
        <v>125.62</v>
      </c>
      <c r="H114" t="n">
        <v>2.05</v>
      </c>
      <c r="I114" t="n">
        <v>5</v>
      </c>
      <c r="J114" t="n">
        <v>251.18</v>
      </c>
      <c r="K114" t="n">
        <v>55.27</v>
      </c>
      <c r="L114" t="n">
        <v>29</v>
      </c>
      <c r="M114" t="n">
        <v>3</v>
      </c>
      <c r="N114" t="n">
        <v>61.91</v>
      </c>
      <c r="O114" t="n">
        <v>31213.35</v>
      </c>
      <c r="P114" t="n">
        <v>144.79</v>
      </c>
      <c r="Q114" t="n">
        <v>197.77</v>
      </c>
      <c r="R114" t="n">
        <v>29.88</v>
      </c>
      <c r="S114" t="n">
        <v>25.4</v>
      </c>
      <c r="T114" t="n">
        <v>1410.45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271.0649469153696</v>
      </c>
      <c r="AB114" t="n">
        <v>370.8830189110762</v>
      </c>
      <c r="AC114" t="n">
        <v>335.4864641237887</v>
      </c>
      <c r="AD114" t="n">
        <v>271064.9469153696</v>
      </c>
      <c r="AE114" t="n">
        <v>370883.0189110762</v>
      </c>
      <c r="AF114" t="n">
        <v>1.75000377995854e-06</v>
      </c>
      <c r="AG114" t="n">
        <v>12</v>
      </c>
      <c r="AH114" t="n">
        <v>335486.4641237886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7.5552</v>
      </c>
      <c r="E115" t="n">
        <v>13.24</v>
      </c>
      <c r="F115" t="n">
        <v>10.47</v>
      </c>
      <c r="G115" t="n">
        <v>125.62</v>
      </c>
      <c r="H115" t="n">
        <v>2.07</v>
      </c>
      <c r="I115" t="n">
        <v>5</v>
      </c>
      <c r="J115" t="n">
        <v>251.63</v>
      </c>
      <c r="K115" t="n">
        <v>55.27</v>
      </c>
      <c r="L115" t="n">
        <v>29.25</v>
      </c>
      <c r="M115" t="n">
        <v>3</v>
      </c>
      <c r="N115" t="n">
        <v>62.11</v>
      </c>
      <c r="O115" t="n">
        <v>31268.94</v>
      </c>
      <c r="P115" t="n">
        <v>144.73</v>
      </c>
      <c r="Q115" t="n">
        <v>197.77</v>
      </c>
      <c r="R115" t="n">
        <v>29.84</v>
      </c>
      <c r="S115" t="n">
        <v>25.4</v>
      </c>
      <c r="T115" t="n">
        <v>1391.5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271.0198404376889</v>
      </c>
      <c r="AB115" t="n">
        <v>370.8213022383562</v>
      </c>
      <c r="AC115" t="n">
        <v>335.4306376036931</v>
      </c>
      <c r="AD115" t="n">
        <v>271019.8404376889</v>
      </c>
      <c r="AE115" t="n">
        <v>370821.3022383561</v>
      </c>
      <c r="AF115" t="n">
        <v>1.75002694316988e-06</v>
      </c>
      <c r="AG115" t="n">
        <v>12</v>
      </c>
      <c r="AH115" t="n">
        <v>335430.6376036931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7.5556</v>
      </c>
      <c r="E116" t="n">
        <v>13.24</v>
      </c>
      <c r="F116" t="n">
        <v>10.47</v>
      </c>
      <c r="G116" t="n">
        <v>125.61</v>
      </c>
      <c r="H116" t="n">
        <v>2.08</v>
      </c>
      <c r="I116" t="n">
        <v>5</v>
      </c>
      <c r="J116" t="n">
        <v>252.08</v>
      </c>
      <c r="K116" t="n">
        <v>55.27</v>
      </c>
      <c r="L116" t="n">
        <v>29.5</v>
      </c>
      <c r="M116" t="n">
        <v>3</v>
      </c>
      <c r="N116" t="n">
        <v>62.31</v>
      </c>
      <c r="O116" t="n">
        <v>31324.61</v>
      </c>
      <c r="P116" t="n">
        <v>144.7</v>
      </c>
      <c r="Q116" t="n">
        <v>197.75</v>
      </c>
      <c r="R116" t="n">
        <v>29.87</v>
      </c>
      <c r="S116" t="n">
        <v>25.4</v>
      </c>
      <c r="T116" t="n">
        <v>1405.52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270.9906800137595</v>
      </c>
      <c r="AB116" t="n">
        <v>370.7814036598688</v>
      </c>
      <c r="AC116" t="n">
        <v>335.3945468895386</v>
      </c>
      <c r="AD116" t="n">
        <v>270990.6800137595</v>
      </c>
      <c r="AE116" t="n">
        <v>370781.4036598688</v>
      </c>
      <c r="AF116" t="n">
        <v>1.75011959601524e-06</v>
      </c>
      <c r="AG116" t="n">
        <v>12</v>
      </c>
      <c r="AH116" t="n">
        <v>335394.5468895386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7.5562</v>
      </c>
      <c r="E117" t="n">
        <v>13.23</v>
      </c>
      <c r="F117" t="n">
        <v>10.47</v>
      </c>
      <c r="G117" t="n">
        <v>125.6</v>
      </c>
      <c r="H117" t="n">
        <v>2.1</v>
      </c>
      <c r="I117" t="n">
        <v>5</v>
      </c>
      <c r="J117" t="n">
        <v>252.54</v>
      </c>
      <c r="K117" t="n">
        <v>55.27</v>
      </c>
      <c r="L117" t="n">
        <v>29.75</v>
      </c>
      <c r="M117" t="n">
        <v>3</v>
      </c>
      <c r="N117" t="n">
        <v>62.51</v>
      </c>
      <c r="O117" t="n">
        <v>31380.35</v>
      </c>
      <c r="P117" t="n">
        <v>144.58</v>
      </c>
      <c r="Q117" t="n">
        <v>197.75</v>
      </c>
      <c r="R117" t="n">
        <v>29.72</v>
      </c>
      <c r="S117" t="n">
        <v>25.4</v>
      </c>
      <c r="T117" t="n">
        <v>1329.56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270.8929303320638</v>
      </c>
      <c r="AB117" t="n">
        <v>370.6476582329611</v>
      </c>
      <c r="AC117" t="n">
        <v>335.273565938462</v>
      </c>
      <c r="AD117" t="n">
        <v>270892.9303320638</v>
      </c>
      <c r="AE117" t="n">
        <v>370647.6582329611</v>
      </c>
      <c r="AF117" t="n">
        <v>1.750258575283281e-06</v>
      </c>
      <c r="AG117" t="n">
        <v>12</v>
      </c>
      <c r="AH117" t="n">
        <v>335273.565938462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7.5559</v>
      </c>
      <c r="E118" t="n">
        <v>13.23</v>
      </c>
      <c r="F118" t="n">
        <v>10.47</v>
      </c>
      <c r="G118" t="n">
        <v>125.61</v>
      </c>
      <c r="H118" t="n">
        <v>2.11</v>
      </c>
      <c r="I118" t="n">
        <v>5</v>
      </c>
      <c r="J118" t="n">
        <v>252.99</v>
      </c>
      <c r="K118" t="n">
        <v>55.27</v>
      </c>
      <c r="L118" t="n">
        <v>30</v>
      </c>
      <c r="M118" t="n">
        <v>3</v>
      </c>
      <c r="N118" t="n">
        <v>62.72</v>
      </c>
      <c r="O118" t="n">
        <v>31436.17</v>
      </c>
      <c r="P118" t="n">
        <v>144.44</v>
      </c>
      <c r="Q118" t="n">
        <v>197.75</v>
      </c>
      <c r="R118" t="n">
        <v>29.8</v>
      </c>
      <c r="S118" t="n">
        <v>25.4</v>
      </c>
      <c r="T118" t="n">
        <v>1370.28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270.7977579547319</v>
      </c>
      <c r="AB118" t="n">
        <v>370.5174391875867</v>
      </c>
      <c r="AC118" t="n">
        <v>335.1557748160146</v>
      </c>
      <c r="AD118" t="n">
        <v>270797.7579547319</v>
      </c>
      <c r="AE118" t="n">
        <v>370517.4391875867</v>
      </c>
      <c r="AF118" t="n">
        <v>1.750189085649261e-06</v>
      </c>
      <c r="AG118" t="n">
        <v>12</v>
      </c>
      <c r="AH118" t="n">
        <v>335155.7748160146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7.5589</v>
      </c>
      <c r="E119" t="n">
        <v>13.23</v>
      </c>
      <c r="F119" t="n">
        <v>10.46</v>
      </c>
      <c r="G119" t="n">
        <v>125.54</v>
      </c>
      <c r="H119" t="n">
        <v>2.12</v>
      </c>
      <c r="I119" t="n">
        <v>5</v>
      </c>
      <c r="J119" t="n">
        <v>253.44</v>
      </c>
      <c r="K119" t="n">
        <v>55.27</v>
      </c>
      <c r="L119" t="n">
        <v>30.25</v>
      </c>
      <c r="M119" t="n">
        <v>3</v>
      </c>
      <c r="N119" t="n">
        <v>62.92</v>
      </c>
      <c r="O119" t="n">
        <v>31492.06</v>
      </c>
      <c r="P119" t="n">
        <v>144.22</v>
      </c>
      <c r="Q119" t="n">
        <v>197.75</v>
      </c>
      <c r="R119" t="n">
        <v>29.61</v>
      </c>
      <c r="S119" t="n">
        <v>25.4</v>
      </c>
      <c r="T119" t="n">
        <v>1275.77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  <c r="AA119" t="n">
        <v>270.546164241889</v>
      </c>
      <c r="AB119" t="n">
        <v>370.1731975701438</v>
      </c>
      <c r="AC119" t="n">
        <v>334.8443871353943</v>
      </c>
      <c r="AD119" t="n">
        <v>270546.164241889</v>
      </c>
      <c r="AE119" t="n">
        <v>370173.1975701438</v>
      </c>
      <c r="AF119" t="n">
        <v>1.750883981989465e-06</v>
      </c>
      <c r="AG119" t="n">
        <v>12</v>
      </c>
      <c r="AH119" t="n">
        <v>334844.3871353943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7.5578</v>
      </c>
      <c r="E120" t="n">
        <v>13.23</v>
      </c>
      <c r="F120" t="n">
        <v>10.46</v>
      </c>
      <c r="G120" t="n">
        <v>125.57</v>
      </c>
      <c r="H120" t="n">
        <v>2.14</v>
      </c>
      <c r="I120" t="n">
        <v>5</v>
      </c>
      <c r="J120" t="n">
        <v>253.9</v>
      </c>
      <c r="K120" t="n">
        <v>55.27</v>
      </c>
      <c r="L120" t="n">
        <v>30.5</v>
      </c>
      <c r="M120" t="n">
        <v>3</v>
      </c>
      <c r="N120" t="n">
        <v>63.12</v>
      </c>
      <c r="O120" t="n">
        <v>31548.03</v>
      </c>
      <c r="P120" t="n">
        <v>144.12</v>
      </c>
      <c r="Q120" t="n">
        <v>197.75</v>
      </c>
      <c r="R120" t="n">
        <v>29.69</v>
      </c>
      <c r="S120" t="n">
        <v>25.4</v>
      </c>
      <c r="T120" t="n">
        <v>1314.16</v>
      </c>
      <c r="U120" t="n">
        <v>0.86</v>
      </c>
      <c r="V120" t="n">
        <v>0.89</v>
      </c>
      <c r="W120" t="n">
        <v>2.95</v>
      </c>
      <c r="X120" t="n">
        <v>0.07000000000000001</v>
      </c>
      <c r="Y120" t="n">
        <v>1</v>
      </c>
      <c r="Z120" t="n">
        <v>10</v>
      </c>
      <c r="AA120" t="n">
        <v>270.4948548516007</v>
      </c>
      <c r="AB120" t="n">
        <v>370.1029937987407</v>
      </c>
      <c r="AC120" t="n">
        <v>334.7808835134023</v>
      </c>
      <c r="AD120" t="n">
        <v>270494.8548516007</v>
      </c>
      <c r="AE120" t="n">
        <v>370102.9937987407</v>
      </c>
      <c r="AF120" t="n">
        <v>1.750629186664723e-06</v>
      </c>
      <c r="AG120" t="n">
        <v>12</v>
      </c>
      <c r="AH120" t="n">
        <v>334780.8835134023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7.5573</v>
      </c>
      <c r="E121" t="n">
        <v>13.23</v>
      </c>
      <c r="F121" t="n">
        <v>10.46</v>
      </c>
      <c r="G121" t="n">
        <v>125.58</v>
      </c>
      <c r="H121" t="n">
        <v>2.15</v>
      </c>
      <c r="I121" t="n">
        <v>5</v>
      </c>
      <c r="J121" t="n">
        <v>254.35</v>
      </c>
      <c r="K121" t="n">
        <v>55.27</v>
      </c>
      <c r="L121" t="n">
        <v>30.75</v>
      </c>
      <c r="M121" t="n">
        <v>3</v>
      </c>
      <c r="N121" t="n">
        <v>63.33</v>
      </c>
      <c r="O121" t="n">
        <v>31604.07</v>
      </c>
      <c r="P121" t="n">
        <v>144.09</v>
      </c>
      <c r="Q121" t="n">
        <v>197.75</v>
      </c>
      <c r="R121" t="n">
        <v>29.67</v>
      </c>
      <c r="S121" t="n">
        <v>25.4</v>
      </c>
      <c r="T121" t="n">
        <v>1303.61</v>
      </c>
      <c r="U121" t="n">
        <v>0.86</v>
      </c>
      <c r="V121" t="n">
        <v>0.89</v>
      </c>
      <c r="W121" t="n">
        <v>2.95</v>
      </c>
      <c r="X121" t="n">
        <v>0.07000000000000001</v>
      </c>
      <c r="Y121" t="n">
        <v>1</v>
      </c>
      <c r="Z121" t="n">
        <v>10</v>
      </c>
      <c r="AA121" t="n">
        <v>270.4826561732021</v>
      </c>
      <c r="AB121" t="n">
        <v>370.0863030287882</v>
      </c>
      <c r="AC121" t="n">
        <v>334.7657856871084</v>
      </c>
      <c r="AD121" t="n">
        <v>270482.6561732022</v>
      </c>
      <c r="AE121" t="n">
        <v>370086.3030287882</v>
      </c>
      <c r="AF121" t="n">
        <v>1.750513370608023e-06</v>
      </c>
      <c r="AG121" t="n">
        <v>12</v>
      </c>
      <c r="AH121" t="n">
        <v>334765.7856871084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7.5603</v>
      </c>
      <c r="E122" t="n">
        <v>13.23</v>
      </c>
      <c r="F122" t="n">
        <v>10.46</v>
      </c>
      <c r="G122" t="n">
        <v>125.51</v>
      </c>
      <c r="H122" t="n">
        <v>2.16</v>
      </c>
      <c r="I122" t="n">
        <v>5</v>
      </c>
      <c r="J122" t="n">
        <v>254.81</v>
      </c>
      <c r="K122" t="n">
        <v>55.27</v>
      </c>
      <c r="L122" t="n">
        <v>31</v>
      </c>
      <c r="M122" t="n">
        <v>3</v>
      </c>
      <c r="N122" t="n">
        <v>63.53</v>
      </c>
      <c r="O122" t="n">
        <v>31660.19</v>
      </c>
      <c r="P122" t="n">
        <v>143.76</v>
      </c>
      <c r="Q122" t="n">
        <v>197.75</v>
      </c>
      <c r="R122" t="n">
        <v>29.48</v>
      </c>
      <c r="S122" t="n">
        <v>25.4</v>
      </c>
      <c r="T122" t="n">
        <v>1213.5</v>
      </c>
      <c r="U122" t="n">
        <v>0.86</v>
      </c>
      <c r="V122" t="n">
        <v>0.89</v>
      </c>
      <c r="W122" t="n">
        <v>2.95</v>
      </c>
      <c r="X122" t="n">
        <v>0.07000000000000001</v>
      </c>
      <c r="Y122" t="n">
        <v>1</v>
      </c>
      <c r="Z122" t="n">
        <v>10</v>
      </c>
      <c r="AA122" t="n">
        <v>270.1887223558209</v>
      </c>
      <c r="AB122" t="n">
        <v>369.6841298124023</v>
      </c>
      <c r="AC122" t="n">
        <v>334.4019953180408</v>
      </c>
      <c r="AD122" t="n">
        <v>270188.7223558209</v>
      </c>
      <c r="AE122" t="n">
        <v>369684.1298124023</v>
      </c>
      <c r="AF122" t="n">
        <v>1.751208266948227e-06</v>
      </c>
      <c r="AG122" t="n">
        <v>12</v>
      </c>
      <c r="AH122" t="n">
        <v>334401.9953180408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7.5575</v>
      </c>
      <c r="E123" t="n">
        <v>13.23</v>
      </c>
      <c r="F123" t="n">
        <v>10.46</v>
      </c>
      <c r="G123" t="n">
        <v>125.57</v>
      </c>
      <c r="H123" t="n">
        <v>2.18</v>
      </c>
      <c r="I123" t="n">
        <v>5</v>
      </c>
      <c r="J123" t="n">
        <v>255.26</v>
      </c>
      <c r="K123" t="n">
        <v>55.27</v>
      </c>
      <c r="L123" t="n">
        <v>31.25</v>
      </c>
      <c r="M123" t="n">
        <v>3</v>
      </c>
      <c r="N123" t="n">
        <v>63.74</v>
      </c>
      <c r="O123" t="n">
        <v>31716.38</v>
      </c>
      <c r="P123" t="n">
        <v>143.75</v>
      </c>
      <c r="Q123" t="n">
        <v>197.75</v>
      </c>
      <c r="R123" t="n">
        <v>29.61</v>
      </c>
      <c r="S123" t="n">
        <v>25.4</v>
      </c>
      <c r="T123" t="n">
        <v>1276</v>
      </c>
      <c r="U123" t="n">
        <v>0.86</v>
      </c>
      <c r="V123" t="n">
        <v>0.89</v>
      </c>
      <c r="W123" t="n">
        <v>2.95</v>
      </c>
      <c r="X123" t="n">
        <v>0.07000000000000001</v>
      </c>
      <c r="Y123" t="n">
        <v>1</v>
      </c>
      <c r="Z123" t="n">
        <v>10</v>
      </c>
      <c r="AA123" t="n">
        <v>270.2340698223018</v>
      </c>
      <c r="AB123" t="n">
        <v>369.7461762166305</v>
      </c>
      <c r="AC123" t="n">
        <v>334.4581201005321</v>
      </c>
      <c r="AD123" t="n">
        <v>270234.0698223018</v>
      </c>
      <c r="AE123" t="n">
        <v>369746.1762166305</v>
      </c>
      <c r="AF123" t="n">
        <v>1.750559697030703e-06</v>
      </c>
      <c r="AG123" t="n">
        <v>12</v>
      </c>
      <c r="AH123" t="n">
        <v>334458.1201005321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7.5586</v>
      </c>
      <c r="E124" t="n">
        <v>13.23</v>
      </c>
      <c r="F124" t="n">
        <v>10.46</v>
      </c>
      <c r="G124" t="n">
        <v>125.55</v>
      </c>
      <c r="H124" t="n">
        <v>2.19</v>
      </c>
      <c r="I124" t="n">
        <v>5</v>
      </c>
      <c r="J124" t="n">
        <v>255.72</v>
      </c>
      <c r="K124" t="n">
        <v>55.27</v>
      </c>
      <c r="L124" t="n">
        <v>31.5</v>
      </c>
      <c r="M124" t="n">
        <v>3</v>
      </c>
      <c r="N124" t="n">
        <v>63.95</v>
      </c>
      <c r="O124" t="n">
        <v>31772.65</v>
      </c>
      <c r="P124" t="n">
        <v>143.27</v>
      </c>
      <c r="Q124" t="n">
        <v>197.75</v>
      </c>
      <c r="R124" t="n">
        <v>29.62</v>
      </c>
      <c r="S124" t="n">
        <v>25.4</v>
      </c>
      <c r="T124" t="n">
        <v>1282.19</v>
      </c>
      <c r="U124" t="n">
        <v>0.86</v>
      </c>
      <c r="V124" t="n">
        <v>0.89</v>
      </c>
      <c r="W124" t="n">
        <v>2.95</v>
      </c>
      <c r="X124" t="n">
        <v>0.07000000000000001</v>
      </c>
      <c r="Y124" t="n">
        <v>1</v>
      </c>
      <c r="Z124" t="n">
        <v>10</v>
      </c>
      <c r="AA124" t="n">
        <v>269.8678371131953</v>
      </c>
      <c r="AB124" t="n">
        <v>369.2450804669841</v>
      </c>
      <c r="AC124" t="n">
        <v>334.0048482259397</v>
      </c>
      <c r="AD124" t="n">
        <v>269867.8371131953</v>
      </c>
      <c r="AE124" t="n">
        <v>369245.0804669841</v>
      </c>
      <c r="AF124" t="n">
        <v>1.750814492355444e-06</v>
      </c>
      <c r="AG124" t="n">
        <v>12</v>
      </c>
      <c r="AH124" t="n">
        <v>334004.8482259397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7.5605</v>
      </c>
      <c r="E125" t="n">
        <v>13.23</v>
      </c>
      <c r="F125" t="n">
        <v>10.46</v>
      </c>
      <c r="G125" t="n">
        <v>125.51</v>
      </c>
      <c r="H125" t="n">
        <v>2.21</v>
      </c>
      <c r="I125" t="n">
        <v>5</v>
      </c>
      <c r="J125" t="n">
        <v>256.17</v>
      </c>
      <c r="K125" t="n">
        <v>55.27</v>
      </c>
      <c r="L125" t="n">
        <v>31.75</v>
      </c>
      <c r="M125" t="n">
        <v>3</v>
      </c>
      <c r="N125" t="n">
        <v>64.15000000000001</v>
      </c>
      <c r="O125" t="n">
        <v>31829</v>
      </c>
      <c r="P125" t="n">
        <v>142.95</v>
      </c>
      <c r="Q125" t="n">
        <v>197.75</v>
      </c>
      <c r="R125" t="n">
        <v>29.55</v>
      </c>
      <c r="S125" t="n">
        <v>25.4</v>
      </c>
      <c r="T125" t="n">
        <v>1246.07</v>
      </c>
      <c r="U125" t="n">
        <v>0.86</v>
      </c>
      <c r="V125" t="n">
        <v>0.89</v>
      </c>
      <c r="W125" t="n">
        <v>2.95</v>
      </c>
      <c r="X125" t="n">
        <v>0.07000000000000001</v>
      </c>
      <c r="Y125" t="n">
        <v>1</v>
      </c>
      <c r="Z125" t="n">
        <v>10</v>
      </c>
      <c r="AA125" t="n">
        <v>269.6019419726933</v>
      </c>
      <c r="AB125" t="n">
        <v>368.8812710052836</v>
      </c>
      <c r="AC125" t="n">
        <v>333.6757602286541</v>
      </c>
      <c r="AD125" t="n">
        <v>269601.9419726933</v>
      </c>
      <c r="AE125" t="n">
        <v>368881.2710052836</v>
      </c>
      <c r="AF125" t="n">
        <v>1.751254593370907e-06</v>
      </c>
      <c r="AG125" t="n">
        <v>12</v>
      </c>
      <c r="AH125" t="n">
        <v>333675.7602286541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7.557</v>
      </c>
      <c r="E126" t="n">
        <v>13.23</v>
      </c>
      <c r="F126" t="n">
        <v>10.47</v>
      </c>
      <c r="G126" t="n">
        <v>125.58</v>
      </c>
      <c r="H126" t="n">
        <v>2.22</v>
      </c>
      <c r="I126" t="n">
        <v>5</v>
      </c>
      <c r="J126" t="n">
        <v>256.63</v>
      </c>
      <c r="K126" t="n">
        <v>55.27</v>
      </c>
      <c r="L126" t="n">
        <v>32</v>
      </c>
      <c r="M126" t="n">
        <v>3</v>
      </c>
      <c r="N126" t="n">
        <v>64.36</v>
      </c>
      <c r="O126" t="n">
        <v>31885.42</v>
      </c>
      <c r="P126" t="n">
        <v>142.83</v>
      </c>
      <c r="Q126" t="n">
        <v>197.75</v>
      </c>
      <c r="R126" t="n">
        <v>29.67</v>
      </c>
      <c r="S126" t="n">
        <v>25.4</v>
      </c>
      <c r="T126" t="n">
        <v>1308.13</v>
      </c>
      <c r="U126" t="n">
        <v>0.86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269.6176283010781</v>
      </c>
      <c r="AB126" t="n">
        <v>368.9027337318117</v>
      </c>
      <c r="AC126" t="n">
        <v>333.6951745826855</v>
      </c>
      <c r="AD126" t="n">
        <v>269617.6283010781</v>
      </c>
      <c r="AE126" t="n">
        <v>368902.7337318117</v>
      </c>
      <c r="AF126" t="n">
        <v>1.750443880974002e-06</v>
      </c>
      <c r="AG126" t="n">
        <v>12</v>
      </c>
      <c r="AH126" t="n">
        <v>333695.1745826855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7.5562</v>
      </c>
      <c r="E127" t="n">
        <v>13.23</v>
      </c>
      <c r="F127" t="n">
        <v>10.47</v>
      </c>
      <c r="G127" t="n">
        <v>125.6</v>
      </c>
      <c r="H127" t="n">
        <v>2.23</v>
      </c>
      <c r="I127" t="n">
        <v>5</v>
      </c>
      <c r="J127" t="n">
        <v>257.09</v>
      </c>
      <c r="K127" t="n">
        <v>55.27</v>
      </c>
      <c r="L127" t="n">
        <v>32.25</v>
      </c>
      <c r="M127" t="n">
        <v>3</v>
      </c>
      <c r="N127" t="n">
        <v>64.56999999999999</v>
      </c>
      <c r="O127" t="n">
        <v>31942.05</v>
      </c>
      <c r="P127" t="n">
        <v>142.73</v>
      </c>
      <c r="Q127" t="n">
        <v>197.75</v>
      </c>
      <c r="R127" t="n">
        <v>29.86</v>
      </c>
      <c r="S127" t="n">
        <v>25.4</v>
      </c>
      <c r="T127" t="n">
        <v>1401.62</v>
      </c>
      <c r="U127" t="n">
        <v>0.85</v>
      </c>
      <c r="V127" t="n">
        <v>0.89</v>
      </c>
      <c r="W127" t="n">
        <v>2.94</v>
      </c>
      <c r="X127" t="n">
        <v>0.08</v>
      </c>
      <c r="Y127" t="n">
        <v>1</v>
      </c>
      <c r="Z127" t="n">
        <v>10</v>
      </c>
      <c r="AA127" t="n">
        <v>269.5605644141588</v>
      </c>
      <c r="AB127" t="n">
        <v>368.8246564042476</v>
      </c>
      <c r="AC127" t="n">
        <v>333.6245488456819</v>
      </c>
      <c r="AD127" t="n">
        <v>269560.5644141588</v>
      </c>
      <c r="AE127" t="n">
        <v>368824.6564042476</v>
      </c>
      <c r="AF127" t="n">
        <v>1.750258575283281e-06</v>
      </c>
      <c r="AG127" t="n">
        <v>12</v>
      </c>
      <c r="AH127" t="n">
        <v>333624.5488456819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7.5552</v>
      </c>
      <c r="E128" t="n">
        <v>13.24</v>
      </c>
      <c r="F128" t="n">
        <v>10.47</v>
      </c>
      <c r="G128" t="n">
        <v>125.62</v>
      </c>
      <c r="H128" t="n">
        <v>2.25</v>
      </c>
      <c r="I128" t="n">
        <v>5</v>
      </c>
      <c r="J128" t="n">
        <v>257.55</v>
      </c>
      <c r="K128" t="n">
        <v>55.27</v>
      </c>
      <c r="L128" t="n">
        <v>32.5</v>
      </c>
      <c r="M128" t="n">
        <v>3</v>
      </c>
      <c r="N128" t="n">
        <v>64.78</v>
      </c>
      <c r="O128" t="n">
        <v>31998.63</v>
      </c>
      <c r="P128" t="n">
        <v>142.66</v>
      </c>
      <c r="Q128" t="n">
        <v>197.75</v>
      </c>
      <c r="R128" t="n">
        <v>29.87</v>
      </c>
      <c r="S128" t="n">
        <v>25.4</v>
      </c>
      <c r="T128" t="n">
        <v>1403.65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269.5288336829234</v>
      </c>
      <c r="AB128" t="n">
        <v>368.7812410179104</v>
      </c>
      <c r="AC128" t="n">
        <v>333.5852769628828</v>
      </c>
      <c r="AD128" t="n">
        <v>269528.8336829235</v>
      </c>
      <c r="AE128" t="n">
        <v>368781.2410179104</v>
      </c>
      <c r="AF128" t="n">
        <v>1.75002694316988e-06</v>
      </c>
      <c r="AG128" t="n">
        <v>12</v>
      </c>
      <c r="AH128" t="n">
        <v>333585.2769628828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7.5572</v>
      </c>
      <c r="E129" t="n">
        <v>13.23</v>
      </c>
      <c r="F129" t="n">
        <v>10.46</v>
      </c>
      <c r="G129" t="n">
        <v>125.58</v>
      </c>
      <c r="H129" t="n">
        <v>2.26</v>
      </c>
      <c r="I129" t="n">
        <v>5</v>
      </c>
      <c r="J129" t="n">
        <v>258.01</v>
      </c>
      <c r="K129" t="n">
        <v>55.27</v>
      </c>
      <c r="L129" t="n">
        <v>32.75</v>
      </c>
      <c r="M129" t="n">
        <v>3</v>
      </c>
      <c r="N129" t="n">
        <v>64.98999999999999</v>
      </c>
      <c r="O129" t="n">
        <v>32055.29</v>
      </c>
      <c r="P129" t="n">
        <v>142.42</v>
      </c>
      <c r="Q129" t="n">
        <v>197.75</v>
      </c>
      <c r="R129" t="n">
        <v>29.77</v>
      </c>
      <c r="S129" t="n">
        <v>25.4</v>
      </c>
      <c r="T129" t="n">
        <v>1354.57</v>
      </c>
      <c r="U129" t="n">
        <v>0.85</v>
      </c>
      <c r="V129" t="n">
        <v>0.89</v>
      </c>
      <c r="W129" t="n">
        <v>2.94</v>
      </c>
      <c r="X129" t="n">
        <v>0.08</v>
      </c>
      <c r="Y129" t="n">
        <v>1</v>
      </c>
      <c r="Z129" t="n">
        <v>10</v>
      </c>
      <c r="AA129" t="n">
        <v>269.2819656939586</v>
      </c>
      <c r="AB129" t="n">
        <v>368.4434653443618</v>
      </c>
      <c r="AC129" t="n">
        <v>333.2797381255464</v>
      </c>
      <c r="AD129" t="n">
        <v>269281.9656939586</v>
      </c>
      <c r="AE129" t="n">
        <v>368443.4653443617</v>
      </c>
      <c r="AF129" t="n">
        <v>1.750490207396682e-06</v>
      </c>
      <c r="AG129" t="n">
        <v>12</v>
      </c>
      <c r="AH129" t="n">
        <v>333279.7381255464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7.5556</v>
      </c>
      <c r="E130" t="n">
        <v>13.24</v>
      </c>
      <c r="F130" t="n">
        <v>10.47</v>
      </c>
      <c r="G130" t="n">
        <v>125.61</v>
      </c>
      <c r="H130" t="n">
        <v>2.27</v>
      </c>
      <c r="I130" t="n">
        <v>5</v>
      </c>
      <c r="J130" t="n">
        <v>258.47</v>
      </c>
      <c r="K130" t="n">
        <v>55.27</v>
      </c>
      <c r="L130" t="n">
        <v>33</v>
      </c>
      <c r="M130" t="n">
        <v>3</v>
      </c>
      <c r="N130" t="n">
        <v>65.2</v>
      </c>
      <c r="O130" t="n">
        <v>32112.02</v>
      </c>
      <c r="P130" t="n">
        <v>142.13</v>
      </c>
      <c r="Q130" t="n">
        <v>197.75</v>
      </c>
      <c r="R130" t="n">
        <v>29.8</v>
      </c>
      <c r="S130" t="n">
        <v>25.4</v>
      </c>
      <c r="T130" t="n">
        <v>1370.32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269.1396247015297</v>
      </c>
      <c r="AB130" t="n">
        <v>368.2487081188791</v>
      </c>
      <c r="AC130" t="n">
        <v>333.1035682563204</v>
      </c>
      <c r="AD130" t="n">
        <v>269139.6247015297</v>
      </c>
      <c r="AE130" t="n">
        <v>368248.7081188791</v>
      </c>
      <c r="AF130" t="n">
        <v>1.75011959601524e-06</v>
      </c>
      <c r="AG130" t="n">
        <v>12</v>
      </c>
      <c r="AH130" t="n">
        <v>333103.5682563204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7.5549</v>
      </c>
      <c r="E131" t="n">
        <v>13.24</v>
      </c>
      <c r="F131" t="n">
        <v>10.47</v>
      </c>
      <c r="G131" t="n">
        <v>125.63</v>
      </c>
      <c r="H131" t="n">
        <v>2.28</v>
      </c>
      <c r="I131" t="n">
        <v>5</v>
      </c>
      <c r="J131" t="n">
        <v>258.93</v>
      </c>
      <c r="K131" t="n">
        <v>55.27</v>
      </c>
      <c r="L131" t="n">
        <v>33.25</v>
      </c>
      <c r="M131" t="n">
        <v>3</v>
      </c>
      <c r="N131" t="n">
        <v>65.41</v>
      </c>
      <c r="O131" t="n">
        <v>32168.84</v>
      </c>
      <c r="P131" t="n">
        <v>141.9</v>
      </c>
      <c r="Q131" t="n">
        <v>197.8</v>
      </c>
      <c r="R131" t="n">
        <v>29.78</v>
      </c>
      <c r="S131" t="n">
        <v>25.4</v>
      </c>
      <c r="T131" t="n">
        <v>1358.61</v>
      </c>
      <c r="U131" t="n">
        <v>0.85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268.9869950740219</v>
      </c>
      <c r="AB131" t="n">
        <v>368.0398735289789</v>
      </c>
      <c r="AC131" t="n">
        <v>332.9146645465791</v>
      </c>
      <c r="AD131" t="n">
        <v>268986.9950740219</v>
      </c>
      <c r="AE131" t="n">
        <v>368039.8735289789</v>
      </c>
      <c r="AF131" t="n">
        <v>1.749957453535859e-06</v>
      </c>
      <c r="AG131" t="n">
        <v>12</v>
      </c>
      <c r="AH131" t="n">
        <v>332914.6645465791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7.5568</v>
      </c>
      <c r="E132" t="n">
        <v>13.23</v>
      </c>
      <c r="F132" t="n">
        <v>10.47</v>
      </c>
      <c r="G132" t="n">
        <v>125.59</v>
      </c>
      <c r="H132" t="n">
        <v>2.3</v>
      </c>
      <c r="I132" t="n">
        <v>5</v>
      </c>
      <c r="J132" t="n">
        <v>259.39</v>
      </c>
      <c r="K132" t="n">
        <v>55.27</v>
      </c>
      <c r="L132" t="n">
        <v>33.5</v>
      </c>
      <c r="M132" t="n">
        <v>3</v>
      </c>
      <c r="N132" t="n">
        <v>65.62</v>
      </c>
      <c r="O132" t="n">
        <v>32225.73</v>
      </c>
      <c r="P132" t="n">
        <v>141.78</v>
      </c>
      <c r="Q132" t="n">
        <v>197.75</v>
      </c>
      <c r="R132" t="n">
        <v>29.76</v>
      </c>
      <c r="S132" t="n">
        <v>25.4</v>
      </c>
      <c r="T132" t="n">
        <v>1349.7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268.8652193360774</v>
      </c>
      <c r="AB132" t="n">
        <v>367.873254591957</v>
      </c>
      <c r="AC132" t="n">
        <v>332.7639474870554</v>
      </c>
      <c r="AD132" t="n">
        <v>268865.2193360774</v>
      </c>
      <c r="AE132" t="n">
        <v>367873.254591957</v>
      </c>
      <c r="AF132" t="n">
        <v>1.750397554551322e-06</v>
      </c>
      <c r="AG132" t="n">
        <v>12</v>
      </c>
      <c r="AH132" t="n">
        <v>332763.9474870554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7.5933</v>
      </c>
      <c r="E133" t="n">
        <v>13.17</v>
      </c>
      <c r="F133" t="n">
        <v>10.44</v>
      </c>
      <c r="G133" t="n">
        <v>156.64</v>
      </c>
      <c r="H133" t="n">
        <v>2.31</v>
      </c>
      <c r="I133" t="n">
        <v>4</v>
      </c>
      <c r="J133" t="n">
        <v>259.85</v>
      </c>
      <c r="K133" t="n">
        <v>55.27</v>
      </c>
      <c r="L133" t="n">
        <v>33.75</v>
      </c>
      <c r="M133" t="n">
        <v>2</v>
      </c>
      <c r="N133" t="n">
        <v>65.83</v>
      </c>
      <c r="O133" t="n">
        <v>32282.7</v>
      </c>
      <c r="P133" t="n">
        <v>141.22</v>
      </c>
      <c r="Q133" t="n">
        <v>197.75</v>
      </c>
      <c r="R133" t="n">
        <v>29.05</v>
      </c>
      <c r="S133" t="n">
        <v>25.4</v>
      </c>
      <c r="T133" t="n">
        <v>1000.69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267.6789440502062</v>
      </c>
      <c r="AB133" t="n">
        <v>366.2501404110559</v>
      </c>
      <c r="AC133" t="n">
        <v>331.2957410455245</v>
      </c>
      <c r="AD133" t="n">
        <v>267678.9440502062</v>
      </c>
      <c r="AE133" t="n">
        <v>366250.1404110559</v>
      </c>
      <c r="AF133" t="n">
        <v>1.758852126690471e-06</v>
      </c>
      <c r="AG133" t="n">
        <v>12</v>
      </c>
      <c r="AH133" t="n">
        <v>331295.7410455245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7.594</v>
      </c>
      <c r="E134" t="n">
        <v>13.17</v>
      </c>
      <c r="F134" t="n">
        <v>10.44</v>
      </c>
      <c r="G134" t="n">
        <v>156.62</v>
      </c>
      <c r="H134" t="n">
        <v>2.32</v>
      </c>
      <c r="I134" t="n">
        <v>4</v>
      </c>
      <c r="J134" t="n">
        <v>260.32</v>
      </c>
      <c r="K134" t="n">
        <v>55.27</v>
      </c>
      <c r="L134" t="n">
        <v>34</v>
      </c>
      <c r="M134" t="n">
        <v>2</v>
      </c>
      <c r="N134" t="n">
        <v>66.04000000000001</v>
      </c>
      <c r="O134" t="n">
        <v>32339.75</v>
      </c>
      <c r="P134" t="n">
        <v>141.42</v>
      </c>
      <c r="Q134" t="n">
        <v>197.75</v>
      </c>
      <c r="R134" t="n">
        <v>28.99</v>
      </c>
      <c r="S134" t="n">
        <v>25.4</v>
      </c>
      <c r="T134" t="n">
        <v>973.46</v>
      </c>
      <c r="U134" t="n">
        <v>0.88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267.809424072896</v>
      </c>
      <c r="AB134" t="n">
        <v>366.4286689344724</v>
      </c>
      <c r="AC134" t="n">
        <v>331.4572310572324</v>
      </c>
      <c r="AD134" t="n">
        <v>267809.424072896</v>
      </c>
      <c r="AE134" t="n">
        <v>366428.6689344724</v>
      </c>
      <c r="AF134" t="n">
        <v>1.759014269169852e-06</v>
      </c>
      <c r="AG134" t="n">
        <v>12</v>
      </c>
      <c r="AH134" t="n">
        <v>331457.2310572324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7.594</v>
      </c>
      <c r="E135" t="n">
        <v>13.17</v>
      </c>
      <c r="F135" t="n">
        <v>10.44</v>
      </c>
      <c r="G135" t="n">
        <v>156.62</v>
      </c>
      <c r="H135" t="n">
        <v>2.34</v>
      </c>
      <c r="I135" t="n">
        <v>4</v>
      </c>
      <c r="J135" t="n">
        <v>260.78</v>
      </c>
      <c r="K135" t="n">
        <v>55.27</v>
      </c>
      <c r="L135" t="n">
        <v>34.25</v>
      </c>
      <c r="M135" t="n">
        <v>2</v>
      </c>
      <c r="N135" t="n">
        <v>66.26000000000001</v>
      </c>
      <c r="O135" t="n">
        <v>32396.88</v>
      </c>
      <c r="P135" t="n">
        <v>141.64</v>
      </c>
      <c r="Q135" t="n">
        <v>197.75</v>
      </c>
      <c r="R135" t="n">
        <v>28.94</v>
      </c>
      <c r="S135" t="n">
        <v>25.4</v>
      </c>
      <c r="T135" t="n">
        <v>947.97</v>
      </c>
      <c r="U135" t="n">
        <v>0.88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267.9670789168163</v>
      </c>
      <c r="AB135" t="n">
        <v>366.644379247165</v>
      </c>
      <c r="AC135" t="n">
        <v>331.652354280433</v>
      </c>
      <c r="AD135" t="n">
        <v>267967.0789168163</v>
      </c>
      <c r="AE135" t="n">
        <v>366644.379247165</v>
      </c>
      <c r="AF135" t="n">
        <v>1.759014269169852e-06</v>
      </c>
      <c r="AG135" t="n">
        <v>12</v>
      </c>
      <c r="AH135" t="n">
        <v>331652.354280433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7.5925</v>
      </c>
      <c r="E136" t="n">
        <v>13.17</v>
      </c>
      <c r="F136" t="n">
        <v>10.44</v>
      </c>
      <c r="G136" t="n">
        <v>156.66</v>
      </c>
      <c r="H136" t="n">
        <v>2.35</v>
      </c>
      <c r="I136" t="n">
        <v>4</v>
      </c>
      <c r="J136" t="n">
        <v>261.24</v>
      </c>
      <c r="K136" t="n">
        <v>55.27</v>
      </c>
      <c r="L136" t="n">
        <v>34.5</v>
      </c>
      <c r="M136" t="n">
        <v>2</v>
      </c>
      <c r="N136" t="n">
        <v>66.47</v>
      </c>
      <c r="O136" t="n">
        <v>32454.09</v>
      </c>
      <c r="P136" t="n">
        <v>141.86</v>
      </c>
      <c r="Q136" t="n">
        <v>197.75</v>
      </c>
      <c r="R136" t="n">
        <v>29.08</v>
      </c>
      <c r="S136" t="n">
        <v>25.4</v>
      </c>
      <c r="T136" t="n">
        <v>1013.79</v>
      </c>
      <c r="U136" t="n">
        <v>0.87</v>
      </c>
      <c r="V136" t="n">
        <v>0.89</v>
      </c>
      <c r="W136" t="n">
        <v>2.94</v>
      </c>
      <c r="X136" t="n">
        <v>0.05</v>
      </c>
      <c r="Y136" t="n">
        <v>1</v>
      </c>
      <c r="Z136" t="n">
        <v>10</v>
      </c>
      <c r="AA136" t="n">
        <v>268.152347046559</v>
      </c>
      <c r="AB136" t="n">
        <v>366.8978712757321</v>
      </c>
      <c r="AC136" t="n">
        <v>331.8816533855719</v>
      </c>
      <c r="AD136" t="n">
        <v>268152.347046559</v>
      </c>
      <c r="AE136" t="n">
        <v>366897.8712757321</v>
      </c>
      <c r="AF136" t="n">
        <v>1.75866682099975e-06</v>
      </c>
      <c r="AG136" t="n">
        <v>12</v>
      </c>
      <c r="AH136" t="n">
        <v>331881.6533855719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7.5922</v>
      </c>
      <c r="E137" t="n">
        <v>13.17</v>
      </c>
      <c r="F137" t="n">
        <v>10.44</v>
      </c>
      <c r="G137" t="n">
        <v>156.67</v>
      </c>
      <c r="H137" t="n">
        <v>2.36</v>
      </c>
      <c r="I137" t="n">
        <v>4</v>
      </c>
      <c r="J137" t="n">
        <v>261.71</v>
      </c>
      <c r="K137" t="n">
        <v>55.27</v>
      </c>
      <c r="L137" t="n">
        <v>34.75</v>
      </c>
      <c r="M137" t="n">
        <v>2</v>
      </c>
      <c r="N137" t="n">
        <v>66.68000000000001</v>
      </c>
      <c r="O137" t="n">
        <v>32511.38</v>
      </c>
      <c r="P137" t="n">
        <v>142.04</v>
      </c>
      <c r="Q137" t="n">
        <v>197.75</v>
      </c>
      <c r="R137" t="n">
        <v>29.05</v>
      </c>
      <c r="S137" t="n">
        <v>25.4</v>
      </c>
      <c r="T137" t="n">
        <v>1003.46</v>
      </c>
      <c r="U137" t="n">
        <v>0.87</v>
      </c>
      <c r="V137" t="n">
        <v>0.89</v>
      </c>
      <c r="W137" t="n">
        <v>2.95</v>
      </c>
      <c r="X137" t="n">
        <v>0.05</v>
      </c>
      <c r="Y137" t="n">
        <v>1</v>
      </c>
      <c r="Z137" t="n">
        <v>10</v>
      </c>
      <c r="AA137" t="n">
        <v>268.286891921636</v>
      </c>
      <c r="AB137" t="n">
        <v>367.0819615095135</v>
      </c>
      <c r="AC137" t="n">
        <v>332.0481743058134</v>
      </c>
      <c r="AD137" t="n">
        <v>268286.891921636</v>
      </c>
      <c r="AE137" t="n">
        <v>367081.9615095134</v>
      </c>
      <c r="AF137" t="n">
        <v>1.75859733136573e-06</v>
      </c>
      <c r="AG137" t="n">
        <v>12</v>
      </c>
      <c r="AH137" t="n">
        <v>332048.1743058134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7.5922</v>
      </c>
      <c r="E138" t="n">
        <v>13.17</v>
      </c>
      <c r="F138" t="n">
        <v>10.44</v>
      </c>
      <c r="G138" t="n">
        <v>156.67</v>
      </c>
      <c r="H138" t="n">
        <v>2.38</v>
      </c>
      <c r="I138" t="n">
        <v>4</v>
      </c>
      <c r="J138" t="n">
        <v>262.17</v>
      </c>
      <c r="K138" t="n">
        <v>55.27</v>
      </c>
      <c r="L138" t="n">
        <v>35</v>
      </c>
      <c r="M138" t="n">
        <v>2</v>
      </c>
      <c r="N138" t="n">
        <v>66.90000000000001</v>
      </c>
      <c r="O138" t="n">
        <v>32568.76</v>
      </c>
      <c r="P138" t="n">
        <v>142.19</v>
      </c>
      <c r="Q138" t="n">
        <v>197.75</v>
      </c>
      <c r="R138" t="n">
        <v>29.02</v>
      </c>
      <c r="S138" t="n">
        <v>25.4</v>
      </c>
      <c r="T138" t="n">
        <v>987.88</v>
      </c>
      <c r="U138" t="n">
        <v>0.88</v>
      </c>
      <c r="V138" t="n">
        <v>0.89</v>
      </c>
      <c r="W138" t="n">
        <v>2.95</v>
      </c>
      <c r="X138" t="n">
        <v>0.05</v>
      </c>
      <c r="Y138" t="n">
        <v>1</v>
      </c>
      <c r="Z138" t="n">
        <v>10</v>
      </c>
      <c r="AA138" t="n">
        <v>268.3944093454451</v>
      </c>
      <c r="AB138" t="n">
        <v>367.229071592103</v>
      </c>
      <c r="AC138" t="n">
        <v>332.1812444085909</v>
      </c>
      <c r="AD138" t="n">
        <v>268394.4093454451</v>
      </c>
      <c r="AE138" t="n">
        <v>367229.071592103</v>
      </c>
      <c r="AF138" t="n">
        <v>1.75859733136573e-06</v>
      </c>
      <c r="AG138" t="n">
        <v>12</v>
      </c>
      <c r="AH138" t="n">
        <v>332181.244408591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7.5925</v>
      </c>
      <c r="E139" t="n">
        <v>13.17</v>
      </c>
      <c r="F139" t="n">
        <v>10.44</v>
      </c>
      <c r="G139" t="n">
        <v>156.66</v>
      </c>
      <c r="H139" t="n">
        <v>2.39</v>
      </c>
      <c r="I139" t="n">
        <v>4</v>
      </c>
      <c r="J139" t="n">
        <v>262.64</v>
      </c>
      <c r="K139" t="n">
        <v>55.27</v>
      </c>
      <c r="L139" t="n">
        <v>35.25</v>
      </c>
      <c r="M139" t="n">
        <v>2</v>
      </c>
      <c r="N139" t="n">
        <v>67.12</v>
      </c>
      <c r="O139" t="n">
        <v>32626.21</v>
      </c>
      <c r="P139" t="n">
        <v>142.39</v>
      </c>
      <c r="Q139" t="n">
        <v>197.75</v>
      </c>
      <c r="R139" t="n">
        <v>29.07</v>
      </c>
      <c r="S139" t="n">
        <v>25.4</v>
      </c>
      <c r="T139" t="n">
        <v>1012.91</v>
      </c>
      <c r="U139" t="n">
        <v>0.87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268.5322269333536</v>
      </c>
      <c r="AB139" t="n">
        <v>367.4176396959622</v>
      </c>
      <c r="AC139" t="n">
        <v>332.3518158372749</v>
      </c>
      <c r="AD139" t="n">
        <v>268532.2269333536</v>
      </c>
      <c r="AE139" t="n">
        <v>367417.6396959622</v>
      </c>
      <c r="AF139" t="n">
        <v>1.75866682099975e-06</v>
      </c>
      <c r="AG139" t="n">
        <v>12</v>
      </c>
      <c r="AH139" t="n">
        <v>332351.8158372749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7.5927</v>
      </c>
      <c r="E140" t="n">
        <v>13.17</v>
      </c>
      <c r="F140" t="n">
        <v>10.44</v>
      </c>
      <c r="G140" t="n">
        <v>156.65</v>
      </c>
      <c r="H140" t="n">
        <v>2.4</v>
      </c>
      <c r="I140" t="n">
        <v>4</v>
      </c>
      <c r="J140" t="n">
        <v>263.1</v>
      </c>
      <c r="K140" t="n">
        <v>55.27</v>
      </c>
      <c r="L140" t="n">
        <v>35.5</v>
      </c>
      <c r="M140" t="n">
        <v>2</v>
      </c>
      <c r="N140" t="n">
        <v>67.33</v>
      </c>
      <c r="O140" t="n">
        <v>32683.74</v>
      </c>
      <c r="P140" t="n">
        <v>142.51</v>
      </c>
      <c r="Q140" t="n">
        <v>197.75</v>
      </c>
      <c r="R140" t="n">
        <v>29.06</v>
      </c>
      <c r="S140" t="n">
        <v>25.4</v>
      </c>
      <c r="T140" t="n">
        <v>1006.83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268.6145427998727</v>
      </c>
      <c r="AB140" t="n">
        <v>367.5302678960534</v>
      </c>
      <c r="AC140" t="n">
        <v>332.4536949600241</v>
      </c>
      <c r="AD140" t="n">
        <v>268614.5427998727</v>
      </c>
      <c r="AE140" t="n">
        <v>367530.2678960534</v>
      </c>
      <c r="AF140" t="n">
        <v>1.75871314742243e-06</v>
      </c>
      <c r="AG140" t="n">
        <v>12</v>
      </c>
      <c r="AH140" t="n">
        <v>332453.694960024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7.5921</v>
      </c>
      <c r="E141" t="n">
        <v>13.17</v>
      </c>
      <c r="F141" t="n">
        <v>10.44</v>
      </c>
      <c r="G141" t="n">
        <v>156.67</v>
      </c>
      <c r="H141" t="n">
        <v>2.41</v>
      </c>
      <c r="I141" t="n">
        <v>4</v>
      </c>
      <c r="J141" t="n">
        <v>263.57</v>
      </c>
      <c r="K141" t="n">
        <v>55.27</v>
      </c>
      <c r="L141" t="n">
        <v>35.75</v>
      </c>
      <c r="M141" t="n">
        <v>2</v>
      </c>
      <c r="N141" t="n">
        <v>67.55</v>
      </c>
      <c r="O141" t="n">
        <v>32741.36</v>
      </c>
      <c r="P141" t="n">
        <v>142.57</v>
      </c>
      <c r="Q141" t="n">
        <v>197.75</v>
      </c>
      <c r="R141" t="n">
        <v>29.05</v>
      </c>
      <c r="S141" t="n">
        <v>25.4</v>
      </c>
      <c r="T141" t="n">
        <v>1002.32</v>
      </c>
      <c r="U141" t="n">
        <v>0.87</v>
      </c>
      <c r="V141" t="n">
        <v>0.89</v>
      </c>
      <c r="W141" t="n">
        <v>2.95</v>
      </c>
      <c r="X141" t="n">
        <v>0.06</v>
      </c>
      <c r="Y141" t="n">
        <v>1</v>
      </c>
      <c r="Z141" t="n">
        <v>10</v>
      </c>
      <c r="AA141" t="n">
        <v>268.6686349415046</v>
      </c>
      <c r="AB141" t="n">
        <v>367.604279150611</v>
      </c>
      <c r="AC141" t="n">
        <v>332.5206426843221</v>
      </c>
      <c r="AD141" t="n">
        <v>268668.6349415046</v>
      </c>
      <c r="AE141" t="n">
        <v>367604.279150611</v>
      </c>
      <c r="AF141" t="n">
        <v>1.75857416815439e-06</v>
      </c>
      <c r="AG141" t="n">
        <v>12</v>
      </c>
      <c r="AH141" t="n">
        <v>332520.6426843221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7.5919</v>
      </c>
      <c r="E142" t="n">
        <v>13.17</v>
      </c>
      <c r="F142" t="n">
        <v>10.45</v>
      </c>
      <c r="G142" t="n">
        <v>156.68</v>
      </c>
      <c r="H142" t="n">
        <v>2.43</v>
      </c>
      <c r="I142" t="n">
        <v>4</v>
      </c>
      <c r="J142" t="n">
        <v>264.04</v>
      </c>
      <c r="K142" t="n">
        <v>55.27</v>
      </c>
      <c r="L142" t="n">
        <v>36</v>
      </c>
      <c r="M142" t="n">
        <v>2</v>
      </c>
      <c r="N142" t="n">
        <v>67.77</v>
      </c>
      <c r="O142" t="n">
        <v>32799.06</v>
      </c>
      <c r="P142" t="n">
        <v>142.71</v>
      </c>
      <c r="Q142" t="n">
        <v>197.75</v>
      </c>
      <c r="R142" t="n">
        <v>29.16</v>
      </c>
      <c r="S142" t="n">
        <v>25.4</v>
      </c>
      <c r="T142" t="n">
        <v>1057.43</v>
      </c>
      <c r="U142" t="n">
        <v>0.87</v>
      </c>
      <c r="V142" t="n">
        <v>0.89</v>
      </c>
      <c r="W142" t="n">
        <v>2.94</v>
      </c>
      <c r="X142" t="n">
        <v>0.06</v>
      </c>
      <c r="Y142" t="n">
        <v>1</v>
      </c>
      <c r="Z142" t="n">
        <v>10</v>
      </c>
      <c r="AA142" t="n">
        <v>268.8091993381343</v>
      </c>
      <c r="AB142" t="n">
        <v>367.7966055593433</v>
      </c>
      <c r="AC142" t="n">
        <v>332.6946137305368</v>
      </c>
      <c r="AD142" t="n">
        <v>268809.1993381343</v>
      </c>
      <c r="AE142" t="n">
        <v>367796.6055593434</v>
      </c>
      <c r="AF142" t="n">
        <v>1.758527841731709e-06</v>
      </c>
      <c r="AG142" t="n">
        <v>12</v>
      </c>
      <c r="AH142" t="n">
        <v>332694.6137305368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7.5897</v>
      </c>
      <c r="E143" t="n">
        <v>13.18</v>
      </c>
      <c r="F143" t="n">
        <v>10.45</v>
      </c>
      <c r="G143" t="n">
        <v>156.73</v>
      </c>
      <c r="H143" t="n">
        <v>2.44</v>
      </c>
      <c r="I143" t="n">
        <v>4</v>
      </c>
      <c r="J143" t="n">
        <v>264.51</v>
      </c>
      <c r="K143" t="n">
        <v>55.27</v>
      </c>
      <c r="L143" t="n">
        <v>36.25</v>
      </c>
      <c r="M143" t="n">
        <v>2</v>
      </c>
      <c r="N143" t="n">
        <v>67.98999999999999</v>
      </c>
      <c r="O143" t="n">
        <v>32856.84</v>
      </c>
      <c r="P143" t="n">
        <v>142.87</v>
      </c>
      <c r="Q143" t="n">
        <v>197.75</v>
      </c>
      <c r="R143" t="n">
        <v>29.26</v>
      </c>
      <c r="S143" t="n">
        <v>25.4</v>
      </c>
      <c r="T143" t="n">
        <v>1104.89</v>
      </c>
      <c r="U143" t="n">
        <v>0.87</v>
      </c>
      <c r="V143" t="n">
        <v>0.89</v>
      </c>
      <c r="W143" t="n">
        <v>2.94</v>
      </c>
      <c r="X143" t="n">
        <v>0.06</v>
      </c>
      <c r="Y143" t="n">
        <v>1</v>
      </c>
      <c r="Z143" t="n">
        <v>10</v>
      </c>
      <c r="AA143" t="n">
        <v>268.9646351974534</v>
      </c>
      <c r="AB143" t="n">
        <v>368.0092797594098</v>
      </c>
      <c r="AC143" t="n">
        <v>332.886990603439</v>
      </c>
      <c r="AD143" t="n">
        <v>268964.6351974534</v>
      </c>
      <c r="AE143" t="n">
        <v>368009.2797594098</v>
      </c>
      <c r="AF143" t="n">
        <v>1.758018251082226e-06</v>
      </c>
      <c r="AG143" t="n">
        <v>12</v>
      </c>
      <c r="AH143" t="n">
        <v>332886.990603439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7.5898</v>
      </c>
      <c r="E144" t="n">
        <v>13.18</v>
      </c>
      <c r="F144" t="n">
        <v>10.45</v>
      </c>
      <c r="G144" t="n">
        <v>156.73</v>
      </c>
      <c r="H144" t="n">
        <v>2.45</v>
      </c>
      <c r="I144" t="n">
        <v>4</v>
      </c>
      <c r="J144" t="n">
        <v>264.98</v>
      </c>
      <c r="K144" t="n">
        <v>55.27</v>
      </c>
      <c r="L144" t="n">
        <v>36.5</v>
      </c>
      <c r="M144" t="n">
        <v>2</v>
      </c>
      <c r="N144" t="n">
        <v>68.2</v>
      </c>
      <c r="O144" t="n">
        <v>32914.7</v>
      </c>
      <c r="P144" t="n">
        <v>142.86</v>
      </c>
      <c r="Q144" t="n">
        <v>197.75</v>
      </c>
      <c r="R144" t="n">
        <v>29.29</v>
      </c>
      <c r="S144" t="n">
        <v>25.4</v>
      </c>
      <c r="T144" t="n">
        <v>1122.22</v>
      </c>
      <c r="U144" t="n">
        <v>0.87</v>
      </c>
      <c r="V144" t="n">
        <v>0.89</v>
      </c>
      <c r="W144" t="n">
        <v>2.94</v>
      </c>
      <c r="X144" t="n">
        <v>0.06</v>
      </c>
      <c r="Y144" t="n">
        <v>1</v>
      </c>
      <c r="Z144" t="n">
        <v>10</v>
      </c>
      <c r="AA144" t="n">
        <v>268.9556124958468</v>
      </c>
      <c r="AB144" t="n">
        <v>367.9969345010181</v>
      </c>
      <c r="AC144" t="n">
        <v>332.8758235591816</v>
      </c>
      <c r="AD144" t="n">
        <v>268955.6124958468</v>
      </c>
      <c r="AE144" t="n">
        <v>367996.9345010181</v>
      </c>
      <c r="AF144" t="n">
        <v>1.758041414293567e-06</v>
      </c>
      <c r="AG144" t="n">
        <v>12</v>
      </c>
      <c r="AH144" t="n">
        <v>332875.8235591816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7.5932</v>
      </c>
      <c r="E145" t="n">
        <v>13.17</v>
      </c>
      <c r="F145" t="n">
        <v>10.44</v>
      </c>
      <c r="G145" t="n">
        <v>156.64</v>
      </c>
      <c r="H145" t="n">
        <v>2.46</v>
      </c>
      <c r="I145" t="n">
        <v>4</v>
      </c>
      <c r="J145" t="n">
        <v>265.45</v>
      </c>
      <c r="K145" t="n">
        <v>55.27</v>
      </c>
      <c r="L145" t="n">
        <v>36.75</v>
      </c>
      <c r="M145" t="n">
        <v>2</v>
      </c>
      <c r="N145" t="n">
        <v>68.42</v>
      </c>
      <c r="O145" t="n">
        <v>32972.65</v>
      </c>
      <c r="P145" t="n">
        <v>142.74</v>
      </c>
      <c r="Q145" t="n">
        <v>197.75</v>
      </c>
      <c r="R145" t="n">
        <v>29.06</v>
      </c>
      <c r="S145" t="n">
        <v>25.4</v>
      </c>
      <c r="T145" t="n">
        <v>1006.64</v>
      </c>
      <c r="U145" t="n">
        <v>0.87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268.7701453049666</v>
      </c>
      <c r="AB145" t="n">
        <v>367.7431701082209</v>
      </c>
      <c r="AC145" t="n">
        <v>332.6462780838723</v>
      </c>
      <c r="AD145" t="n">
        <v>268770.1453049666</v>
      </c>
      <c r="AE145" t="n">
        <v>367743.1701082209</v>
      </c>
      <c r="AF145" t="n">
        <v>1.758828963479131e-06</v>
      </c>
      <c r="AG145" t="n">
        <v>12</v>
      </c>
      <c r="AH145" t="n">
        <v>332646.2780838723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7.594</v>
      </c>
      <c r="E146" t="n">
        <v>13.17</v>
      </c>
      <c r="F146" t="n">
        <v>10.44</v>
      </c>
      <c r="G146" t="n">
        <v>156.62</v>
      </c>
      <c r="H146" t="n">
        <v>2.48</v>
      </c>
      <c r="I146" t="n">
        <v>4</v>
      </c>
      <c r="J146" t="n">
        <v>265.92</v>
      </c>
      <c r="K146" t="n">
        <v>55.27</v>
      </c>
      <c r="L146" t="n">
        <v>37</v>
      </c>
      <c r="M146" t="n">
        <v>2</v>
      </c>
      <c r="N146" t="n">
        <v>68.65000000000001</v>
      </c>
      <c r="O146" t="n">
        <v>33030.68</v>
      </c>
      <c r="P146" t="n">
        <v>142.78</v>
      </c>
      <c r="Q146" t="n">
        <v>197.75</v>
      </c>
      <c r="R146" t="n">
        <v>28.97</v>
      </c>
      <c r="S146" t="n">
        <v>25.4</v>
      </c>
      <c r="T146" t="n">
        <v>960.45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268.7840176534943</v>
      </c>
      <c r="AB146" t="n">
        <v>367.7621508674813</v>
      </c>
      <c r="AC146" t="n">
        <v>332.6634473461086</v>
      </c>
      <c r="AD146" t="n">
        <v>268784.0176534943</v>
      </c>
      <c r="AE146" t="n">
        <v>367762.1508674813</v>
      </c>
      <c r="AF146" t="n">
        <v>1.759014269169852e-06</v>
      </c>
      <c r="AG146" t="n">
        <v>12</v>
      </c>
      <c r="AH146" t="n">
        <v>332663.4473461086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7.5929</v>
      </c>
      <c r="E147" t="n">
        <v>13.17</v>
      </c>
      <c r="F147" t="n">
        <v>10.44</v>
      </c>
      <c r="G147" t="n">
        <v>156.65</v>
      </c>
      <c r="H147" t="n">
        <v>2.49</v>
      </c>
      <c r="I147" t="n">
        <v>4</v>
      </c>
      <c r="J147" t="n">
        <v>266.39</v>
      </c>
      <c r="K147" t="n">
        <v>55.27</v>
      </c>
      <c r="L147" t="n">
        <v>37.25</v>
      </c>
      <c r="M147" t="n">
        <v>2</v>
      </c>
      <c r="N147" t="n">
        <v>68.87</v>
      </c>
      <c r="O147" t="n">
        <v>33088.79</v>
      </c>
      <c r="P147" t="n">
        <v>142.76</v>
      </c>
      <c r="Q147" t="n">
        <v>197.75</v>
      </c>
      <c r="R147" t="n">
        <v>29.01</v>
      </c>
      <c r="S147" t="n">
        <v>25.4</v>
      </c>
      <c r="T147" t="n">
        <v>978.92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268.7900275066713</v>
      </c>
      <c r="AB147" t="n">
        <v>367.7703738137341</v>
      </c>
      <c r="AC147" t="n">
        <v>332.670885505912</v>
      </c>
      <c r="AD147" t="n">
        <v>268790.0275066713</v>
      </c>
      <c r="AE147" t="n">
        <v>367770.3738137341</v>
      </c>
      <c r="AF147" t="n">
        <v>1.758759473845111e-06</v>
      </c>
      <c r="AG147" t="n">
        <v>12</v>
      </c>
      <c r="AH147" t="n">
        <v>332670.885505912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7.5929</v>
      </c>
      <c r="E148" t="n">
        <v>13.17</v>
      </c>
      <c r="F148" t="n">
        <v>10.44</v>
      </c>
      <c r="G148" t="n">
        <v>156.65</v>
      </c>
      <c r="H148" t="n">
        <v>2.5</v>
      </c>
      <c r="I148" t="n">
        <v>4</v>
      </c>
      <c r="J148" t="n">
        <v>266.86</v>
      </c>
      <c r="K148" t="n">
        <v>55.27</v>
      </c>
      <c r="L148" t="n">
        <v>37.5</v>
      </c>
      <c r="M148" t="n">
        <v>2</v>
      </c>
      <c r="N148" t="n">
        <v>69.09</v>
      </c>
      <c r="O148" t="n">
        <v>33146.99</v>
      </c>
      <c r="P148" t="n">
        <v>142.83</v>
      </c>
      <c r="Q148" t="n">
        <v>197.75</v>
      </c>
      <c r="R148" t="n">
        <v>29.02</v>
      </c>
      <c r="S148" t="n">
        <v>25.4</v>
      </c>
      <c r="T148" t="n">
        <v>985.46</v>
      </c>
      <c r="U148" t="n">
        <v>0.88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  <c r="AA148" t="n">
        <v>268.8401976787646</v>
      </c>
      <c r="AB148" t="n">
        <v>367.8390188565438</v>
      </c>
      <c r="AC148" t="n">
        <v>332.7329791621799</v>
      </c>
      <c r="AD148" t="n">
        <v>268840.1976787646</v>
      </c>
      <c r="AE148" t="n">
        <v>367839.0188565438</v>
      </c>
      <c r="AF148" t="n">
        <v>1.758759473845111e-06</v>
      </c>
      <c r="AG148" t="n">
        <v>12</v>
      </c>
      <c r="AH148" t="n">
        <v>332732.9791621799</v>
      </c>
    </row>
    <row r="149">
      <c r="A149" t="n">
        <v>147</v>
      </c>
      <c r="B149" t="n">
        <v>105</v>
      </c>
      <c r="C149" t="inlineStr">
        <is>
          <t xml:space="preserve">CONCLUIDO	</t>
        </is>
      </c>
      <c r="D149" t="n">
        <v>7.5927</v>
      </c>
      <c r="E149" t="n">
        <v>13.17</v>
      </c>
      <c r="F149" t="n">
        <v>10.44</v>
      </c>
      <c r="G149" t="n">
        <v>156.65</v>
      </c>
      <c r="H149" t="n">
        <v>2.51</v>
      </c>
      <c r="I149" t="n">
        <v>4</v>
      </c>
      <c r="J149" t="n">
        <v>267.33</v>
      </c>
      <c r="K149" t="n">
        <v>55.27</v>
      </c>
      <c r="L149" t="n">
        <v>37.75</v>
      </c>
      <c r="M149" t="n">
        <v>2</v>
      </c>
      <c r="N149" t="n">
        <v>69.31</v>
      </c>
      <c r="O149" t="n">
        <v>33205.27</v>
      </c>
      <c r="P149" t="n">
        <v>142.88</v>
      </c>
      <c r="Q149" t="n">
        <v>197.75</v>
      </c>
      <c r="R149" t="n">
        <v>29.04</v>
      </c>
      <c r="S149" t="n">
        <v>25.4</v>
      </c>
      <c r="T149" t="n">
        <v>994.54</v>
      </c>
      <c r="U149" t="n">
        <v>0.87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268.8797349804902</v>
      </c>
      <c r="AB149" t="n">
        <v>367.8931155370276</v>
      </c>
      <c r="AC149" t="n">
        <v>332.7819129314035</v>
      </c>
      <c r="AD149" t="n">
        <v>268879.7349804902</v>
      </c>
      <c r="AE149" t="n">
        <v>367893.1155370276</v>
      </c>
      <c r="AF149" t="n">
        <v>1.75871314742243e-06</v>
      </c>
      <c r="AG149" t="n">
        <v>12</v>
      </c>
      <c r="AH149" t="n">
        <v>332781.9129314035</v>
      </c>
    </row>
    <row r="150">
      <c r="A150" t="n">
        <v>148</v>
      </c>
      <c r="B150" t="n">
        <v>105</v>
      </c>
      <c r="C150" t="inlineStr">
        <is>
          <t xml:space="preserve">CONCLUIDO	</t>
        </is>
      </c>
      <c r="D150" t="n">
        <v>7.5911</v>
      </c>
      <c r="E150" t="n">
        <v>13.17</v>
      </c>
      <c r="F150" t="n">
        <v>10.45</v>
      </c>
      <c r="G150" t="n">
        <v>156.7</v>
      </c>
      <c r="H150" t="n">
        <v>2.53</v>
      </c>
      <c r="I150" t="n">
        <v>4</v>
      </c>
      <c r="J150" t="n">
        <v>267.81</v>
      </c>
      <c r="K150" t="n">
        <v>55.27</v>
      </c>
      <c r="L150" t="n">
        <v>38</v>
      </c>
      <c r="M150" t="n">
        <v>2</v>
      </c>
      <c r="N150" t="n">
        <v>69.53</v>
      </c>
      <c r="O150" t="n">
        <v>33263.64</v>
      </c>
      <c r="P150" t="n">
        <v>142.86</v>
      </c>
      <c r="Q150" t="n">
        <v>197.75</v>
      </c>
      <c r="R150" t="n">
        <v>29.15</v>
      </c>
      <c r="S150" t="n">
        <v>25.4</v>
      </c>
      <c r="T150" t="n">
        <v>1048.62</v>
      </c>
      <c r="U150" t="n">
        <v>0.87</v>
      </c>
      <c r="V150" t="n">
        <v>0.89</v>
      </c>
      <c r="W150" t="n">
        <v>2.94</v>
      </c>
      <c r="X150" t="n">
        <v>0.06</v>
      </c>
      <c r="Y150" t="n">
        <v>1</v>
      </c>
      <c r="Z150" t="n">
        <v>10</v>
      </c>
      <c r="AA150" t="n">
        <v>268.931534277238</v>
      </c>
      <c r="AB150" t="n">
        <v>367.9639896200615</v>
      </c>
      <c r="AC150" t="n">
        <v>332.846022891425</v>
      </c>
      <c r="AD150" t="n">
        <v>268931.534277238</v>
      </c>
      <c r="AE150" t="n">
        <v>367963.9896200615</v>
      </c>
      <c r="AF150" t="n">
        <v>1.758342536040988e-06</v>
      </c>
      <c r="AG150" t="n">
        <v>12</v>
      </c>
      <c r="AH150" t="n">
        <v>332846.022891425</v>
      </c>
    </row>
    <row r="151">
      <c r="A151" t="n">
        <v>149</v>
      </c>
      <c r="B151" t="n">
        <v>105</v>
      </c>
      <c r="C151" t="inlineStr">
        <is>
          <t xml:space="preserve">CONCLUIDO	</t>
        </is>
      </c>
      <c r="D151" t="n">
        <v>7.5913</v>
      </c>
      <c r="E151" t="n">
        <v>13.17</v>
      </c>
      <c r="F151" t="n">
        <v>10.45</v>
      </c>
      <c r="G151" t="n">
        <v>156.69</v>
      </c>
      <c r="H151" t="n">
        <v>2.54</v>
      </c>
      <c r="I151" t="n">
        <v>4</v>
      </c>
      <c r="J151" t="n">
        <v>268.28</v>
      </c>
      <c r="K151" t="n">
        <v>55.27</v>
      </c>
      <c r="L151" t="n">
        <v>38.25</v>
      </c>
      <c r="M151" t="n">
        <v>2</v>
      </c>
      <c r="N151" t="n">
        <v>69.76000000000001</v>
      </c>
      <c r="O151" t="n">
        <v>33322.09</v>
      </c>
      <c r="P151" t="n">
        <v>142.94</v>
      </c>
      <c r="Q151" t="n">
        <v>197.79</v>
      </c>
      <c r="R151" t="n">
        <v>29.19</v>
      </c>
      <c r="S151" t="n">
        <v>25.4</v>
      </c>
      <c r="T151" t="n">
        <v>1073.05</v>
      </c>
      <c r="U151" t="n">
        <v>0.87</v>
      </c>
      <c r="V151" t="n">
        <v>0.89</v>
      </c>
      <c r="W151" t="n">
        <v>2.94</v>
      </c>
      <c r="X151" t="n">
        <v>0.06</v>
      </c>
      <c r="Y151" t="n">
        <v>1</v>
      </c>
      <c r="Z151" t="n">
        <v>10</v>
      </c>
      <c r="AA151" t="n">
        <v>268.9851800922594</v>
      </c>
      <c r="AB151" t="n">
        <v>368.0373901908602</v>
      </c>
      <c r="AC151" t="n">
        <v>332.912418214765</v>
      </c>
      <c r="AD151" t="n">
        <v>268985.1800922594</v>
      </c>
      <c r="AE151" t="n">
        <v>368037.3901908601</v>
      </c>
      <c r="AF151" t="n">
        <v>1.758388862463669e-06</v>
      </c>
      <c r="AG151" t="n">
        <v>12</v>
      </c>
      <c r="AH151" t="n">
        <v>332912.418214765</v>
      </c>
    </row>
    <row r="152">
      <c r="A152" t="n">
        <v>150</v>
      </c>
      <c r="B152" t="n">
        <v>105</v>
      </c>
      <c r="C152" t="inlineStr">
        <is>
          <t xml:space="preserve">CONCLUIDO	</t>
        </is>
      </c>
      <c r="D152" t="n">
        <v>7.5919</v>
      </c>
      <c r="E152" t="n">
        <v>13.17</v>
      </c>
      <c r="F152" t="n">
        <v>10.45</v>
      </c>
      <c r="G152" t="n">
        <v>156.68</v>
      </c>
      <c r="H152" t="n">
        <v>2.55</v>
      </c>
      <c r="I152" t="n">
        <v>4</v>
      </c>
      <c r="J152" t="n">
        <v>268.75</v>
      </c>
      <c r="K152" t="n">
        <v>55.27</v>
      </c>
      <c r="L152" t="n">
        <v>38.5</v>
      </c>
      <c r="M152" t="n">
        <v>2</v>
      </c>
      <c r="N152" t="n">
        <v>69.98</v>
      </c>
      <c r="O152" t="n">
        <v>33380.63</v>
      </c>
      <c r="P152" t="n">
        <v>142.92</v>
      </c>
      <c r="Q152" t="n">
        <v>197.76</v>
      </c>
      <c r="R152" t="n">
        <v>29.1</v>
      </c>
      <c r="S152" t="n">
        <v>25.4</v>
      </c>
      <c r="T152" t="n">
        <v>1025.1</v>
      </c>
      <c r="U152" t="n">
        <v>0.87</v>
      </c>
      <c r="V152" t="n">
        <v>0.89</v>
      </c>
      <c r="W152" t="n">
        <v>2.94</v>
      </c>
      <c r="X152" t="n">
        <v>0.06</v>
      </c>
      <c r="Y152" t="n">
        <v>1</v>
      </c>
      <c r="Z152" t="n">
        <v>10</v>
      </c>
      <c r="AA152" t="n">
        <v>268.959729679559</v>
      </c>
      <c r="AB152" t="n">
        <v>368.0025678134105</v>
      </c>
      <c r="AC152" t="n">
        <v>332.8809192361456</v>
      </c>
      <c r="AD152" t="n">
        <v>268959.729679559</v>
      </c>
      <c r="AE152" t="n">
        <v>368002.5678134104</v>
      </c>
      <c r="AF152" t="n">
        <v>1.758527841731709e-06</v>
      </c>
      <c r="AG152" t="n">
        <v>12</v>
      </c>
      <c r="AH152" t="n">
        <v>332880.9192361456</v>
      </c>
    </row>
    <row r="153">
      <c r="A153" t="n">
        <v>151</v>
      </c>
      <c r="B153" t="n">
        <v>105</v>
      </c>
      <c r="C153" t="inlineStr">
        <is>
          <t xml:space="preserve">CONCLUIDO	</t>
        </is>
      </c>
      <c r="D153" t="n">
        <v>7.5917</v>
      </c>
      <c r="E153" t="n">
        <v>13.17</v>
      </c>
      <c r="F153" t="n">
        <v>10.45</v>
      </c>
      <c r="G153" t="n">
        <v>156.68</v>
      </c>
      <c r="H153" t="n">
        <v>2.56</v>
      </c>
      <c r="I153" t="n">
        <v>4</v>
      </c>
      <c r="J153" t="n">
        <v>269.23</v>
      </c>
      <c r="K153" t="n">
        <v>55.27</v>
      </c>
      <c r="L153" t="n">
        <v>38.75</v>
      </c>
      <c r="M153" t="n">
        <v>2</v>
      </c>
      <c r="N153" t="n">
        <v>70.20999999999999</v>
      </c>
      <c r="O153" t="n">
        <v>33439.25</v>
      </c>
      <c r="P153" t="n">
        <v>142.92</v>
      </c>
      <c r="Q153" t="n">
        <v>197.76</v>
      </c>
      <c r="R153" t="n">
        <v>29.05</v>
      </c>
      <c r="S153" t="n">
        <v>25.4</v>
      </c>
      <c r="T153" t="n">
        <v>1002.04</v>
      </c>
      <c r="U153" t="n">
        <v>0.87</v>
      </c>
      <c r="V153" t="n">
        <v>0.89</v>
      </c>
      <c r="W153" t="n">
        <v>2.95</v>
      </c>
      <c r="X153" t="n">
        <v>0.06</v>
      </c>
      <c r="Y153" t="n">
        <v>1</v>
      </c>
      <c r="Z153" t="n">
        <v>10</v>
      </c>
      <c r="AA153" t="n">
        <v>268.9634338365811</v>
      </c>
      <c r="AB153" t="n">
        <v>368.007636004464</v>
      </c>
      <c r="AC153" t="n">
        <v>332.8855037261582</v>
      </c>
      <c r="AD153" t="n">
        <v>268963.4338365811</v>
      </c>
      <c r="AE153" t="n">
        <v>368007.636004464</v>
      </c>
      <c r="AF153" t="n">
        <v>1.758481515309029e-06</v>
      </c>
      <c r="AG153" t="n">
        <v>12</v>
      </c>
      <c r="AH153" t="n">
        <v>332885.5037261582</v>
      </c>
    </row>
    <row r="154">
      <c r="A154" t="n">
        <v>152</v>
      </c>
      <c r="B154" t="n">
        <v>105</v>
      </c>
      <c r="C154" t="inlineStr">
        <is>
          <t xml:space="preserve">CONCLUIDO	</t>
        </is>
      </c>
      <c r="D154" t="n">
        <v>7.5925</v>
      </c>
      <c r="E154" t="n">
        <v>13.17</v>
      </c>
      <c r="F154" t="n">
        <v>10.44</v>
      </c>
      <c r="G154" t="n">
        <v>156.66</v>
      </c>
      <c r="H154" t="n">
        <v>2.57</v>
      </c>
      <c r="I154" t="n">
        <v>4</v>
      </c>
      <c r="J154" t="n">
        <v>269.71</v>
      </c>
      <c r="K154" t="n">
        <v>55.27</v>
      </c>
      <c r="L154" t="n">
        <v>39</v>
      </c>
      <c r="M154" t="n">
        <v>2</v>
      </c>
      <c r="N154" t="n">
        <v>70.43000000000001</v>
      </c>
      <c r="O154" t="n">
        <v>33497.96</v>
      </c>
      <c r="P154" t="n">
        <v>142.9</v>
      </c>
      <c r="Q154" t="n">
        <v>197.77</v>
      </c>
      <c r="R154" t="n">
        <v>29.04</v>
      </c>
      <c r="S154" t="n">
        <v>25.4</v>
      </c>
      <c r="T154" t="n">
        <v>995.72</v>
      </c>
      <c r="U154" t="n">
        <v>0.87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268.8977717300805</v>
      </c>
      <c r="AB154" t="n">
        <v>367.9177942135423</v>
      </c>
      <c r="AC154" t="n">
        <v>332.8042363096683</v>
      </c>
      <c r="AD154" t="n">
        <v>268897.7717300805</v>
      </c>
      <c r="AE154" t="n">
        <v>367917.7942135422</v>
      </c>
      <c r="AF154" t="n">
        <v>1.75866682099975e-06</v>
      </c>
      <c r="AG154" t="n">
        <v>12</v>
      </c>
      <c r="AH154" t="n">
        <v>332804.2363096683</v>
      </c>
    </row>
    <row r="155">
      <c r="A155" t="n">
        <v>153</v>
      </c>
      <c r="B155" t="n">
        <v>105</v>
      </c>
      <c r="C155" t="inlineStr">
        <is>
          <t xml:space="preserve">CONCLUIDO	</t>
        </is>
      </c>
      <c r="D155" t="n">
        <v>7.5922</v>
      </c>
      <c r="E155" t="n">
        <v>13.17</v>
      </c>
      <c r="F155" t="n">
        <v>10.44</v>
      </c>
      <c r="G155" t="n">
        <v>156.67</v>
      </c>
      <c r="H155" t="n">
        <v>2.59</v>
      </c>
      <c r="I155" t="n">
        <v>4</v>
      </c>
      <c r="J155" t="n">
        <v>270.18</v>
      </c>
      <c r="K155" t="n">
        <v>55.27</v>
      </c>
      <c r="L155" t="n">
        <v>39.25</v>
      </c>
      <c r="M155" t="n">
        <v>2</v>
      </c>
      <c r="N155" t="n">
        <v>70.66</v>
      </c>
      <c r="O155" t="n">
        <v>33556.76</v>
      </c>
      <c r="P155" t="n">
        <v>142.96</v>
      </c>
      <c r="Q155" t="n">
        <v>197.75</v>
      </c>
      <c r="R155" t="n">
        <v>29.04</v>
      </c>
      <c r="S155" t="n">
        <v>25.4</v>
      </c>
      <c r="T155" t="n">
        <v>994.47</v>
      </c>
      <c r="U155" t="n">
        <v>0.87</v>
      </c>
      <c r="V155" t="n">
        <v>0.89</v>
      </c>
      <c r="W155" t="n">
        <v>2.95</v>
      </c>
      <c r="X155" t="n">
        <v>0.05</v>
      </c>
      <c r="Y155" t="n">
        <v>1</v>
      </c>
      <c r="Z155" t="n">
        <v>10</v>
      </c>
      <c r="AA155" t="n">
        <v>268.9463321209988</v>
      </c>
      <c r="AB155" t="n">
        <v>367.9842366827298</v>
      </c>
      <c r="AC155" t="n">
        <v>332.8643376028492</v>
      </c>
      <c r="AD155" t="n">
        <v>268946.3321209988</v>
      </c>
      <c r="AE155" t="n">
        <v>367984.2366827298</v>
      </c>
      <c r="AF155" t="n">
        <v>1.75859733136573e-06</v>
      </c>
      <c r="AG155" t="n">
        <v>12</v>
      </c>
      <c r="AH155" t="n">
        <v>332864.3376028492</v>
      </c>
    </row>
    <row r="156">
      <c r="A156" t="n">
        <v>154</v>
      </c>
      <c r="B156" t="n">
        <v>105</v>
      </c>
      <c r="C156" t="inlineStr">
        <is>
          <t xml:space="preserve">CONCLUIDO	</t>
        </is>
      </c>
      <c r="D156" t="n">
        <v>7.5921</v>
      </c>
      <c r="E156" t="n">
        <v>13.17</v>
      </c>
      <c r="F156" t="n">
        <v>10.44</v>
      </c>
      <c r="G156" t="n">
        <v>156.67</v>
      </c>
      <c r="H156" t="n">
        <v>2.6</v>
      </c>
      <c r="I156" t="n">
        <v>4</v>
      </c>
      <c r="J156" t="n">
        <v>270.66</v>
      </c>
      <c r="K156" t="n">
        <v>55.27</v>
      </c>
      <c r="L156" t="n">
        <v>39.5</v>
      </c>
      <c r="M156" t="n">
        <v>2</v>
      </c>
      <c r="N156" t="n">
        <v>70.89</v>
      </c>
      <c r="O156" t="n">
        <v>33615.65</v>
      </c>
      <c r="P156" t="n">
        <v>142.98</v>
      </c>
      <c r="Q156" t="n">
        <v>197.75</v>
      </c>
      <c r="R156" t="n">
        <v>29.06</v>
      </c>
      <c r="S156" t="n">
        <v>25.4</v>
      </c>
      <c r="T156" t="n">
        <v>1004.43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268.9625197707947</v>
      </c>
      <c r="AB156" t="n">
        <v>368.0063853393294</v>
      </c>
      <c r="AC156" t="n">
        <v>332.8843724227487</v>
      </c>
      <c r="AD156" t="n">
        <v>268962.5197707947</v>
      </c>
      <c r="AE156" t="n">
        <v>368006.3853393294</v>
      </c>
      <c r="AF156" t="n">
        <v>1.75857416815439e-06</v>
      </c>
      <c r="AG156" t="n">
        <v>12</v>
      </c>
      <c r="AH156" t="n">
        <v>332884.3724227487</v>
      </c>
    </row>
    <row r="157">
      <c r="A157" t="n">
        <v>155</v>
      </c>
      <c r="B157" t="n">
        <v>105</v>
      </c>
      <c r="C157" t="inlineStr">
        <is>
          <t xml:space="preserve">CONCLUIDO	</t>
        </is>
      </c>
      <c r="D157" t="n">
        <v>7.5898</v>
      </c>
      <c r="E157" t="n">
        <v>13.18</v>
      </c>
      <c r="F157" t="n">
        <v>10.45</v>
      </c>
      <c r="G157" t="n">
        <v>156.73</v>
      </c>
      <c r="H157" t="n">
        <v>2.61</v>
      </c>
      <c r="I157" t="n">
        <v>4</v>
      </c>
      <c r="J157" t="n">
        <v>271.14</v>
      </c>
      <c r="K157" t="n">
        <v>55.27</v>
      </c>
      <c r="L157" t="n">
        <v>39.75</v>
      </c>
      <c r="M157" t="n">
        <v>2</v>
      </c>
      <c r="N157" t="n">
        <v>71.12</v>
      </c>
      <c r="O157" t="n">
        <v>33674.62</v>
      </c>
      <c r="P157" t="n">
        <v>142.99</v>
      </c>
      <c r="Q157" t="n">
        <v>197.75</v>
      </c>
      <c r="R157" t="n">
        <v>29.17</v>
      </c>
      <c r="S157" t="n">
        <v>25.4</v>
      </c>
      <c r="T157" t="n">
        <v>1061.88</v>
      </c>
      <c r="U157" t="n">
        <v>0.87</v>
      </c>
      <c r="V157" t="n">
        <v>0.89</v>
      </c>
      <c r="W157" t="n">
        <v>2.95</v>
      </c>
      <c r="X157" t="n">
        <v>0.06</v>
      </c>
      <c r="Y157" t="n">
        <v>1</v>
      </c>
      <c r="Z157" t="n">
        <v>10</v>
      </c>
      <c r="AA157" t="n">
        <v>269.0488237285149</v>
      </c>
      <c r="AB157" t="n">
        <v>368.124470221744</v>
      </c>
      <c r="AC157" t="n">
        <v>332.991187449719</v>
      </c>
      <c r="AD157" t="n">
        <v>269048.8237285149</v>
      </c>
      <c r="AE157" t="n">
        <v>368124.470221744</v>
      </c>
      <c r="AF157" t="n">
        <v>1.758041414293567e-06</v>
      </c>
      <c r="AG157" t="n">
        <v>12</v>
      </c>
      <c r="AH157" t="n">
        <v>332991.1874497189</v>
      </c>
    </row>
    <row r="158">
      <c r="A158" t="n">
        <v>156</v>
      </c>
      <c r="B158" t="n">
        <v>105</v>
      </c>
      <c r="C158" t="inlineStr">
        <is>
          <t xml:space="preserve">CONCLUIDO	</t>
        </is>
      </c>
      <c r="D158" t="n">
        <v>7.5913</v>
      </c>
      <c r="E158" t="n">
        <v>13.17</v>
      </c>
      <c r="F158" t="n">
        <v>10.45</v>
      </c>
      <c r="G158" t="n">
        <v>156.69</v>
      </c>
      <c r="H158" t="n">
        <v>2.62</v>
      </c>
      <c r="I158" t="n">
        <v>4</v>
      </c>
      <c r="J158" t="n">
        <v>271.62</v>
      </c>
      <c r="K158" t="n">
        <v>55.27</v>
      </c>
      <c r="L158" t="n">
        <v>40</v>
      </c>
      <c r="M158" t="n">
        <v>2</v>
      </c>
      <c r="N158" t="n">
        <v>71.34999999999999</v>
      </c>
      <c r="O158" t="n">
        <v>33733.68</v>
      </c>
      <c r="P158" t="n">
        <v>142.87</v>
      </c>
      <c r="Q158" t="n">
        <v>197.75</v>
      </c>
      <c r="R158" t="n">
        <v>29.15</v>
      </c>
      <c r="S158" t="n">
        <v>25.4</v>
      </c>
      <c r="T158" t="n">
        <v>1048.72</v>
      </c>
      <c r="U158" t="n">
        <v>0.87</v>
      </c>
      <c r="V158" t="n">
        <v>0.89</v>
      </c>
      <c r="W158" t="n">
        <v>2.94</v>
      </c>
      <c r="X158" t="n">
        <v>0.06</v>
      </c>
      <c r="Y158" t="n">
        <v>1</v>
      </c>
      <c r="Z158" t="n">
        <v>10</v>
      </c>
      <c r="AA158" t="n">
        <v>268.9349993459199</v>
      </c>
      <c r="AB158" t="n">
        <v>367.9687306799001</v>
      </c>
      <c r="AC158" t="n">
        <v>332.8503114711668</v>
      </c>
      <c r="AD158" t="n">
        <v>268934.9993459199</v>
      </c>
      <c r="AE158" t="n">
        <v>367968.7306799002</v>
      </c>
      <c r="AF158" t="n">
        <v>1.758388862463669e-06</v>
      </c>
      <c r="AG158" t="n">
        <v>12</v>
      </c>
      <c r="AH158" t="n">
        <v>332850.3114711668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5.9413</v>
      </c>
      <c r="E2" t="n">
        <v>16.83</v>
      </c>
      <c r="F2" t="n">
        <v>12.3</v>
      </c>
      <c r="G2" t="n">
        <v>7.85</v>
      </c>
      <c r="H2" t="n">
        <v>0.14</v>
      </c>
      <c r="I2" t="n">
        <v>94</v>
      </c>
      <c r="J2" t="n">
        <v>124.63</v>
      </c>
      <c r="K2" t="n">
        <v>45</v>
      </c>
      <c r="L2" t="n">
        <v>1</v>
      </c>
      <c r="M2" t="n">
        <v>92</v>
      </c>
      <c r="N2" t="n">
        <v>18.64</v>
      </c>
      <c r="O2" t="n">
        <v>15605.44</v>
      </c>
      <c r="P2" t="n">
        <v>129.83</v>
      </c>
      <c r="Q2" t="n">
        <v>198.07</v>
      </c>
      <c r="R2" t="n">
        <v>86.56</v>
      </c>
      <c r="S2" t="n">
        <v>25.4</v>
      </c>
      <c r="T2" t="n">
        <v>29304.23</v>
      </c>
      <c r="U2" t="n">
        <v>0.29</v>
      </c>
      <c r="V2" t="n">
        <v>0.76</v>
      </c>
      <c r="W2" t="n">
        <v>3.09</v>
      </c>
      <c r="X2" t="n">
        <v>1.9</v>
      </c>
      <c r="Y2" t="n">
        <v>1</v>
      </c>
      <c r="Z2" t="n">
        <v>10</v>
      </c>
      <c r="AA2" t="n">
        <v>313.1580674575458</v>
      </c>
      <c r="AB2" t="n">
        <v>428.4766834542981</v>
      </c>
      <c r="AC2" t="n">
        <v>387.5834701562213</v>
      </c>
      <c r="AD2" t="n">
        <v>313158.0674575458</v>
      </c>
      <c r="AE2" t="n">
        <v>428476.6834542981</v>
      </c>
      <c r="AF2" t="n">
        <v>1.494571105127554e-06</v>
      </c>
      <c r="AG2" t="n">
        <v>15</v>
      </c>
      <c r="AH2" t="n">
        <v>387583.4701562213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6.3069</v>
      </c>
      <c r="E3" t="n">
        <v>15.86</v>
      </c>
      <c r="F3" t="n">
        <v>11.86</v>
      </c>
      <c r="G3" t="n">
        <v>9.75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125.01</v>
      </c>
      <c r="Q3" t="n">
        <v>198.02</v>
      </c>
      <c r="R3" t="n">
        <v>72.65000000000001</v>
      </c>
      <c r="S3" t="n">
        <v>25.4</v>
      </c>
      <c r="T3" t="n">
        <v>22454.26</v>
      </c>
      <c r="U3" t="n">
        <v>0.35</v>
      </c>
      <c r="V3" t="n">
        <v>0.79</v>
      </c>
      <c r="W3" t="n">
        <v>3.07</v>
      </c>
      <c r="X3" t="n">
        <v>1.46</v>
      </c>
      <c r="Y3" t="n">
        <v>1</v>
      </c>
      <c r="Z3" t="n">
        <v>10</v>
      </c>
      <c r="AA3" t="n">
        <v>288.1089156513692</v>
      </c>
      <c r="AB3" t="n">
        <v>394.203328862503</v>
      </c>
      <c r="AC3" t="n">
        <v>356.5811164237119</v>
      </c>
      <c r="AD3" t="n">
        <v>288108.9156513691</v>
      </c>
      <c r="AE3" t="n">
        <v>394203.3288625031</v>
      </c>
      <c r="AF3" t="n">
        <v>1.586540067481691e-06</v>
      </c>
      <c r="AG3" t="n">
        <v>14</v>
      </c>
      <c r="AH3" t="n">
        <v>356581.1164237119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6.5563</v>
      </c>
      <c r="E4" t="n">
        <v>15.25</v>
      </c>
      <c r="F4" t="n">
        <v>11.59</v>
      </c>
      <c r="G4" t="n">
        <v>11.59</v>
      </c>
      <c r="H4" t="n">
        <v>0.21</v>
      </c>
      <c r="I4" t="n">
        <v>60</v>
      </c>
      <c r="J4" t="n">
        <v>125.29</v>
      </c>
      <c r="K4" t="n">
        <v>45</v>
      </c>
      <c r="L4" t="n">
        <v>1.5</v>
      </c>
      <c r="M4" t="n">
        <v>58</v>
      </c>
      <c r="N4" t="n">
        <v>18.79</v>
      </c>
      <c r="O4" t="n">
        <v>15686.51</v>
      </c>
      <c r="P4" t="n">
        <v>121.9</v>
      </c>
      <c r="Q4" t="n">
        <v>197.99</v>
      </c>
      <c r="R4" t="n">
        <v>64.41</v>
      </c>
      <c r="S4" t="n">
        <v>25.4</v>
      </c>
      <c r="T4" t="n">
        <v>18400.01</v>
      </c>
      <c r="U4" t="n">
        <v>0.39</v>
      </c>
      <c r="V4" t="n">
        <v>0.8</v>
      </c>
      <c r="W4" t="n">
        <v>3.04</v>
      </c>
      <c r="X4" t="n">
        <v>1.19</v>
      </c>
      <c r="Y4" t="n">
        <v>1</v>
      </c>
      <c r="Z4" t="n">
        <v>10</v>
      </c>
      <c r="AA4" t="n">
        <v>278.9310873149731</v>
      </c>
      <c r="AB4" t="n">
        <v>381.645819235436</v>
      </c>
      <c r="AC4" t="n">
        <v>345.2220778908767</v>
      </c>
      <c r="AD4" t="n">
        <v>278931.0873149731</v>
      </c>
      <c r="AE4" t="n">
        <v>381645.819235436</v>
      </c>
      <c r="AF4" t="n">
        <v>1.649278194426773e-06</v>
      </c>
      <c r="AG4" t="n">
        <v>14</v>
      </c>
      <c r="AH4" t="n">
        <v>345222.0778908767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6.7597</v>
      </c>
      <c r="E5" t="n">
        <v>14.79</v>
      </c>
      <c r="F5" t="n">
        <v>11.38</v>
      </c>
      <c r="G5" t="n">
        <v>13.66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119.53</v>
      </c>
      <c r="Q5" t="n">
        <v>197.9</v>
      </c>
      <c r="R5" t="n">
        <v>58.34</v>
      </c>
      <c r="S5" t="n">
        <v>25.4</v>
      </c>
      <c r="T5" t="n">
        <v>15416.64</v>
      </c>
      <c r="U5" t="n">
        <v>0.44</v>
      </c>
      <c r="V5" t="n">
        <v>0.82</v>
      </c>
      <c r="W5" t="n">
        <v>3.02</v>
      </c>
      <c r="X5" t="n">
        <v>0.99</v>
      </c>
      <c r="Y5" t="n">
        <v>1</v>
      </c>
      <c r="Z5" t="n">
        <v>10</v>
      </c>
      <c r="AA5" t="n">
        <v>262.315830926433</v>
      </c>
      <c r="AB5" t="n">
        <v>358.9120924312571</v>
      </c>
      <c r="AC5" t="n">
        <v>324.6580260659026</v>
      </c>
      <c r="AD5" t="n">
        <v>262315.830926433</v>
      </c>
      <c r="AE5" t="n">
        <v>358912.0924312571</v>
      </c>
      <c r="AF5" t="n">
        <v>1.700444734204758e-06</v>
      </c>
      <c r="AG5" t="n">
        <v>13</v>
      </c>
      <c r="AH5" t="n">
        <v>324658.0260659026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6.8886</v>
      </c>
      <c r="E6" t="n">
        <v>14.52</v>
      </c>
      <c r="F6" t="n">
        <v>11.26</v>
      </c>
      <c r="G6" t="n">
        <v>15.35</v>
      </c>
      <c r="H6" t="n">
        <v>0.28</v>
      </c>
      <c r="I6" t="n">
        <v>44</v>
      </c>
      <c r="J6" t="n">
        <v>125.95</v>
      </c>
      <c r="K6" t="n">
        <v>45</v>
      </c>
      <c r="L6" t="n">
        <v>2</v>
      </c>
      <c r="M6" t="n">
        <v>42</v>
      </c>
      <c r="N6" t="n">
        <v>18.95</v>
      </c>
      <c r="O6" t="n">
        <v>15767.7</v>
      </c>
      <c r="P6" t="n">
        <v>117.96</v>
      </c>
      <c r="Q6" t="n">
        <v>197.9</v>
      </c>
      <c r="R6" t="n">
        <v>54.02</v>
      </c>
      <c r="S6" t="n">
        <v>25.4</v>
      </c>
      <c r="T6" t="n">
        <v>13288.11</v>
      </c>
      <c r="U6" t="n">
        <v>0.47</v>
      </c>
      <c r="V6" t="n">
        <v>0.83</v>
      </c>
      <c r="W6" t="n">
        <v>3.02</v>
      </c>
      <c r="X6" t="n">
        <v>0.87</v>
      </c>
      <c r="Y6" t="n">
        <v>1</v>
      </c>
      <c r="Z6" t="n">
        <v>10</v>
      </c>
      <c r="AA6" t="n">
        <v>258.192754771306</v>
      </c>
      <c r="AB6" t="n">
        <v>353.27071773853</v>
      </c>
      <c r="AC6" t="n">
        <v>319.5550562561302</v>
      </c>
      <c r="AD6" t="n">
        <v>258192.754771306</v>
      </c>
      <c r="AE6" t="n">
        <v>353270.71773853</v>
      </c>
      <c r="AF6" t="n">
        <v>1.732870333896903e-06</v>
      </c>
      <c r="AG6" t="n">
        <v>13</v>
      </c>
      <c r="AH6" t="n">
        <v>319555.0562561302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7.0322</v>
      </c>
      <c r="E7" t="n">
        <v>14.22</v>
      </c>
      <c r="F7" t="n">
        <v>11.12</v>
      </c>
      <c r="G7" t="n">
        <v>17.55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116.25</v>
      </c>
      <c r="Q7" t="n">
        <v>197.81</v>
      </c>
      <c r="R7" t="n">
        <v>50.05</v>
      </c>
      <c r="S7" t="n">
        <v>25.4</v>
      </c>
      <c r="T7" t="n">
        <v>11332.42</v>
      </c>
      <c r="U7" t="n">
        <v>0.51</v>
      </c>
      <c r="V7" t="n">
        <v>0.84</v>
      </c>
      <c r="W7" t="n">
        <v>3</v>
      </c>
      <c r="X7" t="n">
        <v>0.73</v>
      </c>
      <c r="Y7" t="n">
        <v>1</v>
      </c>
      <c r="Z7" t="n">
        <v>10</v>
      </c>
      <c r="AA7" t="n">
        <v>253.7878185630187</v>
      </c>
      <c r="AB7" t="n">
        <v>347.243689686117</v>
      </c>
      <c r="AC7" t="n">
        <v>314.103239302157</v>
      </c>
      <c r="AD7" t="n">
        <v>253787.8185630187</v>
      </c>
      <c r="AE7" t="n">
        <v>347243.689686117</v>
      </c>
      <c r="AF7" t="n">
        <v>1.768993810357664e-06</v>
      </c>
      <c r="AG7" t="n">
        <v>13</v>
      </c>
      <c r="AH7" t="n">
        <v>314103.239302157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7.0908</v>
      </c>
      <c r="E8" t="n">
        <v>14.1</v>
      </c>
      <c r="F8" t="n">
        <v>11.08</v>
      </c>
      <c r="G8" t="n">
        <v>18.99</v>
      </c>
      <c r="H8" t="n">
        <v>0.35</v>
      </c>
      <c r="I8" t="n">
        <v>35</v>
      </c>
      <c r="J8" t="n">
        <v>126.61</v>
      </c>
      <c r="K8" t="n">
        <v>45</v>
      </c>
      <c r="L8" t="n">
        <v>2.5</v>
      </c>
      <c r="M8" t="n">
        <v>33</v>
      </c>
      <c r="N8" t="n">
        <v>19.11</v>
      </c>
      <c r="O8" t="n">
        <v>15849</v>
      </c>
      <c r="P8" t="n">
        <v>115.67</v>
      </c>
      <c r="Q8" t="n">
        <v>197.78</v>
      </c>
      <c r="R8" t="n">
        <v>48.48</v>
      </c>
      <c r="S8" t="n">
        <v>25.4</v>
      </c>
      <c r="T8" t="n">
        <v>10561.83</v>
      </c>
      <c r="U8" t="n">
        <v>0.52</v>
      </c>
      <c r="V8" t="n">
        <v>0.84</v>
      </c>
      <c r="W8" t="n">
        <v>3</v>
      </c>
      <c r="X8" t="n">
        <v>0.68</v>
      </c>
      <c r="Y8" t="n">
        <v>1</v>
      </c>
      <c r="Z8" t="n">
        <v>10</v>
      </c>
      <c r="AA8" t="n">
        <v>252.185377843545</v>
      </c>
      <c r="AB8" t="n">
        <v>345.0511595990391</v>
      </c>
      <c r="AC8" t="n">
        <v>312.1199612093538</v>
      </c>
      <c r="AD8" t="n">
        <v>252185.3778435451</v>
      </c>
      <c r="AE8" t="n">
        <v>345051.1595990391</v>
      </c>
      <c r="AF8" t="n">
        <v>1.783735006183573e-06</v>
      </c>
      <c r="AG8" t="n">
        <v>13</v>
      </c>
      <c r="AH8" t="n">
        <v>312119.9612093538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7.1862</v>
      </c>
      <c r="E9" t="n">
        <v>13.92</v>
      </c>
      <c r="F9" t="n">
        <v>10.99</v>
      </c>
      <c r="G9" t="n">
        <v>21.27</v>
      </c>
      <c r="H9" t="n">
        <v>0.38</v>
      </c>
      <c r="I9" t="n">
        <v>31</v>
      </c>
      <c r="J9" t="n">
        <v>126.94</v>
      </c>
      <c r="K9" t="n">
        <v>45</v>
      </c>
      <c r="L9" t="n">
        <v>2.75</v>
      </c>
      <c r="M9" t="n">
        <v>29</v>
      </c>
      <c r="N9" t="n">
        <v>19.19</v>
      </c>
      <c r="O9" t="n">
        <v>15889.69</v>
      </c>
      <c r="P9" t="n">
        <v>114.58</v>
      </c>
      <c r="Q9" t="n">
        <v>197.86</v>
      </c>
      <c r="R9" t="n">
        <v>46.11</v>
      </c>
      <c r="S9" t="n">
        <v>25.4</v>
      </c>
      <c r="T9" t="n">
        <v>9398.1</v>
      </c>
      <c r="U9" t="n">
        <v>0.55</v>
      </c>
      <c r="V9" t="n">
        <v>0.85</v>
      </c>
      <c r="W9" t="n">
        <v>2.99</v>
      </c>
      <c r="X9" t="n">
        <v>0.6</v>
      </c>
      <c r="Y9" t="n">
        <v>1</v>
      </c>
      <c r="Z9" t="n">
        <v>10</v>
      </c>
      <c r="AA9" t="n">
        <v>249.4455599916474</v>
      </c>
      <c r="AB9" t="n">
        <v>341.3024199418417</v>
      </c>
      <c r="AC9" t="n">
        <v>308.7289960036489</v>
      </c>
      <c r="AD9" t="n">
        <v>249445.5599916474</v>
      </c>
      <c r="AE9" t="n">
        <v>341302.4199418417</v>
      </c>
      <c r="AF9" t="n">
        <v>1.807733471743159e-06</v>
      </c>
      <c r="AG9" t="n">
        <v>13</v>
      </c>
      <c r="AH9" t="n">
        <v>308728.996003649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7.2315</v>
      </c>
      <c r="E10" t="n">
        <v>13.83</v>
      </c>
      <c r="F10" t="n">
        <v>10.96</v>
      </c>
      <c r="G10" t="n">
        <v>22.67</v>
      </c>
      <c r="H10" t="n">
        <v>0.42</v>
      </c>
      <c r="I10" t="n">
        <v>29</v>
      </c>
      <c r="J10" t="n">
        <v>127.27</v>
      </c>
      <c r="K10" t="n">
        <v>45</v>
      </c>
      <c r="L10" t="n">
        <v>3</v>
      </c>
      <c r="M10" t="n">
        <v>27</v>
      </c>
      <c r="N10" t="n">
        <v>19.27</v>
      </c>
      <c r="O10" t="n">
        <v>15930.42</v>
      </c>
      <c r="P10" t="n">
        <v>113.95</v>
      </c>
      <c r="Q10" t="n">
        <v>197.81</v>
      </c>
      <c r="R10" t="n">
        <v>44.78</v>
      </c>
      <c r="S10" t="n">
        <v>25.4</v>
      </c>
      <c r="T10" t="n">
        <v>8740.67</v>
      </c>
      <c r="U10" t="n">
        <v>0.57</v>
      </c>
      <c r="V10" t="n">
        <v>0.85</v>
      </c>
      <c r="W10" t="n">
        <v>2.99</v>
      </c>
      <c r="X10" t="n">
        <v>0.5600000000000001</v>
      </c>
      <c r="Y10" t="n">
        <v>1</v>
      </c>
      <c r="Z10" t="n">
        <v>10</v>
      </c>
      <c r="AA10" t="n">
        <v>248.1242454643118</v>
      </c>
      <c r="AB10" t="n">
        <v>339.4945391132592</v>
      </c>
      <c r="AC10" t="n">
        <v>307.0936567839692</v>
      </c>
      <c r="AD10" t="n">
        <v>248124.2454643118</v>
      </c>
      <c r="AE10" t="n">
        <v>339494.5391132592</v>
      </c>
      <c r="AF10" t="n">
        <v>1.819128969540321e-06</v>
      </c>
      <c r="AG10" t="n">
        <v>13</v>
      </c>
      <c r="AH10" t="n">
        <v>307093.6567839691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7.2975</v>
      </c>
      <c r="E11" t="n">
        <v>13.7</v>
      </c>
      <c r="F11" t="n">
        <v>10.91</v>
      </c>
      <c r="G11" t="n">
        <v>25.17</v>
      </c>
      <c r="H11" t="n">
        <v>0.45</v>
      </c>
      <c r="I11" t="n">
        <v>26</v>
      </c>
      <c r="J11" t="n">
        <v>127.6</v>
      </c>
      <c r="K11" t="n">
        <v>45</v>
      </c>
      <c r="L11" t="n">
        <v>3.25</v>
      </c>
      <c r="M11" t="n">
        <v>24</v>
      </c>
      <c r="N11" t="n">
        <v>19.35</v>
      </c>
      <c r="O11" t="n">
        <v>15971.17</v>
      </c>
      <c r="P11" t="n">
        <v>113.19</v>
      </c>
      <c r="Q11" t="n">
        <v>197.85</v>
      </c>
      <c r="R11" t="n">
        <v>43.33</v>
      </c>
      <c r="S11" t="n">
        <v>25.4</v>
      </c>
      <c r="T11" t="n">
        <v>8032.52</v>
      </c>
      <c r="U11" t="n">
        <v>0.59</v>
      </c>
      <c r="V11" t="n">
        <v>0.85</v>
      </c>
      <c r="W11" t="n">
        <v>2.98</v>
      </c>
      <c r="X11" t="n">
        <v>0.51</v>
      </c>
      <c r="Y11" t="n">
        <v>1</v>
      </c>
      <c r="Z11" t="n">
        <v>10</v>
      </c>
      <c r="AA11" t="n">
        <v>236.5282526881066</v>
      </c>
      <c r="AB11" t="n">
        <v>323.6283902177674</v>
      </c>
      <c r="AC11" t="n">
        <v>292.7417508707782</v>
      </c>
      <c r="AD11" t="n">
        <v>236528.2526881066</v>
      </c>
      <c r="AE11" t="n">
        <v>323628.3902177674</v>
      </c>
      <c r="AF11" t="n">
        <v>1.835731681562676e-06</v>
      </c>
      <c r="AG11" t="n">
        <v>12</v>
      </c>
      <c r="AH11" t="n">
        <v>292741.7508707782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7.3626</v>
      </c>
      <c r="E12" t="n">
        <v>13.58</v>
      </c>
      <c r="F12" t="n">
        <v>10.84</v>
      </c>
      <c r="G12" t="n">
        <v>27.09</v>
      </c>
      <c r="H12" t="n">
        <v>0.48</v>
      </c>
      <c r="I12" t="n">
        <v>24</v>
      </c>
      <c r="J12" t="n">
        <v>127.93</v>
      </c>
      <c r="K12" t="n">
        <v>45</v>
      </c>
      <c r="L12" t="n">
        <v>3.5</v>
      </c>
      <c r="M12" t="n">
        <v>22</v>
      </c>
      <c r="N12" t="n">
        <v>19.43</v>
      </c>
      <c r="O12" t="n">
        <v>16011.95</v>
      </c>
      <c r="P12" t="n">
        <v>112.26</v>
      </c>
      <c r="Q12" t="n">
        <v>197.84</v>
      </c>
      <c r="R12" t="n">
        <v>41.28</v>
      </c>
      <c r="S12" t="n">
        <v>25.4</v>
      </c>
      <c r="T12" t="n">
        <v>7013.69</v>
      </c>
      <c r="U12" t="n">
        <v>0.62</v>
      </c>
      <c r="V12" t="n">
        <v>0.86</v>
      </c>
      <c r="W12" t="n">
        <v>2.97</v>
      </c>
      <c r="X12" t="n">
        <v>0.44</v>
      </c>
      <c r="Y12" t="n">
        <v>1</v>
      </c>
      <c r="Z12" t="n">
        <v>10</v>
      </c>
      <c r="AA12" t="n">
        <v>234.59180551355</v>
      </c>
      <c r="AB12" t="n">
        <v>320.9788577635204</v>
      </c>
      <c r="AC12" t="n">
        <v>290.3450860753214</v>
      </c>
      <c r="AD12" t="n">
        <v>234591.8055135499</v>
      </c>
      <c r="AE12" t="n">
        <v>320978.8577635203</v>
      </c>
      <c r="AF12" t="n">
        <v>1.852107992966545e-06</v>
      </c>
      <c r="AG12" t="n">
        <v>12</v>
      </c>
      <c r="AH12" t="n">
        <v>290345.0860753214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7.3763</v>
      </c>
      <c r="E13" t="n">
        <v>13.56</v>
      </c>
      <c r="F13" t="n">
        <v>10.84</v>
      </c>
      <c r="G13" t="n">
        <v>28.27</v>
      </c>
      <c r="H13" t="n">
        <v>0.52</v>
      </c>
      <c r="I13" t="n">
        <v>23</v>
      </c>
      <c r="J13" t="n">
        <v>128.26</v>
      </c>
      <c r="K13" t="n">
        <v>45</v>
      </c>
      <c r="L13" t="n">
        <v>3.75</v>
      </c>
      <c r="M13" t="n">
        <v>21</v>
      </c>
      <c r="N13" t="n">
        <v>19.51</v>
      </c>
      <c r="O13" t="n">
        <v>16052.76</v>
      </c>
      <c r="P13" t="n">
        <v>112.07</v>
      </c>
      <c r="Q13" t="n">
        <v>197.81</v>
      </c>
      <c r="R13" t="n">
        <v>41.23</v>
      </c>
      <c r="S13" t="n">
        <v>25.4</v>
      </c>
      <c r="T13" t="n">
        <v>6993.68</v>
      </c>
      <c r="U13" t="n">
        <v>0.62</v>
      </c>
      <c r="V13" t="n">
        <v>0.86</v>
      </c>
      <c r="W13" t="n">
        <v>2.98</v>
      </c>
      <c r="X13" t="n">
        <v>0.45</v>
      </c>
      <c r="Y13" t="n">
        <v>1</v>
      </c>
      <c r="Z13" t="n">
        <v>10</v>
      </c>
      <c r="AA13" t="n">
        <v>234.2370336065558</v>
      </c>
      <c r="AB13" t="n">
        <v>320.4934431889392</v>
      </c>
      <c r="AC13" t="n">
        <v>289.9059987864546</v>
      </c>
      <c r="AD13" t="n">
        <v>234237.0336065558</v>
      </c>
      <c r="AE13" t="n">
        <v>320493.4431889392</v>
      </c>
      <c r="AF13" t="n">
        <v>1.855554313492397e-06</v>
      </c>
      <c r="AG13" t="n">
        <v>12</v>
      </c>
      <c r="AH13" t="n">
        <v>289905.9987864546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7.4247</v>
      </c>
      <c r="E14" t="n">
        <v>13.47</v>
      </c>
      <c r="F14" t="n">
        <v>10.8</v>
      </c>
      <c r="G14" t="n">
        <v>30.86</v>
      </c>
      <c r="H14" t="n">
        <v>0.55</v>
      </c>
      <c r="I14" t="n">
        <v>21</v>
      </c>
      <c r="J14" t="n">
        <v>128.59</v>
      </c>
      <c r="K14" t="n">
        <v>45</v>
      </c>
      <c r="L14" t="n">
        <v>4</v>
      </c>
      <c r="M14" t="n">
        <v>19</v>
      </c>
      <c r="N14" t="n">
        <v>19.59</v>
      </c>
      <c r="O14" t="n">
        <v>16093.6</v>
      </c>
      <c r="P14" t="n">
        <v>111.44</v>
      </c>
      <c r="Q14" t="n">
        <v>197.75</v>
      </c>
      <c r="R14" t="n">
        <v>40.05</v>
      </c>
      <c r="S14" t="n">
        <v>25.4</v>
      </c>
      <c r="T14" t="n">
        <v>6418.08</v>
      </c>
      <c r="U14" t="n">
        <v>0.63</v>
      </c>
      <c r="V14" t="n">
        <v>0.86</v>
      </c>
      <c r="W14" t="n">
        <v>2.98</v>
      </c>
      <c r="X14" t="n">
        <v>0.41</v>
      </c>
      <c r="Y14" t="n">
        <v>1</v>
      </c>
      <c r="Z14" t="n">
        <v>10</v>
      </c>
      <c r="AA14" t="n">
        <v>232.9052207261248</v>
      </c>
      <c r="AB14" t="n">
        <v>318.671198050497</v>
      </c>
      <c r="AC14" t="n">
        <v>288.2576661664875</v>
      </c>
      <c r="AD14" t="n">
        <v>232905.2207261248</v>
      </c>
      <c r="AE14" t="n">
        <v>318671.198050497</v>
      </c>
      <c r="AF14" t="n">
        <v>1.867729635642124e-06</v>
      </c>
      <c r="AG14" t="n">
        <v>12</v>
      </c>
      <c r="AH14" t="n">
        <v>288257.6661664875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7.4511</v>
      </c>
      <c r="E15" t="n">
        <v>13.42</v>
      </c>
      <c r="F15" t="n">
        <v>10.78</v>
      </c>
      <c r="G15" t="n">
        <v>32.33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18</v>
      </c>
      <c r="N15" t="n">
        <v>19.68</v>
      </c>
      <c r="O15" t="n">
        <v>16134.46</v>
      </c>
      <c r="P15" t="n">
        <v>111.13</v>
      </c>
      <c r="Q15" t="n">
        <v>197.83</v>
      </c>
      <c r="R15" t="n">
        <v>39.18</v>
      </c>
      <c r="S15" t="n">
        <v>25.4</v>
      </c>
      <c r="T15" t="n">
        <v>5986.73</v>
      </c>
      <c r="U15" t="n">
        <v>0.65</v>
      </c>
      <c r="V15" t="n">
        <v>0.86</v>
      </c>
      <c r="W15" t="n">
        <v>2.98</v>
      </c>
      <c r="X15" t="n">
        <v>0.39</v>
      </c>
      <c r="Y15" t="n">
        <v>1</v>
      </c>
      <c r="Z15" t="n">
        <v>10</v>
      </c>
      <c r="AA15" t="n">
        <v>232.2160340506328</v>
      </c>
      <c r="AB15" t="n">
        <v>317.728222436319</v>
      </c>
      <c r="AC15" t="n">
        <v>287.4046868214519</v>
      </c>
      <c r="AD15" t="n">
        <v>232216.0340506328</v>
      </c>
      <c r="AE15" t="n">
        <v>317728.222436319</v>
      </c>
      <c r="AF15" t="n">
        <v>1.874370720451067e-06</v>
      </c>
      <c r="AG15" t="n">
        <v>12</v>
      </c>
      <c r="AH15" t="n">
        <v>287404.6868214519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7.4776</v>
      </c>
      <c r="E16" t="n">
        <v>13.37</v>
      </c>
      <c r="F16" t="n">
        <v>10.76</v>
      </c>
      <c r="G16" t="n">
        <v>33.96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17</v>
      </c>
      <c r="N16" t="n">
        <v>19.76</v>
      </c>
      <c r="O16" t="n">
        <v>16175.36</v>
      </c>
      <c r="P16" t="n">
        <v>110.68</v>
      </c>
      <c r="Q16" t="n">
        <v>197.78</v>
      </c>
      <c r="R16" t="n">
        <v>38.67</v>
      </c>
      <c r="S16" t="n">
        <v>25.4</v>
      </c>
      <c r="T16" t="n">
        <v>5738.24</v>
      </c>
      <c r="U16" t="n">
        <v>0.66</v>
      </c>
      <c r="V16" t="n">
        <v>0.87</v>
      </c>
      <c r="W16" t="n">
        <v>2.97</v>
      </c>
      <c r="X16" t="n">
        <v>0.37</v>
      </c>
      <c r="Y16" t="n">
        <v>1</v>
      </c>
      <c r="Z16" t="n">
        <v>10</v>
      </c>
      <c r="AA16" t="n">
        <v>231.4283220602717</v>
      </c>
      <c r="AB16" t="n">
        <v>316.6504401397071</v>
      </c>
      <c r="AC16" t="n">
        <v>286.4297665545513</v>
      </c>
      <c r="AD16" t="n">
        <v>231428.3220602717</v>
      </c>
      <c r="AE16" t="n">
        <v>316650.4401397071</v>
      </c>
      <c r="AF16" t="n">
        <v>1.881036960884285e-06</v>
      </c>
      <c r="AG16" t="n">
        <v>12</v>
      </c>
      <c r="AH16" t="n">
        <v>286429.7665545513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7.5055</v>
      </c>
      <c r="E17" t="n">
        <v>13.32</v>
      </c>
      <c r="F17" t="n">
        <v>10.73</v>
      </c>
      <c r="G17" t="n">
        <v>35.77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16</v>
      </c>
      <c r="N17" t="n">
        <v>19.84</v>
      </c>
      <c r="O17" t="n">
        <v>16216.29</v>
      </c>
      <c r="P17" t="n">
        <v>110.12</v>
      </c>
      <c r="Q17" t="n">
        <v>197.79</v>
      </c>
      <c r="R17" t="n">
        <v>37.9</v>
      </c>
      <c r="S17" t="n">
        <v>25.4</v>
      </c>
      <c r="T17" t="n">
        <v>5355.06</v>
      </c>
      <c r="U17" t="n">
        <v>0.67</v>
      </c>
      <c r="V17" t="n">
        <v>0.87</v>
      </c>
      <c r="W17" t="n">
        <v>2.97</v>
      </c>
      <c r="X17" t="n">
        <v>0.34</v>
      </c>
      <c r="Y17" t="n">
        <v>1</v>
      </c>
      <c r="Z17" t="n">
        <v>10</v>
      </c>
      <c r="AA17" t="n">
        <v>230.5161290088671</v>
      </c>
      <c r="AB17" t="n">
        <v>315.4023373636588</v>
      </c>
      <c r="AC17" t="n">
        <v>285.3007809557254</v>
      </c>
      <c r="AD17" t="n">
        <v>230516.1290088671</v>
      </c>
      <c r="AE17" t="n">
        <v>315402.3373636588</v>
      </c>
      <c r="AF17" t="n">
        <v>1.888055380057371e-06</v>
      </c>
      <c r="AG17" t="n">
        <v>12</v>
      </c>
      <c r="AH17" t="n">
        <v>285300.7809557253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7.5227</v>
      </c>
      <c r="E18" t="n">
        <v>13.29</v>
      </c>
      <c r="F18" t="n">
        <v>10.73</v>
      </c>
      <c r="G18" t="n">
        <v>37.86</v>
      </c>
      <c r="H18" t="n">
        <v>0.68</v>
      </c>
      <c r="I18" t="n">
        <v>17</v>
      </c>
      <c r="J18" t="n">
        <v>129.92</v>
      </c>
      <c r="K18" t="n">
        <v>45</v>
      </c>
      <c r="L18" t="n">
        <v>5</v>
      </c>
      <c r="M18" t="n">
        <v>15</v>
      </c>
      <c r="N18" t="n">
        <v>19.92</v>
      </c>
      <c r="O18" t="n">
        <v>16257.24</v>
      </c>
      <c r="P18" t="n">
        <v>109.67</v>
      </c>
      <c r="Q18" t="n">
        <v>197.81</v>
      </c>
      <c r="R18" t="n">
        <v>37.92</v>
      </c>
      <c r="S18" t="n">
        <v>25.4</v>
      </c>
      <c r="T18" t="n">
        <v>5372.71</v>
      </c>
      <c r="U18" t="n">
        <v>0.67</v>
      </c>
      <c r="V18" t="n">
        <v>0.87</v>
      </c>
      <c r="W18" t="n">
        <v>2.96</v>
      </c>
      <c r="X18" t="n">
        <v>0.33</v>
      </c>
      <c r="Y18" t="n">
        <v>1</v>
      </c>
      <c r="Z18" t="n">
        <v>10</v>
      </c>
      <c r="AA18" t="n">
        <v>229.9357376245134</v>
      </c>
      <c r="AB18" t="n">
        <v>314.6082202665256</v>
      </c>
      <c r="AC18" t="n">
        <v>284.582453279792</v>
      </c>
      <c r="AD18" t="n">
        <v>229935.7376245134</v>
      </c>
      <c r="AE18" t="n">
        <v>314608.2202665256</v>
      </c>
      <c r="AF18" t="n">
        <v>1.892382147432894e-06</v>
      </c>
      <c r="AG18" t="n">
        <v>12</v>
      </c>
      <c r="AH18" t="n">
        <v>284582.453279792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7.5624</v>
      </c>
      <c r="E19" t="n">
        <v>13.22</v>
      </c>
      <c r="F19" t="n">
        <v>10.68</v>
      </c>
      <c r="G19" t="n">
        <v>40.06</v>
      </c>
      <c r="H19" t="n">
        <v>0.71</v>
      </c>
      <c r="I19" t="n">
        <v>16</v>
      </c>
      <c r="J19" t="n">
        <v>130.25</v>
      </c>
      <c r="K19" t="n">
        <v>45</v>
      </c>
      <c r="L19" t="n">
        <v>5.25</v>
      </c>
      <c r="M19" t="n">
        <v>14</v>
      </c>
      <c r="N19" t="n">
        <v>20</v>
      </c>
      <c r="O19" t="n">
        <v>16298.23</v>
      </c>
      <c r="P19" t="n">
        <v>109.1</v>
      </c>
      <c r="Q19" t="n">
        <v>197.79</v>
      </c>
      <c r="R19" t="n">
        <v>36.5</v>
      </c>
      <c r="S19" t="n">
        <v>25.4</v>
      </c>
      <c r="T19" t="n">
        <v>4663.98</v>
      </c>
      <c r="U19" t="n">
        <v>0.7</v>
      </c>
      <c r="V19" t="n">
        <v>0.87</v>
      </c>
      <c r="W19" t="n">
        <v>2.96</v>
      </c>
      <c r="X19" t="n">
        <v>0.29</v>
      </c>
      <c r="Y19" t="n">
        <v>1</v>
      </c>
      <c r="Z19" t="n">
        <v>10</v>
      </c>
      <c r="AA19" t="n">
        <v>228.7971973158351</v>
      </c>
      <c r="AB19" t="n">
        <v>313.0504191873392</v>
      </c>
      <c r="AC19" t="n">
        <v>283.1733265492151</v>
      </c>
      <c r="AD19" t="n">
        <v>228797.1973158351</v>
      </c>
      <c r="AE19" t="n">
        <v>313050.4191873393</v>
      </c>
      <c r="AF19" t="n">
        <v>1.902368930270584e-06</v>
      </c>
      <c r="AG19" t="n">
        <v>12</v>
      </c>
      <c r="AH19" t="n">
        <v>283173.3265492151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7.5587</v>
      </c>
      <c r="E20" t="n">
        <v>13.23</v>
      </c>
      <c r="F20" t="n">
        <v>10.69</v>
      </c>
      <c r="G20" t="n">
        <v>40.08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109.01</v>
      </c>
      <c r="Q20" t="n">
        <v>197.81</v>
      </c>
      <c r="R20" t="n">
        <v>36.76</v>
      </c>
      <c r="S20" t="n">
        <v>25.4</v>
      </c>
      <c r="T20" t="n">
        <v>4798.51</v>
      </c>
      <c r="U20" t="n">
        <v>0.6899999999999999</v>
      </c>
      <c r="V20" t="n">
        <v>0.87</v>
      </c>
      <c r="W20" t="n">
        <v>2.96</v>
      </c>
      <c r="X20" t="n">
        <v>0.3</v>
      </c>
      <c r="Y20" t="n">
        <v>1</v>
      </c>
      <c r="Z20" t="n">
        <v>10</v>
      </c>
      <c r="AA20" t="n">
        <v>228.8153868111959</v>
      </c>
      <c r="AB20" t="n">
        <v>313.0753068573559</v>
      </c>
      <c r="AC20" t="n">
        <v>283.1958389749354</v>
      </c>
      <c r="AD20" t="n">
        <v>228815.3868111959</v>
      </c>
      <c r="AE20" t="n">
        <v>313075.3068573559</v>
      </c>
      <c r="AF20" t="n">
        <v>1.901438172172361e-06</v>
      </c>
      <c r="AG20" t="n">
        <v>12</v>
      </c>
      <c r="AH20" t="n">
        <v>283195.8389749354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7.5866</v>
      </c>
      <c r="E21" t="n">
        <v>13.18</v>
      </c>
      <c r="F21" t="n">
        <v>10.67</v>
      </c>
      <c r="G21" t="n">
        <v>42.66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108.51</v>
      </c>
      <c r="Q21" t="n">
        <v>197.78</v>
      </c>
      <c r="R21" t="n">
        <v>35.94</v>
      </c>
      <c r="S21" t="n">
        <v>25.4</v>
      </c>
      <c r="T21" t="n">
        <v>4390.01</v>
      </c>
      <c r="U21" t="n">
        <v>0.71</v>
      </c>
      <c r="V21" t="n">
        <v>0.87</v>
      </c>
      <c r="W21" t="n">
        <v>2.96</v>
      </c>
      <c r="X21" t="n">
        <v>0.27</v>
      </c>
      <c r="Y21" t="n">
        <v>1</v>
      </c>
      <c r="Z21" t="n">
        <v>10</v>
      </c>
      <c r="AA21" t="n">
        <v>227.9947493144728</v>
      </c>
      <c r="AB21" t="n">
        <v>311.9524744303686</v>
      </c>
      <c r="AC21" t="n">
        <v>282.1801680988743</v>
      </c>
      <c r="AD21" t="n">
        <v>227994.7493144728</v>
      </c>
      <c r="AE21" t="n">
        <v>311952.4744303686</v>
      </c>
      <c r="AF21" t="n">
        <v>1.908456591345447e-06</v>
      </c>
      <c r="AG21" t="n">
        <v>12</v>
      </c>
      <c r="AH21" t="n">
        <v>282180.1680988743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10.64</v>
      </c>
      <c r="G22" t="n">
        <v>45.61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108.02</v>
      </c>
      <c r="Q22" t="n">
        <v>197.78</v>
      </c>
      <c r="R22" t="n">
        <v>35.33</v>
      </c>
      <c r="S22" t="n">
        <v>25.4</v>
      </c>
      <c r="T22" t="n">
        <v>4089.81</v>
      </c>
      <c r="U22" t="n">
        <v>0.72</v>
      </c>
      <c r="V22" t="n">
        <v>0.87</v>
      </c>
      <c r="W22" t="n">
        <v>2.96</v>
      </c>
      <c r="X22" t="n">
        <v>0.25</v>
      </c>
      <c r="Y22" t="n">
        <v>1</v>
      </c>
      <c r="Z22" t="n">
        <v>10</v>
      </c>
      <c r="AA22" t="n">
        <v>227.1468657771162</v>
      </c>
      <c r="AB22" t="n">
        <v>310.7923627685763</v>
      </c>
      <c r="AC22" t="n">
        <v>281.1307758658561</v>
      </c>
      <c r="AD22" t="n">
        <v>227146.8657771162</v>
      </c>
      <c r="AE22" t="n">
        <v>310792.3627685762</v>
      </c>
      <c r="AF22" t="n">
        <v>1.915676255512744e-06</v>
      </c>
      <c r="AG22" t="n">
        <v>12</v>
      </c>
      <c r="AH22" t="n">
        <v>281130.7758658561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7.6105</v>
      </c>
      <c r="E23" t="n">
        <v>13.14</v>
      </c>
      <c r="F23" t="n">
        <v>10.65</v>
      </c>
      <c r="G23" t="n">
        <v>45.64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107.85</v>
      </c>
      <c r="Q23" t="n">
        <v>197.85</v>
      </c>
      <c r="R23" t="n">
        <v>35.52</v>
      </c>
      <c r="S23" t="n">
        <v>25.4</v>
      </c>
      <c r="T23" t="n">
        <v>4185.67</v>
      </c>
      <c r="U23" t="n">
        <v>0.72</v>
      </c>
      <c r="V23" t="n">
        <v>0.87</v>
      </c>
      <c r="W23" t="n">
        <v>2.96</v>
      </c>
      <c r="X23" t="n">
        <v>0.26</v>
      </c>
      <c r="Y23" t="n">
        <v>1</v>
      </c>
      <c r="Z23" t="n">
        <v>10</v>
      </c>
      <c r="AA23" t="n">
        <v>227.1225484936139</v>
      </c>
      <c r="AB23" t="n">
        <v>310.7590907884856</v>
      </c>
      <c r="AC23" t="n">
        <v>281.1006793168477</v>
      </c>
      <c r="AD23" t="n">
        <v>227122.5484936139</v>
      </c>
      <c r="AE23" t="n">
        <v>310759.0907884856</v>
      </c>
      <c r="AF23" t="n">
        <v>1.914468785547482e-06</v>
      </c>
      <c r="AG23" t="n">
        <v>12</v>
      </c>
      <c r="AH23" t="n">
        <v>281100.6793168477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7.6384</v>
      </c>
      <c r="E24" t="n">
        <v>13.09</v>
      </c>
      <c r="F24" t="n">
        <v>10.63</v>
      </c>
      <c r="G24" t="n">
        <v>49.05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107.53</v>
      </c>
      <c r="Q24" t="n">
        <v>197.76</v>
      </c>
      <c r="R24" t="n">
        <v>34.78</v>
      </c>
      <c r="S24" t="n">
        <v>25.4</v>
      </c>
      <c r="T24" t="n">
        <v>3821.37</v>
      </c>
      <c r="U24" t="n">
        <v>0.73</v>
      </c>
      <c r="V24" t="n">
        <v>0.88</v>
      </c>
      <c r="W24" t="n">
        <v>2.96</v>
      </c>
      <c r="X24" t="n">
        <v>0.24</v>
      </c>
      <c r="Y24" t="n">
        <v>1</v>
      </c>
      <c r="Z24" t="n">
        <v>10</v>
      </c>
      <c r="AA24" t="n">
        <v>226.4418999675448</v>
      </c>
      <c r="AB24" t="n">
        <v>309.8277974470247</v>
      </c>
      <c r="AC24" t="n">
        <v>280.2582673048171</v>
      </c>
      <c r="AD24" t="n">
        <v>226441.8999675448</v>
      </c>
      <c r="AE24" t="n">
        <v>309827.7974470247</v>
      </c>
      <c r="AF24" t="n">
        <v>1.921487204720568e-06</v>
      </c>
      <c r="AG24" t="n">
        <v>12</v>
      </c>
      <c r="AH24" t="n">
        <v>280258.2673048171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7.644</v>
      </c>
      <c r="E25" t="n">
        <v>13.08</v>
      </c>
      <c r="F25" t="n">
        <v>10.62</v>
      </c>
      <c r="G25" t="n">
        <v>49.01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107.19</v>
      </c>
      <c r="Q25" t="n">
        <v>197.77</v>
      </c>
      <c r="R25" t="n">
        <v>34.51</v>
      </c>
      <c r="S25" t="n">
        <v>25.4</v>
      </c>
      <c r="T25" t="n">
        <v>3688.26</v>
      </c>
      <c r="U25" t="n">
        <v>0.74</v>
      </c>
      <c r="V25" t="n">
        <v>0.88</v>
      </c>
      <c r="W25" t="n">
        <v>2.96</v>
      </c>
      <c r="X25" t="n">
        <v>0.23</v>
      </c>
      <c r="Y25" t="n">
        <v>1</v>
      </c>
      <c r="Z25" t="n">
        <v>10</v>
      </c>
      <c r="AA25" t="n">
        <v>226.0922319401115</v>
      </c>
      <c r="AB25" t="n">
        <v>309.3493662256259</v>
      </c>
      <c r="AC25" t="n">
        <v>279.8254968877061</v>
      </c>
      <c r="AD25" t="n">
        <v>226092.2319401115</v>
      </c>
      <c r="AE25" t="n">
        <v>309349.366225626</v>
      </c>
      <c r="AF25" t="n">
        <v>1.922895919680041e-06</v>
      </c>
      <c r="AG25" t="n">
        <v>12</v>
      </c>
      <c r="AH25" t="n">
        <v>279825.4968877061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7.6599</v>
      </c>
      <c r="E26" t="n">
        <v>13.06</v>
      </c>
      <c r="F26" t="n">
        <v>10.62</v>
      </c>
      <c r="G26" t="n">
        <v>53.08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106.78</v>
      </c>
      <c r="Q26" t="n">
        <v>197.79</v>
      </c>
      <c r="R26" t="n">
        <v>34.29</v>
      </c>
      <c r="S26" t="n">
        <v>25.4</v>
      </c>
      <c r="T26" t="n">
        <v>3579.56</v>
      </c>
      <c r="U26" t="n">
        <v>0.74</v>
      </c>
      <c r="V26" t="n">
        <v>0.88</v>
      </c>
      <c r="W26" t="n">
        <v>2.96</v>
      </c>
      <c r="X26" t="n">
        <v>0.23</v>
      </c>
      <c r="Y26" t="n">
        <v>1</v>
      </c>
      <c r="Z26" t="n">
        <v>10</v>
      </c>
      <c r="AA26" t="n">
        <v>225.5787545938487</v>
      </c>
      <c r="AB26" t="n">
        <v>308.6468038674479</v>
      </c>
      <c r="AC26" t="n">
        <v>279.1899860949399</v>
      </c>
      <c r="AD26" t="n">
        <v>225578.7545938487</v>
      </c>
      <c r="AE26" t="n">
        <v>308646.8038674479</v>
      </c>
      <c r="AF26" t="n">
        <v>1.926895663939972e-06</v>
      </c>
      <c r="AG26" t="n">
        <v>12</v>
      </c>
      <c r="AH26" t="n">
        <v>279189.9860949399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7.6635</v>
      </c>
      <c r="E27" t="n">
        <v>13.05</v>
      </c>
      <c r="F27" t="n">
        <v>10.61</v>
      </c>
      <c r="G27" t="n">
        <v>53.05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106.55</v>
      </c>
      <c r="Q27" t="n">
        <v>197.75</v>
      </c>
      <c r="R27" t="n">
        <v>34.33</v>
      </c>
      <c r="S27" t="n">
        <v>25.4</v>
      </c>
      <c r="T27" t="n">
        <v>3601.71</v>
      </c>
      <c r="U27" t="n">
        <v>0.74</v>
      </c>
      <c r="V27" t="n">
        <v>0.88</v>
      </c>
      <c r="W27" t="n">
        <v>2.96</v>
      </c>
      <c r="X27" t="n">
        <v>0.22</v>
      </c>
      <c r="Y27" t="n">
        <v>1</v>
      </c>
      <c r="Z27" t="n">
        <v>10</v>
      </c>
      <c r="AA27" t="n">
        <v>225.3365213453775</v>
      </c>
      <c r="AB27" t="n">
        <v>308.315369650313</v>
      </c>
      <c r="AC27" t="n">
        <v>278.8901834943173</v>
      </c>
      <c r="AD27" t="n">
        <v>225336.5213453775</v>
      </c>
      <c r="AE27" t="n">
        <v>308315.3696503129</v>
      </c>
      <c r="AF27" t="n">
        <v>1.927801266413918e-06</v>
      </c>
      <c r="AG27" t="n">
        <v>12</v>
      </c>
      <c r="AH27" t="n">
        <v>278890.1834943173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7.6619</v>
      </c>
      <c r="E28" t="n">
        <v>13.05</v>
      </c>
      <c r="F28" t="n">
        <v>10.61</v>
      </c>
      <c r="G28" t="n">
        <v>53.06</v>
      </c>
      <c r="H28" t="n">
        <v>0.99</v>
      </c>
      <c r="I28" t="n">
        <v>12</v>
      </c>
      <c r="J28" t="n">
        <v>133.25</v>
      </c>
      <c r="K28" t="n">
        <v>45</v>
      </c>
      <c r="L28" t="n">
        <v>7.5</v>
      </c>
      <c r="M28" t="n">
        <v>10</v>
      </c>
      <c r="N28" t="n">
        <v>20.76</v>
      </c>
      <c r="O28" t="n">
        <v>16668.43</v>
      </c>
      <c r="P28" t="n">
        <v>106.05</v>
      </c>
      <c r="Q28" t="n">
        <v>197.77</v>
      </c>
      <c r="R28" t="n">
        <v>34.34</v>
      </c>
      <c r="S28" t="n">
        <v>25.4</v>
      </c>
      <c r="T28" t="n">
        <v>3605.95</v>
      </c>
      <c r="U28" t="n">
        <v>0.74</v>
      </c>
      <c r="V28" t="n">
        <v>0.88</v>
      </c>
      <c r="W28" t="n">
        <v>2.96</v>
      </c>
      <c r="X28" t="n">
        <v>0.22</v>
      </c>
      <c r="Y28" t="n">
        <v>1</v>
      </c>
      <c r="Z28" t="n">
        <v>10</v>
      </c>
      <c r="AA28" t="n">
        <v>225.0035856792618</v>
      </c>
      <c r="AB28" t="n">
        <v>307.8598323838489</v>
      </c>
      <c r="AC28" t="n">
        <v>278.4781220652139</v>
      </c>
      <c r="AD28" t="n">
        <v>225003.5856792618</v>
      </c>
      <c r="AE28" t="n">
        <v>307859.8323838488</v>
      </c>
      <c r="AF28" t="n">
        <v>1.927398776425498e-06</v>
      </c>
      <c r="AG28" t="n">
        <v>12</v>
      </c>
      <c r="AH28" t="n">
        <v>278478.1220652139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7.6941</v>
      </c>
      <c r="E29" t="n">
        <v>13</v>
      </c>
      <c r="F29" t="n">
        <v>10.58</v>
      </c>
      <c r="G29" t="n">
        <v>57.73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105.63</v>
      </c>
      <c r="Q29" t="n">
        <v>197.77</v>
      </c>
      <c r="R29" t="n">
        <v>33.41</v>
      </c>
      <c r="S29" t="n">
        <v>25.4</v>
      </c>
      <c r="T29" t="n">
        <v>3144.57</v>
      </c>
      <c r="U29" t="n">
        <v>0.76</v>
      </c>
      <c r="V29" t="n">
        <v>0.88</v>
      </c>
      <c r="W29" t="n">
        <v>2.96</v>
      </c>
      <c r="X29" t="n">
        <v>0.19</v>
      </c>
      <c r="Y29" t="n">
        <v>1</v>
      </c>
      <c r="Z29" t="n">
        <v>10</v>
      </c>
      <c r="AA29" t="n">
        <v>224.1768556010744</v>
      </c>
      <c r="AB29" t="n">
        <v>306.7286638181165</v>
      </c>
      <c r="AC29" t="n">
        <v>277.4549106397896</v>
      </c>
      <c r="AD29" t="n">
        <v>224176.8556010744</v>
      </c>
      <c r="AE29" t="n">
        <v>306728.6638181165</v>
      </c>
      <c r="AF29" t="n">
        <v>1.935498887442465e-06</v>
      </c>
      <c r="AG29" t="n">
        <v>12</v>
      </c>
      <c r="AH29" t="n">
        <v>277454.9106397896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7.6913</v>
      </c>
      <c r="E30" t="n">
        <v>13</v>
      </c>
      <c r="F30" t="n">
        <v>10.59</v>
      </c>
      <c r="G30" t="n">
        <v>57.75</v>
      </c>
      <c r="H30" t="n">
        <v>1.06</v>
      </c>
      <c r="I30" t="n">
        <v>11</v>
      </c>
      <c r="J30" t="n">
        <v>133.92</v>
      </c>
      <c r="K30" t="n">
        <v>45</v>
      </c>
      <c r="L30" t="n">
        <v>8</v>
      </c>
      <c r="M30" t="n">
        <v>9</v>
      </c>
      <c r="N30" t="n">
        <v>20.93</v>
      </c>
      <c r="O30" t="n">
        <v>16751.02</v>
      </c>
      <c r="P30" t="n">
        <v>105.62</v>
      </c>
      <c r="Q30" t="n">
        <v>197.78</v>
      </c>
      <c r="R30" t="n">
        <v>33.54</v>
      </c>
      <c r="S30" t="n">
        <v>25.4</v>
      </c>
      <c r="T30" t="n">
        <v>3212.06</v>
      </c>
      <c r="U30" t="n">
        <v>0.76</v>
      </c>
      <c r="V30" t="n">
        <v>0.88</v>
      </c>
      <c r="W30" t="n">
        <v>2.96</v>
      </c>
      <c r="X30" t="n">
        <v>0.2</v>
      </c>
      <c r="Y30" t="n">
        <v>1</v>
      </c>
      <c r="Z30" t="n">
        <v>10</v>
      </c>
      <c r="AA30" t="n">
        <v>224.2368110817054</v>
      </c>
      <c r="AB30" t="n">
        <v>306.8106975517649</v>
      </c>
      <c r="AC30" t="n">
        <v>277.5291151890337</v>
      </c>
      <c r="AD30" t="n">
        <v>224236.8110817054</v>
      </c>
      <c r="AE30" t="n">
        <v>306810.6975517649</v>
      </c>
      <c r="AF30" t="n">
        <v>1.934794529962728e-06</v>
      </c>
      <c r="AG30" t="n">
        <v>12</v>
      </c>
      <c r="AH30" t="n">
        <v>277529.1151890337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7.6961</v>
      </c>
      <c r="E31" t="n">
        <v>12.99</v>
      </c>
      <c r="F31" t="n">
        <v>10.58</v>
      </c>
      <c r="G31" t="n">
        <v>57.71</v>
      </c>
      <c r="H31" t="n">
        <v>1.09</v>
      </c>
      <c r="I31" t="n">
        <v>11</v>
      </c>
      <c r="J31" t="n">
        <v>134.26</v>
      </c>
      <c r="K31" t="n">
        <v>45</v>
      </c>
      <c r="L31" t="n">
        <v>8.25</v>
      </c>
      <c r="M31" t="n">
        <v>9</v>
      </c>
      <c r="N31" t="n">
        <v>21.01</v>
      </c>
      <c r="O31" t="n">
        <v>16792.37</v>
      </c>
      <c r="P31" t="n">
        <v>105.22</v>
      </c>
      <c r="Q31" t="n">
        <v>197.79</v>
      </c>
      <c r="R31" t="n">
        <v>33.22</v>
      </c>
      <c r="S31" t="n">
        <v>25.4</v>
      </c>
      <c r="T31" t="n">
        <v>3051.84</v>
      </c>
      <c r="U31" t="n">
        <v>0.76</v>
      </c>
      <c r="V31" t="n">
        <v>0.88</v>
      </c>
      <c r="W31" t="n">
        <v>2.96</v>
      </c>
      <c r="X31" t="n">
        <v>0.19</v>
      </c>
      <c r="Y31" t="n">
        <v>1</v>
      </c>
      <c r="Z31" t="n">
        <v>10</v>
      </c>
      <c r="AA31" t="n">
        <v>223.8596224492118</v>
      </c>
      <c r="AB31" t="n">
        <v>306.2946114243993</v>
      </c>
      <c r="AC31" t="n">
        <v>277.0622835973323</v>
      </c>
      <c r="AD31" t="n">
        <v>223859.6224492118</v>
      </c>
      <c r="AE31" t="n">
        <v>306294.6114243993</v>
      </c>
      <c r="AF31" t="n">
        <v>1.936001999927991e-06</v>
      </c>
      <c r="AG31" t="n">
        <v>12</v>
      </c>
      <c r="AH31" t="n">
        <v>277062.2835973323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7.7187</v>
      </c>
      <c r="E32" t="n">
        <v>12.96</v>
      </c>
      <c r="F32" t="n">
        <v>10.57</v>
      </c>
      <c r="G32" t="n">
        <v>63.41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8</v>
      </c>
      <c r="N32" t="n">
        <v>21.1</v>
      </c>
      <c r="O32" t="n">
        <v>16833.86</v>
      </c>
      <c r="P32" t="n">
        <v>105</v>
      </c>
      <c r="Q32" t="n">
        <v>197.76</v>
      </c>
      <c r="R32" t="n">
        <v>32.82</v>
      </c>
      <c r="S32" t="n">
        <v>25.4</v>
      </c>
      <c r="T32" t="n">
        <v>2854.34</v>
      </c>
      <c r="U32" t="n">
        <v>0.77</v>
      </c>
      <c r="V32" t="n">
        <v>0.88</v>
      </c>
      <c r="W32" t="n">
        <v>2.96</v>
      </c>
      <c r="X32" t="n">
        <v>0.18</v>
      </c>
      <c r="Y32" t="n">
        <v>1</v>
      </c>
      <c r="Z32" t="n">
        <v>10</v>
      </c>
      <c r="AA32" t="n">
        <v>223.3689774493344</v>
      </c>
      <c r="AB32" t="n">
        <v>305.6232892898377</v>
      </c>
      <c r="AC32" t="n">
        <v>276.4550315050865</v>
      </c>
      <c r="AD32" t="n">
        <v>223368.9774493344</v>
      </c>
      <c r="AE32" t="n">
        <v>305623.2892898377</v>
      </c>
      <c r="AF32" t="n">
        <v>1.941687171014434e-06</v>
      </c>
      <c r="AG32" t="n">
        <v>12</v>
      </c>
      <c r="AH32" t="n">
        <v>276455.0315050865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7.7258</v>
      </c>
      <c r="E33" t="n">
        <v>12.94</v>
      </c>
      <c r="F33" t="n">
        <v>10.56</v>
      </c>
      <c r="G33" t="n">
        <v>63.34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8</v>
      </c>
      <c r="N33" t="n">
        <v>21.18</v>
      </c>
      <c r="O33" t="n">
        <v>16875.27</v>
      </c>
      <c r="P33" t="n">
        <v>104.82</v>
      </c>
      <c r="Q33" t="n">
        <v>197.77</v>
      </c>
      <c r="R33" t="n">
        <v>32.62</v>
      </c>
      <c r="S33" t="n">
        <v>25.4</v>
      </c>
      <c r="T33" t="n">
        <v>2757.78</v>
      </c>
      <c r="U33" t="n">
        <v>0.78</v>
      </c>
      <c r="V33" t="n">
        <v>0.88</v>
      </c>
      <c r="W33" t="n">
        <v>2.95</v>
      </c>
      <c r="X33" t="n">
        <v>0.17</v>
      </c>
      <c r="Y33" t="n">
        <v>1</v>
      </c>
      <c r="Z33" t="n">
        <v>10</v>
      </c>
      <c r="AA33" t="n">
        <v>223.1176869508288</v>
      </c>
      <c r="AB33" t="n">
        <v>305.2794625436281</v>
      </c>
      <c r="AC33" t="n">
        <v>276.1440191009711</v>
      </c>
      <c r="AD33" t="n">
        <v>223117.6869508288</v>
      </c>
      <c r="AE33" t="n">
        <v>305279.4625436281</v>
      </c>
      <c r="AF33" t="n">
        <v>1.94347322033805e-06</v>
      </c>
      <c r="AG33" t="n">
        <v>12</v>
      </c>
      <c r="AH33" t="n">
        <v>276144.0191009712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7.7199</v>
      </c>
      <c r="E34" t="n">
        <v>12.95</v>
      </c>
      <c r="F34" t="n">
        <v>10.57</v>
      </c>
      <c r="G34" t="n">
        <v>63.39</v>
      </c>
      <c r="H34" t="n">
        <v>1.18</v>
      </c>
      <c r="I34" t="n">
        <v>10</v>
      </c>
      <c r="J34" t="n">
        <v>135.27</v>
      </c>
      <c r="K34" t="n">
        <v>45</v>
      </c>
      <c r="L34" t="n">
        <v>9</v>
      </c>
      <c r="M34" t="n">
        <v>8</v>
      </c>
      <c r="N34" t="n">
        <v>21.27</v>
      </c>
      <c r="O34" t="n">
        <v>16916.71</v>
      </c>
      <c r="P34" t="n">
        <v>104.59</v>
      </c>
      <c r="Q34" t="n">
        <v>197.76</v>
      </c>
      <c r="R34" t="n">
        <v>32.93</v>
      </c>
      <c r="S34" t="n">
        <v>25.4</v>
      </c>
      <c r="T34" t="n">
        <v>2909.03</v>
      </c>
      <c r="U34" t="n">
        <v>0.77</v>
      </c>
      <c r="V34" t="n">
        <v>0.88</v>
      </c>
      <c r="W34" t="n">
        <v>2.95</v>
      </c>
      <c r="X34" t="n">
        <v>0.18</v>
      </c>
      <c r="Y34" t="n">
        <v>1</v>
      </c>
      <c r="Z34" t="n">
        <v>10</v>
      </c>
      <c r="AA34" t="n">
        <v>223.0637420722921</v>
      </c>
      <c r="AB34" t="n">
        <v>305.2056527809342</v>
      </c>
      <c r="AC34" t="n">
        <v>276.0772536384361</v>
      </c>
      <c r="AD34" t="n">
        <v>223063.7420722921</v>
      </c>
      <c r="AE34" t="n">
        <v>305205.6527809342</v>
      </c>
      <c r="AF34" t="n">
        <v>1.941989038505749e-06</v>
      </c>
      <c r="AG34" t="n">
        <v>12</v>
      </c>
      <c r="AH34" t="n">
        <v>276077.2536384361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7.7488</v>
      </c>
      <c r="E35" t="n">
        <v>12.91</v>
      </c>
      <c r="F35" t="n">
        <v>10.54</v>
      </c>
      <c r="G35" t="n">
        <v>70.29000000000001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7</v>
      </c>
      <c r="N35" t="n">
        <v>21.35</v>
      </c>
      <c r="O35" t="n">
        <v>16958.17</v>
      </c>
      <c r="P35" t="n">
        <v>103.45</v>
      </c>
      <c r="Q35" t="n">
        <v>197.77</v>
      </c>
      <c r="R35" t="n">
        <v>32.09</v>
      </c>
      <c r="S35" t="n">
        <v>25.4</v>
      </c>
      <c r="T35" t="n">
        <v>2493.61</v>
      </c>
      <c r="U35" t="n">
        <v>0.79</v>
      </c>
      <c r="V35" t="n">
        <v>0.88</v>
      </c>
      <c r="W35" t="n">
        <v>2.95</v>
      </c>
      <c r="X35" t="n">
        <v>0.15</v>
      </c>
      <c r="Y35" t="n">
        <v>1</v>
      </c>
      <c r="Z35" t="n">
        <v>10</v>
      </c>
      <c r="AA35" t="n">
        <v>221.7895520629025</v>
      </c>
      <c r="AB35" t="n">
        <v>303.4622497967923</v>
      </c>
      <c r="AC35" t="n">
        <v>274.5002385882187</v>
      </c>
      <c r="AD35" t="n">
        <v>221789.5520629025</v>
      </c>
      <c r="AE35" t="n">
        <v>303462.2497967923</v>
      </c>
      <c r="AF35" t="n">
        <v>1.949259013921599e-06</v>
      </c>
      <c r="AG35" t="n">
        <v>12</v>
      </c>
      <c r="AH35" t="n">
        <v>274500.2385882187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7.7381</v>
      </c>
      <c r="E36" t="n">
        <v>12.92</v>
      </c>
      <c r="F36" t="n">
        <v>10.56</v>
      </c>
      <c r="G36" t="n">
        <v>70.41</v>
      </c>
      <c r="H36" t="n">
        <v>1.24</v>
      </c>
      <c r="I36" t="n">
        <v>9</v>
      </c>
      <c r="J36" t="n">
        <v>135.94</v>
      </c>
      <c r="K36" t="n">
        <v>45</v>
      </c>
      <c r="L36" t="n">
        <v>9.5</v>
      </c>
      <c r="M36" t="n">
        <v>7</v>
      </c>
      <c r="N36" t="n">
        <v>21.44</v>
      </c>
      <c r="O36" t="n">
        <v>16999.67</v>
      </c>
      <c r="P36" t="n">
        <v>103.82</v>
      </c>
      <c r="Q36" t="n">
        <v>197.76</v>
      </c>
      <c r="R36" t="n">
        <v>32.66</v>
      </c>
      <c r="S36" t="n">
        <v>25.4</v>
      </c>
      <c r="T36" t="n">
        <v>2783.35</v>
      </c>
      <c r="U36" t="n">
        <v>0.78</v>
      </c>
      <c r="V36" t="n">
        <v>0.88</v>
      </c>
      <c r="W36" t="n">
        <v>2.96</v>
      </c>
      <c r="X36" t="n">
        <v>0.17</v>
      </c>
      <c r="Y36" t="n">
        <v>1</v>
      </c>
      <c r="Z36" t="n">
        <v>10</v>
      </c>
      <c r="AA36" t="n">
        <v>222.2489983405393</v>
      </c>
      <c r="AB36" t="n">
        <v>304.090884463194</v>
      </c>
      <c r="AC36" t="n">
        <v>275.0688772443534</v>
      </c>
      <c r="AD36" t="n">
        <v>222248.9983405393</v>
      </c>
      <c r="AE36" t="n">
        <v>304090.8844631939</v>
      </c>
      <c r="AF36" t="n">
        <v>1.946567362124035e-06</v>
      </c>
      <c r="AG36" t="n">
        <v>12</v>
      </c>
      <c r="AH36" t="n">
        <v>275068.8772443534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7.7418</v>
      </c>
      <c r="E37" t="n">
        <v>12.92</v>
      </c>
      <c r="F37" t="n">
        <v>10.55</v>
      </c>
      <c r="G37" t="n">
        <v>70.36</v>
      </c>
      <c r="H37" t="n">
        <v>1.26</v>
      </c>
      <c r="I37" t="n">
        <v>9</v>
      </c>
      <c r="J37" t="n">
        <v>136.27</v>
      </c>
      <c r="K37" t="n">
        <v>45</v>
      </c>
      <c r="L37" t="n">
        <v>9.75</v>
      </c>
      <c r="M37" t="n">
        <v>7</v>
      </c>
      <c r="N37" t="n">
        <v>21.53</v>
      </c>
      <c r="O37" t="n">
        <v>17041.2</v>
      </c>
      <c r="P37" t="n">
        <v>103.71</v>
      </c>
      <c r="Q37" t="n">
        <v>197.78</v>
      </c>
      <c r="R37" t="n">
        <v>32.43</v>
      </c>
      <c r="S37" t="n">
        <v>25.4</v>
      </c>
      <c r="T37" t="n">
        <v>2667.78</v>
      </c>
      <c r="U37" t="n">
        <v>0.78</v>
      </c>
      <c r="V37" t="n">
        <v>0.88</v>
      </c>
      <c r="W37" t="n">
        <v>2.96</v>
      </c>
      <c r="X37" t="n">
        <v>0.16</v>
      </c>
      <c r="Y37" t="n">
        <v>1</v>
      </c>
      <c r="Z37" t="n">
        <v>10</v>
      </c>
      <c r="AA37" t="n">
        <v>222.093782200137</v>
      </c>
      <c r="AB37" t="n">
        <v>303.8785108922428</v>
      </c>
      <c r="AC37" t="n">
        <v>274.8767723089455</v>
      </c>
      <c r="AD37" t="n">
        <v>222093.782200137</v>
      </c>
      <c r="AE37" t="n">
        <v>303878.5108922428</v>
      </c>
      <c r="AF37" t="n">
        <v>1.947498120222258e-06</v>
      </c>
      <c r="AG37" t="n">
        <v>12</v>
      </c>
      <c r="AH37" t="n">
        <v>274876.7723089455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7.7463</v>
      </c>
      <c r="E38" t="n">
        <v>12.91</v>
      </c>
      <c r="F38" t="n">
        <v>10.55</v>
      </c>
      <c r="G38" t="n">
        <v>70.31</v>
      </c>
      <c r="H38" t="n">
        <v>1.29</v>
      </c>
      <c r="I38" t="n">
        <v>9</v>
      </c>
      <c r="J38" t="n">
        <v>136.61</v>
      </c>
      <c r="K38" t="n">
        <v>45</v>
      </c>
      <c r="L38" t="n">
        <v>10</v>
      </c>
      <c r="M38" t="n">
        <v>7</v>
      </c>
      <c r="N38" t="n">
        <v>21.61</v>
      </c>
      <c r="O38" t="n">
        <v>17082.76</v>
      </c>
      <c r="P38" t="n">
        <v>103.24</v>
      </c>
      <c r="Q38" t="n">
        <v>197.75</v>
      </c>
      <c r="R38" t="n">
        <v>32.29</v>
      </c>
      <c r="S38" t="n">
        <v>25.4</v>
      </c>
      <c r="T38" t="n">
        <v>2595.34</v>
      </c>
      <c r="U38" t="n">
        <v>0.79</v>
      </c>
      <c r="V38" t="n">
        <v>0.88</v>
      </c>
      <c r="W38" t="n">
        <v>2.95</v>
      </c>
      <c r="X38" t="n">
        <v>0.16</v>
      </c>
      <c r="Y38" t="n">
        <v>1</v>
      </c>
      <c r="Z38" t="n">
        <v>10</v>
      </c>
      <c r="AA38" t="n">
        <v>221.7037352676326</v>
      </c>
      <c r="AB38" t="n">
        <v>303.3448314715343</v>
      </c>
      <c r="AC38" t="n">
        <v>274.3940265031255</v>
      </c>
      <c r="AD38" t="n">
        <v>221703.7352676326</v>
      </c>
      <c r="AE38" t="n">
        <v>303344.8314715343</v>
      </c>
      <c r="AF38" t="n">
        <v>1.948630123314691e-06</v>
      </c>
      <c r="AG38" t="n">
        <v>12</v>
      </c>
      <c r="AH38" t="n">
        <v>274394.0265031256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7.7426</v>
      </c>
      <c r="E39" t="n">
        <v>12.92</v>
      </c>
      <c r="F39" t="n">
        <v>10.55</v>
      </c>
      <c r="G39" t="n">
        <v>70.36</v>
      </c>
      <c r="H39" t="n">
        <v>1.32</v>
      </c>
      <c r="I39" t="n">
        <v>9</v>
      </c>
      <c r="J39" t="n">
        <v>136.95</v>
      </c>
      <c r="K39" t="n">
        <v>45</v>
      </c>
      <c r="L39" t="n">
        <v>10.25</v>
      </c>
      <c r="M39" t="n">
        <v>7</v>
      </c>
      <c r="N39" t="n">
        <v>21.7</v>
      </c>
      <c r="O39" t="n">
        <v>17124.35</v>
      </c>
      <c r="P39" t="n">
        <v>103.09</v>
      </c>
      <c r="Q39" t="n">
        <v>197.77</v>
      </c>
      <c r="R39" t="n">
        <v>32.52</v>
      </c>
      <c r="S39" t="n">
        <v>25.4</v>
      </c>
      <c r="T39" t="n">
        <v>2710.83</v>
      </c>
      <c r="U39" t="n">
        <v>0.78</v>
      </c>
      <c r="V39" t="n">
        <v>0.88</v>
      </c>
      <c r="W39" t="n">
        <v>2.95</v>
      </c>
      <c r="X39" t="n">
        <v>0.16</v>
      </c>
      <c r="Y39" t="n">
        <v>1</v>
      </c>
      <c r="Z39" t="n">
        <v>10</v>
      </c>
      <c r="AA39" t="n">
        <v>221.6473624093908</v>
      </c>
      <c r="AB39" t="n">
        <v>303.2676996398928</v>
      </c>
      <c r="AC39" t="n">
        <v>274.3242560252407</v>
      </c>
      <c r="AD39" t="n">
        <v>221647.3624093907</v>
      </c>
      <c r="AE39" t="n">
        <v>303267.6996398928</v>
      </c>
      <c r="AF39" t="n">
        <v>1.947699365216468e-06</v>
      </c>
      <c r="AG39" t="n">
        <v>12</v>
      </c>
      <c r="AH39" t="n">
        <v>274324.2560252408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7.773</v>
      </c>
      <c r="E40" t="n">
        <v>12.86</v>
      </c>
      <c r="F40" t="n">
        <v>10.53</v>
      </c>
      <c r="G40" t="n">
        <v>78.95999999999999</v>
      </c>
      <c r="H40" t="n">
        <v>1.35</v>
      </c>
      <c r="I40" t="n">
        <v>8</v>
      </c>
      <c r="J40" t="n">
        <v>137.29</v>
      </c>
      <c r="K40" t="n">
        <v>45</v>
      </c>
      <c r="L40" t="n">
        <v>10.5</v>
      </c>
      <c r="M40" t="n">
        <v>6</v>
      </c>
      <c r="N40" t="n">
        <v>21.79</v>
      </c>
      <c r="O40" t="n">
        <v>17165.97</v>
      </c>
      <c r="P40" t="n">
        <v>102.46</v>
      </c>
      <c r="Q40" t="n">
        <v>197.77</v>
      </c>
      <c r="R40" t="n">
        <v>31.73</v>
      </c>
      <c r="S40" t="n">
        <v>25.4</v>
      </c>
      <c r="T40" t="n">
        <v>2322.76</v>
      </c>
      <c r="U40" t="n">
        <v>0.8</v>
      </c>
      <c r="V40" t="n">
        <v>0.88</v>
      </c>
      <c r="W40" t="n">
        <v>2.95</v>
      </c>
      <c r="X40" t="n">
        <v>0.14</v>
      </c>
      <c r="Y40" t="n">
        <v>1</v>
      </c>
      <c r="Z40" t="n">
        <v>10</v>
      </c>
      <c r="AA40" t="n">
        <v>220.7481201294409</v>
      </c>
      <c r="AB40" t="n">
        <v>302.0373166806966</v>
      </c>
      <c r="AC40" t="n">
        <v>273.2112990888165</v>
      </c>
      <c r="AD40" t="n">
        <v>220748.1201294409</v>
      </c>
      <c r="AE40" t="n">
        <v>302037.3166806966</v>
      </c>
      <c r="AF40" t="n">
        <v>1.955346674996462e-06</v>
      </c>
      <c r="AG40" t="n">
        <v>12</v>
      </c>
      <c r="AH40" t="n">
        <v>273211.2990888165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7.7782</v>
      </c>
      <c r="E41" t="n">
        <v>12.86</v>
      </c>
      <c r="F41" t="n">
        <v>10.52</v>
      </c>
      <c r="G41" t="n">
        <v>78.90000000000001</v>
      </c>
      <c r="H41" t="n">
        <v>1.38</v>
      </c>
      <c r="I41" t="n">
        <v>8</v>
      </c>
      <c r="J41" t="n">
        <v>137.62</v>
      </c>
      <c r="K41" t="n">
        <v>45</v>
      </c>
      <c r="L41" t="n">
        <v>10.75</v>
      </c>
      <c r="M41" t="n">
        <v>6</v>
      </c>
      <c r="N41" t="n">
        <v>21.88</v>
      </c>
      <c r="O41" t="n">
        <v>17207.62</v>
      </c>
      <c r="P41" t="n">
        <v>102.29</v>
      </c>
      <c r="Q41" t="n">
        <v>197.75</v>
      </c>
      <c r="R41" t="n">
        <v>31.41</v>
      </c>
      <c r="S41" t="n">
        <v>25.4</v>
      </c>
      <c r="T41" t="n">
        <v>2159.97</v>
      </c>
      <c r="U41" t="n">
        <v>0.8100000000000001</v>
      </c>
      <c r="V41" t="n">
        <v>0.88</v>
      </c>
      <c r="W41" t="n">
        <v>2.95</v>
      </c>
      <c r="X41" t="n">
        <v>0.13</v>
      </c>
      <c r="Y41" t="n">
        <v>1</v>
      </c>
      <c r="Z41" t="n">
        <v>10</v>
      </c>
      <c r="AA41" t="n">
        <v>220.5327534941148</v>
      </c>
      <c r="AB41" t="n">
        <v>301.7426425489382</v>
      </c>
      <c r="AC41" t="n">
        <v>272.9447482426153</v>
      </c>
      <c r="AD41" t="n">
        <v>220532.7534941148</v>
      </c>
      <c r="AE41" t="n">
        <v>301742.6425489382</v>
      </c>
      <c r="AF41" t="n">
        <v>1.956654767458829e-06</v>
      </c>
      <c r="AG41" t="n">
        <v>12</v>
      </c>
      <c r="AH41" t="n">
        <v>272944.7482426153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7.7734</v>
      </c>
      <c r="E42" t="n">
        <v>12.86</v>
      </c>
      <c r="F42" t="n">
        <v>10.53</v>
      </c>
      <c r="G42" t="n">
        <v>78.95999999999999</v>
      </c>
      <c r="H42" t="n">
        <v>1.41</v>
      </c>
      <c r="I42" t="n">
        <v>8</v>
      </c>
      <c r="J42" t="n">
        <v>137.96</v>
      </c>
      <c r="K42" t="n">
        <v>45</v>
      </c>
      <c r="L42" t="n">
        <v>11</v>
      </c>
      <c r="M42" t="n">
        <v>6</v>
      </c>
      <c r="N42" t="n">
        <v>21.96</v>
      </c>
      <c r="O42" t="n">
        <v>17249.3</v>
      </c>
      <c r="P42" t="n">
        <v>102.36</v>
      </c>
      <c r="Q42" t="n">
        <v>197.76</v>
      </c>
      <c r="R42" t="n">
        <v>31.63</v>
      </c>
      <c r="S42" t="n">
        <v>25.4</v>
      </c>
      <c r="T42" t="n">
        <v>2271.82</v>
      </c>
      <c r="U42" t="n">
        <v>0.8</v>
      </c>
      <c r="V42" t="n">
        <v>0.88</v>
      </c>
      <c r="W42" t="n">
        <v>2.95</v>
      </c>
      <c r="X42" t="n">
        <v>0.14</v>
      </c>
      <c r="Y42" t="n">
        <v>1</v>
      </c>
      <c r="Z42" t="n">
        <v>10</v>
      </c>
      <c r="AA42" t="n">
        <v>220.6728795176074</v>
      </c>
      <c r="AB42" t="n">
        <v>301.9343691562045</v>
      </c>
      <c r="AC42" t="n">
        <v>273.1181767315742</v>
      </c>
      <c r="AD42" t="n">
        <v>220672.8795176074</v>
      </c>
      <c r="AE42" t="n">
        <v>301934.3691562045</v>
      </c>
      <c r="AF42" t="n">
        <v>1.955447297493567e-06</v>
      </c>
      <c r="AG42" t="n">
        <v>12</v>
      </c>
      <c r="AH42" t="n">
        <v>273118.1767315742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7.7762</v>
      </c>
      <c r="E43" t="n">
        <v>12.86</v>
      </c>
      <c r="F43" t="n">
        <v>10.52</v>
      </c>
      <c r="G43" t="n">
        <v>78.92</v>
      </c>
      <c r="H43" t="n">
        <v>1.44</v>
      </c>
      <c r="I43" t="n">
        <v>8</v>
      </c>
      <c r="J43" t="n">
        <v>138.3</v>
      </c>
      <c r="K43" t="n">
        <v>45</v>
      </c>
      <c r="L43" t="n">
        <v>11.25</v>
      </c>
      <c r="M43" t="n">
        <v>6</v>
      </c>
      <c r="N43" t="n">
        <v>22.05</v>
      </c>
      <c r="O43" t="n">
        <v>17291.02</v>
      </c>
      <c r="P43" t="n">
        <v>102.03</v>
      </c>
      <c r="Q43" t="n">
        <v>197.77</v>
      </c>
      <c r="R43" t="n">
        <v>31.51</v>
      </c>
      <c r="S43" t="n">
        <v>25.4</v>
      </c>
      <c r="T43" t="n">
        <v>2213.07</v>
      </c>
      <c r="U43" t="n">
        <v>0.8100000000000001</v>
      </c>
      <c r="V43" t="n">
        <v>0.88</v>
      </c>
      <c r="W43" t="n">
        <v>2.95</v>
      </c>
      <c r="X43" t="n">
        <v>0.13</v>
      </c>
      <c r="Y43" t="n">
        <v>1</v>
      </c>
      <c r="Z43" t="n">
        <v>10</v>
      </c>
      <c r="AA43" t="n">
        <v>220.3769007146048</v>
      </c>
      <c r="AB43" t="n">
        <v>301.5293979002732</v>
      </c>
      <c r="AC43" t="n">
        <v>272.7518553639281</v>
      </c>
      <c r="AD43" t="n">
        <v>220376.9007146048</v>
      </c>
      <c r="AE43" t="n">
        <v>301529.3979002732</v>
      </c>
      <c r="AF43" t="n">
        <v>1.956151654973303e-06</v>
      </c>
      <c r="AG43" t="n">
        <v>12</v>
      </c>
      <c r="AH43" t="n">
        <v>272751.8553639281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7.7735</v>
      </c>
      <c r="E44" t="n">
        <v>12.86</v>
      </c>
      <c r="F44" t="n">
        <v>10.53</v>
      </c>
      <c r="G44" t="n">
        <v>78.95999999999999</v>
      </c>
      <c r="H44" t="n">
        <v>1.47</v>
      </c>
      <c r="I44" t="n">
        <v>8</v>
      </c>
      <c r="J44" t="n">
        <v>138.64</v>
      </c>
      <c r="K44" t="n">
        <v>45</v>
      </c>
      <c r="L44" t="n">
        <v>11.5</v>
      </c>
      <c r="M44" t="n">
        <v>6</v>
      </c>
      <c r="N44" t="n">
        <v>22.14</v>
      </c>
      <c r="O44" t="n">
        <v>17332.76</v>
      </c>
      <c r="P44" t="n">
        <v>101.83</v>
      </c>
      <c r="Q44" t="n">
        <v>197.76</v>
      </c>
      <c r="R44" t="n">
        <v>31.67</v>
      </c>
      <c r="S44" t="n">
        <v>25.4</v>
      </c>
      <c r="T44" t="n">
        <v>2290.48</v>
      </c>
      <c r="U44" t="n">
        <v>0.8</v>
      </c>
      <c r="V44" t="n">
        <v>0.88</v>
      </c>
      <c r="W44" t="n">
        <v>2.95</v>
      </c>
      <c r="X44" t="n">
        <v>0.14</v>
      </c>
      <c r="Y44" t="n">
        <v>1</v>
      </c>
      <c r="Z44" t="n">
        <v>10</v>
      </c>
      <c r="AA44" t="n">
        <v>220.3005375358412</v>
      </c>
      <c r="AB44" t="n">
        <v>301.4249144301834</v>
      </c>
      <c r="AC44" t="n">
        <v>272.65734364958</v>
      </c>
      <c r="AD44" t="n">
        <v>220300.5375358412</v>
      </c>
      <c r="AE44" t="n">
        <v>301424.9144301834</v>
      </c>
      <c r="AF44" t="n">
        <v>1.955472453117844e-06</v>
      </c>
      <c r="AG44" t="n">
        <v>12</v>
      </c>
      <c r="AH44" t="n">
        <v>272657.34364958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7.775</v>
      </c>
      <c r="E45" t="n">
        <v>12.86</v>
      </c>
      <c r="F45" t="n">
        <v>10.53</v>
      </c>
      <c r="G45" t="n">
        <v>78.94</v>
      </c>
      <c r="H45" t="n">
        <v>1.5</v>
      </c>
      <c r="I45" t="n">
        <v>8</v>
      </c>
      <c r="J45" t="n">
        <v>138.98</v>
      </c>
      <c r="K45" t="n">
        <v>45</v>
      </c>
      <c r="L45" t="n">
        <v>11.75</v>
      </c>
      <c r="M45" t="n">
        <v>6</v>
      </c>
      <c r="N45" t="n">
        <v>22.23</v>
      </c>
      <c r="O45" t="n">
        <v>17374.54</v>
      </c>
      <c r="P45" t="n">
        <v>101.27</v>
      </c>
      <c r="Q45" t="n">
        <v>197.76</v>
      </c>
      <c r="R45" t="n">
        <v>31.45</v>
      </c>
      <c r="S45" t="n">
        <v>25.4</v>
      </c>
      <c r="T45" t="n">
        <v>2181.01</v>
      </c>
      <c r="U45" t="n">
        <v>0.8100000000000001</v>
      </c>
      <c r="V45" t="n">
        <v>0.88</v>
      </c>
      <c r="W45" t="n">
        <v>2.96</v>
      </c>
      <c r="X45" t="n">
        <v>0.14</v>
      </c>
      <c r="Y45" t="n">
        <v>1</v>
      </c>
      <c r="Z45" t="n">
        <v>10</v>
      </c>
      <c r="AA45" t="n">
        <v>219.8890425382725</v>
      </c>
      <c r="AB45" t="n">
        <v>300.8618888206321</v>
      </c>
      <c r="AC45" t="n">
        <v>272.1480524139928</v>
      </c>
      <c r="AD45" t="n">
        <v>219889.0425382725</v>
      </c>
      <c r="AE45" t="n">
        <v>300861.8888206321</v>
      </c>
      <c r="AF45" t="n">
        <v>1.955849787481988e-06</v>
      </c>
      <c r="AG45" t="n">
        <v>12</v>
      </c>
      <c r="AH45" t="n">
        <v>272148.0524139928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7.8005</v>
      </c>
      <c r="E46" t="n">
        <v>12.82</v>
      </c>
      <c r="F46" t="n">
        <v>10.51</v>
      </c>
      <c r="G46" t="n">
        <v>90.06999999999999</v>
      </c>
      <c r="H46" t="n">
        <v>1.52</v>
      </c>
      <c r="I46" t="n">
        <v>7</v>
      </c>
      <c r="J46" t="n">
        <v>139.32</v>
      </c>
      <c r="K46" t="n">
        <v>45</v>
      </c>
      <c r="L46" t="n">
        <v>12</v>
      </c>
      <c r="M46" t="n">
        <v>5</v>
      </c>
      <c r="N46" t="n">
        <v>22.32</v>
      </c>
      <c r="O46" t="n">
        <v>17416.34</v>
      </c>
      <c r="P46" t="n">
        <v>100.52</v>
      </c>
      <c r="Q46" t="n">
        <v>197.78</v>
      </c>
      <c r="R46" t="n">
        <v>31.09</v>
      </c>
      <c r="S46" t="n">
        <v>25.4</v>
      </c>
      <c r="T46" t="n">
        <v>2007.81</v>
      </c>
      <c r="U46" t="n">
        <v>0.82</v>
      </c>
      <c r="V46" t="n">
        <v>0.89</v>
      </c>
      <c r="W46" t="n">
        <v>2.95</v>
      </c>
      <c r="X46" t="n">
        <v>0.12</v>
      </c>
      <c r="Y46" t="n">
        <v>1</v>
      </c>
      <c r="Z46" t="n">
        <v>10</v>
      </c>
      <c r="AA46" t="n">
        <v>218.9794498501886</v>
      </c>
      <c r="AB46" t="n">
        <v>299.617343976399</v>
      </c>
      <c r="AC46" t="n">
        <v>271.0222851829632</v>
      </c>
      <c r="AD46" t="n">
        <v>218979.4498501886</v>
      </c>
      <c r="AE46" t="n">
        <v>299617.343976399</v>
      </c>
      <c r="AF46" t="n">
        <v>1.962264471672444e-06</v>
      </c>
      <c r="AG46" t="n">
        <v>12</v>
      </c>
      <c r="AH46" t="n">
        <v>271022.2851829632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7.8023</v>
      </c>
      <c r="E47" t="n">
        <v>12.82</v>
      </c>
      <c r="F47" t="n">
        <v>10.51</v>
      </c>
      <c r="G47" t="n">
        <v>90.05</v>
      </c>
      <c r="H47" t="n">
        <v>1.55</v>
      </c>
      <c r="I47" t="n">
        <v>7</v>
      </c>
      <c r="J47" t="n">
        <v>139.66</v>
      </c>
      <c r="K47" t="n">
        <v>45</v>
      </c>
      <c r="L47" t="n">
        <v>12.25</v>
      </c>
      <c r="M47" t="n">
        <v>5</v>
      </c>
      <c r="N47" t="n">
        <v>22.41</v>
      </c>
      <c r="O47" t="n">
        <v>17458.18</v>
      </c>
      <c r="P47" t="n">
        <v>100.92</v>
      </c>
      <c r="Q47" t="n">
        <v>197.75</v>
      </c>
      <c r="R47" t="n">
        <v>31.03</v>
      </c>
      <c r="S47" t="n">
        <v>25.4</v>
      </c>
      <c r="T47" t="n">
        <v>1973.62</v>
      </c>
      <c r="U47" t="n">
        <v>0.82</v>
      </c>
      <c r="V47" t="n">
        <v>0.89</v>
      </c>
      <c r="W47" t="n">
        <v>2.95</v>
      </c>
      <c r="X47" t="n">
        <v>0.12</v>
      </c>
      <c r="Y47" t="n">
        <v>1</v>
      </c>
      <c r="Z47" t="n">
        <v>10</v>
      </c>
      <c r="AA47" t="n">
        <v>219.2353883829671</v>
      </c>
      <c r="AB47" t="n">
        <v>299.9675303681576</v>
      </c>
      <c r="AC47" t="n">
        <v>271.3390502769822</v>
      </c>
      <c r="AD47" t="n">
        <v>219235.3883829671</v>
      </c>
      <c r="AE47" t="n">
        <v>299967.5303681575</v>
      </c>
      <c r="AF47" t="n">
        <v>1.962717272909417e-06</v>
      </c>
      <c r="AG47" t="n">
        <v>12</v>
      </c>
      <c r="AH47" t="n">
        <v>271339.0502769822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7.799</v>
      </c>
      <c r="E48" t="n">
        <v>12.82</v>
      </c>
      <c r="F48" t="n">
        <v>10.51</v>
      </c>
      <c r="G48" t="n">
        <v>90.09999999999999</v>
      </c>
      <c r="H48" t="n">
        <v>1.58</v>
      </c>
      <c r="I48" t="n">
        <v>7</v>
      </c>
      <c r="J48" t="n">
        <v>140</v>
      </c>
      <c r="K48" t="n">
        <v>45</v>
      </c>
      <c r="L48" t="n">
        <v>12.5</v>
      </c>
      <c r="M48" t="n">
        <v>5</v>
      </c>
      <c r="N48" t="n">
        <v>22.5</v>
      </c>
      <c r="O48" t="n">
        <v>17500.05</v>
      </c>
      <c r="P48" t="n">
        <v>101.05</v>
      </c>
      <c r="Q48" t="n">
        <v>197.79</v>
      </c>
      <c r="R48" t="n">
        <v>31.09</v>
      </c>
      <c r="S48" t="n">
        <v>25.4</v>
      </c>
      <c r="T48" t="n">
        <v>2004.24</v>
      </c>
      <c r="U48" t="n">
        <v>0.82</v>
      </c>
      <c r="V48" t="n">
        <v>0.89</v>
      </c>
      <c r="W48" t="n">
        <v>2.95</v>
      </c>
      <c r="X48" t="n">
        <v>0.12</v>
      </c>
      <c r="Y48" t="n">
        <v>1</v>
      </c>
      <c r="Z48" t="n">
        <v>10</v>
      </c>
      <c r="AA48" t="n">
        <v>219.3684911654289</v>
      </c>
      <c r="AB48" t="n">
        <v>300.149647467202</v>
      </c>
      <c r="AC48" t="n">
        <v>271.5037863756968</v>
      </c>
      <c r="AD48" t="n">
        <v>219368.4911654289</v>
      </c>
      <c r="AE48" t="n">
        <v>300149.647467202</v>
      </c>
      <c r="AF48" t="n">
        <v>1.961887137308299e-06</v>
      </c>
      <c r="AG48" t="n">
        <v>12</v>
      </c>
      <c r="AH48" t="n">
        <v>271503.7863756968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7.8003</v>
      </c>
      <c r="E49" t="n">
        <v>12.82</v>
      </c>
      <c r="F49" t="n">
        <v>10.51</v>
      </c>
      <c r="G49" t="n">
        <v>90.08</v>
      </c>
      <c r="H49" t="n">
        <v>1.61</v>
      </c>
      <c r="I49" t="n">
        <v>7</v>
      </c>
      <c r="J49" t="n">
        <v>140.33</v>
      </c>
      <c r="K49" t="n">
        <v>45</v>
      </c>
      <c r="L49" t="n">
        <v>12.75</v>
      </c>
      <c r="M49" t="n">
        <v>5</v>
      </c>
      <c r="N49" t="n">
        <v>22.59</v>
      </c>
      <c r="O49" t="n">
        <v>17541.95</v>
      </c>
      <c r="P49" t="n">
        <v>100.72</v>
      </c>
      <c r="Q49" t="n">
        <v>197.78</v>
      </c>
      <c r="R49" t="n">
        <v>31.09</v>
      </c>
      <c r="S49" t="n">
        <v>25.4</v>
      </c>
      <c r="T49" t="n">
        <v>2008.1</v>
      </c>
      <c r="U49" t="n">
        <v>0.82</v>
      </c>
      <c r="V49" t="n">
        <v>0.89</v>
      </c>
      <c r="W49" t="n">
        <v>2.95</v>
      </c>
      <c r="X49" t="n">
        <v>0.12</v>
      </c>
      <c r="Y49" t="n">
        <v>1</v>
      </c>
      <c r="Z49" t="n">
        <v>10</v>
      </c>
      <c r="AA49" t="n">
        <v>219.1215440948973</v>
      </c>
      <c r="AB49" t="n">
        <v>299.8117635907649</v>
      </c>
      <c r="AC49" t="n">
        <v>271.1981496622038</v>
      </c>
      <c r="AD49" t="n">
        <v>219121.5440948973</v>
      </c>
      <c r="AE49" t="n">
        <v>299811.763590765</v>
      </c>
      <c r="AF49" t="n">
        <v>1.962214160423891e-06</v>
      </c>
      <c r="AG49" t="n">
        <v>12</v>
      </c>
      <c r="AH49" t="n">
        <v>271198.1496622039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7.7958</v>
      </c>
      <c r="E50" t="n">
        <v>12.83</v>
      </c>
      <c r="F50" t="n">
        <v>10.52</v>
      </c>
      <c r="G50" t="n">
        <v>90.14</v>
      </c>
      <c r="H50" t="n">
        <v>1.63</v>
      </c>
      <c r="I50" t="n">
        <v>7</v>
      </c>
      <c r="J50" t="n">
        <v>140.67</v>
      </c>
      <c r="K50" t="n">
        <v>45</v>
      </c>
      <c r="L50" t="n">
        <v>13</v>
      </c>
      <c r="M50" t="n">
        <v>5</v>
      </c>
      <c r="N50" t="n">
        <v>22.68</v>
      </c>
      <c r="O50" t="n">
        <v>17583.88</v>
      </c>
      <c r="P50" t="n">
        <v>100.7</v>
      </c>
      <c r="Q50" t="n">
        <v>197.76</v>
      </c>
      <c r="R50" t="n">
        <v>31.29</v>
      </c>
      <c r="S50" t="n">
        <v>25.4</v>
      </c>
      <c r="T50" t="n">
        <v>2108.13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219.1937219202888</v>
      </c>
      <c r="AB50" t="n">
        <v>299.9105204757265</v>
      </c>
      <c r="AC50" t="n">
        <v>271.2874813286709</v>
      </c>
      <c r="AD50" t="n">
        <v>219193.7219202888</v>
      </c>
      <c r="AE50" t="n">
        <v>299910.5204757265</v>
      </c>
      <c r="AF50" t="n">
        <v>1.961082157331458e-06</v>
      </c>
      <c r="AG50" t="n">
        <v>12</v>
      </c>
      <c r="AH50" t="n">
        <v>271287.4813286709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7.7998</v>
      </c>
      <c r="E51" t="n">
        <v>12.82</v>
      </c>
      <c r="F51" t="n">
        <v>10.51</v>
      </c>
      <c r="G51" t="n">
        <v>90.08</v>
      </c>
      <c r="H51" t="n">
        <v>1.66</v>
      </c>
      <c r="I51" t="n">
        <v>7</v>
      </c>
      <c r="J51" t="n">
        <v>141.02</v>
      </c>
      <c r="K51" t="n">
        <v>45</v>
      </c>
      <c r="L51" t="n">
        <v>13.25</v>
      </c>
      <c r="M51" t="n">
        <v>5</v>
      </c>
      <c r="N51" t="n">
        <v>22.77</v>
      </c>
      <c r="O51" t="n">
        <v>17625.85</v>
      </c>
      <c r="P51" t="n">
        <v>100.01</v>
      </c>
      <c r="Q51" t="n">
        <v>197.75</v>
      </c>
      <c r="R51" t="n">
        <v>31.12</v>
      </c>
      <c r="S51" t="n">
        <v>25.4</v>
      </c>
      <c r="T51" t="n">
        <v>2022.31</v>
      </c>
      <c r="U51" t="n">
        <v>0.82</v>
      </c>
      <c r="V51" t="n">
        <v>0.89</v>
      </c>
      <c r="W51" t="n">
        <v>2.95</v>
      </c>
      <c r="X51" t="n">
        <v>0.12</v>
      </c>
      <c r="Y51" t="n">
        <v>1</v>
      </c>
      <c r="Z51" t="n">
        <v>10</v>
      </c>
      <c r="AA51" t="n">
        <v>218.6325886759898</v>
      </c>
      <c r="AB51" t="n">
        <v>299.1427532154255</v>
      </c>
      <c r="AC51" t="n">
        <v>270.5929886981247</v>
      </c>
      <c r="AD51" t="n">
        <v>218632.5886759898</v>
      </c>
      <c r="AE51" t="n">
        <v>299142.7532154255</v>
      </c>
      <c r="AF51" t="n">
        <v>1.962088382302509e-06</v>
      </c>
      <c r="AG51" t="n">
        <v>12</v>
      </c>
      <c r="AH51" t="n">
        <v>270592.9886981247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7.7968</v>
      </c>
      <c r="E52" t="n">
        <v>12.83</v>
      </c>
      <c r="F52" t="n">
        <v>10.51</v>
      </c>
      <c r="G52" t="n">
        <v>90.13</v>
      </c>
      <c r="H52" t="n">
        <v>1.69</v>
      </c>
      <c r="I52" t="n">
        <v>7</v>
      </c>
      <c r="J52" t="n">
        <v>141.36</v>
      </c>
      <c r="K52" t="n">
        <v>45</v>
      </c>
      <c r="L52" t="n">
        <v>13.5</v>
      </c>
      <c r="M52" t="n">
        <v>5</v>
      </c>
      <c r="N52" t="n">
        <v>22.86</v>
      </c>
      <c r="O52" t="n">
        <v>17667.84</v>
      </c>
      <c r="P52" t="n">
        <v>99.56</v>
      </c>
      <c r="Q52" t="n">
        <v>197.76</v>
      </c>
      <c r="R52" t="n">
        <v>31.33</v>
      </c>
      <c r="S52" t="n">
        <v>25.4</v>
      </c>
      <c r="T52" t="n">
        <v>2124.77</v>
      </c>
      <c r="U52" t="n">
        <v>0.8100000000000001</v>
      </c>
      <c r="V52" t="n">
        <v>0.88</v>
      </c>
      <c r="W52" t="n">
        <v>2.95</v>
      </c>
      <c r="X52" t="n">
        <v>0.12</v>
      </c>
      <c r="Y52" t="n">
        <v>1</v>
      </c>
      <c r="Z52" t="n">
        <v>10</v>
      </c>
      <c r="AA52" t="n">
        <v>218.3568176437059</v>
      </c>
      <c r="AB52" t="n">
        <v>298.7654311228954</v>
      </c>
      <c r="AC52" t="n">
        <v>270.2516776965306</v>
      </c>
      <c r="AD52" t="n">
        <v>218356.8176437059</v>
      </c>
      <c r="AE52" t="n">
        <v>298765.4311228954</v>
      </c>
      <c r="AF52" t="n">
        <v>1.961333713574221e-06</v>
      </c>
      <c r="AG52" t="n">
        <v>12</v>
      </c>
      <c r="AH52" t="n">
        <v>270251.6776965306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7.7963</v>
      </c>
      <c r="E53" t="n">
        <v>12.83</v>
      </c>
      <c r="F53" t="n">
        <v>10.52</v>
      </c>
      <c r="G53" t="n">
        <v>90.13</v>
      </c>
      <c r="H53" t="n">
        <v>1.72</v>
      </c>
      <c r="I53" t="n">
        <v>7</v>
      </c>
      <c r="J53" t="n">
        <v>141.7</v>
      </c>
      <c r="K53" t="n">
        <v>45</v>
      </c>
      <c r="L53" t="n">
        <v>13.75</v>
      </c>
      <c r="M53" t="n">
        <v>5</v>
      </c>
      <c r="N53" t="n">
        <v>22.95</v>
      </c>
      <c r="O53" t="n">
        <v>17709.87</v>
      </c>
      <c r="P53" t="n">
        <v>99.09999999999999</v>
      </c>
      <c r="Q53" t="n">
        <v>197.79</v>
      </c>
      <c r="R53" t="n">
        <v>31.26</v>
      </c>
      <c r="S53" t="n">
        <v>25.4</v>
      </c>
      <c r="T53" t="n">
        <v>2092.83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218.0704703904359</v>
      </c>
      <c r="AB53" t="n">
        <v>298.3736381782223</v>
      </c>
      <c r="AC53" t="n">
        <v>269.8972769206122</v>
      </c>
      <c r="AD53" t="n">
        <v>218070.4703904359</v>
      </c>
      <c r="AE53" t="n">
        <v>298373.6381782223</v>
      </c>
      <c r="AF53" t="n">
        <v>1.961207935452839e-06</v>
      </c>
      <c r="AG53" t="n">
        <v>12</v>
      </c>
      <c r="AH53" t="n">
        <v>269897.2769206122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7.8008</v>
      </c>
      <c r="E54" t="n">
        <v>12.82</v>
      </c>
      <c r="F54" t="n">
        <v>10.51</v>
      </c>
      <c r="G54" t="n">
        <v>90.06999999999999</v>
      </c>
      <c r="H54" t="n">
        <v>1.74</v>
      </c>
      <c r="I54" t="n">
        <v>7</v>
      </c>
      <c r="J54" t="n">
        <v>142.04</v>
      </c>
      <c r="K54" t="n">
        <v>45</v>
      </c>
      <c r="L54" t="n">
        <v>14</v>
      </c>
      <c r="M54" t="n">
        <v>5</v>
      </c>
      <c r="N54" t="n">
        <v>23.04</v>
      </c>
      <c r="O54" t="n">
        <v>17751.93</v>
      </c>
      <c r="P54" t="n">
        <v>98.48</v>
      </c>
      <c r="Q54" t="n">
        <v>197.75</v>
      </c>
      <c r="R54" t="n">
        <v>31.13</v>
      </c>
      <c r="S54" t="n">
        <v>25.4</v>
      </c>
      <c r="T54" t="n">
        <v>2026.59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217.552471269529</v>
      </c>
      <c r="AB54" t="n">
        <v>297.6648889284896</v>
      </c>
      <c r="AC54" t="n">
        <v>269.2561697045379</v>
      </c>
      <c r="AD54" t="n">
        <v>217552.471269529</v>
      </c>
      <c r="AE54" t="n">
        <v>297664.8889284896</v>
      </c>
      <c r="AF54" t="n">
        <v>1.962339938545272e-06</v>
      </c>
      <c r="AG54" t="n">
        <v>12</v>
      </c>
      <c r="AH54" t="n">
        <v>269256.1697045378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7.83</v>
      </c>
      <c r="E55" t="n">
        <v>12.77</v>
      </c>
      <c r="F55" t="n">
        <v>10.49</v>
      </c>
      <c r="G55" t="n">
        <v>104.86</v>
      </c>
      <c r="H55" t="n">
        <v>1.77</v>
      </c>
      <c r="I55" t="n">
        <v>6</v>
      </c>
      <c r="J55" t="n">
        <v>142.38</v>
      </c>
      <c r="K55" t="n">
        <v>45</v>
      </c>
      <c r="L55" t="n">
        <v>14.25</v>
      </c>
      <c r="M55" t="n">
        <v>4</v>
      </c>
      <c r="N55" t="n">
        <v>23.13</v>
      </c>
      <c r="O55" t="n">
        <v>17794.02</v>
      </c>
      <c r="P55" t="n">
        <v>98.01000000000001</v>
      </c>
      <c r="Q55" t="n">
        <v>197.76</v>
      </c>
      <c r="R55" t="n">
        <v>30.27</v>
      </c>
      <c r="S55" t="n">
        <v>25.4</v>
      </c>
      <c r="T55" t="n">
        <v>1602.64</v>
      </c>
      <c r="U55" t="n">
        <v>0.84</v>
      </c>
      <c r="V55" t="n">
        <v>0.89</v>
      </c>
      <c r="W55" t="n">
        <v>2.95</v>
      </c>
      <c r="X55" t="n">
        <v>0.1</v>
      </c>
      <c r="Y55" t="n">
        <v>1</v>
      </c>
      <c r="Z55" t="n">
        <v>10</v>
      </c>
      <c r="AA55" t="n">
        <v>216.8019721107391</v>
      </c>
      <c r="AB55" t="n">
        <v>296.6380228697476</v>
      </c>
      <c r="AC55" t="n">
        <v>268.3273063012264</v>
      </c>
      <c r="AD55" t="n">
        <v>216801.9721107391</v>
      </c>
      <c r="AE55" t="n">
        <v>296638.0228697476</v>
      </c>
      <c r="AF55" t="n">
        <v>1.969685380833951e-06</v>
      </c>
      <c r="AG55" t="n">
        <v>12</v>
      </c>
      <c r="AH55" t="n">
        <v>268327.3063012264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7.8305</v>
      </c>
      <c r="E56" t="n">
        <v>12.77</v>
      </c>
      <c r="F56" t="n">
        <v>10.48</v>
      </c>
      <c r="G56" t="n">
        <v>104.85</v>
      </c>
      <c r="H56" t="n">
        <v>1.8</v>
      </c>
      <c r="I56" t="n">
        <v>6</v>
      </c>
      <c r="J56" t="n">
        <v>142.72</v>
      </c>
      <c r="K56" t="n">
        <v>45</v>
      </c>
      <c r="L56" t="n">
        <v>14.5</v>
      </c>
      <c r="M56" t="n">
        <v>4</v>
      </c>
      <c r="N56" t="n">
        <v>23.22</v>
      </c>
      <c r="O56" t="n">
        <v>17836.15</v>
      </c>
      <c r="P56" t="n">
        <v>98.06</v>
      </c>
      <c r="Q56" t="n">
        <v>197.76</v>
      </c>
      <c r="R56" t="n">
        <v>30.32</v>
      </c>
      <c r="S56" t="n">
        <v>25.4</v>
      </c>
      <c r="T56" t="n">
        <v>1627.99</v>
      </c>
      <c r="U56" t="n">
        <v>0.84</v>
      </c>
      <c r="V56" t="n">
        <v>0.89</v>
      </c>
      <c r="W56" t="n">
        <v>2.95</v>
      </c>
      <c r="X56" t="n">
        <v>0.1</v>
      </c>
      <c r="Y56" t="n">
        <v>1</v>
      </c>
      <c r="Z56" t="n">
        <v>10</v>
      </c>
      <c r="AA56" t="n">
        <v>216.8022305234819</v>
      </c>
      <c r="AB56" t="n">
        <v>296.6383764414627</v>
      </c>
      <c r="AC56" t="n">
        <v>268.3276261285532</v>
      </c>
      <c r="AD56" t="n">
        <v>216802.2305234819</v>
      </c>
      <c r="AE56" t="n">
        <v>296638.3764414627</v>
      </c>
      <c r="AF56" t="n">
        <v>1.969811158955332e-06</v>
      </c>
      <c r="AG56" t="n">
        <v>12</v>
      </c>
      <c r="AH56" t="n">
        <v>268327.6261285532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7.8317</v>
      </c>
      <c r="E57" t="n">
        <v>12.77</v>
      </c>
      <c r="F57" t="n">
        <v>10.48</v>
      </c>
      <c r="G57" t="n">
        <v>104.83</v>
      </c>
      <c r="H57" t="n">
        <v>1.82</v>
      </c>
      <c r="I57" t="n">
        <v>6</v>
      </c>
      <c r="J57" t="n">
        <v>143.06</v>
      </c>
      <c r="K57" t="n">
        <v>45</v>
      </c>
      <c r="L57" t="n">
        <v>14.75</v>
      </c>
      <c r="M57" t="n">
        <v>4</v>
      </c>
      <c r="N57" t="n">
        <v>23.31</v>
      </c>
      <c r="O57" t="n">
        <v>17878.3</v>
      </c>
      <c r="P57" t="n">
        <v>98.28</v>
      </c>
      <c r="Q57" t="n">
        <v>197.75</v>
      </c>
      <c r="R57" t="n">
        <v>30.38</v>
      </c>
      <c r="S57" t="n">
        <v>25.4</v>
      </c>
      <c r="T57" t="n">
        <v>1653.77</v>
      </c>
      <c r="U57" t="n">
        <v>0.84</v>
      </c>
      <c r="V57" t="n">
        <v>0.89</v>
      </c>
      <c r="W57" t="n">
        <v>2.95</v>
      </c>
      <c r="X57" t="n">
        <v>0.09</v>
      </c>
      <c r="Y57" t="n">
        <v>1</v>
      </c>
      <c r="Z57" t="n">
        <v>10</v>
      </c>
      <c r="AA57" t="n">
        <v>216.9401223485347</v>
      </c>
      <c r="AB57" t="n">
        <v>296.8270461198578</v>
      </c>
      <c r="AC57" t="n">
        <v>268.4982894376419</v>
      </c>
      <c r="AD57" t="n">
        <v>216940.1223485347</v>
      </c>
      <c r="AE57" t="n">
        <v>296827.0461198578</v>
      </c>
      <c r="AF57" t="n">
        <v>1.970113026446648e-06</v>
      </c>
      <c r="AG57" t="n">
        <v>12</v>
      </c>
      <c r="AH57" t="n">
        <v>268498.2894376419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7.8295</v>
      </c>
      <c r="E58" t="n">
        <v>12.77</v>
      </c>
      <c r="F58" t="n">
        <v>10.49</v>
      </c>
      <c r="G58" t="n">
        <v>104.87</v>
      </c>
      <c r="H58" t="n">
        <v>1.85</v>
      </c>
      <c r="I58" t="n">
        <v>6</v>
      </c>
      <c r="J58" t="n">
        <v>143.4</v>
      </c>
      <c r="K58" t="n">
        <v>45</v>
      </c>
      <c r="L58" t="n">
        <v>15</v>
      </c>
      <c r="M58" t="n">
        <v>4</v>
      </c>
      <c r="N58" t="n">
        <v>23.41</v>
      </c>
      <c r="O58" t="n">
        <v>17920.49</v>
      </c>
      <c r="P58" t="n">
        <v>98.47</v>
      </c>
      <c r="Q58" t="n">
        <v>197.76</v>
      </c>
      <c r="R58" t="n">
        <v>30.43</v>
      </c>
      <c r="S58" t="n">
        <v>25.4</v>
      </c>
      <c r="T58" t="n">
        <v>1682.39</v>
      </c>
      <c r="U58" t="n">
        <v>0.83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217.1279414907704</v>
      </c>
      <c r="AB58" t="n">
        <v>297.0840285562603</v>
      </c>
      <c r="AC58" t="n">
        <v>268.7307458309913</v>
      </c>
      <c r="AD58" t="n">
        <v>217127.9414907704</v>
      </c>
      <c r="AE58" t="n">
        <v>297084.0285562603</v>
      </c>
      <c r="AF58" t="n">
        <v>1.969559602712569e-06</v>
      </c>
      <c r="AG58" t="n">
        <v>12</v>
      </c>
      <c r="AH58" t="n">
        <v>268730.7458309913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7.8315</v>
      </c>
      <c r="E59" t="n">
        <v>12.77</v>
      </c>
      <c r="F59" t="n">
        <v>10.48</v>
      </c>
      <c r="G59" t="n">
        <v>104.83</v>
      </c>
      <c r="H59" t="n">
        <v>1.88</v>
      </c>
      <c r="I59" t="n">
        <v>6</v>
      </c>
      <c r="J59" t="n">
        <v>143.75</v>
      </c>
      <c r="K59" t="n">
        <v>45</v>
      </c>
      <c r="L59" t="n">
        <v>15.25</v>
      </c>
      <c r="M59" t="n">
        <v>4</v>
      </c>
      <c r="N59" t="n">
        <v>23.5</v>
      </c>
      <c r="O59" t="n">
        <v>17962.71</v>
      </c>
      <c r="P59" t="n">
        <v>98.09</v>
      </c>
      <c r="Q59" t="n">
        <v>197.77</v>
      </c>
      <c r="R59" t="n">
        <v>30.21</v>
      </c>
      <c r="S59" t="n">
        <v>25.4</v>
      </c>
      <c r="T59" t="n">
        <v>1571.89</v>
      </c>
      <c r="U59" t="n">
        <v>0.84</v>
      </c>
      <c r="V59" t="n">
        <v>0.89</v>
      </c>
      <c r="W59" t="n">
        <v>2.95</v>
      </c>
      <c r="X59" t="n">
        <v>0.09</v>
      </c>
      <c r="Y59" t="n">
        <v>1</v>
      </c>
      <c r="Z59" t="n">
        <v>10</v>
      </c>
      <c r="AA59" t="n">
        <v>216.8105949311034</v>
      </c>
      <c r="AB59" t="n">
        <v>296.6498209929821</v>
      </c>
      <c r="AC59" t="n">
        <v>268.3379784281381</v>
      </c>
      <c r="AD59" t="n">
        <v>216810.5949311034</v>
      </c>
      <c r="AE59" t="n">
        <v>296649.8209929821</v>
      </c>
      <c r="AF59" t="n">
        <v>1.970062715198095e-06</v>
      </c>
      <c r="AG59" t="n">
        <v>12</v>
      </c>
      <c r="AH59" t="n">
        <v>268337.9784281381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7.8315</v>
      </c>
      <c r="E60" t="n">
        <v>12.77</v>
      </c>
      <c r="F60" t="n">
        <v>10.48</v>
      </c>
      <c r="G60" t="n">
        <v>104.83</v>
      </c>
      <c r="H60" t="n">
        <v>1.9</v>
      </c>
      <c r="I60" t="n">
        <v>6</v>
      </c>
      <c r="J60" t="n">
        <v>144.09</v>
      </c>
      <c r="K60" t="n">
        <v>45</v>
      </c>
      <c r="L60" t="n">
        <v>15.5</v>
      </c>
      <c r="M60" t="n">
        <v>4</v>
      </c>
      <c r="N60" t="n">
        <v>23.59</v>
      </c>
      <c r="O60" t="n">
        <v>18004.96</v>
      </c>
      <c r="P60" t="n">
        <v>97.98999999999999</v>
      </c>
      <c r="Q60" t="n">
        <v>197.75</v>
      </c>
      <c r="R60" t="n">
        <v>30.36</v>
      </c>
      <c r="S60" t="n">
        <v>25.4</v>
      </c>
      <c r="T60" t="n">
        <v>1648.17</v>
      </c>
      <c r="U60" t="n">
        <v>0.84</v>
      </c>
      <c r="V60" t="n">
        <v>0.89</v>
      </c>
      <c r="W60" t="n">
        <v>2.95</v>
      </c>
      <c r="X60" t="n">
        <v>0.09</v>
      </c>
      <c r="Y60" t="n">
        <v>1</v>
      </c>
      <c r="Z60" t="n">
        <v>10</v>
      </c>
      <c r="AA60" t="n">
        <v>216.7411068564439</v>
      </c>
      <c r="AB60" t="n">
        <v>296.5547443436355</v>
      </c>
      <c r="AC60" t="n">
        <v>268.2519757607642</v>
      </c>
      <c r="AD60" t="n">
        <v>216741.1068564439</v>
      </c>
      <c r="AE60" t="n">
        <v>296554.7443436355</v>
      </c>
      <c r="AF60" t="n">
        <v>1.970062715198095e-06</v>
      </c>
      <c r="AG60" t="n">
        <v>12</v>
      </c>
      <c r="AH60" t="n">
        <v>268251.9757607642</v>
      </c>
    </row>
    <row r="61">
      <c r="A61" t="n">
        <v>59</v>
      </c>
      <c r="B61" t="n">
        <v>60</v>
      </c>
      <c r="C61" t="inlineStr">
        <is>
          <t xml:space="preserve">CONCLUIDO	</t>
        </is>
      </c>
      <c r="D61" t="n">
        <v>7.8305</v>
      </c>
      <c r="E61" t="n">
        <v>12.77</v>
      </c>
      <c r="F61" t="n">
        <v>10.48</v>
      </c>
      <c r="G61" t="n">
        <v>104.85</v>
      </c>
      <c r="H61" t="n">
        <v>1.93</v>
      </c>
      <c r="I61" t="n">
        <v>6</v>
      </c>
      <c r="J61" t="n">
        <v>144.43</v>
      </c>
      <c r="K61" t="n">
        <v>45</v>
      </c>
      <c r="L61" t="n">
        <v>15.75</v>
      </c>
      <c r="M61" t="n">
        <v>4</v>
      </c>
      <c r="N61" t="n">
        <v>23.68</v>
      </c>
      <c r="O61" t="n">
        <v>18047.25</v>
      </c>
      <c r="P61" t="n">
        <v>97.7</v>
      </c>
      <c r="Q61" t="n">
        <v>197.77</v>
      </c>
      <c r="R61" t="n">
        <v>30.4</v>
      </c>
      <c r="S61" t="n">
        <v>25.4</v>
      </c>
      <c r="T61" t="n">
        <v>1667.72</v>
      </c>
      <c r="U61" t="n">
        <v>0.84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216.5520415082077</v>
      </c>
      <c r="AB61" t="n">
        <v>296.2960567932043</v>
      </c>
      <c r="AC61" t="n">
        <v>268.0179769870758</v>
      </c>
      <c r="AD61" t="n">
        <v>216552.0415082077</v>
      </c>
      <c r="AE61" t="n">
        <v>296296.0567932043</v>
      </c>
      <c r="AF61" t="n">
        <v>1.969811158955332e-06</v>
      </c>
      <c r="AG61" t="n">
        <v>12</v>
      </c>
      <c r="AH61" t="n">
        <v>268017.9769870758</v>
      </c>
    </row>
    <row r="62">
      <c r="A62" t="n">
        <v>60</v>
      </c>
      <c r="B62" t="n">
        <v>60</v>
      </c>
      <c r="C62" t="inlineStr">
        <is>
          <t xml:space="preserve">CONCLUIDO	</t>
        </is>
      </c>
      <c r="D62" t="n">
        <v>7.8276</v>
      </c>
      <c r="E62" t="n">
        <v>12.78</v>
      </c>
      <c r="F62" t="n">
        <v>10.49</v>
      </c>
      <c r="G62" t="n">
        <v>104.9</v>
      </c>
      <c r="H62" t="n">
        <v>1.96</v>
      </c>
      <c r="I62" t="n">
        <v>6</v>
      </c>
      <c r="J62" t="n">
        <v>144.77</v>
      </c>
      <c r="K62" t="n">
        <v>45</v>
      </c>
      <c r="L62" t="n">
        <v>16</v>
      </c>
      <c r="M62" t="n">
        <v>4</v>
      </c>
      <c r="N62" t="n">
        <v>23.78</v>
      </c>
      <c r="O62" t="n">
        <v>18089.56</v>
      </c>
      <c r="P62" t="n">
        <v>97.39</v>
      </c>
      <c r="Q62" t="n">
        <v>197.76</v>
      </c>
      <c r="R62" t="n">
        <v>30.45</v>
      </c>
      <c r="S62" t="n">
        <v>25.4</v>
      </c>
      <c r="T62" t="n">
        <v>1692.59</v>
      </c>
      <c r="U62" t="n">
        <v>0.83</v>
      </c>
      <c r="V62" t="n">
        <v>0.89</v>
      </c>
      <c r="W62" t="n">
        <v>2.95</v>
      </c>
      <c r="X62" t="n">
        <v>0.1</v>
      </c>
      <c r="Y62" t="n">
        <v>1</v>
      </c>
      <c r="Z62" t="n">
        <v>10</v>
      </c>
      <c r="AA62" t="n">
        <v>216.4009030761979</v>
      </c>
      <c r="AB62" t="n">
        <v>296.0892625227716</v>
      </c>
      <c r="AC62" t="n">
        <v>267.8309188715755</v>
      </c>
      <c r="AD62" t="n">
        <v>216400.9030761979</v>
      </c>
      <c r="AE62" t="n">
        <v>296089.2625227716</v>
      </c>
      <c r="AF62" t="n">
        <v>1.96908164585132e-06</v>
      </c>
      <c r="AG62" t="n">
        <v>12</v>
      </c>
      <c r="AH62" t="n">
        <v>267830.9188715755</v>
      </c>
    </row>
    <row r="63">
      <c r="A63" t="n">
        <v>61</v>
      </c>
      <c r="B63" t="n">
        <v>60</v>
      </c>
      <c r="C63" t="inlineStr">
        <is>
          <t xml:space="preserve">CONCLUIDO	</t>
        </is>
      </c>
      <c r="D63" t="n">
        <v>7.8334</v>
      </c>
      <c r="E63" t="n">
        <v>12.77</v>
      </c>
      <c r="F63" t="n">
        <v>10.48</v>
      </c>
      <c r="G63" t="n">
        <v>104.8</v>
      </c>
      <c r="H63" t="n">
        <v>1.98</v>
      </c>
      <c r="I63" t="n">
        <v>6</v>
      </c>
      <c r="J63" t="n">
        <v>145.12</v>
      </c>
      <c r="K63" t="n">
        <v>45</v>
      </c>
      <c r="L63" t="n">
        <v>16.25</v>
      </c>
      <c r="M63" t="n">
        <v>4</v>
      </c>
      <c r="N63" t="n">
        <v>23.87</v>
      </c>
      <c r="O63" t="n">
        <v>18131.91</v>
      </c>
      <c r="P63" t="n">
        <v>96.63</v>
      </c>
      <c r="Q63" t="n">
        <v>197.76</v>
      </c>
      <c r="R63" t="n">
        <v>30.23</v>
      </c>
      <c r="S63" t="n">
        <v>25.4</v>
      </c>
      <c r="T63" t="n">
        <v>1583.3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215.7726030109023</v>
      </c>
      <c r="AB63" t="n">
        <v>295.2295946547921</v>
      </c>
      <c r="AC63" t="n">
        <v>267.0532964983643</v>
      </c>
      <c r="AD63" t="n">
        <v>215772.6030109024</v>
      </c>
      <c r="AE63" t="n">
        <v>295229.5946547921</v>
      </c>
      <c r="AF63" t="n">
        <v>1.970540672059345e-06</v>
      </c>
      <c r="AG63" t="n">
        <v>12</v>
      </c>
      <c r="AH63" t="n">
        <v>267053.2964983643</v>
      </c>
    </row>
    <row r="64">
      <c r="A64" t="n">
        <v>62</v>
      </c>
      <c r="B64" t="n">
        <v>60</v>
      </c>
      <c r="C64" t="inlineStr">
        <is>
          <t xml:space="preserve">CONCLUIDO	</t>
        </is>
      </c>
      <c r="D64" t="n">
        <v>7.8303</v>
      </c>
      <c r="E64" t="n">
        <v>12.77</v>
      </c>
      <c r="F64" t="n">
        <v>10.49</v>
      </c>
      <c r="G64" t="n">
        <v>104.85</v>
      </c>
      <c r="H64" t="n">
        <v>2.01</v>
      </c>
      <c r="I64" t="n">
        <v>6</v>
      </c>
      <c r="J64" t="n">
        <v>145.46</v>
      </c>
      <c r="K64" t="n">
        <v>45</v>
      </c>
      <c r="L64" t="n">
        <v>16.5</v>
      </c>
      <c r="M64" t="n">
        <v>4</v>
      </c>
      <c r="N64" t="n">
        <v>23.96</v>
      </c>
      <c r="O64" t="n">
        <v>18174.29</v>
      </c>
      <c r="P64" t="n">
        <v>96.34</v>
      </c>
      <c r="Q64" t="n">
        <v>197.75</v>
      </c>
      <c r="R64" t="n">
        <v>30.39</v>
      </c>
      <c r="S64" t="n">
        <v>25.4</v>
      </c>
      <c r="T64" t="n">
        <v>1662.21</v>
      </c>
      <c r="U64" t="n">
        <v>0.84</v>
      </c>
      <c r="V64" t="n">
        <v>0.89</v>
      </c>
      <c r="W64" t="n">
        <v>2.95</v>
      </c>
      <c r="X64" t="n">
        <v>0.1</v>
      </c>
      <c r="Y64" t="n">
        <v>1</v>
      </c>
      <c r="Z64" t="n">
        <v>10</v>
      </c>
      <c r="AA64" t="n">
        <v>215.6375982554701</v>
      </c>
      <c r="AB64" t="n">
        <v>295.0448751924203</v>
      </c>
      <c r="AC64" t="n">
        <v>266.8862064022258</v>
      </c>
      <c r="AD64" t="n">
        <v>215637.5982554701</v>
      </c>
      <c r="AE64" t="n">
        <v>295044.8751924203</v>
      </c>
      <c r="AF64" t="n">
        <v>1.969760847706779e-06</v>
      </c>
      <c r="AG64" t="n">
        <v>12</v>
      </c>
      <c r="AH64" t="n">
        <v>266886.2064022258</v>
      </c>
    </row>
    <row r="65">
      <c r="A65" t="n">
        <v>63</v>
      </c>
      <c r="B65" t="n">
        <v>60</v>
      </c>
      <c r="C65" t="inlineStr">
        <is>
          <t xml:space="preserve">CONCLUIDO	</t>
        </is>
      </c>
      <c r="D65" t="n">
        <v>7.8309</v>
      </c>
      <c r="E65" t="n">
        <v>12.77</v>
      </c>
      <c r="F65" t="n">
        <v>10.48</v>
      </c>
      <c r="G65" t="n">
        <v>104.84</v>
      </c>
      <c r="H65" t="n">
        <v>2.03</v>
      </c>
      <c r="I65" t="n">
        <v>6</v>
      </c>
      <c r="J65" t="n">
        <v>145.81</v>
      </c>
      <c r="K65" t="n">
        <v>45</v>
      </c>
      <c r="L65" t="n">
        <v>16.75</v>
      </c>
      <c r="M65" t="n">
        <v>4</v>
      </c>
      <c r="N65" t="n">
        <v>24.06</v>
      </c>
      <c r="O65" t="n">
        <v>18216.71</v>
      </c>
      <c r="P65" t="n">
        <v>95.58</v>
      </c>
      <c r="Q65" t="n">
        <v>197.76</v>
      </c>
      <c r="R65" t="n">
        <v>30.43</v>
      </c>
      <c r="S65" t="n">
        <v>25.4</v>
      </c>
      <c r="T65" t="n">
        <v>1679.09</v>
      </c>
      <c r="U65" t="n">
        <v>0.83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215.0738010446806</v>
      </c>
      <c r="AB65" t="n">
        <v>294.273462975641</v>
      </c>
      <c r="AC65" t="n">
        <v>266.1884166847319</v>
      </c>
      <c r="AD65" t="n">
        <v>215073.8010446806</v>
      </c>
      <c r="AE65" t="n">
        <v>294273.462975641</v>
      </c>
      <c r="AF65" t="n">
        <v>1.969911781452437e-06</v>
      </c>
      <c r="AG65" t="n">
        <v>12</v>
      </c>
      <c r="AH65" t="n">
        <v>266188.4166847318</v>
      </c>
    </row>
    <row r="66">
      <c r="A66" t="n">
        <v>64</v>
      </c>
      <c r="B66" t="n">
        <v>60</v>
      </c>
      <c r="C66" t="inlineStr">
        <is>
          <t xml:space="preserve">CONCLUIDO	</t>
        </is>
      </c>
      <c r="D66" t="n">
        <v>7.8512</v>
      </c>
      <c r="E66" t="n">
        <v>12.74</v>
      </c>
      <c r="F66" t="n">
        <v>10.48</v>
      </c>
      <c r="G66" t="n">
        <v>125.72</v>
      </c>
      <c r="H66" t="n">
        <v>2.06</v>
      </c>
      <c r="I66" t="n">
        <v>5</v>
      </c>
      <c r="J66" t="n">
        <v>146.15</v>
      </c>
      <c r="K66" t="n">
        <v>45</v>
      </c>
      <c r="L66" t="n">
        <v>17</v>
      </c>
      <c r="M66" t="n">
        <v>3</v>
      </c>
      <c r="N66" t="n">
        <v>24.15</v>
      </c>
      <c r="O66" t="n">
        <v>18259.16</v>
      </c>
      <c r="P66" t="n">
        <v>94.83</v>
      </c>
      <c r="Q66" t="n">
        <v>197.75</v>
      </c>
      <c r="R66" t="n">
        <v>30.08</v>
      </c>
      <c r="S66" t="n">
        <v>25.4</v>
      </c>
      <c r="T66" t="n">
        <v>1510.93</v>
      </c>
      <c r="U66" t="n">
        <v>0.84</v>
      </c>
      <c r="V66" t="n">
        <v>0.89</v>
      </c>
      <c r="W66" t="n">
        <v>2.95</v>
      </c>
      <c r="X66" t="n">
        <v>0.09</v>
      </c>
      <c r="Y66" t="n">
        <v>1</v>
      </c>
      <c r="Z66" t="n">
        <v>10</v>
      </c>
      <c r="AA66" t="n">
        <v>214.3056680649028</v>
      </c>
      <c r="AB66" t="n">
        <v>293.2224695450741</v>
      </c>
      <c r="AC66" t="n">
        <v>265.2377285920994</v>
      </c>
      <c r="AD66" t="n">
        <v>214305.6680649028</v>
      </c>
      <c r="AE66" t="n">
        <v>293222.4695450741</v>
      </c>
      <c r="AF66" t="n">
        <v>1.975018373180526e-06</v>
      </c>
      <c r="AG66" t="n">
        <v>12</v>
      </c>
      <c r="AH66" t="n">
        <v>265237.7285920994</v>
      </c>
    </row>
    <row r="67">
      <c r="A67" t="n">
        <v>65</v>
      </c>
      <c r="B67" t="n">
        <v>60</v>
      </c>
      <c r="C67" t="inlineStr">
        <is>
          <t xml:space="preserve">CONCLUIDO	</t>
        </is>
      </c>
      <c r="D67" t="n">
        <v>7.85</v>
      </c>
      <c r="E67" t="n">
        <v>12.74</v>
      </c>
      <c r="F67" t="n">
        <v>10.48</v>
      </c>
      <c r="G67" t="n">
        <v>125.75</v>
      </c>
      <c r="H67" t="n">
        <v>2.08</v>
      </c>
      <c r="I67" t="n">
        <v>5</v>
      </c>
      <c r="J67" t="n">
        <v>146.49</v>
      </c>
      <c r="K67" t="n">
        <v>45</v>
      </c>
      <c r="L67" t="n">
        <v>17.25</v>
      </c>
      <c r="M67" t="n">
        <v>3</v>
      </c>
      <c r="N67" t="n">
        <v>24.25</v>
      </c>
      <c r="O67" t="n">
        <v>18301.64</v>
      </c>
      <c r="P67" t="n">
        <v>95.18000000000001</v>
      </c>
      <c r="Q67" t="n">
        <v>197.75</v>
      </c>
      <c r="R67" t="n">
        <v>30.23</v>
      </c>
      <c r="S67" t="n">
        <v>25.4</v>
      </c>
      <c r="T67" t="n">
        <v>1583.56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214.5628646383996</v>
      </c>
      <c r="AB67" t="n">
        <v>293.5743772436444</v>
      </c>
      <c r="AC67" t="n">
        <v>265.5560507138238</v>
      </c>
      <c r="AD67" t="n">
        <v>214562.8646383996</v>
      </c>
      <c r="AE67" t="n">
        <v>293574.3772436444</v>
      </c>
      <c r="AF67" t="n">
        <v>1.97471650568921e-06</v>
      </c>
      <c r="AG67" t="n">
        <v>12</v>
      </c>
      <c r="AH67" t="n">
        <v>265556.0507138238</v>
      </c>
    </row>
    <row r="68">
      <c r="A68" t="n">
        <v>66</v>
      </c>
      <c r="B68" t="n">
        <v>60</v>
      </c>
      <c r="C68" t="inlineStr">
        <is>
          <t xml:space="preserve">CONCLUIDO	</t>
        </is>
      </c>
      <c r="D68" t="n">
        <v>7.8529</v>
      </c>
      <c r="E68" t="n">
        <v>12.73</v>
      </c>
      <c r="F68" t="n">
        <v>10.47</v>
      </c>
      <c r="G68" t="n">
        <v>125.69</v>
      </c>
      <c r="H68" t="n">
        <v>2.11</v>
      </c>
      <c r="I68" t="n">
        <v>5</v>
      </c>
      <c r="J68" t="n">
        <v>146.84</v>
      </c>
      <c r="K68" t="n">
        <v>45</v>
      </c>
      <c r="L68" t="n">
        <v>17.5</v>
      </c>
      <c r="M68" t="n">
        <v>3</v>
      </c>
      <c r="N68" t="n">
        <v>24.34</v>
      </c>
      <c r="O68" t="n">
        <v>18344.15</v>
      </c>
      <c r="P68" t="n">
        <v>95.15000000000001</v>
      </c>
      <c r="Q68" t="n">
        <v>197.76</v>
      </c>
      <c r="R68" t="n">
        <v>30.05</v>
      </c>
      <c r="S68" t="n">
        <v>25.4</v>
      </c>
      <c r="T68" t="n">
        <v>1494.83</v>
      </c>
      <c r="U68" t="n">
        <v>0.85</v>
      </c>
      <c r="V68" t="n">
        <v>0.89</v>
      </c>
      <c r="W68" t="n">
        <v>2.95</v>
      </c>
      <c r="X68" t="n">
        <v>0.08</v>
      </c>
      <c r="Y68" t="n">
        <v>1</v>
      </c>
      <c r="Z68" t="n">
        <v>10</v>
      </c>
      <c r="AA68" t="n">
        <v>214.4786351041583</v>
      </c>
      <c r="AB68" t="n">
        <v>293.4591306789507</v>
      </c>
      <c r="AC68" t="n">
        <v>265.4518031195149</v>
      </c>
      <c r="AD68" t="n">
        <v>214478.6351041583</v>
      </c>
      <c r="AE68" t="n">
        <v>293459.1306789507</v>
      </c>
      <c r="AF68" t="n">
        <v>1.975446018793222e-06</v>
      </c>
      <c r="AG68" t="n">
        <v>12</v>
      </c>
      <c r="AH68" t="n">
        <v>265451.8031195148</v>
      </c>
    </row>
    <row r="69">
      <c r="A69" t="n">
        <v>67</v>
      </c>
      <c r="B69" t="n">
        <v>60</v>
      </c>
      <c r="C69" t="inlineStr">
        <is>
          <t xml:space="preserve">CONCLUIDO	</t>
        </is>
      </c>
      <c r="D69" t="n">
        <v>7.8544</v>
      </c>
      <c r="E69" t="n">
        <v>12.73</v>
      </c>
      <c r="F69" t="n">
        <v>10.47</v>
      </c>
      <c r="G69" t="n">
        <v>125.66</v>
      </c>
      <c r="H69" t="n">
        <v>2.13</v>
      </c>
      <c r="I69" t="n">
        <v>5</v>
      </c>
      <c r="J69" t="n">
        <v>147.18</v>
      </c>
      <c r="K69" t="n">
        <v>45</v>
      </c>
      <c r="L69" t="n">
        <v>17.75</v>
      </c>
      <c r="M69" t="n">
        <v>3</v>
      </c>
      <c r="N69" t="n">
        <v>24.44</v>
      </c>
      <c r="O69" t="n">
        <v>18386.69</v>
      </c>
      <c r="P69" t="n">
        <v>95.09</v>
      </c>
      <c r="Q69" t="n">
        <v>197.75</v>
      </c>
      <c r="R69" t="n">
        <v>29.93</v>
      </c>
      <c r="S69" t="n">
        <v>25.4</v>
      </c>
      <c r="T69" t="n">
        <v>1435.37</v>
      </c>
      <c r="U69" t="n">
        <v>0.85</v>
      </c>
      <c r="V69" t="n">
        <v>0.89</v>
      </c>
      <c r="W69" t="n">
        <v>2.95</v>
      </c>
      <c r="X69" t="n">
        <v>0.08</v>
      </c>
      <c r="Y69" t="n">
        <v>1</v>
      </c>
      <c r="Z69" t="n">
        <v>10</v>
      </c>
      <c r="AA69" t="n">
        <v>214.418839133878</v>
      </c>
      <c r="AB69" t="n">
        <v>293.3773151944011</v>
      </c>
      <c r="AC69" t="n">
        <v>265.3777959899818</v>
      </c>
      <c r="AD69" t="n">
        <v>214418.839133878</v>
      </c>
      <c r="AE69" t="n">
        <v>293377.3151944011</v>
      </c>
      <c r="AF69" t="n">
        <v>1.975823353157367e-06</v>
      </c>
      <c r="AG69" t="n">
        <v>12</v>
      </c>
      <c r="AH69" t="n">
        <v>265377.7959899819</v>
      </c>
    </row>
    <row r="70">
      <c r="A70" t="n">
        <v>68</v>
      </c>
      <c r="B70" t="n">
        <v>60</v>
      </c>
      <c r="C70" t="inlineStr">
        <is>
          <t xml:space="preserve">CONCLUIDO	</t>
        </is>
      </c>
      <c r="D70" t="n">
        <v>7.8567</v>
      </c>
      <c r="E70" t="n">
        <v>12.73</v>
      </c>
      <c r="F70" t="n">
        <v>10.47</v>
      </c>
      <c r="G70" t="n">
        <v>125.62</v>
      </c>
      <c r="H70" t="n">
        <v>2.16</v>
      </c>
      <c r="I70" t="n">
        <v>5</v>
      </c>
      <c r="J70" t="n">
        <v>147.53</v>
      </c>
      <c r="K70" t="n">
        <v>45</v>
      </c>
      <c r="L70" t="n">
        <v>18</v>
      </c>
      <c r="M70" t="n">
        <v>3</v>
      </c>
      <c r="N70" t="n">
        <v>24.53</v>
      </c>
      <c r="O70" t="n">
        <v>18429.27</v>
      </c>
      <c r="P70" t="n">
        <v>95.09</v>
      </c>
      <c r="Q70" t="n">
        <v>197.77</v>
      </c>
      <c r="R70" t="n">
        <v>29.79</v>
      </c>
      <c r="S70" t="n">
        <v>25.4</v>
      </c>
      <c r="T70" t="n">
        <v>1365.49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214.3909203044888</v>
      </c>
      <c r="AB70" t="n">
        <v>293.3391154203391</v>
      </c>
      <c r="AC70" t="n">
        <v>265.3432419487426</v>
      </c>
      <c r="AD70" t="n">
        <v>214390.9203044889</v>
      </c>
      <c r="AE70" t="n">
        <v>293339.115420339</v>
      </c>
      <c r="AF70" t="n">
        <v>1.976401932515722e-06</v>
      </c>
      <c r="AG70" t="n">
        <v>12</v>
      </c>
      <c r="AH70" t="n">
        <v>265343.2419487426</v>
      </c>
    </row>
    <row r="71">
      <c r="A71" t="n">
        <v>69</v>
      </c>
      <c r="B71" t="n">
        <v>60</v>
      </c>
      <c r="C71" t="inlineStr">
        <is>
          <t xml:space="preserve">CONCLUIDO	</t>
        </is>
      </c>
      <c r="D71" t="n">
        <v>7.8549</v>
      </c>
      <c r="E71" t="n">
        <v>12.73</v>
      </c>
      <c r="F71" t="n">
        <v>10.47</v>
      </c>
      <c r="G71" t="n">
        <v>125.65</v>
      </c>
      <c r="H71" t="n">
        <v>2.18</v>
      </c>
      <c r="I71" t="n">
        <v>5</v>
      </c>
      <c r="J71" t="n">
        <v>147.87</v>
      </c>
      <c r="K71" t="n">
        <v>45</v>
      </c>
      <c r="L71" t="n">
        <v>18.25</v>
      </c>
      <c r="M71" t="n">
        <v>3</v>
      </c>
      <c r="N71" t="n">
        <v>24.63</v>
      </c>
      <c r="O71" t="n">
        <v>18471.89</v>
      </c>
      <c r="P71" t="n">
        <v>95.08</v>
      </c>
      <c r="Q71" t="n">
        <v>197.75</v>
      </c>
      <c r="R71" t="n">
        <v>29.84</v>
      </c>
      <c r="S71" t="n">
        <v>25.4</v>
      </c>
      <c r="T71" t="n">
        <v>1391.98</v>
      </c>
      <c r="U71" t="n">
        <v>0.85</v>
      </c>
      <c r="V71" t="n">
        <v>0.89</v>
      </c>
      <c r="W71" t="n">
        <v>2.95</v>
      </c>
      <c r="X71" t="n">
        <v>0.08</v>
      </c>
      <c r="Y71" t="n">
        <v>1</v>
      </c>
      <c r="Z71" t="n">
        <v>10</v>
      </c>
      <c r="AA71" t="n">
        <v>214.4058403255755</v>
      </c>
      <c r="AB71" t="n">
        <v>293.3595296514147</v>
      </c>
      <c r="AC71" t="n">
        <v>265.361707874256</v>
      </c>
      <c r="AD71" t="n">
        <v>214405.8403255755</v>
      </c>
      <c r="AE71" t="n">
        <v>293359.5296514147</v>
      </c>
      <c r="AF71" t="n">
        <v>1.975949131278748e-06</v>
      </c>
      <c r="AG71" t="n">
        <v>12</v>
      </c>
      <c r="AH71" t="n">
        <v>265361.707874256</v>
      </c>
    </row>
    <row r="72">
      <c r="A72" t="n">
        <v>70</v>
      </c>
      <c r="B72" t="n">
        <v>60</v>
      </c>
      <c r="C72" t="inlineStr">
        <is>
          <t xml:space="preserve">CONCLUIDO	</t>
        </is>
      </c>
      <c r="D72" t="n">
        <v>7.8579</v>
      </c>
      <c r="E72" t="n">
        <v>12.73</v>
      </c>
      <c r="F72" t="n">
        <v>10.47</v>
      </c>
      <c r="G72" t="n">
        <v>125.59</v>
      </c>
      <c r="H72" t="n">
        <v>2.21</v>
      </c>
      <c r="I72" t="n">
        <v>5</v>
      </c>
      <c r="J72" t="n">
        <v>148.22</v>
      </c>
      <c r="K72" t="n">
        <v>45</v>
      </c>
      <c r="L72" t="n">
        <v>18.5</v>
      </c>
      <c r="M72" t="n">
        <v>3</v>
      </c>
      <c r="N72" t="n">
        <v>24.72</v>
      </c>
      <c r="O72" t="n">
        <v>18514.53</v>
      </c>
      <c r="P72" t="n">
        <v>94.95999999999999</v>
      </c>
      <c r="Q72" t="n">
        <v>197.76</v>
      </c>
      <c r="R72" t="n">
        <v>29.83</v>
      </c>
      <c r="S72" t="n">
        <v>25.4</v>
      </c>
      <c r="T72" t="n">
        <v>1387.08</v>
      </c>
      <c r="U72" t="n">
        <v>0.85</v>
      </c>
      <c r="V72" t="n">
        <v>0.89</v>
      </c>
      <c r="W72" t="n">
        <v>2.94</v>
      </c>
      <c r="X72" t="n">
        <v>0.08</v>
      </c>
      <c r="Y72" t="n">
        <v>1</v>
      </c>
      <c r="Z72" t="n">
        <v>10</v>
      </c>
      <c r="AA72" t="n">
        <v>214.2863294443472</v>
      </c>
      <c r="AB72" t="n">
        <v>293.1960095912704</v>
      </c>
      <c r="AC72" t="n">
        <v>265.2137939391498</v>
      </c>
      <c r="AD72" t="n">
        <v>214286.3294443472</v>
      </c>
      <c r="AE72" t="n">
        <v>293196.0095912704</v>
      </c>
      <c r="AF72" t="n">
        <v>1.976703800007037e-06</v>
      </c>
      <c r="AG72" t="n">
        <v>12</v>
      </c>
      <c r="AH72" t="n">
        <v>265213.7939391498</v>
      </c>
    </row>
    <row r="73">
      <c r="A73" t="n">
        <v>71</v>
      </c>
      <c r="B73" t="n">
        <v>60</v>
      </c>
      <c r="C73" t="inlineStr">
        <is>
          <t xml:space="preserve">CONCLUIDO	</t>
        </is>
      </c>
      <c r="D73" t="n">
        <v>7.8558</v>
      </c>
      <c r="E73" t="n">
        <v>12.73</v>
      </c>
      <c r="F73" t="n">
        <v>10.47</v>
      </c>
      <c r="G73" t="n">
        <v>125.63</v>
      </c>
      <c r="H73" t="n">
        <v>2.23</v>
      </c>
      <c r="I73" t="n">
        <v>5</v>
      </c>
      <c r="J73" t="n">
        <v>148.57</v>
      </c>
      <c r="K73" t="n">
        <v>45</v>
      </c>
      <c r="L73" t="n">
        <v>18.75</v>
      </c>
      <c r="M73" t="n">
        <v>3</v>
      </c>
      <c r="N73" t="n">
        <v>24.82</v>
      </c>
      <c r="O73" t="n">
        <v>18557.21</v>
      </c>
      <c r="P73" t="n">
        <v>94.62</v>
      </c>
      <c r="Q73" t="n">
        <v>197.77</v>
      </c>
      <c r="R73" t="n">
        <v>29.83</v>
      </c>
      <c r="S73" t="n">
        <v>25.4</v>
      </c>
      <c r="T73" t="n">
        <v>1384.61</v>
      </c>
      <c r="U73" t="n">
        <v>0.85</v>
      </c>
      <c r="V73" t="n">
        <v>0.89</v>
      </c>
      <c r="W73" t="n">
        <v>2.95</v>
      </c>
      <c r="X73" t="n">
        <v>0.08</v>
      </c>
      <c r="Y73" t="n">
        <v>1</v>
      </c>
      <c r="Z73" t="n">
        <v>10</v>
      </c>
      <c r="AA73" t="n">
        <v>214.0762594046672</v>
      </c>
      <c r="AB73" t="n">
        <v>292.9085824953441</v>
      </c>
      <c r="AC73" t="n">
        <v>264.9537984818523</v>
      </c>
      <c r="AD73" t="n">
        <v>214076.2594046672</v>
      </c>
      <c r="AE73" t="n">
        <v>292908.5824953441</v>
      </c>
      <c r="AF73" t="n">
        <v>1.976175531897235e-06</v>
      </c>
      <c r="AG73" t="n">
        <v>12</v>
      </c>
      <c r="AH73" t="n">
        <v>264953.7984818523</v>
      </c>
    </row>
    <row r="74">
      <c r="A74" t="n">
        <v>72</v>
      </c>
      <c r="B74" t="n">
        <v>60</v>
      </c>
      <c r="C74" t="inlineStr">
        <is>
          <t xml:space="preserve">CONCLUIDO	</t>
        </is>
      </c>
      <c r="D74" t="n">
        <v>7.8556</v>
      </c>
      <c r="E74" t="n">
        <v>12.73</v>
      </c>
      <c r="F74" t="n">
        <v>10.47</v>
      </c>
      <c r="G74" t="n">
        <v>125.64</v>
      </c>
      <c r="H74" t="n">
        <v>2.26</v>
      </c>
      <c r="I74" t="n">
        <v>5</v>
      </c>
      <c r="J74" t="n">
        <v>148.91</v>
      </c>
      <c r="K74" t="n">
        <v>45</v>
      </c>
      <c r="L74" t="n">
        <v>19</v>
      </c>
      <c r="M74" t="n">
        <v>2</v>
      </c>
      <c r="N74" t="n">
        <v>24.92</v>
      </c>
      <c r="O74" t="n">
        <v>18599.92</v>
      </c>
      <c r="P74" t="n">
        <v>94.52</v>
      </c>
      <c r="Q74" t="n">
        <v>197.78</v>
      </c>
      <c r="R74" t="n">
        <v>29.82</v>
      </c>
      <c r="S74" t="n">
        <v>25.4</v>
      </c>
      <c r="T74" t="n">
        <v>1383.11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214.0094038530638</v>
      </c>
      <c r="AB74" t="n">
        <v>292.8171077801817</v>
      </c>
      <c r="AC74" t="n">
        <v>264.8710539851194</v>
      </c>
      <c r="AD74" t="n">
        <v>214009.4038530638</v>
      </c>
      <c r="AE74" t="n">
        <v>292817.1077801817</v>
      </c>
      <c r="AF74" t="n">
        <v>1.976125220648682e-06</v>
      </c>
      <c r="AG74" t="n">
        <v>12</v>
      </c>
      <c r="AH74" t="n">
        <v>264871.0539851194</v>
      </c>
    </row>
    <row r="75">
      <c r="A75" t="n">
        <v>73</v>
      </c>
      <c r="B75" t="n">
        <v>60</v>
      </c>
      <c r="C75" t="inlineStr">
        <is>
          <t xml:space="preserve">CONCLUIDO	</t>
        </is>
      </c>
      <c r="D75" t="n">
        <v>7.8575</v>
      </c>
      <c r="E75" t="n">
        <v>12.73</v>
      </c>
      <c r="F75" t="n">
        <v>10.47</v>
      </c>
      <c r="G75" t="n">
        <v>125.6</v>
      </c>
      <c r="H75" t="n">
        <v>2.28</v>
      </c>
      <c r="I75" t="n">
        <v>5</v>
      </c>
      <c r="J75" t="n">
        <v>149.26</v>
      </c>
      <c r="K75" t="n">
        <v>45</v>
      </c>
      <c r="L75" t="n">
        <v>19.25</v>
      </c>
      <c r="M75" t="n">
        <v>2</v>
      </c>
      <c r="N75" t="n">
        <v>25.01</v>
      </c>
      <c r="O75" t="n">
        <v>18642.66</v>
      </c>
      <c r="P75" t="n">
        <v>94.34</v>
      </c>
      <c r="Q75" t="n">
        <v>197.78</v>
      </c>
      <c r="R75" t="n">
        <v>29.74</v>
      </c>
      <c r="S75" t="n">
        <v>25.4</v>
      </c>
      <c r="T75" t="n">
        <v>1341.17</v>
      </c>
      <c r="U75" t="n">
        <v>0.85</v>
      </c>
      <c r="V75" t="n">
        <v>0.89</v>
      </c>
      <c r="W75" t="n">
        <v>2.95</v>
      </c>
      <c r="X75" t="n">
        <v>0.08</v>
      </c>
      <c r="Y75" t="n">
        <v>1</v>
      </c>
      <c r="Z75" t="n">
        <v>10</v>
      </c>
      <c r="AA75" t="n">
        <v>213.8617771678652</v>
      </c>
      <c r="AB75" t="n">
        <v>292.6151184366633</v>
      </c>
      <c r="AC75" t="n">
        <v>264.6883422210525</v>
      </c>
      <c r="AD75" t="n">
        <v>213861.7771678652</v>
      </c>
      <c r="AE75" t="n">
        <v>292615.1184366633</v>
      </c>
      <c r="AF75" t="n">
        <v>1.976603177509932e-06</v>
      </c>
      <c r="AG75" t="n">
        <v>12</v>
      </c>
      <c r="AH75" t="n">
        <v>264688.3422210525</v>
      </c>
    </row>
    <row r="76">
      <c r="A76" t="n">
        <v>74</v>
      </c>
      <c r="B76" t="n">
        <v>60</v>
      </c>
      <c r="C76" t="inlineStr">
        <is>
          <t xml:space="preserve">CONCLUIDO	</t>
        </is>
      </c>
      <c r="D76" t="n">
        <v>7.8585</v>
      </c>
      <c r="E76" t="n">
        <v>12.72</v>
      </c>
      <c r="F76" t="n">
        <v>10.46</v>
      </c>
      <c r="G76" t="n">
        <v>125.58</v>
      </c>
      <c r="H76" t="n">
        <v>2.31</v>
      </c>
      <c r="I76" t="n">
        <v>5</v>
      </c>
      <c r="J76" t="n">
        <v>149.61</v>
      </c>
      <c r="K76" t="n">
        <v>45</v>
      </c>
      <c r="L76" t="n">
        <v>19.5</v>
      </c>
      <c r="M76" t="n">
        <v>2</v>
      </c>
      <c r="N76" t="n">
        <v>25.11</v>
      </c>
      <c r="O76" t="n">
        <v>18685.44</v>
      </c>
      <c r="P76" t="n">
        <v>94.17</v>
      </c>
      <c r="Q76" t="n">
        <v>197.78</v>
      </c>
      <c r="R76" t="n">
        <v>29.67</v>
      </c>
      <c r="S76" t="n">
        <v>25.4</v>
      </c>
      <c r="T76" t="n">
        <v>1307.76</v>
      </c>
      <c r="U76" t="n">
        <v>0.86</v>
      </c>
      <c r="V76" t="n">
        <v>0.89</v>
      </c>
      <c r="W76" t="n">
        <v>2.95</v>
      </c>
      <c r="X76" t="n">
        <v>0.07000000000000001</v>
      </c>
      <c r="Y76" t="n">
        <v>1</v>
      </c>
      <c r="Z76" t="n">
        <v>10</v>
      </c>
      <c r="AA76" t="n">
        <v>213.7038407284736</v>
      </c>
      <c r="AB76" t="n">
        <v>292.3990228326239</v>
      </c>
      <c r="AC76" t="n">
        <v>264.4928704781703</v>
      </c>
      <c r="AD76" t="n">
        <v>213703.8407284736</v>
      </c>
      <c r="AE76" t="n">
        <v>292399.0228326239</v>
      </c>
      <c r="AF76" t="n">
        <v>1.976854733752695e-06</v>
      </c>
      <c r="AG76" t="n">
        <v>12</v>
      </c>
      <c r="AH76" t="n">
        <v>264492.8704781703</v>
      </c>
    </row>
    <row r="77">
      <c r="A77" t="n">
        <v>75</v>
      </c>
      <c r="B77" t="n">
        <v>60</v>
      </c>
      <c r="C77" t="inlineStr">
        <is>
          <t xml:space="preserve">CONCLUIDO	</t>
        </is>
      </c>
      <c r="D77" t="n">
        <v>7.8558</v>
      </c>
      <c r="E77" t="n">
        <v>12.73</v>
      </c>
      <c r="F77" t="n">
        <v>10.47</v>
      </c>
      <c r="G77" t="n">
        <v>125.63</v>
      </c>
      <c r="H77" t="n">
        <v>2.33</v>
      </c>
      <c r="I77" t="n">
        <v>5</v>
      </c>
      <c r="J77" t="n">
        <v>149.95</v>
      </c>
      <c r="K77" t="n">
        <v>45</v>
      </c>
      <c r="L77" t="n">
        <v>19.75</v>
      </c>
      <c r="M77" t="n">
        <v>2</v>
      </c>
      <c r="N77" t="n">
        <v>25.21</v>
      </c>
      <c r="O77" t="n">
        <v>18728.26</v>
      </c>
      <c r="P77" t="n">
        <v>93.95999999999999</v>
      </c>
      <c r="Q77" t="n">
        <v>197.78</v>
      </c>
      <c r="R77" t="n">
        <v>29.87</v>
      </c>
      <c r="S77" t="n">
        <v>25.4</v>
      </c>
      <c r="T77" t="n">
        <v>1406.45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213.6190567449518</v>
      </c>
      <c r="AB77" t="n">
        <v>292.283017645964</v>
      </c>
      <c r="AC77" t="n">
        <v>264.387936663711</v>
      </c>
      <c r="AD77" t="n">
        <v>213619.0567449518</v>
      </c>
      <c r="AE77" t="n">
        <v>292283.017645964</v>
      </c>
      <c r="AF77" t="n">
        <v>1.976175531897235e-06</v>
      </c>
      <c r="AG77" t="n">
        <v>12</v>
      </c>
      <c r="AH77" t="n">
        <v>264387.936663711</v>
      </c>
    </row>
    <row r="78">
      <c r="A78" t="n">
        <v>76</v>
      </c>
      <c r="B78" t="n">
        <v>60</v>
      </c>
      <c r="C78" t="inlineStr">
        <is>
          <t xml:space="preserve">CONCLUIDO	</t>
        </is>
      </c>
      <c r="D78" t="n">
        <v>7.8549</v>
      </c>
      <c r="E78" t="n">
        <v>12.73</v>
      </c>
      <c r="F78" t="n">
        <v>10.47</v>
      </c>
      <c r="G78" t="n">
        <v>125.65</v>
      </c>
      <c r="H78" t="n">
        <v>2.36</v>
      </c>
      <c r="I78" t="n">
        <v>5</v>
      </c>
      <c r="J78" t="n">
        <v>150.3</v>
      </c>
      <c r="K78" t="n">
        <v>45</v>
      </c>
      <c r="L78" t="n">
        <v>20</v>
      </c>
      <c r="M78" t="n">
        <v>2</v>
      </c>
      <c r="N78" t="n">
        <v>25.3</v>
      </c>
      <c r="O78" t="n">
        <v>18771.1</v>
      </c>
      <c r="P78" t="n">
        <v>93.8</v>
      </c>
      <c r="Q78" t="n">
        <v>197.81</v>
      </c>
      <c r="R78" t="n">
        <v>29.83</v>
      </c>
      <c r="S78" t="n">
        <v>25.4</v>
      </c>
      <c r="T78" t="n">
        <v>1385.29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213.5190426622435</v>
      </c>
      <c r="AB78" t="n">
        <v>292.1461739656926</v>
      </c>
      <c r="AC78" t="n">
        <v>264.2641531522235</v>
      </c>
      <c r="AD78" t="n">
        <v>213519.0426622435</v>
      </c>
      <c r="AE78" t="n">
        <v>292146.1739656926</v>
      </c>
      <c r="AF78" t="n">
        <v>1.975949131278748e-06</v>
      </c>
      <c r="AG78" t="n">
        <v>12</v>
      </c>
      <c r="AH78" t="n">
        <v>264264.1531522234</v>
      </c>
    </row>
    <row r="79">
      <c r="A79" t="n">
        <v>77</v>
      </c>
      <c r="B79" t="n">
        <v>60</v>
      </c>
      <c r="C79" t="inlineStr">
        <is>
          <t xml:space="preserve">CONCLUIDO	</t>
        </is>
      </c>
      <c r="D79" t="n">
        <v>7.8532</v>
      </c>
      <c r="E79" t="n">
        <v>12.73</v>
      </c>
      <c r="F79" t="n">
        <v>10.47</v>
      </c>
      <c r="G79" t="n">
        <v>125.68</v>
      </c>
      <c r="H79" t="n">
        <v>2.38</v>
      </c>
      <c r="I79" t="n">
        <v>5</v>
      </c>
      <c r="J79" t="n">
        <v>150.65</v>
      </c>
      <c r="K79" t="n">
        <v>45</v>
      </c>
      <c r="L79" t="n">
        <v>20.25</v>
      </c>
      <c r="M79" t="n">
        <v>0</v>
      </c>
      <c r="N79" t="n">
        <v>25.4</v>
      </c>
      <c r="O79" t="n">
        <v>18813.98</v>
      </c>
      <c r="P79" t="n">
        <v>93.92</v>
      </c>
      <c r="Q79" t="n">
        <v>197.78</v>
      </c>
      <c r="R79" t="n">
        <v>29.82</v>
      </c>
      <c r="S79" t="n">
        <v>25.4</v>
      </c>
      <c r="T79" t="n">
        <v>1381.23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213.6226480124824</v>
      </c>
      <c r="AB79" t="n">
        <v>292.287931376635</v>
      </c>
      <c r="AC79" t="n">
        <v>264.3923814348232</v>
      </c>
      <c r="AD79" t="n">
        <v>213622.6480124824</v>
      </c>
      <c r="AE79" t="n">
        <v>292287.931376635</v>
      </c>
      <c r="AF79" t="n">
        <v>1.975521485666051e-06</v>
      </c>
      <c r="AG79" t="n">
        <v>12</v>
      </c>
      <c r="AH79" t="n">
        <v>264392.3814348232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3.9306</v>
      </c>
      <c r="E2" t="n">
        <v>25.44</v>
      </c>
      <c r="F2" t="n">
        <v>13.94</v>
      </c>
      <c r="G2" t="n">
        <v>4.89</v>
      </c>
      <c r="H2" t="n">
        <v>0.07000000000000001</v>
      </c>
      <c r="I2" t="n">
        <v>171</v>
      </c>
      <c r="J2" t="n">
        <v>263.32</v>
      </c>
      <c r="K2" t="n">
        <v>59.89</v>
      </c>
      <c r="L2" t="n">
        <v>1</v>
      </c>
      <c r="M2" t="n">
        <v>169</v>
      </c>
      <c r="N2" t="n">
        <v>67.43000000000001</v>
      </c>
      <c r="O2" t="n">
        <v>32710.1</v>
      </c>
      <c r="P2" t="n">
        <v>237.48</v>
      </c>
      <c r="Q2" t="n">
        <v>198.29</v>
      </c>
      <c r="R2" t="n">
        <v>137.41</v>
      </c>
      <c r="S2" t="n">
        <v>25.4</v>
      </c>
      <c r="T2" t="n">
        <v>54344.37</v>
      </c>
      <c r="U2" t="n">
        <v>0.18</v>
      </c>
      <c r="V2" t="n">
        <v>0.67</v>
      </c>
      <c r="W2" t="n">
        <v>3.23</v>
      </c>
      <c r="X2" t="n">
        <v>3.54</v>
      </c>
      <c r="Y2" t="n">
        <v>1</v>
      </c>
      <c r="Z2" t="n">
        <v>10</v>
      </c>
      <c r="AA2" t="n">
        <v>691.6894244745707</v>
      </c>
      <c r="AB2" t="n">
        <v>946.3999857498626</v>
      </c>
      <c r="AC2" t="n">
        <v>856.0768993906175</v>
      </c>
      <c r="AD2" t="n">
        <v>691689.4244745708</v>
      </c>
      <c r="AE2" t="n">
        <v>946399.9857498626</v>
      </c>
      <c r="AF2" t="n">
        <v>8.739079088813728e-07</v>
      </c>
      <c r="AG2" t="n">
        <v>23</v>
      </c>
      <c r="AH2" t="n">
        <v>856076.8993906175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4.4771</v>
      </c>
      <c r="E3" t="n">
        <v>22.34</v>
      </c>
      <c r="F3" t="n">
        <v>13.01</v>
      </c>
      <c r="G3" t="n">
        <v>6.1</v>
      </c>
      <c r="H3" t="n">
        <v>0.08</v>
      </c>
      <c r="I3" t="n">
        <v>128</v>
      </c>
      <c r="J3" t="n">
        <v>263.79</v>
      </c>
      <c r="K3" t="n">
        <v>59.89</v>
      </c>
      <c r="L3" t="n">
        <v>1.25</v>
      </c>
      <c r="M3" t="n">
        <v>126</v>
      </c>
      <c r="N3" t="n">
        <v>67.65000000000001</v>
      </c>
      <c r="O3" t="n">
        <v>32767.75</v>
      </c>
      <c r="P3" t="n">
        <v>221.63</v>
      </c>
      <c r="Q3" t="n">
        <v>198.07</v>
      </c>
      <c r="R3" t="n">
        <v>108.75</v>
      </c>
      <c r="S3" t="n">
        <v>25.4</v>
      </c>
      <c r="T3" t="n">
        <v>40230.82</v>
      </c>
      <c r="U3" t="n">
        <v>0.23</v>
      </c>
      <c r="V3" t="n">
        <v>0.72</v>
      </c>
      <c r="W3" t="n">
        <v>3.15</v>
      </c>
      <c r="X3" t="n">
        <v>2.61</v>
      </c>
      <c r="Y3" t="n">
        <v>1</v>
      </c>
      <c r="Z3" t="n">
        <v>10</v>
      </c>
      <c r="AA3" t="n">
        <v>579.683536118647</v>
      </c>
      <c r="AB3" t="n">
        <v>793.1485879502367</v>
      </c>
      <c r="AC3" t="n">
        <v>717.4515999073</v>
      </c>
      <c r="AD3" t="n">
        <v>579683.536118647</v>
      </c>
      <c r="AE3" t="n">
        <v>793148.5879502366</v>
      </c>
      <c r="AF3" t="n">
        <v>9.954137024507185e-07</v>
      </c>
      <c r="AG3" t="n">
        <v>20</v>
      </c>
      <c r="AH3" t="n">
        <v>717451.5999073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4.8693</v>
      </c>
      <c r="E4" t="n">
        <v>20.54</v>
      </c>
      <c r="F4" t="n">
        <v>12.48</v>
      </c>
      <c r="G4" t="n">
        <v>7.27</v>
      </c>
      <c r="H4" t="n">
        <v>0.1</v>
      </c>
      <c r="I4" t="n">
        <v>103</v>
      </c>
      <c r="J4" t="n">
        <v>264.25</v>
      </c>
      <c r="K4" t="n">
        <v>59.89</v>
      </c>
      <c r="L4" t="n">
        <v>1.5</v>
      </c>
      <c r="M4" t="n">
        <v>101</v>
      </c>
      <c r="N4" t="n">
        <v>67.87</v>
      </c>
      <c r="O4" t="n">
        <v>32825.49</v>
      </c>
      <c r="P4" t="n">
        <v>212.53</v>
      </c>
      <c r="Q4" t="n">
        <v>198.04</v>
      </c>
      <c r="R4" t="n">
        <v>92.48999999999999</v>
      </c>
      <c r="S4" t="n">
        <v>25.4</v>
      </c>
      <c r="T4" t="n">
        <v>32225.29</v>
      </c>
      <c r="U4" t="n">
        <v>0.27</v>
      </c>
      <c r="V4" t="n">
        <v>0.75</v>
      </c>
      <c r="W4" t="n">
        <v>3.1</v>
      </c>
      <c r="X4" t="n">
        <v>2.08</v>
      </c>
      <c r="Y4" t="n">
        <v>1</v>
      </c>
      <c r="Z4" t="n">
        <v>10</v>
      </c>
      <c r="AA4" t="n">
        <v>515.3272297438416</v>
      </c>
      <c r="AB4" t="n">
        <v>705.0934503683714</v>
      </c>
      <c r="AC4" t="n">
        <v>637.8003210700861</v>
      </c>
      <c r="AD4" t="n">
        <v>515327.2297438416</v>
      </c>
      <c r="AE4" t="n">
        <v>705093.4503683713</v>
      </c>
      <c r="AF4" t="n">
        <v>1.082613285685663e-06</v>
      </c>
      <c r="AG4" t="n">
        <v>18</v>
      </c>
      <c r="AH4" t="n">
        <v>637800.3210700861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5.1754</v>
      </c>
      <c r="E5" t="n">
        <v>19.32</v>
      </c>
      <c r="F5" t="n">
        <v>12.12</v>
      </c>
      <c r="G5" t="n">
        <v>8.460000000000001</v>
      </c>
      <c r="H5" t="n">
        <v>0.12</v>
      </c>
      <c r="I5" t="n">
        <v>86</v>
      </c>
      <c r="J5" t="n">
        <v>264.72</v>
      </c>
      <c r="K5" t="n">
        <v>59.89</v>
      </c>
      <c r="L5" t="n">
        <v>1.75</v>
      </c>
      <c r="M5" t="n">
        <v>84</v>
      </c>
      <c r="N5" t="n">
        <v>68.09</v>
      </c>
      <c r="O5" t="n">
        <v>32883.31</v>
      </c>
      <c r="P5" t="n">
        <v>206.47</v>
      </c>
      <c r="Q5" t="n">
        <v>198.02</v>
      </c>
      <c r="R5" t="n">
        <v>81.09999999999999</v>
      </c>
      <c r="S5" t="n">
        <v>25.4</v>
      </c>
      <c r="T5" t="n">
        <v>26614.38</v>
      </c>
      <c r="U5" t="n">
        <v>0.31</v>
      </c>
      <c r="V5" t="n">
        <v>0.77</v>
      </c>
      <c r="W5" t="n">
        <v>3.08</v>
      </c>
      <c r="X5" t="n">
        <v>1.73</v>
      </c>
      <c r="Y5" t="n">
        <v>1</v>
      </c>
      <c r="Z5" t="n">
        <v>10</v>
      </c>
      <c r="AA5" t="n">
        <v>477.1381511639828</v>
      </c>
      <c r="AB5" t="n">
        <v>652.8414682721676</v>
      </c>
      <c r="AC5" t="n">
        <v>590.5351948090265</v>
      </c>
      <c r="AD5" t="n">
        <v>477138.1511639828</v>
      </c>
      <c r="AE5" t="n">
        <v>652841.4682721676</v>
      </c>
      <c r="AF5" t="n">
        <v>1.150669870153324e-06</v>
      </c>
      <c r="AG5" t="n">
        <v>17</v>
      </c>
      <c r="AH5" t="n">
        <v>590535.1948090266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5.4102</v>
      </c>
      <c r="E6" t="n">
        <v>18.48</v>
      </c>
      <c r="F6" t="n">
        <v>11.89</v>
      </c>
      <c r="G6" t="n">
        <v>9.640000000000001</v>
      </c>
      <c r="H6" t="n">
        <v>0.13</v>
      </c>
      <c r="I6" t="n">
        <v>74</v>
      </c>
      <c r="J6" t="n">
        <v>265.19</v>
      </c>
      <c r="K6" t="n">
        <v>59.89</v>
      </c>
      <c r="L6" t="n">
        <v>2</v>
      </c>
      <c r="M6" t="n">
        <v>72</v>
      </c>
      <c r="N6" t="n">
        <v>68.31</v>
      </c>
      <c r="O6" t="n">
        <v>32941.21</v>
      </c>
      <c r="P6" t="n">
        <v>202.54</v>
      </c>
      <c r="Q6" t="n">
        <v>197.81</v>
      </c>
      <c r="R6" t="n">
        <v>73.98</v>
      </c>
      <c r="S6" t="n">
        <v>25.4</v>
      </c>
      <c r="T6" t="n">
        <v>23116.44</v>
      </c>
      <c r="U6" t="n">
        <v>0.34</v>
      </c>
      <c r="V6" t="n">
        <v>0.78</v>
      </c>
      <c r="W6" t="n">
        <v>3.06</v>
      </c>
      <c r="X6" t="n">
        <v>1.5</v>
      </c>
      <c r="Y6" t="n">
        <v>1</v>
      </c>
      <c r="Z6" t="n">
        <v>10</v>
      </c>
      <c r="AA6" t="n">
        <v>459.3405762968294</v>
      </c>
      <c r="AB6" t="n">
        <v>628.49004116534</v>
      </c>
      <c r="AC6" t="n">
        <v>568.5078337278322</v>
      </c>
      <c r="AD6" t="n">
        <v>459340.5762968294</v>
      </c>
      <c r="AE6" t="n">
        <v>628490.04116534</v>
      </c>
      <c r="AF6" t="n">
        <v>1.202874006164454e-06</v>
      </c>
      <c r="AG6" t="n">
        <v>17</v>
      </c>
      <c r="AH6" t="n">
        <v>568507.8337278322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5.6125</v>
      </c>
      <c r="E7" t="n">
        <v>17.82</v>
      </c>
      <c r="F7" t="n">
        <v>11.68</v>
      </c>
      <c r="G7" t="n">
        <v>10.78</v>
      </c>
      <c r="H7" t="n">
        <v>0.15</v>
      </c>
      <c r="I7" t="n">
        <v>65</v>
      </c>
      <c r="J7" t="n">
        <v>265.66</v>
      </c>
      <c r="K7" t="n">
        <v>59.89</v>
      </c>
      <c r="L7" t="n">
        <v>2.25</v>
      </c>
      <c r="M7" t="n">
        <v>63</v>
      </c>
      <c r="N7" t="n">
        <v>68.53</v>
      </c>
      <c r="O7" t="n">
        <v>32999.19</v>
      </c>
      <c r="P7" t="n">
        <v>198.89</v>
      </c>
      <c r="Q7" t="n">
        <v>197.86</v>
      </c>
      <c r="R7" t="n">
        <v>67.56</v>
      </c>
      <c r="S7" t="n">
        <v>25.4</v>
      </c>
      <c r="T7" t="n">
        <v>19948.99</v>
      </c>
      <c r="U7" t="n">
        <v>0.38</v>
      </c>
      <c r="V7" t="n">
        <v>0.8</v>
      </c>
      <c r="W7" t="n">
        <v>3.04</v>
      </c>
      <c r="X7" t="n">
        <v>1.28</v>
      </c>
      <c r="Y7" t="n">
        <v>1</v>
      </c>
      <c r="Z7" t="n">
        <v>10</v>
      </c>
      <c r="AA7" t="n">
        <v>433.8961354082125</v>
      </c>
      <c r="AB7" t="n">
        <v>593.6758346120266</v>
      </c>
      <c r="AC7" t="n">
        <v>537.0162461859211</v>
      </c>
      <c r="AD7" t="n">
        <v>433896.1354082125</v>
      </c>
      <c r="AE7" t="n">
        <v>593675.8346120266</v>
      </c>
      <c r="AF7" t="n">
        <v>1.247852271560755e-06</v>
      </c>
      <c r="AG7" t="n">
        <v>16</v>
      </c>
      <c r="AH7" t="n">
        <v>537016.2461859211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5.7669</v>
      </c>
      <c r="E8" t="n">
        <v>17.34</v>
      </c>
      <c r="F8" t="n">
        <v>11.55</v>
      </c>
      <c r="G8" t="n">
        <v>11.95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196.78</v>
      </c>
      <c r="Q8" t="n">
        <v>197.95</v>
      </c>
      <c r="R8" t="n">
        <v>63.5</v>
      </c>
      <c r="S8" t="n">
        <v>25.4</v>
      </c>
      <c r="T8" t="n">
        <v>17957.44</v>
      </c>
      <c r="U8" t="n">
        <v>0.4</v>
      </c>
      <c r="V8" t="n">
        <v>0.8100000000000001</v>
      </c>
      <c r="W8" t="n">
        <v>3.04</v>
      </c>
      <c r="X8" t="n">
        <v>1.16</v>
      </c>
      <c r="Y8" t="n">
        <v>1</v>
      </c>
      <c r="Z8" t="n">
        <v>10</v>
      </c>
      <c r="AA8" t="n">
        <v>424.3409198703064</v>
      </c>
      <c r="AB8" t="n">
        <v>580.6019671667053</v>
      </c>
      <c r="AC8" t="n">
        <v>525.1901303002929</v>
      </c>
      <c r="AD8" t="n">
        <v>424340.9198703064</v>
      </c>
      <c r="AE8" t="n">
        <v>580601.9671667053</v>
      </c>
      <c r="AF8" t="n">
        <v>1.282180715343202e-06</v>
      </c>
      <c r="AG8" t="n">
        <v>16</v>
      </c>
      <c r="AH8" t="n">
        <v>525190.130300293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5.9153</v>
      </c>
      <c r="E9" t="n">
        <v>16.91</v>
      </c>
      <c r="F9" t="n">
        <v>11.42</v>
      </c>
      <c r="G9" t="n">
        <v>13.18</v>
      </c>
      <c r="H9" t="n">
        <v>0.18</v>
      </c>
      <c r="I9" t="n">
        <v>52</v>
      </c>
      <c r="J9" t="n">
        <v>266.6</v>
      </c>
      <c r="K9" t="n">
        <v>59.89</v>
      </c>
      <c r="L9" t="n">
        <v>2.75</v>
      </c>
      <c r="M9" t="n">
        <v>50</v>
      </c>
      <c r="N9" t="n">
        <v>68.97</v>
      </c>
      <c r="O9" t="n">
        <v>33115.41</v>
      </c>
      <c r="P9" t="n">
        <v>194.49</v>
      </c>
      <c r="Q9" t="n">
        <v>197.81</v>
      </c>
      <c r="R9" t="n">
        <v>59.68</v>
      </c>
      <c r="S9" t="n">
        <v>25.4</v>
      </c>
      <c r="T9" t="n">
        <v>16075.28</v>
      </c>
      <c r="U9" t="n">
        <v>0.43</v>
      </c>
      <c r="V9" t="n">
        <v>0.8100000000000001</v>
      </c>
      <c r="W9" t="n">
        <v>3.02</v>
      </c>
      <c r="X9" t="n">
        <v>1.03</v>
      </c>
      <c r="Y9" t="n">
        <v>1</v>
      </c>
      <c r="Z9" t="n">
        <v>10</v>
      </c>
      <c r="AA9" t="n">
        <v>404.3760098739863</v>
      </c>
      <c r="AB9" t="n">
        <v>553.285096520074</v>
      </c>
      <c r="AC9" t="n">
        <v>500.4803434487075</v>
      </c>
      <c r="AD9" t="n">
        <v>404376.0098739864</v>
      </c>
      <c r="AE9" t="n">
        <v>553285.0965200741</v>
      </c>
      <c r="AF9" t="n">
        <v>1.315175152242911e-06</v>
      </c>
      <c r="AG9" t="n">
        <v>15</v>
      </c>
      <c r="AH9" t="n">
        <v>500480.3434487075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6.0426</v>
      </c>
      <c r="E10" t="n">
        <v>16.55</v>
      </c>
      <c r="F10" t="n">
        <v>11.32</v>
      </c>
      <c r="G10" t="n">
        <v>14.45</v>
      </c>
      <c r="H10" t="n">
        <v>0.2</v>
      </c>
      <c r="I10" t="n">
        <v>47</v>
      </c>
      <c r="J10" t="n">
        <v>267.08</v>
      </c>
      <c r="K10" t="n">
        <v>59.89</v>
      </c>
      <c r="L10" t="n">
        <v>3</v>
      </c>
      <c r="M10" t="n">
        <v>45</v>
      </c>
      <c r="N10" t="n">
        <v>69.19</v>
      </c>
      <c r="O10" t="n">
        <v>33173.65</v>
      </c>
      <c r="P10" t="n">
        <v>192.73</v>
      </c>
      <c r="Q10" t="n">
        <v>197.91</v>
      </c>
      <c r="R10" t="n">
        <v>56.31</v>
      </c>
      <c r="S10" t="n">
        <v>25.4</v>
      </c>
      <c r="T10" t="n">
        <v>14418.27</v>
      </c>
      <c r="U10" t="n">
        <v>0.45</v>
      </c>
      <c r="V10" t="n">
        <v>0.82</v>
      </c>
      <c r="W10" t="n">
        <v>3.01</v>
      </c>
      <c r="X10" t="n">
        <v>0.93</v>
      </c>
      <c r="Y10" t="n">
        <v>1</v>
      </c>
      <c r="Z10" t="n">
        <v>10</v>
      </c>
      <c r="AA10" t="n">
        <v>397.2660049993445</v>
      </c>
      <c r="AB10" t="n">
        <v>543.5568741793118</v>
      </c>
      <c r="AC10" t="n">
        <v>491.6805689945018</v>
      </c>
      <c r="AD10" t="n">
        <v>397266.0049993445</v>
      </c>
      <c r="AE10" t="n">
        <v>543556.8741793118</v>
      </c>
      <c r="AF10" t="n">
        <v>1.343478331604992e-06</v>
      </c>
      <c r="AG10" t="n">
        <v>15</v>
      </c>
      <c r="AH10" t="n">
        <v>491680.5689945018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6.1211</v>
      </c>
      <c r="E11" t="n">
        <v>16.34</v>
      </c>
      <c r="F11" t="n">
        <v>11.26</v>
      </c>
      <c r="G11" t="n">
        <v>15.35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191.63</v>
      </c>
      <c r="Q11" t="n">
        <v>197.92</v>
      </c>
      <c r="R11" t="n">
        <v>54.06</v>
      </c>
      <c r="S11" t="n">
        <v>25.4</v>
      </c>
      <c r="T11" t="n">
        <v>13307.52</v>
      </c>
      <c r="U11" t="n">
        <v>0.47</v>
      </c>
      <c r="V11" t="n">
        <v>0.83</v>
      </c>
      <c r="W11" t="n">
        <v>3.02</v>
      </c>
      <c r="X11" t="n">
        <v>0.87</v>
      </c>
      <c r="Y11" t="n">
        <v>1</v>
      </c>
      <c r="Z11" t="n">
        <v>10</v>
      </c>
      <c r="AA11" t="n">
        <v>393.0242920137678</v>
      </c>
      <c r="AB11" t="n">
        <v>537.7531753412759</v>
      </c>
      <c r="AC11" t="n">
        <v>486.4307670280255</v>
      </c>
      <c r="AD11" t="n">
        <v>393024.2920137678</v>
      </c>
      <c r="AE11" t="n">
        <v>537753.1753412759</v>
      </c>
      <c r="AF11" t="n">
        <v>1.360931588320809e-06</v>
      </c>
      <c r="AG11" t="n">
        <v>15</v>
      </c>
      <c r="AH11" t="n">
        <v>486430.7670280255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6.2272</v>
      </c>
      <c r="E12" t="n">
        <v>16.06</v>
      </c>
      <c r="F12" t="n">
        <v>11.18</v>
      </c>
      <c r="G12" t="n">
        <v>16.77</v>
      </c>
      <c r="H12" t="n">
        <v>0.23</v>
      </c>
      <c r="I12" t="n">
        <v>40</v>
      </c>
      <c r="J12" t="n">
        <v>268.02</v>
      </c>
      <c r="K12" t="n">
        <v>59.89</v>
      </c>
      <c r="L12" t="n">
        <v>3.5</v>
      </c>
      <c r="M12" t="n">
        <v>38</v>
      </c>
      <c r="N12" t="n">
        <v>69.64</v>
      </c>
      <c r="O12" t="n">
        <v>33290.38</v>
      </c>
      <c r="P12" t="n">
        <v>190.33</v>
      </c>
      <c r="Q12" t="n">
        <v>197.85</v>
      </c>
      <c r="R12" t="n">
        <v>52.04</v>
      </c>
      <c r="S12" t="n">
        <v>25.4</v>
      </c>
      <c r="T12" t="n">
        <v>12313.94</v>
      </c>
      <c r="U12" t="n">
        <v>0.49</v>
      </c>
      <c r="V12" t="n">
        <v>0.83</v>
      </c>
      <c r="W12" t="n">
        <v>3</v>
      </c>
      <c r="X12" t="n">
        <v>0.79</v>
      </c>
      <c r="Y12" t="n">
        <v>1</v>
      </c>
      <c r="Z12" t="n">
        <v>10</v>
      </c>
      <c r="AA12" t="n">
        <v>376.645879028637</v>
      </c>
      <c r="AB12" t="n">
        <v>515.3435081304352</v>
      </c>
      <c r="AC12" t="n">
        <v>466.159847003622</v>
      </c>
      <c r="AD12" t="n">
        <v>376645.879028637</v>
      </c>
      <c r="AE12" t="n">
        <v>515343.5081304352</v>
      </c>
      <c r="AF12" t="n">
        <v>1.384521276697218e-06</v>
      </c>
      <c r="AG12" t="n">
        <v>14</v>
      </c>
      <c r="AH12" t="n">
        <v>466159.847003622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6.2795</v>
      </c>
      <c r="E13" t="n">
        <v>15.92</v>
      </c>
      <c r="F13" t="n">
        <v>11.15</v>
      </c>
      <c r="G13" t="n">
        <v>17.61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189.82</v>
      </c>
      <c r="Q13" t="n">
        <v>197.84</v>
      </c>
      <c r="R13" t="n">
        <v>50.86</v>
      </c>
      <c r="S13" t="n">
        <v>25.4</v>
      </c>
      <c r="T13" t="n">
        <v>11734.33</v>
      </c>
      <c r="U13" t="n">
        <v>0.5</v>
      </c>
      <c r="V13" t="n">
        <v>0.83</v>
      </c>
      <c r="W13" t="n">
        <v>3.01</v>
      </c>
      <c r="X13" t="n">
        <v>0.76</v>
      </c>
      <c r="Y13" t="n">
        <v>1</v>
      </c>
      <c r="Z13" t="n">
        <v>10</v>
      </c>
      <c r="AA13" t="n">
        <v>374.2132867802773</v>
      </c>
      <c r="AB13" t="n">
        <v>512.0151280978336</v>
      </c>
      <c r="AC13" t="n">
        <v>463.1491228899211</v>
      </c>
      <c r="AD13" t="n">
        <v>374213.2867802773</v>
      </c>
      <c r="AE13" t="n">
        <v>512015.1280978335</v>
      </c>
      <c r="AF13" t="n">
        <v>1.39614937002508e-06</v>
      </c>
      <c r="AG13" t="n">
        <v>14</v>
      </c>
      <c r="AH13" t="n">
        <v>463149.1228899211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6.371</v>
      </c>
      <c r="E14" t="n">
        <v>15.7</v>
      </c>
      <c r="F14" t="n">
        <v>11.07</v>
      </c>
      <c r="G14" t="n">
        <v>18.98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188.44</v>
      </c>
      <c r="Q14" t="n">
        <v>197.83</v>
      </c>
      <c r="R14" t="n">
        <v>48.82</v>
      </c>
      <c r="S14" t="n">
        <v>25.4</v>
      </c>
      <c r="T14" t="n">
        <v>10730.45</v>
      </c>
      <c r="U14" t="n">
        <v>0.52</v>
      </c>
      <c r="V14" t="n">
        <v>0.84</v>
      </c>
      <c r="W14" t="n">
        <v>2.99</v>
      </c>
      <c r="X14" t="n">
        <v>0.68</v>
      </c>
      <c r="Y14" t="n">
        <v>1</v>
      </c>
      <c r="Z14" t="n">
        <v>10</v>
      </c>
      <c r="AA14" t="n">
        <v>369.5043605601974</v>
      </c>
      <c r="AB14" t="n">
        <v>505.5721675003572</v>
      </c>
      <c r="AC14" t="n">
        <v>457.321069409116</v>
      </c>
      <c r="AD14" t="n">
        <v>369504.3605601974</v>
      </c>
      <c r="AE14" t="n">
        <v>505572.1675003572</v>
      </c>
      <c r="AF14" t="n">
        <v>1.416492974986828e-06</v>
      </c>
      <c r="AG14" t="n">
        <v>14</v>
      </c>
      <c r="AH14" t="n">
        <v>457321.069409116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6.4285</v>
      </c>
      <c r="E15" t="n">
        <v>15.56</v>
      </c>
      <c r="F15" t="n">
        <v>11.03</v>
      </c>
      <c r="G15" t="n">
        <v>20.06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187.75</v>
      </c>
      <c r="Q15" t="n">
        <v>197.86</v>
      </c>
      <c r="R15" t="n">
        <v>47.45</v>
      </c>
      <c r="S15" t="n">
        <v>25.4</v>
      </c>
      <c r="T15" t="n">
        <v>10055.4</v>
      </c>
      <c r="U15" t="n">
        <v>0.54</v>
      </c>
      <c r="V15" t="n">
        <v>0.84</v>
      </c>
      <c r="W15" t="n">
        <v>2.99</v>
      </c>
      <c r="X15" t="n">
        <v>0.64</v>
      </c>
      <c r="Y15" t="n">
        <v>1</v>
      </c>
      <c r="Z15" t="n">
        <v>10</v>
      </c>
      <c r="AA15" t="n">
        <v>366.8128314190005</v>
      </c>
      <c r="AB15" t="n">
        <v>501.8894985874863</v>
      </c>
      <c r="AC15" t="n">
        <v>453.9898692486312</v>
      </c>
      <c r="AD15" t="n">
        <v>366812.8314190005</v>
      </c>
      <c r="AE15" t="n">
        <v>501889.4985874863</v>
      </c>
      <c r="AF15" t="n">
        <v>1.429277207613063e-06</v>
      </c>
      <c r="AG15" t="n">
        <v>14</v>
      </c>
      <c r="AH15" t="n">
        <v>453989.8692486312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6.492</v>
      </c>
      <c r="E16" t="n">
        <v>15.4</v>
      </c>
      <c r="F16" t="n">
        <v>10.98</v>
      </c>
      <c r="G16" t="n">
        <v>21.26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186.88</v>
      </c>
      <c r="Q16" t="n">
        <v>197.82</v>
      </c>
      <c r="R16" t="n">
        <v>45.53</v>
      </c>
      <c r="S16" t="n">
        <v>25.4</v>
      </c>
      <c r="T16" t="n">
        <v>9105.23</v>
      </c>
      <c r="U16" t="n">
        <v>0.5600000000000001</v>
      </c>
      <c r="V16" t="n">
        <v>0.85</v>
      </c>
      <c r="W16" t="n">
        <v>2.99</v>
      </c>
      <c r="X16" t="n">
        <v>0.59</v>
      </c>
      <c r="Y16" t="n">
        <v>1</v>
      </c>
      <c r="Z16" t="n">
        <v>10</v>
      </c>
      <c r="AA16" t="n">
        <v>363.7777835880146</v>
      </c>
      <c r="AB16" t="n">
        <v>497.7368122482711</v>
      </c>
      <c r="AC16" t="n">
        <v>450.2335094652988</v>
      </c>
      <c r="AD16" t="n">
        <v>363777.7835880147</v>
      </c>
      <c r="AE16" t="n">
        <v>497736.8122482711</v>
      </c>
      <c r="AF16" t="n">
        <v>1.443395447122035e-06</v>
      </c>
      <c r="AG16" t="n">
        <v>14</v>
      </c>
      <c r="AH16" t="n">
        <v>450233.5094652988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6.5174</v>
      </c>
      <c r="E17" t="n">
        <v>15.34</v>
      </c>
      <c r="F17" t="n">
        <v>10.97</v>
      </c>
      <c r="G17" t="n">
        <v>21.95</v>
      </c>
      <c r="H17" t="n">
        <v>0.31</v>
      </c>
      <c r="I17" t="n">
        <v>30</v>
      </c>
      <c r="J17" t="n">
        <v>270.4</v>
      </c>
      <c r="K17" t="n">
        <v>59.89</v>
      </c>
      <c r="L17" t="n">
        <v>4.75</v>
      </c>
      <c r="M17" t="n">
        <v>28</v>
      </c>
      <c r="N17" t="n">
        <v>70.76000000000001</v>
      </c>
      <c r="O17" t="n">
        <v>33583.7</v>
      </c>
      <c r="P17" t="n">
        <v>186.65</v>
      </c>
      <c r="Q17" t="n">
        <v>197.87</v>
      </c>
      <c r="R17" t="n">
        <v>45.16</v>
      </c>
      <c r="S17" t="n">
        <v>25.4</v>
      </c>
      <c r="T17" t="n">
        <v>8927.66</v>
      </c>
      <c r="U17" t="n">
        <v>0.5600000000000001</v>
      </c>
      <c r="V17" t="n">
        <v>0.85</v>
      </c>
      <c r="W17" t="n">
        <v>3</v>
      </c>
      <c r="X17" t="n">
        <v>0.58</v>
      </c>
      <c r="Y17" t="n">
        <v>1</v>
      </c>
      <c r="Z17" t="n">
        <v>10</v>
      </c>
      <c r="AA17" t="n">
        <v>362.7259252813744</v>
      </c>
      <c r="AB17" t="n">
        <v>496.2976133084125</v>
      </c>
      <c r="AC17" t="n">
        <v>448.931665652332</v>
      </c>
      <c r="AD17" t="n">
        <v>362725.9252813744</v>
      </c>
      <c r="AE17" t="n">
        <v>496297.6133084125</v>
      </c>
      <c r="AF17" t="n">
        <v>1.449042742925625e-06</v>
      </c>
      <c r="AG17" t="n">
        <v>14</v>
      </c>
      <c r="AH17" t="n">
        <v>448931.665652332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6.5761</v>
      </c>
      <c r="E18" t="n">
        <v>15.21</v>
      </c>
      <c r="F18" t="n">
        <v>10.94</v>
      </c>
      <c r="G18" t="n">
        <v>23.44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186.06</v>
      </c>
      <c r="Q18" t="n">
        <v>197.8</v>
      </c>
      <c r="R18" t="n">
        <v>44.41</v>
      </c>
      <c r="S18" t="n">
        <v>25.4</v>
      </c>
      <c r="T18" t="n">
        <v>8558.870000000001</v>
      </c>
      <c r="U18" t="n">
        <v>0.57</v>
      </c>
      <c r="V18" t="n">
        <v>0.85</v>
      </c>
      <c r="W18" t="n">
        <v>2.98</v>
      </c>
      <c r="X18" t="n">
        <v>0.55</v>
      </c>
      <c r="Y18" t="n">
        <v>1</v>
      </c>
      <c r="Z18" t="n">
        <v>10</v>
      </c>
      <c r="AA18" t="n">
        <v>360.2456198403955</v>
      </c>
      <c r="AB18" t="n">
        <v>492.9039499807119</v>
      </c>
      <c r="AC18" t="n">
        <v>445.8618887895906</v>
      </c>
      <c r="AD18" t="n">
        <v>360245.6198403955</v>
      </c>
      <c r="AE18" t="n">
        <v>492903.9499807119</v>
      </c>
      <c r="AF18" t="n">
        <v>1.462093776928407e-06</v>
      </c>
      <c r="AG18" t="n">
        <v>14</v>
      </c>
      <c r="AH18" t="n">
        <v>445861.8887895906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6.6102</v>
      </c>
      <c r="E19" t="n">
        <v>15.13</v>
      </c>
      <c r="F19" t="n">
        <v>10.91</v>
      </c>
      <c r="G19" t="n">
        <v>24.24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185.51</v>
      </c>
      <c r="Q19" t="n">
        <v>197.82</v>
      </c>
      <c r="R19" t="n">
        <v>43.69</v>
      </c>
      <c r="S19" t="n">
        <v>25.4</v>
      </c>
      <c r="T19" t="n">
        <v>8206.08</v>
      </c>
      <c r="U19" t="n">
        <v>0.58</v>
      </c>
      <c r="V19" t="n">
        <v>0.85</v>
      </c>
      <c r="W19" t="n">
        <v>2.98</v>
      </c>
      <c r="X19" t="n">
        <v>0.52</v>
      </c>
      <c r="Y19" t="n">
        <v>1</v>
      </c>
      <c r="Z19" t="n">
        <v>10</v>
      </c>
      <c r="AA19" t="n">
        <v>358.5960105910227</v>
      </c>
      <c r="AB19" t="n">
        <v>490.646881830096</v>
      </c>
      <c r="AC19" t="n">
        <v>443.8202320554546</v>
      </c>
      <c r="AD19" t="n">
        <v>358596.0105910227</v>
      </c>
      <c r="AE19" t="n">
        <v>490646.8818300961</v>
      </c>
      <c r="AF19" t="n">
        <v>1.469675382711965e-06</v>
      </c>
      <c r="AG19" t="n">
        <v>14</v>
      </c>
      <c r="AH19" t="n">
        <v>443820.2320554546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6.6401</v>
      </c>
      <c r="E20" t="n">
        <v>15.06</v>
      </c>
      <c r="F20" t="n">
        <v>10.89</v>
      </c>
      <c r="G20" t="n">
        <v>25.14</v>
      </c>
      <c r="H20" t="n">
        <v>0.36</v>
      </c>
      <c r="I20" t="n">
        <v>26</v>
      </c>
      <c r="J20" t="n">
        <v>271.84</v>
      </c>
      <c r="K20" t="n">
        <v>59.89</v>
      </c>
      <c r="L20" t="n">
        <v>5.5</v>
      </c>
      <c r="M20" t="n">
        <v>24</v>
      </c>
      <c r="N20" t="n">
        <v>71.45</v>
      </c>
      <c r="O20" t="n">
        <v>33760.74</v>
      </c>
      <c r="P20" t="n">
        <v>185.12</v>
      </c>
      <c r="Q20" t="n">
        <v>197.84</v>
      </c>
      <c r="R20" t="n">
        <v>42.99</v>
      </c>
      <c r="S20" t="n">
        <v>25.4</v>
      </c>
      <c r="T20" t="n">
        <v>7860.41</v>
      </c>
      <c r="U20" t="n">
        <v>0.59</v>
      </c>
      <c r="V20" t="n">
        <v>0.85</v>
      </c>
      <c r="W20" t="n">
        <v>2.98</v>
      </c>
      <c r="X20" t="n">
        <v>0.5</v>
      </c>
      <c r="Y20" t="n">
        <v>1</v>
      </c>
      <c r="Z20" t="n">
        <v>10</v>
      </c>
      <c r="AA20" t="n">
        <v>357.2682619543052</v>
      </c>
      <c r="AB20" t="n">
        <v>488.8301975692034</v>
      </c>
      <c r="AC20" t="n">
        <v>442.1769295906892</v>
      </c>
      <c r="AD20" t="n">
        <v>357268.2619543052</v>
      </c>
      <c r="AE20" t="n">
        <v>488830.1975692034</v>
      </c>
      <c r="AF20" t="n">
        <v>1.476323183677607e-06</v>
      </c>
      <c r="AG20" t="n">
        <v>14</v>
      </c>
      <c r="AH20" t="n">
        <v>442176.9295906892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6.7104</v>
      </c>
      <c r="E21" t="n">
        <v>14.9</v>
      </c>
      <c r="F21" t="n">
        <v>10.84</v>
      </c>
      <c r="G21" t="n">
        <v>27.09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184.21</v>
      </c>
      <c r="Q21" t="n">
        <v>197.78</v>
      </c>
      <c r="R21" t="n">
        <v>41.26</v>
      </c>
      <c r="S21" t="n">
        <v>25.4</v>
      </c>
      <c r="T21" t="n">
        <v>7006.02</v>
      </c>
      <c r="U21" t="n">
        <v>0.62</v>
      </c>
      <c r="V21" t="n">
        <v>0.86</v>
      </c>
      <c r="W21" t="n">
        <v>2.97</v>
      </c>
      <c r="X21" t="n">
        <v>0.44</v>
      </c>
      <c r="Y21" t="n">
        <v>1</v>
      </c>
      <c r="Z21" t="n">
        <v>10</v>
      </c>
      <c r="AA21" t="n">
        <v>343.2012480348915</v>
      </c>
      <c r="AB21" t="n">
        <v>469.5830885318068</v>
      </c>
      <c r="AC21" t="n">
        <v>424.7667376263345</v>
      </c>
      <c r="AD21" t="n">
        <v>343201.2480348916</v>
      </c>
      <c r="AE21" t="n">
        <v>469583.0885318068</v>
      </c>
      <c r="AF21" t="n">
        <v>1.491953297653682e-06</v>
      </c>
      <c r="AG21" t="n">
        <v>13</v>
      </c>
      <c r="AH21" t="n">
        <v>424766.7376263345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6.7239</v>
      </c>
      <c r="E22" t="n">
        <v>14.87</v>
      </c>
      <c r="F22" t="n">
        <v>10.86</v>
      </c>
      <c r="G22" t="n">
        <v>28.32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184.47</v>
      </c>
      <c r="Q22" t="n">
        <v>197.83</v>
      </c>
      <c r="R22" t="n">
        <v>41.79</v>
      </c>
      <c r="S22" t="n">
        <v>25.4</v>
      </c>
      <c r="T22" t="n">
        <v>7278.36</v>
      </c>
      <c r="U22" t="n">
        <v>0.61</v>
      </c>
      <c r="V22" t="n">
        <v>0.86</v>
      </c>
      <c r="W22" t="n">
        <v>2.98</v>
      </c>
      <c r="X22" t="n">
        <v>0.46</v>
      </c>
      <c r="Y22" t="n">
        <v>1</v>
      </c>
      <c r="Z22" t="n">
        <v>10</v>
      </c>
      <c r="AA22" t="n">
        <v>343.1034901112333</v>
      </c>
      <c r="AB22" t="n">
        <v>469.4493318278824</v>
      </c>
      <c r="AC22" t="n">
        <v>424.6457464745038</v>
      </c>
      <c r="AD22" t="n">
        <v>343103.4901112333</v>
      </c>
      <c r="AE22" t="n">
        <v>469449.3318278824</v>
      </c>
      <c r="AF22" t="n">
        <v>1.494954813139842e-06</v>
      </c>
      <c r="AG22" t="n">
        <v>13</v>
      </c>
      <c r="AH22" t="n">
        <v>424645.7464745038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6.7344</v>
      </c>
      <c r="E23" t="n">
        <v>14.85</v>
      </c>
      <c r="F23" t="n">
        <v>10.83</v>
      </c>
      <c r="G23" t="n">
        <v>28.26</v>
      </c>
      <c r="H23" t="n">
        <v>0.41</v>
      </c>
      <c r="I23" t="n">
        <v>23</v>
      </c>
      <c r="J23" t="n">
        <v>273.28</v>
      </c>
      <c r="K23" t="n">
        <v>59.89</v>
      </c>
      <c r="L23" t="n">
        <v>6.25</v>
      </c>
      <c r="M23" t="n">
        <v>21</v>
      </c>
      <c r="N23" t="n">
        <v>72.14</v>
      </c>
      <c r="O23" t="n">
        <v>33938.7</v>
      </c>
      <c r="P23" t="n">
        <v>184.06</v>
      </c>
      <c r="Q23" t="n">
        <v>197.75</v>
      </c>
      <c r="R23" t="n">
        <v>40.96</v>
      </c>
      <c r="S23" t="n">
        <v>25.4</v>
      </c>
      <c r="T23" t="n">
        <v>6862.11</v>
      </c>
      <c r="U23" t="n">
        <v>0.62</v>
      </c>
      <c r="V23" t="n">
        <v>0.86</v>
      </c>
      <c r="W23" t="n">
        <v>2.98</v>
      </c>
      <c r="X23" t="n">
        <v>0.44</v>
      </c>
      <c r="Y23" t="n">
        <v>1</v>
      </c>
      <c r="Z23" t="n">
        <v>10</v>
      </c>
      <c r="AA23" t="n">
        <v>342.3254693552094</v>
      </c>
      <c r="AB23" t="n">
        <v>468.3848095056372</v>
      </c>
      <c r="AC23" t="n">
        <v>423.6828206686273</v>
      </c>
      <c r="AD23" t="n">
        <v>342325.4693552094</v>
      </c>
      <c r="AE23" t="n">
        <v>468384.8095056372</v>
      </c>
      <c r="AF23" t="n">
        <v>1.497289325184633e-06</v>
      </c>
      <c r="AG23" t="n">
        <v>13</v>
      </c>
      <c r="AH23" t="n">
        <v>423682.8206686273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6.7642</v>
      </c>
      <c r="E24" t="n">
        <v>14.78</v>
      </c>
      <c r="F24" t="n">
        <v>10.82</v>
      </c>
      <c r="G24" t="n">
        <v>29.5</v>
      </c>
      <c r="H24" t="n">
        <v>0.42</v>
      </c>
      <c r="I24" t="n">
        <v>22</v>
      </c>
      <c r="J24" t="n">
        <v>273.76</v>
      </c>
      <c r="K24" t="n">
        <v>59.89</v>
      </c>
      <c r="L24" t="n">
        <v>6.5</v>
      </c>
      <c r="M24" t="n">
        <v>20</v>
      </c>
      <c r="N24" t="n">
        <v>72.37</v>
      </c>
      <c r="O24" t="n">
        <v>33998.16</v>
      </c>
      <c r="P24" t="n">
        <v>183.89</v>
      </c>
      <c r="Q24" t="n">
        <v>197.85</v>
      </c>
      <c r="R24" t="n">
        <v>40.52</v>
      </c>
      <c r="S24" t="n">
        <v>25.4</v>
      </c>
      <c r="T24" t="n">
        <v>6648.42</v>
      </c>
      <c r="U24" t="n">
        <v>0.63</v>
      </c>
      <c r="V24" t="n">
        <v>0.86</v>
      </c>
      <c r="W24" t="n">
        <v>2.98</v>
      </c>
      <c r="X24" t="n">
        <v>0.43</v>
      </c>
      <c r="Y24" t="n">
        <v>1</v>
      </c>
      <c r="Z24" t="n">
        <v>10</v>
      </c>
      <c r="AA24" t="n">
        <v>341.2707274218232</v>
      </c>
      <c r="AB24" t="n">
        <v>466.9416650604481</v>
      </c>
      <c r="AC24" t="n">
        <v>422.3774079038212</v>
      </c>
      <c r="AD24" t="n">
        <v>341270.7274218232</v>
      </c>
      <c r="AE24" t="n">
        <v>466941.6650604481</v>
      </c>
      <c r="AF24" t="n">
        <v>1.503914892702229e-06</v>
      </c>
      <c r="AG24" t="n">
        <v>13</v>
      </c>
      <c r="AH24" t="n">
        <v>422377.4079038211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6.7966</v>
      </c>
      <c r="E25" t="n">
        <v>14.71</v>
      </c>
      <c r="F25" t="n">
        <v>10.8</v>
      </c>
      <c r="G25" t="n">
        <v>30.85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183.54</v>
      </c>
      <c r="Q25" t="n">
        <v>197.76</v>
      </c>
      <c r="R25" t="n">
        <v>39.84</v>
      </c>
      <c r="S25" t="n">
        <v>25.4</v>
      </c>
      <c r="T25" t="n">
        <v>6310.09</v>
      </c>
      <c r="U25" t="n">
        <v>0.64</v>
      </c>
      <c r="V25" t="n">
        <v>0.86</v>
      </c>
      <c r="W25" t="n">
        <v>2.98</v>
      </c>
      <c r="X25" t="n">
        <v>0.41</v>
      </c>
      <c r="Y25" t="n">
        <v>1</v>
      </c>
      <c r="Z25" t="n">
        <v>10</v>
      </c>
      <c r="AA25" t="n">
        <v>339.9610074809009</v>
      </c>
      <c r="AB25" t="n">
        <v>465.1496484565126</v>
      </c>
      <c r="AC25" t="n">
        <v>420.7564188494541</v>
      </c>
      <c r="AD25" t="n">
        <v>339961.007480901</v>
      </c>
      <c r="AE25" t="n">
        <v>465149.6484565126</v>
      </c>
      <c r="AF25" t="n">
        <v>1.511118529869012e-06</v>
      </c>
      <c r="AG25" t="n">
        <v>13</v>
      </c>
      <c r="AH25" t="n">
        <v>420756.4188494541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6.8292</v>
      </c>
      <c r="E26" t="n">
        <v>14.64</v>
      </c>
      <c r="F26" t="n">
        <v>10.78</v>
      </c>
      <c r="G26" t="n">
        <v>32.34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183.21</v>
      </c>
      <c r="Q26" t="n">
        <v>197.78</v>
      </c>
      <c r="R26" t="n">
        <v>39.17</v>
      </c>
      <c r="S26" t="n">
        <v>25.4</v>
      </c>
      <c r="T26" t="n">
        <v>5980.14</v>
      </c>
      <c r="U26" t="n">
        <v>0.65</v>
      </c>
      <c r="V26" t="n">
        <v>0.86</v>
      </c>
      <c r="W26" t="n">
        <v>2.98</v>
      </c>
      <c r="X26" t="n">
        <v>0.39</v>
      </c>
      <c r="Y26" t="n">
        <v>1</v>
      </c>
      <c r="Z26" t="n">
        <v>10</v>
      </c>
      <c r="AA26" t="n">
        <v>338.6739592063425</v>
      </c>
      <c r="AB26" t="n">
        <v>463.3886522266992</v>
      </c>
      <c r="AC26" t="n">
        <v>419.1634896282403</v>
      </c>
      <c r="AD26" t="n">
        <v>338673.9592063425</v>
      </c>
      <c r="AE26" t="n">
        <v>463388.6522266992</v>
      </c>
      <c r="AF26" t="n">
        <v>1.518366633931886e-06</v>
      </c>
      <c r="AG26" t="n">
        <v>13</v>
      </c>
      <c r="AH26" t="n">
        <v>419163.4896282403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6.8357</v>
      </c>
      <c r="E27" t="n">
        <v>14.63</v>
      </c>
      <c r="F27" t="n">
        <v>10.77</v>
      </c>
      <c r="G27" t="n">
        <v>32.3</v>
      </c>
      <c r="H27" t="n">
        <v>0.47</v>
      </c>
      <c r="I27" t="n">
        <v>20</v>
      </c>
      <c r="J27" t="n">
        <v>275.21</v>
      </c>
      <c r="K27" t="n">
        <v>59.89</v>
      </c>
      <c r="L27" t="n">
        <v>7.25</v>
      </c>
      <c r="M27" t="n">
        <v>18</v>
      </c>
      <c r="N27" t="n">
        <v>73.08</v>
      </c>
      <c r="O27" t="n">
        <v>34177.09</v>
      </c>
      <c r="P27" t="n">
        <v>182.82</v>
      </c>
      <c r="Q27" t="n">
        <v>197.79</v>
      </c>
      <c r="R27" t="n">
        <v>39.11</v>
      </c>
      <c r="S27" t="n">
        <v>25.4</v>
      </c>
      <c r="T27" t="n">
        <v>5952.51</v>
      </c>
      <c r="U27" t="n">
        <v>0.65</v>
      </c>
      <c r="V27" t="n">
        <v>0.86</v>
      </c>
      <c r="W27" t="n">
        <v>2.97</v>
      </c>
      <c r="X27" t="n">
        <v>0.37</v>
      </c>
      <c r="Y27" t="n">
        <v>1</v>
      </c>
      <c r="Z27" t="n">
        <v>10</v>
      </c>
      <c r="AA27" t="n">
        <v>338.1337233347747</v>
      </c>
      <c r="AB27" t="n">
        <v>462.6494776736955</v>
      </c>
      <c r="AC27" t="n">
        <v>418.4948608571374</v>
      </c>
      <c r="AD27" t="n">
        <v>338133.7233347747</v>
      </c>
      <c r="AE27" t="n">
        <v>462649.4776736955</v>
      </c>
      <c r="AF27" t="n">
        <v>1.519811808054852e-06</v>
      </c>
      <c r="AG27" t="n">
        <v>13</v>
      </c>
      <c r="AH27" t="n">
        <v>418494.8608571374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6.8685</v>
      </c>
      <c r="E28" t="n">
        <v>14.56</v>
      </c>
      <c r="F28" t="n">
        <v>10.75</v>
      </c>
      <c r="G28" t="n">
        <v>33.93</v>
      </c>
      <c r="H28" t="n">
        <v>0.48</v>
      </c>
      <c r="I28" t="n">
        <v>19</v>
      </c>
      <c r="J28" t="n">
        <v>275.7</v>
      </c>
      <c r="K28" t="n">
        <v>59.89</v>
      </c>
      <c r="L28" t="n">
        <v>7.5</v>
      </c>
      <c r="M28" t="n">
        <v>17</v>
      </c>
      <c r="N28" t="n">
        <v>73.31</v>
      </c>
      <c r="O28" t="n">
        <v>34236.91</v>
      </c>
      <c r="P28" t="n">
        <v>182.66</v>
      </c>
      <c r="Q28" t="n">
        <v>197.81</v>
      </c>
      <c r="R28" t="n">
        <v>38.61</v>
      </c>
      <c r="S28" t="n">
        <v>25.4</v>
      </c>
      <c r="T28" t="n">
        <v>5704.98</v>
      </c>
      <c r="U28" t="n">
        <v>0.66</v>
      </c>
      <c r="V28" t="n">
        <v>0.87</v>
      </c>
      <c r="W28" t="n">
        <v>2.96</v>
      </c>
      <c r="X28" t="n">
        <v>0.35</v>
      </c>
      <c r="Y28" t="n">
        <v>1</v>
      </c>
      <c r="Z28" t="n">
        <v>10</v>
      </c>
      <c r="AA28" t="n">
        <v>336.9917587393308</v>
      </c>
      <c r="AB28" t="n">
        <v>461.0869913342869</v>
      </c>
      <c r="AC28" t="n">
        <v>417.0814960209985</v>
      </c>
      <c r="AD28" t="n">
        <v>336991.7587393308</v>
      </c>
      <c r="AE28" t="n">
        <v>461086.9913342869</v>
      </c>
      <c r="AF28" t="n">
        <v>1.527104379013817e-06</v>
      </c>
      <c r="AG28" t="n">
        <v>13</v>
      </c>
      <c r="AH28" t="n">
        <v>417081.4960209985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6.9003</v>
      </c>
      <c r="E29" t="n">
        <v>14.49</v>
      </c>
      <c r="F29" t="n">
        <v>10.73</v>
      </c>
      <c r="G29" t="n">
        <v>35.76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182.21</v>
      </c>
      <c r="Q29" t="n">
        <v>197.83</v>
      </c>
      <c r="R29" t="n">
        <v>37.88</v>
      </c>
      <c r="S29" t="n">
        <v>25.4</v>
      </c>
      <c r="T29" t="n">
        <v>5346.14</v>
      </c>
      <c r="U29" t="n">
        <v>0.67</v>
      </c>
      <c r="V29" t="n">
        <v>0.87</v>
      </c>
      <c r="W29" t="n">
        <v>2.97</v>
      </c>
      <c r="X29" t="n">
        <v>0.34</v>
      </c>
      <c r="Y29" t="n">
        <v>1</v>
      </c>
      <c r="Z29" t="n">
        <v>10</v>
      </c>
      <c r="AA29" t="n">
        <v>335.6597070168843</v>
      </c>
      <c r="AB29" t="n">
        <v>459.264419401661</v>
      </c>
      <c r="AC29" t="n">
        <v>415.4328677956267</v>
      </c>
      <c r="AD29" t="n">
        <v>335659.7070168843</v>
      </c>
      <c r="AE29" t="n">
        <v>459264.419401661</v>
      </c>
      <c r="AF29" t="n">
        <v>1.534174615492326e-06</v>
      </c>
      <c r="AG29" t="n">
        <v>13</v>
      </c>
      <c r="AH29" t="n">
        <v>415432.8677956267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6.9017</v>
      </c>
      <c r="E30" t="n">
        <v>14.49</v>
      </c>
      <c r="F30" t="n">
        <v>10.73</v>
      </c>
      <c r="G30" t="n">
        <v>35.75</v>
      </c>
      <c r="H30" t="n">
        <v>0.51</v>
      </c>
      <c r="I30" t="n">
        <v>18</v>
      </c>
      <c r="J30" t="n">
        <v>276.67</v>
      </c>
      <c r="K30" t="n">
        <v>59.89</v>
      </c>
      <c r="L30" t="n">
        <v>8</v>
      </c>
      <c r="M30" t="n">
        <v>16</v>
      </c>
      <c r="N30" t="n">
        <v>73.78</v>
      </c>
      <c r="O30" t="n">
        <v>34356.83</v>
      </c>
      <c r="P30" t="n">
        <v>182.23</v>
      </c>
      <c r="Q30" t="n">
        <v>197.81</v>
      </c>
      <c r="R30" t="n">
        <v>37.8</v>
      </c>
      <c r="S30" t="n">
        <v>25.4</v>
      </c>
      <c r="T30" t="n">
        <v>5305.36</v>
      </c>
      <c r="U30" t="n">
        <v>0.67</v>
      </c>
      <c r="V30" t="n">
        <v>0.87</v>
      </c>
      <c r="W30" t="n">
        <v>2.97</v>
      </c>
      <c r="X30" t="n">
        <v>0.33</v>
      </c>
      <c r="Y30" t="n">
        <v>1</v>
      </c>
      <c r="Z30" t="n">
        <v>10</v>
      </c>
      <c r="AA30" t="n">
        <v>335.6366503246223</v>
      </c>
      <c r="AB30" t="n">
        <v>459.2328722181188</v>
      </c>
      <c r="AC30" t="n">
        <v>415.4043314310049</v>
      </c>
      <c r="AD30" t="n">
        <v>335636.6503246223</v>
      </c>
      <c r="AE30" t="n">
        <v>459232.8722181187</v>
      </c>
      <c r="AF30" t="n">
        <v>1.534485883764965e-06</v>
      </c>
      <c r="AG30" t="n">
        <v>13</v>
      </c>
      <c r="AH30" t="n">
        <v>415404.3314310049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6.9288</v>
      </c>
      <c r="E31" t="n">
        <v>14.43</v>
      </c>
      <c r="F31" t="n">
        <v>10.72</v>
      </c>
      <c r="G31" t="n">
        <v>37.84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181.95</v>
      </c>
      <c r="Q31" t="n">
        <v>197.77</v>
      </c>
      <c r="R31" t="n">
        <v>37.39</v>
      </c>
      <c r="S31" t="n">
        <v>25.4</v>
      </c>
      <c r="T31" t="n">
        <v>5106.32</v>
      </c>
      <c r="U31" t="n">
        <v>0.68</v>
      </c>
      <c r="V31" t="n">
        <v>0.87</v>
      </c>
      <c r="W31" t="n">
        <v>2.97</v>
      </c>
      <c r="X31" t="n">
        <v>0.33</v>
      </c>
      <c r="Y31" t="n">
        <v>1</v>
      </c>
      <c r="Z31" t="n">
        <v>10</v>
      </c>
      <c r="AA31" t="n">
        <v>334.6239153824644</v>
      </c>
      <c r="AB31" t="n">
        <v>457.8472035915459</v>
      </c>
      <c r="AC31" t="n">
        <v>414.1509090733541</v>
      </c>
      <c r="AD31" t="n">
        <v>334623.9153824644</v>
      </c>
      <c r="AE31" t="n">
        <v>457847.2035915459</v>
      </c>
      <c r="AF31" t="n">
        <v>1.540511148185329e-06</v>
      </c>
      <c r="AG31" t="n">
        <v>13</v>
      </c>
      <c r="AH31" t="n">
        <v>414150.9090733541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6.9247</v>
      </c>
      <c r="E32" t="n">
        <v>14.44</v>
      </c>
      <c r="F32" t="n">
        <v>10.73</v>
      </c>
      <c r="G32" t="n">
        <v>37.87</v>
      </c>
      <c r="H32" t="n">
        <v>0.55</v>
      </c>
      <c r="I32" t="n">
        <v>17</v>
      </c>
      <c r="J32" t="n">
        <v>277.65</v>
      </c>
      <c r="K32" t="n">
        <v>59.89</v>
      </c>
      <c r="L32" t="n">
        <v>8.5</v>
      </c>
      <c r="M32" t="n">
        <v>15</v>
      </c>
      <c r="N32" t="n">
        <v>74.26000000000001</v>
      </c>
      <c r="O32" t="n">
        <v>34477.13</v>
      </c>
      <c r="P32" t="n">
        <v>182.18</v>
      </c>
      <c r="Q32" t="n">
        <v>197.76</v>
      </c>
      <c r="R32" t="n">
        <v>37.85</v>
      </c>
      <c r="S32" t="n">
        <v>25.4</v>
      </c>
      <c r="T32" t="n">
        <v>5337.84</v>
      </c>
      <c r="U32" t="n">
        <v>0.67</v>
      </c>
      <c r="V32" t="n">
        <v>0.87</v>
      </c>
      <c r="W32" t="n">
        <v>2.97</v>
      </c>
      <c r="X32" t="n">
        <v>0.34</v>
      </c>
      <c r="Y32" t="n">
        <v>1</v>
      </c>
      <c r="Z32" t="n">
        <v>10</v>
      </c>
      <c r="AA32" t="n">
        <v>334.9616861494192</v>
      </c>
      <c r="AB32" t="n">
        <v>458.3093564562879</v>
      </c>
      <c r="AC32" t="n">
        <v>414.5689547173208</v>
      </c>
      <c r="AD32" t="n">
        <v>334961.6861494192</v>
      </c>
      <c r="AE32" t="n">
        <v>458309.3564562879</v>
      </c>
      <c r="AF32" t="n">
        <v>1.539599576815459e-06</v>
      </c>
      <c r="AG32" t="n">
        <v>13</v>
      </c>
      <c r="AH32" t="n">
        <v>414568.9547173207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6.97</v>
      </c>
      <c r="E33" t="n">
        <v>14.35</v>
      </c>
      <c r="F33" t="n">
        <v>10.69</v>
      </c>
      <c r="G33" t="n">
        <v>40.07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181.43</v>
      </c>
      <c r="Q33" t="n">
        <v>197.84</v>
      </c>
      <c r="R33" t="n">
        <v>36.33</v>
      </c>
      <c r="S33" t="n">
        <v>25.4</v>
      </c>
      <c r="T33" t="n">
        <v>4579.22</v>
      </c>
      <c r="U33" t="n">
        <v>0.7</v>
      </c>
      <c r="V33" t="n">
        <v>0.87</v>
      </c>
      <c r="W33" t="n">
        <v>2.97</v>
      </c>
      <c r="X33" t="n">
        <v>0.29</v>
      </c>
      <c r="Y33" t="n">
        <v>1</v>
      </c>
      <c r="Z33" t="n">
        <v>10</v>
      </c>
      <c r="AA33" t="n">
        <v>332.9605763039439</v>
      </c>
      <c r="AB33" t="n">
        <v>455.571349682973</v>
      </c>
      <c r="AC33" t="n">
        <v>412.0922594676344</v>
      </c>
      <c r="AD33" t="n">
        <v>332960.5763039439</v>
      </c>
      <c r="AE33" t="n">
        <v>455571.349682973</v>
      </c>
      <c r="AF33" t="n">
        <v>1.549671328780127e-06</v>
      </c>
      <c r="AG33" t="n">
        <v>13</v>
      </c>
      <c r="AH33" t="n">
        <v>412092.2594676344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6.963</v>
      </c>
      <c r="E34" t="n">
        <v>14.36</v>
      </c>
      <c r="F34" t="n">
        <v>10.7</v>
      </c>
      <c r="G34" t="n">
        <v>40.12</v>
      </c>
      <c r="H34" t="n">
        <v>0.58</v>
      </c>
      <c r="I34" t="n">
        <v>16</v>
      </c>
      <c r="J34" t="n">
        <v>278.62</v>
      </c>
      <c r="K34" t="n">
        <v>59.89</v>
      </c>
      <c r="L34" t="n">
        <v>9</v>
      </c>
      <c r="M34" t="n">
        <v>14</v>
      </c>
      <c r="N34" t="n">
        <v>74.73999999999999</v>
      </c>
      <c r="O34" t="n">
        <v>34597.8</v>
      </c>
      <c r="P34" t="n">
        <v>181.7</v>
      </c>
      <c r="Q34" t="n">
        <v>197.78</v>
      </c>
      <c r="R34" t="n">
        <v>36.86</v>
      </c>
      <c r="S34" t="n">
        <v>25.4</v>
      </c>
      <c r="T34" t="n">
        <v>4846.31</v>
      </c>
      <c r="U34" t="n">
        <v>0.6899999999999999</v>
      </c>
      <c r="V34" t="n">
        <v>0.87</v>
      </c>
      <c r="W34" t="n">
        <v>2.97</v>
      </c>
      <c r="X34" t="n">
        <v>0.31</v>
      </c>
      <c r="Y34" t="n">
        <v>1</v>
      </c>
      <c r="Z34" t="n">
        <v>10</v>
      </c>
      <c r="AA34" t="n">
        <v>333.4053662183063</v>
      </c>
      <c r="AB34" t="n">
        <v>456.1799308665497</v>
      </c>
      <c r="AC34" t="n">
        <v>412.6427585171995</v>
      </c>
      <c r="AD34" t="n">
        <v>333405.3662183063</v>
      </c>
      <c r="AE34" t="n">
        <v>456179.9308665497</v>
      </c>
      <c r="AF34" t="n">
        <v>1.548114987416933e-06</v>
      </c>
      <c r="AG34" t="n">
        <v>13</v>
      </c>
      <c r="AH34" t="n">
        <v>412642.7585171995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7.0039</v>
      </c>
      <c r="E35" t="n">
        <v>14.28</v>
      </c>
      <c r="F35" t="n">
        <v>10.67</v>
      </c>
      <c r="G35" t="n">
        <v>42.67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181.08</v>
      </c>
      <c r="Q35" t="n">
        <v>197.79</v>
      </c>
      <c r="R35" t="n">
        <v>35.94</v>
      </c>
      <c r="S35" t="n">
        <v>25.4</v>
      </c>
      <c r="T35" t="n">
        <v>4392.59</v>
      </c>
      <c r="U35" t="n">
        <v>0.71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331.6876490513783</v>
      </c>
      <c r="AB35" t="n">
        <v>453.8296744584258</v>
      </c>
      <c r="AC35" t="n">
        <v>410.5168072820614</v>
      </c>
      <c r="AD35" t="n">
        <v>331687.6490513784</v>
      </c>
      <c r="AE35" t="n">
        <v>453829.6744584258</v>
      </c>
      <c r="AF35" t="n">
        <v>1.557208467667595e-06</v>
      </c>
      <c r="AG35" t="n">
        <v>13</v>
      </c>
      <c r="AH35" t="n">
        <v>410516.8072820614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6.9987</v>
      </c>
      <c r="E36" t="n">
        <v>14.29</v>
      </c>
      <c r="F36" t="n">
        <v>10.68</v>
      </c>
      <c r="G36" t="n">
        <v>42.71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181.32</v>
      </c>
      <c r="Q36" t="n">
        <v>197.75</v>
      </c>
      <c r="R36" t="n">
        <v>36.23</v>
      </c>
      <c r="S36" t="n">
        <v>25.4</v>
      </c>
      <c r="T36" t="n">
        <v>4535.64</v>
      </c>
      <c r="U36" t="n">
        <v>0.7</v>
      </c>
      <c r="V36" t="n">
        <v>0.87</v>
      </c>
      <c r="W36" t="n">
        <v>2.97</v>
      </c>
      <c r="X36" t="n">
        <v>0.29</v>
      </c>
      <c r="Y36" t="n">
        <v>1</v>
      </c>
      <c r="Z36" t="n">
        <v>10</v>
      </c>
      <c r="AA36" t="n">
        <v>332.0573634781995</v>
      </c>
      <c r="AB36" t="n">
        <v>454.3355340478518</v>
      </c>
      <c r="AC36" t="n">
        <v>410.974388342251</v>
      </c>
      <c r="AD36" t="n">
        <v>332057.3634781995</v>
      </c>
      <c r="AE36" t="n">
        <v>454335.5340478518</v>
      </c>
      <c r="AF36" t="n">
        <v>1.556052328369222e-06</v>
      </c>
      <c r="AG36" t="n">
        <v>13</v>
      </c>
      <c r="AH36" t="n">
        <v>410974.388342251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7.0018</v>
      </c>
      <c r="E37" t="n">
        <v>14.28</v>
      </c>
      <c r="F37" t="n">
        <v>10.67</v>
      </c>
      <c r="G37" t="n">
        <v>42.68</v>
      </c>
      <c r="H37" t="n">
        <v>0.62</v>
      </c>
      <c r="I37" t="n">
        <v>15</v>
      </c>
      <c r="J37" t="n">
        <v>280.1</v>
      </c>
      <c r="K37" t="n">
        <v>59.89</v>
      </c>
      <c r="L37" t="n">
        <v>9.75</v>
      </c>
      <c r="M37" t="n">
        <v>13</v>
      </c>
      <c r="N37" t="n">
        <v>75.45999999999999</v>
      </c>
      <c r="O37" t="n">
        <v>34779.51</v>
      </c>
      <c r="P37" t="n">
        <v>181.1</v>
      </c>
      <c r="Q37" t="n">
        <v>197.78</v>
      </c>
      <c r="R37" t="n">
        <v>36</v>
      </c>
      <c r="S37" t="n">
        <v>25.4</v>
      </c>
      <c r="T37" t="n">
        <v>4419.05</v>
      </c>
      <c r="U37" t="n">
        <v>0.71</v>
      </c>
      <c r="V37" t="n">
        <v>0.87</v>
      </c>
      <c r="W37" t="n">
        <v>2.97</v>
      </c>
      <c r="X37" t="n">
        <v>0.28</v>
      </c>
      <c r="Y37" t="n">
        <v>1</v>
      </c>
      <c r="Z37" t="n">
        <v>10</v>
      </c>
      <c r="AA37" t="n">
        <v>331.7594094795678</v>
      </c>
      <c r="AB37" t="n">
        <v>453.9278602421211</v>
      </c>
      <c r="AC37" t="n">
        <v>410.6056223523655</v>
      </c>
      <c r="AD37" t="n">
        <v>331759.4094795677</v>
      </c>
      <c r="AE37" t="n">
        <v>453927.8602421212</v>
      </c>
      <c r="AF37" t="n">
        <v>1.556741565258637e-06</v>
      </c>
      <c r="AG37" t="n">
        <v>13</v>
      </c>
      <c r="AH37" t="n">
        <v>410605.6223523655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7.0407</v>
      </c>
      <c r="E38" t="n">
        <v>14.2</v>
      </c>
      <c r="F38" t="n">
        <v>10.64</v>
      </c>
      <c r="G38" t="n">
        <v>45.61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180.61</v>
      </c>
      <c r="Q38" t="n">
        <v>197.77</v>
      </c>
      <c r="R38" t="n">
        <v>35.22</v>
      </c>
      <c r="S38" t="n">
        <v>25.4</v>
      </c>
      <c r="T38" t="n">
        <v>4033.85</v>
      </c>
      <c r="U38" t="n">
        <v>0.72</v>
      </c>
      <c r="V38" t="n">
        <v>0.87</v>
      </c>
      <c r="W38" t="n">
        <v>2.96</v>
      </c>
      <c r="X38" t="n">
        <v>0.25</v>
      </c>
      <c r="Y38" t="n">
        <v>1</v>
      </c>
      <c r="Z38" t="n">
        <v>10</v>
      </c>
      <c r="AA38" t="n">
        <v>330.2139762156232</v>
      </c>
      <c r="AB38" t="n">
        <v>451.8133302706885</v>
      </c>
      <c r="AC38" t="n">
        <v>408.692900153645</v>
      </c>
      <c r="AD38" t="n">
        <v>330213.9762156232</v>
      </c>
      <c r="AE38" t="n">
        <v>451813.3302706885</v>
      </c>
      <c r="AF38" t="n">
        <v>1.565390376548385e-06</v>
      </c>
      <c r="AG38" t="n">
        <v>13</v>
      </c>
      <c r="AH38" t="n">
        <v>408692.900153645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7.0391</v>
      </c>
      <c r="E39" t="n">
        <v>14.21</v>
      </c>
      <c r="F39" t="n">
        <v>10.65</v>
      </c>
      <c r="G39" t="n">
        <v>45.62</v>
      </c>
      <c r="H39" t="n">
        <v>0.65</v>
      </c>
      <c r="I39" t="n">
        <v>14</v>
      </c>
      <c r="J39" t="n">
        <v>281.08</v>
      </c>
      <c r="K39" t="n">
        <v>59.89</v>
      </c>
      <c r="L39" t="n">
        <v>10.25</v>
      </c>
      <c r="M39" t="n">
        <v>12</v>
      </c>
      <c r="N39" t="n">
        <v>75.95</v>
      </c>
      <c r="O39" t="n">
        <v>34901.13</v>
      </c>
      <c r="P39" t="n">
        <v>180.73</v>
      </c>
      <c r="Q39" t="n">
        <v>197.77</v>
      </c>
      <c r="R39" t="n">
        <v>35.32</v>
      </c>
      <c r="S39" t="n">
        <v>25.4</v>
      </c>
      <c r="T39" t="n">
        <v>4085.02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330.3926016536124</v>
      </c>
      <c r="AB39" t="n">
        <v>452.0577334753435</v>
      </c>
      <c r="AC39" t="n">
        <v>408.9139778594697</v>
      </c>
      <c r="AD39" t="n">
        <v>330392.6016536123</v>
      </c>
      <c r="AE39" t="n">
        <v>452057.7334753434</v>
      </c>
      <c r="AF39" t="n">
        <v>1.565034641379655e-06</v>
      </c>
      <c r="AG39" t="n">
        <v>13</v>
      </c>
      <c r="AH39" t="n">
        <v>408913.9778594697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7.0383</v>
      </c>
      <c r="E40" t="n">
        <v>14.21</v>
      </c>
      <c r="F40" t="n">
        <v>10.65</v>
      </c>
      <c r="G40" t="n">
        <v>45.63</v>
      </c>
      <c r="H40" t="n">
        <v>0.66</v>
      </c>
      <c r="I40" t="n">
        <v>14</v>
      </c>
      <c r="J40" t="n">
        <v>281.58</v>
      </c>
      <c r="K40" t="n">
        <v>59.89</v>
      </c>
      <c r="L40" t="n">
        <v>10.5</v>
      </c>
      <c r="M40" t="n">
        <v>12</v>
      </c>
      <c r="N40" t="n">
        <v>76.19</v>
      </c>
      <c r="O40" t="n">
        <v>34962.08</v>
      </c>
      <c r="P40" t="n">
        <v>180.66</v>
      </c>
      <c r="Q40" t="n">
        <v>197.76</v>
      </c>
      <c r="R40" t="n">
        <v>35.41</v>
      </c>
      <c r="S40" t="n">
        <v>25.4</v>
      </c>
      <c r="T40" t="n">
        <v>4132.29</v>
      </c>
      <c r="U40" t="n">
        <v>0.72</v>
      </c>
      <c r="V40" t="n">
        <v>0.87</v>
      </c>
      <c r="W40" t="n">
        <v>2.96</v>
      </c>
      <c r="X40" t="n">
        <v>0.26</v>
      </c>
      <c r="Y40" t="n">
        <v>1</v>
      </c>
      <c r="Z40" t="n">
        <v>10</v>
      </c>
      <c r="AA40" t="n">
        <v>330.3596355495704</v>
      </c>
      <c r="AB40" t="n">
        <v>452.0126277974314</v>
      </c>
      <c r="AC40" t="n">
        <v>408.8731770041514</v>
      </c>
      <c r="AD40" t="n">
        <v>330359.6355495704</v>
      </c>
      <c r="AE40" t="n">
        <v>452012.6277974314</v>
      </c>
      <c r="AF40" t="n">
        <v>1.56485677379529e-06</v>
      </c>
      <c r="AG40" t="n">
        <v>13</v>
      </c>
      <c r="AH40" t="n">
        <v>408873.1770041514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7.0674</v>
      </c>
      <c r="E41" t="n">
        <v>14.15</v>
      </c>
      <c r="F41" t="n">
        <v>10.64</v>
      </c>
      <c r="G41" t="n">
        <v>49.1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180.36</v>
      </c>
      <c r="Q41" t="n">
        <v>197.78</v>
      </c>
      <c r="R41" t="n">
        <v>35.28</v>
      </c>
      <c r="S41" t="n">
        <v>25.4</v>
      </c>
      <c r="T41" t="n">
        <v>4070.7</v>
      </c>
      <c r="U41" t="n">
        <v>0.72</v>
      </c>
      <c r="V41" t="n">
        <v>0.87</v>
      </c>
      <c r="W41" t="n">
        <v>2.96</v>
      </c>
      <c r="X41" t="n">
        <v>0.25</v>
      </c>
      <c r="Y41" t="n">
        <v>1</v>
      </c>
      <c r="Z41" t="n">
        <v>10</v>
      </c>
      <c r="AA41" t="n">
        <v>329.3189298544106</v>
      </c>
      <c r="AB41" t="n">
        <v>450.5886883526189</v>
      </c>
      <c r="AC41" t="n">
        <v>407.5851363414401</v>
      </c>
      <c r="AD41" t="n">
        <v>329318.9298544106</v>
      </c>
      <c r="AE41" t="n">
        <v>450588.6883526189</v>
      </c>
      <c r="AF41" t="n">
        <v>1.571326707176567e-06</v>
      </c>
      <c r="AG41" t="n">
        <v>13</v>
      </c>
      <c r="AH41" t="n">
        <v>407585.1363414401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7.0692</v>
      </c>
      <c r="E42" t="n">
        <v>14.15</v>
      </c>
      <c r="F42" t="n">
        <v>10.64</v>
      </c>
      <c r="G42" t="n">
        <v>49.09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180.61</v>
      </c>
      <c r="Q42" t="n">
        <v>197.8</v>
      </c>
      <c r="R42" t="n">
        <v>35.1</v>
      </c>
      <c r="S42" t="n">
        <v>25.4</v>
      </c>
      <c r="T42" t="n">
        <v>3979.9</v>
      </c>
      <c r="U42" t="n">
        <v>0.72</v>
      </c>
      <c r="V42" t="n">
        <v>0.87</v>
      </c>
      <c r="W42" t="n">
        <v>2.96</v>
      </c>
      <c r="X42" t="n">
        <v>0.24</v>
      </c>
      <c r="Y42" t="n">
        <v>1</v>
      </c>
      <c r="Z42" t="n">
        <v>10</v>
      </c>
      <c r="AA42" t="n">
        <v>329.4642604108185</v>
      </c>
      <c r="AB42" t="n">
        <v>450.7875360314278</v>
      </c>
      <c r="AC42" t="n">
        <v>407.7650062768681</v>
      </c>
      <c r="AD42" t="n">
        <v>329464.2604108185</v>
      </c>
      <c r="AE42" t="n">
        <v>450787.5360314278</v>
      </c>
      <c r="AF42" t="n">
        <v>1.571726909241388e-06</v>
      </c>
      <c r="AG42" t="n">
        <v>13</v>
      </c>
      <c r="AH42" t="n">
        <v>407765.0062768681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7.0721</v>
      </c>
      <c r="E43" t="n">
        <v>14.14</v>
      </c>
      <c r="F43" t="n">
        <v>10.63</v>
      </c>
      <c r="G43" t="n">
        <v>49.06</v>
      </c>
      <c r="H43" t="n">
        <v>0.71</v>
      </c>
      <c r="I43" t="n">
        <v>13</v>
      </c>
      <c r="J43" t="n">
        <v>283.06</v>
      </c>
      <c r="K43" t="n">
        <v>59.89</v>
      </c>
      <c r="L43" t="n">
        <v>11.25</v>
      </c>
      <c r="M43" t="n">
        <v>11</v>
      </c>
      <c r="N43" t="n">
        <v>76.93000000000001</v>
      </c>
      <c r="O43" t="n">
        <v>35145.53</v>
      </c>
      <c r="P43" t="n">
        <v>180.49</v>
      </c>
      <c r="Q43" t="n">
        <v>197.77</v>
      </c>
      <c r="R43" t="n">
        <v>34.74</v>
      </c>
      <c r="S43" t="n">
        <v>25.4</v>
      </c>
      <c r="T43" t="n">
        <v>3803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329.2525923691816</v>
      </c>
      <c r="AB43" t="n">
        <v>450.4979224787252</v>
      </c>
      <c r="AC43" t="n">
        <v>407.5030330351602</v>
      </c>
      <c r="AD43" t="n">
        <v>329252.5923691816</v>
      </c>
      <c r="AE43" t="n">
        <v>450497.9224787252</v>
      </c>
      <c r="AF43" t="n">
        <v>1.572371679234711e-06</v>
      </c>
      <c r="AG43" t="n">
        <v>13</v>
      </c>
      <c r="AH43" t="n">
        <v>407503.0330351602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7.071</v>
      </c>
      <c r="E44" t="n">
        <v>14.14</v>
      </c>
      <c r="F44" t="n">
        <v>10.63</v>
      </c>
      <c r="G44" t="n">
        <v>49.07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180.41</v>
      </c>
      <c r="Q44" t="n">
        <v>197.75</v>
      </c>
      <c r="R44" t="n">
        <v>34.89</v>
      </c>
      <c r="S44" t="n">
        <v>25.4</v>
      </c>
      <c r="T44" t="n">
        <v>3875.48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329.2198025215847</v>
      </c>
      <c r="AB44" t="n">
        <v>450.4530579626572</v>
      </c>
      <c r="AC44" t="n">
        <v>407.4624503255379</v>
      </c>
      <c r="AD44" t="n">
        <v>329219.8025215847</v>
      </c>
      <c r="AE44" t="n">
        <v>450453.0579626572</v>
      </c>
      <c r="AF44" t="n">
        <v>1.572127111306209e-06</v>
      </c>
      <c r="AG44" t="n">
        <v>13</v>
      </c>
      <c r="AH44" t="n">
        <v>407462.4503255379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7.1028</v>
      </c>
      <c r="E45" t="n">
        <v>14.08</v>
      </c>
      <c r="F45" t="n">
        <v>10.62</v>
      </c>
      <c r="G45" t="n">
        <v>53.1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180.06</v>
      </c>
      <c r="Q45" t="n">
        <v>197.75</v>
      </c>
      <c r="R45" t="n">
        <v>34.43</v>
      </c>
      <c r="S45" t="n">
        <v>25.4</v>
      </c>
      <c r="T45" t="n">
        <v>3650.03</v>
      </c>
      <c r="U45" t="n">
        <v>0.74</v>
      </c>
      <c r="V45" t="n">
        <v>0.88</v>
      </c>
      <c r="W45" t="n">
        <v>2.96</v>
      </c>
      <c r="X45" t="n">
        <v>0.23</v>
      </c>
      <c r="Y45" t="n">
        <v>1</v>
      </c>
      <c r="Z45" t="n">
        <v>10</v>
      </c>
      <c r="AA45" t="n">
        <v>328.0803331740065</v>
      </c>
      <c r="AB45" t="n">
        <v>448.8939857314609</v>
      </c>
      <c r="AC45" t="n">
        <v>406.0521737599153</v>
      </c>
      <c r="AD45" t="n">
        <v>328080.3331740064</v>
      </c>
      <c r="AE45" t="n">
        <v>448893.9857314609</v>
      </c>
      <c r="AF45" t="n">
        <v>1.579197347784719e-06</v>
      </c>
      <c r="AG45" t="n">
        <v>13</v>
      </c>
      <c r="AH45" t="n">
        <v>406052.1737599153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7.1047</v>
      </c>
      <c r="E46" t="n">
        <v>14.08</v>
      </c>
      <c r="F46" t="n">
        <v>10.62</v>
      </c>
      <c r="G46" t="n">
        <v>53.08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180.01</v>
      </c>
      <c r="Q46" t="n">
        <v>197.78</v>
      </c>
      <c r="R46" t="n">
        <v>34.26</v>
      </c>
      <c r="S46" t="n">
        <v>25.4</v>
      </c>
      <c r="T46" t="n">
        <v>3563.85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327.9928741579949</v>
      </c>
      <c r="AB46" t="n">
        <v>448.7743204473344</v>
      </c>
      <c r="AC46" t="n">
        <v>405.9439291625547</v>
      </c>
      <c r="AD46" t="n">
        <v>327992.8741579949</v>
      </c>
      <c r="AE46" t="n">
        <v>448774.3204473344</v>
      </c>
      <c r="AF46" t="n">
        <v>1.579619783297585e-06</v>
      </c>
      <c r="AG46" t="n">
        <v>13</v>
      </c>
      <c r="AH46" t="n">
        <v>405943.9291625547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7.1054</v>
      </c>
      <c r="E47" t="n">
        <v>14.07</v>
      </c>
      <c r="F47" t="n">
        <v>10.61</v>
      </c>
      <c r="G47" t="n">
        <v>53.07</v>
      </c>
      <c r="H47" t="n">
        <v>0.77</v>
      </c>
      <c r="I47" t="n">
        <v>12</v>
      </c>
      <c r="J47" t="n">
        <v>285.06</v>
      </c>
      <c r="K47" t="n">
        <v>59.89</v>
      </c>
      <c r="L47" t="n">
        <v>12.25</v>
      </c>
      <c r="M47" t="n">
        <v>10</v>
      </c>
      <c r="N47" t="n">
        <v>77.92</v>
      </c>
      <c r="O47" t="n">
        <v>35391.51</v>
      </c>
      <c r="P47" t="n">
        <v>180.09</v>
      </c>
      <c r="Q47" t="n">
        <v>197.77</v>
      </c>
      <c r="R47" t="n">
        <v>34.26</v>
      </c>
      <c r="S47" t="n">
        <v>25.4</v>
      </c>
      <c r="T47" t="n">
        <v>3563.7</v>
      </c>
      <c r="U47" t="n">
        <v>0.74</v>
      </c>
      <c r="V47" t="n">
        <v>0.88</v>
      </c>
      <c r="W47" t="n">
        <v>2.96</v>
      </c>
      <c r="X47" t="n">
        <v>0.22</v>
      </c>
      <c r="Y47" t="n">
        <v>1</v>
      </c>
      <c r="Z47" t="n">
        <v>10</v>
      </c>
      <c r="AA47" t="n">
        <v>327.9928670003679</v>
      </c>
      <c r="AB47" t="n">
        <v>448.7743106539534</v>
      </c>
      <c r="AC47" t="n">
        <v>405.9439203038402</v>
      </c>
      <c r="AD47" t="n">
        <v>327992.8670003679</v>
      </c>
      <c r="AE47" t="n">
        <v>448774.3106539533</v>
      </c>
      <c r="AF47" t="n">
        <v>1.579775417433905e-06</v>
      </c>
      <c r="AG47" t="n">
        <v>13</v>
      </c>
      <c r="AH47" t="n">
        <v>405943.9203038402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7.11</v>
      </c>
      <c r="E48" t="n">
        <v>14.06</v>
      </c>
      <c r="F48" t="n">
        <v>10.61</v>
      </c>
      <c r="G48" t="n">
        <v>53.02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179.8</v>
      </c>
      <c r="Q48" t="n">
        <v>197.78</v>
      </c>
      <c r="R48" t="n">
        <v>34.09</v>
      </c>
      <c r="S48" t="n">
        <v>25.4</v>
      </c>
      <c r="T48" t="n">
        <v>3480.5</v>
      </c>
      <c r="U48" t="n">
        <v>0.75</v>
      </c>
      <c r="V48" t="n">
        <v>0.88</v>
      </c>
      <c r="W48" t="n">
        <v>2.96</v>
      </c>
      <c r="X48" t="n">
        <v>0.21</v>
      </c>
      <c r="Y48" t="n">
        <v>1</v>
      </c>
      <c r="Z48" t="n">
        <v>10</v>
      </c>
      <c r="AA48" t="n">
        <v>327.6520270734674</v>
      </c>
      <c r="AB48" t="n">
        <v>448.3079584291717</v>
      </c>
      <c r="AC48" t="n">
        <v>405.5220760808622</v>
      </c>
      <c r="AD48" t="n">
        <v>327652.0270734674</v>
      </c>
      <c r="AE48" t="n">
        <v>448307.9584291717</v>
      </c>
      <c r="AF48" t="n">
        <v>1.580798156044004e-06</v>
      </c>
      <c r="AG48" t="n">
        <v>13</v>
      </c>
      <c r="AH48" t="n">
        <v>405522.0760808623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7.1045</v>
      </c>
      <c r="E49" t="n">
        <v>14.08</v>
      </c>
      <c r="F49" t="n">
        <v>10.62</v>
      </c>
      <c r="G49" t="n">
        <v>53.08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179.8</v>
      </c>
      <c r="Q49" t="n">
        <v>197.83</v>
      </c>
      <c r="R49" t="n">
        <v>34.34</v>
      </c>
      <c r="S49" t="n">
        <v>25.4</v>
      </c>
      <c r="T49" t="n">
        <v>3607.1</v>
      </c>
      <c r="U49" t="n">
        <v>0.74</v>
      </c>
      <c r="V49" t="n">
        <v>0.88</v>
      </c>
      <c r="W49" t="n">
        <v>2.96</v>
      </c>
      <c r="X49" t="n">
        <v>0.22</v>
      </c>
      <c r="Y49" t="n">
        <v>1</v>
      </c>
      <c r="Z49" t="n">
        <v>10</v>
      </c>
      <c r="AA49" t="n">
        <v>327.8371892678326</v>
      </c>
      <c r="AB49" t="n">
        <v>448.5613055122817</v>
      </c>
      <c r="AC49" t="n">
        <v>405.751244073935</v>
      </c>
      <c r="AD49" t="n">
        <v>327837.1892678326</v>
      </c>
      <c r="AE49" t="n">
        <v>448561.3055122817</v>
      </c>
      <c r="AF49" t="n">
        <v>1.579575316401494e-06</v>
      </c>
      <c r="AG49" t="n">
        <v>13</v>
      </c>
      <c r="AH49" t="n">
        <v>405751.244073935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7.1487</v>
      </c>
      <c r="E50" t="n">
        <v>13.99</v>
      </c>
      <c r="F50" t="n">
        <v>10.58</v>
      </c>
      <c r="G50" t="n">
        <v>57.71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179.24</v>
      </c>
      <c r="Q50" t="n">
        <v>197.76</v>
      </c>
      <c r="R50" t="n">
        <v>33.24</v>
      </c>
      <c r="S50" t="n">
        <v>25.4</v>
      </c>
      <c r="T50" t="n">
        <v>3062.31</v>
      </c>
      <c r="U50" t="n">
        <v>0.76</v>
      </c>
      <c r="V50" t="n">
        <v>0.88</v>
      </c>
      <c r="W50" t="n">
        <v>2.96</v>
      </c>
      <c r="X50" t="n">
        <v>0.19</v>
      </c>
      <c r="Y50" t="n">
        <v>1</v>
      </c>
      <c r="Z50" t="n">
        <v>10</v>
      </c>
      <c r="AA50" t="n">
        <v>326.104135557799</v>
      </c>
      <c r="AB50" t="n">
        <v>446.1900649692802</v>
      </c>
      <c r="AC50" t="n">
        <v>403.6063114003006</v>
      </c>
      <c r="AD50" t="n">
        <v>326104.135557799</v>
      </c>
      <c r="AE50" t="n">
        <v>446190.0649692802</v>
      </c>
      <c r="AF50" t="n">
        <v>1.589402500437661e-06</v>
      </c>
      <c r="AG50" t="n">
        <v>13</v>
      </c>
      <c r="AH50" t="n">
        <v>403606.3114003006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7.1441</v>
      </c>
      <c r="E51" t="n">
        <v>14</v>
      </c>
      <c r="F51" t="n">
        <v>10.59</v>
      </c>
      <c r="G51" t="n">
        <v>57.75</v>
      </c>
      <c r="H51" t="n">
        <v>0.82</v>
      </c>
      <c r="I51" t="n">
        <v>11</v>
      </c>
      <c r="J51" t="n">
        <v>287.07</v>
      </c>
      <c r="K51" t="n">
        <v>59.89</v>
      </c>
      <c r="L51" t="n">
        <v>13.25</v>
      </c>
      <c r="M51" t="n">
        <v>9</v>
      </c>
      <c r="N51" t="n">
        <v>78.93000000000001</v>
      </c>
      <c r="O51" t="n">
        <v>35639.23</v>
      </c>
      <c r="P51" t="n">
        <v>179.4</v>
      </c>
      <c r="Q51" t="n">
        <v>197.81</v>
      </c>
      <c r="R51" t="n">
        <v>33.4</v>
      </c>
      <c r="S51" t="n">
        <v>25.4</v>
      </c>
      <c r="T51" t="n">
        <v>3138.92</v>
      </c>
      <c r="U51" t="n">
        <v>0.76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326.3860491166687</v>
      </c>
      <c r="AB51" t="n">
        <v>446.5757915376741</v>
      </c>
      <c r="AC51" t="n">
        <v>403.9552247663776</v>
      </c>
      <c r="AD51" t="n">
        <v>326386.0491166687</v>
      </c>
      <c r="AE51" t="n">
        <v>446575.7915376741</v>
      </c>
      <c r="AF51" t="n">
        <v>1.588379761827562e-06</v>
      </c>
      <c r="AG51" t="n">
        <v>13</v>
      </c>
      <c r="AH51" t="n">
        <v>403955.2247663777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7.1498</v>
      </c>
      <c r="E52" t="n">
        <v>13.99</v>
      </c>
      <c r="F52" t="n">
        <v>10.58</v>
      </c>
      <c r="G52" t="n">
        <v>57.69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179.27</v>
      </c>
      <c r="Q52" t="n">
        <v>197.75</v>
      </c>
      <c r="R52" t="n">
        <v>33.21</v>
      </c>
      <c r="S52" t="n">
        <v>25.4</v>
      </c>
      <c r="T52" t="n">
        <v>3045.76</v>
      </c>
      <c r="U52" t="n">
        <v>0.76</v>
      </c>
      <c r="V52" t="n">
        <v>0.88</v>
      </c>
      <c r="W52" t="n">
        <v>2.96</v>
      </c>
      <c r="X52" t="n">
        <v>0.19</v>
      </c>
      <c r="Y52" t="n">
        <v>1</v>
      </c>
      <c r="Z52" t="n">
        <v>10</v>
      </c>
      <c r="AA52" t="n">
        <v>326.0989916917471</v>
      </c>
      <c r="AB52" t="n">
        <v>446.1830269048166</v>
      </c>
      <c r="AC52" t="n">
        <v>403.5999450388314</v>
      </c>
      <c r="AD52" t="n">
        <v>326098.9916917471</v>
      </c>
      <c r="AE52" t="n">
        <v>446183.0269048166</v>
      </c>
      <c r="AF52" t="n">
        <v>1.589647068366163e-06</v>
      </c>
      <c r="AG52" t="n">
        <v>13</v>
      </c>
      <c r="AH52" t="n">
        <v>403599.9450388314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7.1437</v>
      </c>
      <c r="E53" t="n">
        <v>14</v>
      </c>
      <c r="F53" t="n">
        <v>10.59</v>
      </c>
      <c r="G53" t="n">
        <v>57.76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179.68</v>
      </c>
      <c r="Q53" t="n">
        <v>197.75</v>
      </c>
      <c r="R53" t="n">
        <v>33.65</v>
      </c>
      <c r="S53" t="n">
        <v>25.4</v>
      </c>
      <c r="T53" t="n">
        <v>3268.19</v>
      </c>
      <c r="U53" t="n">
        <v>0.75</v>
      </c>
      <c r="V53" t="n">
        <v>0.88</v>
      </c>
      <c r="W53" t="n">
        <v>2.96</v>
      </c>
      <c r="X53" t="n">
        <v>0.2</v>
      </c>
      <c r="Y53" t="n">
        <v>1</v>
      </c>
      <c r="Z53" t="n">
        <v>10</v>
      </c>
      <c r="AA53" t="n">
        <v>326.6095469766765</v>
      </c>
      <c r="AB53" t="n">
        <v>446.8815911697665</v>
      </c>
      <c r="AC53" t="n">
        <v>404.2318393107756</v>
      </c>
      <c r="AD53" t="n">
        <v>326609.5469766766</v>
      </c>
      <c r="AE53" t="n">
        <v>446881.5911697665</v>
      </c>
      <c r="AF53" t="n">
        <v>1.58829082803538e-06</v>
      </c>
      <c r="AG53" t="n">
        <v>13</v>
      </c>
      <c r="AH53" t="n">
        <v>404231.8393107756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7.1461</v>
      </c>
      <c r="E54" t="n">
        <v>13.99</v>
      </c>
      <c r="F54" t="n">
        <v>10.58</v>
      </c>
      <c r="G54" t="n">
        <v>57.73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179.39</v>
      </c>
      <c r="Q54" t="n">
        <v>197.79</v>
      </c>
      <c r="R54" t="n">
        <v>33.38</v>
      </c>
      <c r="S54" t="n">
        <v>25.4</v>
      </c>
      <c r="T54" t="n">
        <v>3129.52</v>
      </c>
      <c r="U54" t="n">
        <v>0.76</v>
      </c>
      <c r="V54" t="n">
        <v>0.88</v>
      </c>
      <c r="W54" t="n">
        <v>2.96</v>
      </c>
      <c r="X54" t="n">
        <v>0.19</v>
      </c>
      <c r="Y54" t="n">
        <v>1</v>
      </c>
      <c r="Z54" t="n">
        <v>10</v>
      </c>
      <c r="AA54" t="n">
        <v>326.2845286427576</v>
      </c>
      <c r="AB54" t="n">
        <v>446.4368867465018</v>
      </c>
      <c r="AC54" t="n">
        <v>403.8295768535207</v>
      </c>
      <c r="AD54" t="n">
        <v>326284.5286427576</v>
      </c>
      <c r="AE54" t="n">
        <v>446436.8867465018</v>
      </c>
      <c r="AF54" t="n">
        <v>1.588824430788474e-06</v>
      </c>
      <c r="AG54" t="n">
        <v>13</v>
      </c>
      <c r="AH54" t="n">
        <v>403829.5768535207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7.1818</v>
      </c>
      <c r="E55" t="n">
        <v>13.92</v>
      </c>
      <c r="F55" t="n">
        <v>10.57</v>
      </c>
      <c r="G55" t="n">
        <v>63.39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179.02</v>
      </c>
      <c r="Q55" t="n">
        <v>197.78</v>
      </c>
      <c r="R55" t="n">
        <v>32.77</v>
      </c>
      <c r="S55" t="n">
        <v>25.4</v>
      </c>
      <c r="T55" t="n">
        <v>2833.06</v>
      </c>
      <c r="U55" t="n">
        <v>0.77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325.0565852669923</v>
      </c>
      <c r="AB55" t="n">
        <v>444.7567604467413</v>
      </c>
      <c r="AC55" t="n">
        <v>402.3097994497373</v>
      </c>
      <c r="AD55" t="n">
        <v>325056.5852669923</v>
      </c>
      <c r="AE55" t="n">
        <v>444756.7604467414</v>
      </c>
      <c r="AF55" t="n">
        <v>1.596761771740763e-06</v>
      </c>
      <c r="AG55" t="n">
        <v>13</v>
      </c>
      <c r="AH55" t="n">
        <v>402309.7994497373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7.1818</v>
      </c>
      <c r="E56" t="n">
        <v>13.92</v>
      </c>
      <c r="F56" t="n">
        <v>10.57</v>
      </c>
      <c r="G56" t="n">
        <v>63.39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179.12</v>
      </c>
      <c r="Q56" t="n">
        <v>197.8</v>
      </c>
      <c r="R56" t="n">
        <v>32.85</v>
      </c>
      <c r="S56" t="n">
        <v>25.4</v>
      </c>
      <c r="T56" t="n">
        <v>2873.04</v>
      </c>
      <c r="U56" t="n">
        <v>0.77</v>
      </c>
      <c r="V56" t="n">
        <v>0.88</v>
      </c>
      <c r="W56" t="n">
        <v>2.95</v>
      </c>
      <c r="X56" t="n">
        <v>0.17</v>
      </c>
      <c r="Y56" t="n">
        <v>1</v>
      </c>
      <c r="Z56" t="n">
        <v>10</v>
      </c>
      <c r="AA56" t="n">
        <v>325.1323595654545</v>
      </c>
      <c r="AB56" t="n">
        <v>444.8604381848234</v>
      </c>
      <c r="AC56" t="n">
        <v>402.4035823300094</v>
      </c>
      <c r="AD56" t="n">
        <v>325132.3595654545</v>
      </c>
      <c r="AE56" t="n">
        <v>444860.4381848234</v>
      </c>
      <c r="AF56" t="n">
        <v>1.596761771740763e-06</v>
      </c>
      <c r="AG56" t="n">
        <v>13</v>
      </c>
      <c r="AH56" t="n">
        <v>402403.5823300094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7.1841</v>
      </c>
      <c r="E57" t="n">
        <v>13.92</v>
      </c>
      <c r="F57" t="n">
        <v>10.56</v>
      </c>
      <c r="G57" t="n">
        <v>63.37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179.23</v>
      </c>
      <c r="Q57" t="n">
        <v>197.77</v>
      </c>
      <c r="R57" t="n">
        <v>32.66</v>
      </c>
      <c r="S57" t="n">
        <v>25.4</v>
      </c>
      <c r="T57" t="n">
        <v>2776.64</v>
      </c>
      <c r="U57" t="n">
        <v>0.78</v>
      </c>
      <c r="V57" t="n">
        <v>0.88</v>
      </c>
      <c r="W57" t="n">
        <v>2.96</v>
      </c>
      <c r="X57" t="n">
        <v>0.17</v>
      </c>
      <c r="Y57" t="n">
        <v>1</v>
      </c>
      <c r="Z57" t="n">
        <v>10</v>
      </c>
      <c r="AA57" t="n">
        <v>325.1150718199534</v>
      </c>
      <c r="AB57" t="n">
        <v>444.8367843287472</v>
      </c>
      <c r="AC57" t="n">
        <v>402.3821859647587</v>
      </c>
      <c r="AD57" t="n">
        <v>325115.0718199533</v>
      </c>
      <c r="AE57" t="n">
        <v>444836.7843287472</v>
      </c>
      <c r="AF57" t="n">
        <v>1.597273141045812e-06</v>
      </c>
      <c r="AG57" t="n">
        <v>13</v>
      </c>
      <c r="AH57" t="n">
        <v>402382.1859647587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7.183</v>
      </c>
      <c r="E58" t="n">
        <v>13.92</v>
      </c>
      <c r="F58" t="n">
        <v>10.56</v>
      </c>
      <c r="G58" t="n">
        <v>63.38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179.26</v>
      </c>
      <c r="Q58" t="n">
        <v>197.75</v>
      </c>
      <c r="R58" t="n">
        <v>32.68</v>
      </c>
      <c r="S58" t="n">
        <v>25.4</v>
      </c>
      <c r="T58" t="n">
        <v>2784.22</v>
      </c>
      <c r="U58" t="n">
        <v>0.78</v>
      </c>
      <c r="V58" t="n">
        <v>0.88</v>
      </c>
      <c r="W58" t="n">
        <v>2.96</v>
      </c>
      <c r="X58" t="n">
        <v>0.17</v>
      </c>
      <c r="Y58" t="n">
        <v>1</v>
      </c>
      <c r="Z58" t="n">
        <v>10</v>
      </c>
      <c r="AA58" t="n">
        <v>325.165497430061</v>
      </c>
      <c r="AB58" t="n">
        <v>444.9057788731173</v>
      </c>
      <c r="AC58" t="n">
        <v>402.4445957666487</v>
      </c>
      <c r="AD58" t="n">
        <v>325165.497430061</v>
      </c>
      <c r="AE58" t="n">
        <v>444905.7788731173</v>
      </c>
      <c r="AF58" t="n">
        <v>1.597028573117311e-06</v>
      </c>
      <c r="AG58" t="n">
        <v>13</v>
      </c>
      <c r="AH58" t="n">
        <v>402444.5957666487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7.1845</v>
      </c>
      <c r="E59" t="n">
        <v>13.92</v>
      </c>
      <c r="F59" t="n">
        <v>10.56</v>
      </c>
      <c r="G59" t="n">
        <v>63.36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179.09</v>
      </c>
      <c r="Q59" t="n">
        <v>197.75</v>
      </c>
      <c r="R59" t="n">
        <v>32.73</v>
      </c>
      <c r="S59" t="n">
        <v>25.4</v>
      </c>
      <c r="T59" t="n">
        <v>2811.67</v>
      </c>
      <c r="U59" t="n">
        <v>0.78</v>
      </c>
      <c r="V59" t="n">
        <v>0.88</v>
      </c>
      <c r="W59" t="n">
        <v>2.95</v>
      </c>
      <c r="X59" t="n">
        <v>0.17</v>
      </c>
      <c r="Y59" t="n">
        <v>1</v>
      </c>
      <c r="Z59" t="n">
        <v>10</v>
      </c>
      <c r="AA59" t="n">
        <v>324.9989580928679</v>
      </c>
      <c r="AB59" t="n">
        <v>444.6779124047727</v>
      </c>
      <c r="AC59" t="n">
        <v>402.2384765542303</v>
      </c>
      <c r="AD59" t="n">
        <v>324998.9580928679</v>
      </c>
      <c r="AE59" t="n">
        <v>444677.9124047727</v>
      </c>
      <c r="AF59" t="n">
        <v>1.597362074837995e-06</v>
      </c>
      <c r="AG59" t="n">
        <v>13</v>
      </c>
      <c r="AH59" t="n">
        <v>402238.4765542303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7.1799</v>
      </c>
      <c r="E60" t="n">
        <v>13.93</v>
      </c>
      <c r="F60" t="n">
        <v>10.57</v>
      </c>
      <c r="G60" t="n">
        <v>63.41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179.21</v>
      </c>
      <c r="Q60" t="n">
        <v>197.75</v>
      </c>
      <c r="R60" t="n">
        <v>32.92</v>
      </c>
      <c r="S60" t="n">
        <v>25.4</v>
      </c>
      <c r="T60" t="n">
        <v>2904.22</v>
      </c>
      <c r="U60" t="n">
        <v>0.77</v>
      </c>
      <c r="V60" t="n">
        <v>0.88</v>
      </c>
      <c r="W60" t="n">
        <v>2.96</v>
      </c>
      <c r="X60" t="n">
        <v>0.18</v>
      </c>
      <c r="Y60" t="n">
        <v>1</v>
      </c>
      <c r="Z60" t="n">
        <v>10</v>
      </c>
      <c r="AA60" t="n">
        <v>325.2484401882877</v>
      </c>
      <c r="AB60" t="n">
        <v>445.0192648140993</v>
      </c>
      <c r="AC60" t="n">
        <v>402.5472507687019</v>
      </c>
      <c r="AD60" t="n">
        <v>325248.4401882877</v>
      </c>
      <c r="AE60" t="n">
        <v>445019.2648140993</v>
      </c>
      <c r="AF60" t="n">
        <v>1.596339336227896e-06</v>
      </c>
      <c r="AG60" t="n">
        <v>13</v>
      </c>
      <c r="AH60" t="n">
        <v>402547.2507687019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7.1843</v>
      </c>
      <c r="E61" t="n">
        <v>13.92</v>
      </c>
      <c r="F61" t="n">
        <v>10.56</v>
      </c>
      <c r="G61" t="n">
        <v>63.36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178.9</v>
      </c>
      <c r="Q61" t="n">
        <v>197.77</v>
      </c>
      <c r="R61" t="n">
        <v>32.76</v>
      </c>
      <c r="S61" t="n">
        <v>25.4</v>
      </c>
      <c r="T61" t="n">
        <v>2827.85</v>
      </c>
      <c r="U61" t="n">
        <v>0.78</v>
      </c>
      <c r="V61" t="n">
        <v>0.88</v>
      </c>
      <c r="W61" t="n">
        <v>2.95</v>
      </c>
      <c r="X61" t="n">
        <v>0.17</v>
      </c>
      <c r="Y61" t="n">
        <v>1</v>
      </c>
      <c r="Z61" t="n">
        <v>10</v>
      </c>
      <c r="AA61" t="n">
        <v>324.8600687210388</v>
      </c>
      <c r="AB61" t="n">
        <v>444.4878778388696</v>
      </c>
      <c r="AC61" t="n">
        <v>402.0665786205817</v>
      </c>
      <c r="AD61" t="n">
        <v>324860.0687210388</v>
      </c>
      <c r="AE61" t="n">
        <v>444487.8778388696</v>
      </c>
      <c r="AF61" t="n">
        <v>1.597317607941904e-06</v>
      </c>
      <c r="AG61" t="n">
        <v>13</v>
      </c>
      <c r="AH61" t="n">
        <v>402066.5786205817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7.2186</v>
      </c>
      <c r="E62" t="n">
        <v>13.85</v>
      </c>
      <c r="F62" t="n">
        <v>10.54</v>
      </c>
      <c r="G62" t="n">
        <v>70.3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178.32</v>
      </c>
      <c r="Q62" t="n">
        <v>197.76</v>
      </c>
      <c r="R62" t="n">
        <v>32.07</v>
      </c>
      <c r="S62" t="n">
        <v>25.4</v>
      </c>
      <c r="T62" t="n">
        <v>2487.9</v>
      </c>
      <c r="U62" t="n">
        <v>0.79</v>
      </c>
      <c r="V62" t="n">
        <v>0.88</v>
      </c>
      <c r="W62" t="n">
        <v>2.96</v>
      </c>
      <c r="X62" t="n">
        <v>0.15</v>
      </c>
      <c r="Y62" t="n">
        <v>1</v>
      </c>
      <c r="Z62" t="n">
        <v>10</v>
      </c>
      <c r="AA62" t="n">
        <v>323.4796429710019</v>
      </c>
      <c r="AB62" t="n">
        <v>442.5991184275831</v>
      </c>
      <c r="AC62" t="n">
        <v>400.358079756618</v>
      </c>
      <c r="AD62" t="n">
        <v>323479.6429710019</v>
      </c>
      <c r="AE62" t="n">
        <v>442599.1184275831</v>
      </c>
      <c r="AF62" t="n">
        <v>1.604943680621553e-06</v>
      </c>
      <c r="AG62" t="n">
        <v>13</v>
      </c>
      <c r="AH62" t="n">
        <v>400358.079756618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7.2123</v>
      </c>
      <c r="E63" t="n">
        <v>13.87</v>
      </c>
      <c r="F63" t="n">
        <v>10.56</v>
      </c>
      <c r="G63" t="n">
        <v>70.38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178.76</v>
      </c>
      <c r="Q63" t="n">
        <v>197.76</v>
      </c>
      <c r="R63" t="n">
        <v>32.48</v>
      </c>
      <c r="S63" t="n">
        <v>25.4</v>
      </c>
      <c r="T63" t="n">
        <v>2690.55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324.0532698893811</v>
      </c>
      <c r="AB63" t="n">
        <v>443.3839800839431</v>
      </c>
      <c r="AC63" t="n">
        <v>401.0680353180553</v>
      </c>
      <c r="AD63" t="n">
        <v>324053.2698893811</v>
      </c>
      <c r="AE63" t="n">
        <v>443383.9800839431</v>
      </c>
      <c r="AF63" t="n">
        <v>1.603542973394679e-06</v>
      </c>
      <c r="AG63" t="n">
        <v>13</v>
      </c>
      <c r="AH63" t="n">
        <v>401068.0353180553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7.2131</v>
      </c>
      <c r="E64" t="n">
        <v>13.86</v>
      </c>
      <c r="F64" t="n">
        <v>10.56</v>
      </c>
      <c r="G64" t="n">
        <v>70.37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178.89</v>
      </c>
      <c r="Q64" t="n">
        <v>197.79</v>
      </c>
      <c r="R64" t="n">
        <v>32.61</v>
      </c>
      <c r="S64" t="n">
        <v>25.4</v>
      </c>
      <c r="T64" t="n">
        <v>2757.99</v>
      </c>
      <c r="U64" t="n">
        <v>0.78</v>
      </c>
      <c r="V64" t="n">
        <v>0.88</v>
      </c>
      <c r="W64" t="n">
        <v>2.95</v>
      </c>
      <c r="X64" t="n">
        <v>0.17</v>
      </c>
      <c r="Y64" t="n">
        <v>1</v>
      </c>
      <c r="Z64" t="n">
        <v>10</v>
      </c>
      <c r="AA64" t="n">
        <v>324.1314074875716</v>
      </c>
      <c r="AB64" t="n">
        <v>443.4908913929749</v>
      </c>
      <c r="AC64" t="n">
        <v>401.164743161804</v>
      </c>
      <c r="AD64" t="n">
        <v>324131.4074875716</v>
      </c>
      <c r="AE64" t="n">
        <v>443490.8913929749</v>
      </c>
      <c r="AF64" t="n">
        <v>1.603720840979044e-06</v>
      </c>
      <c r="AG64" t="n">
        <v>13</v>
      </c>
      <c r="AH64" t="n">
        <v>401164.743161804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7.2159</v>
      </c>
      <c r="E65" t="n">
        <v>13.86</v>
      </c>
      <c r="F65" t="n">
        <v>10.55</v>
      </c>
      <c r="G65" t="n">
        <v>70.34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178.84</v>
      </c>
      <c r="Q65" t="n">
        <v>197.75</v>
      </c>
      <c r="R65" t="n">
        <v>32.38</v>
      </c>
      <c r="S65" t="n">
        <v>25.4</v>
      </c>
      <c r="T65" t="n">
        <v>2640.95</v>
      </c>
      <c r="U65" t="n">
        <v>0.78</v>
      </c>
      <c r="V65" t="n">
        <v>0.88</v>
      </c>
      <c r="W65" t="n">
        <v>2.95</v>
      </c>
      <c r="X65" t="n">
        <v>0.16</v>
      </c>
      <c r="Y65" t="n">
        <v>1</v>
      </c>
      <c r="Z65" t="n">
        <v>10</v>
      </c>
      <c r="AA65" t="n">
        <v>323.9813849910969</v>
      </c>
      <c r="AB65" t="n">
        <v>443.2856239947728</v>
      </c>
      <c r="AC65" t="n">
        <v>400.9790661959916</v>
      </c>
      <c r="AD65" t="n">
        <v>323981.3849910969</v>
      </c>
      <c r="AE65" t="n">
        <v>443285.6239947728</v>
      </c>
      <c r="AF65" t="n">
        <v>1.604343377524321e-06</v>
      </c>
      <c r="AG65" t="n">
        <v>13</v>
      </c>
      <c r="AH65" t="n">
        <v>400979.0661959916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7.2141</v>
      </c>
      <c r="E66" t="n">
        <v>13.86</v>
      </c>
      <c r="F66" t="n">
        <v>10.55</v>
      </c>
      <c r="G66" t="n">
        <v>70.36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179</v>
      </c>
      <c r="Q66" t="n">
        <v>197.75</v>
      </c>
      <c r="R66" t="n">
        <v>32.43</v>
      </c>
      <c r="S66" t="n">
        <v>25.4</v>
      </c>
      <c r="T66" t="n">
        <v>2663.99</v>
      </c>
      <c r="U66" t="n">
        <v>0.78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324.1469253443413</v>
      </c>
      <c r="AB66" t="n">
        <v>443.5121236092068</v>
      </c>
      <c r="AC66" t="n">
        <v>401.1839490051182</v>
      </c>
      <c r="AD66" t="n">
        <v>324146.9253443413</v>
      </c>
      <c r="AE66" t="n">
        <v>443512.1236092068</v>
      </c>
      <c r="AF66" t="n">
        <v>1.6039431754595e-06</v>
      </c>
      <c r="AG66" t="n">
        <v>13</v>
      </c>
      <c r="AH66" t="n">
        <v>401183.9490051182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7.2192</v>
      </c>
      <c r="E67" t="n">
        <v>13.85</v>
      </c>
      <c r="F67" t="n">
        <v>10.54</v>
      </c>
      <c r="G67" t="n">
        <v>70.29000000000001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178.76</v>
      </c>
      <c r="Q67" t="n">
        <v>197.75</v>
      </c>
      <c r="R67" t="n">
        <v>32.18</v>
      </c>
      <c r="S67" t="n">
        <v>25.4</v>
      </c>
      <c r="T67" t="n">
        <v>2539.58</v>
      </c>
      <c r="U67" t="n">
        <v>0.79</v>
      </c>
      <c r="V67" t="n">
        <v>0.88</v>
      </c>
      <c r="W67" t="n">
        <v>2.95</v>
      </c>
      <c r="X67" t="n">
        <v>0.15</v>
      </c>
      <c r="Y67" t="n">
        <v>1</v>
      </c>
      <c r="Z67" t="n">
        <v>10</v>
      </c>
      <c r="AA67" t="n">
        <v>323.7964267860319</v>
      </c>
      <c r="AB67" t="n">
        <v>443.0325560188227</v>
      </c>
      <c r="AC67" t="n">
        <v>400.7501506724831</v>
      </c>
      <c r="AD67" t="n">
        <v>323796.4267860319</v>
      </c>
      <c r="AE67" t="n">
        <v>443032.5560188227</v>
      </c>
      <c r="AF67" t="n">
        <v>1.605077081309827e-06</v>
      </c>
      <c r="AG67" t="n">
        <v>13</v>
      </c>
      <c r="AH67" t="n">
        <v>400750.1506724831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7.2152</v>
      </c>
      <c r="E68" t="n">
        <v>13.86</v>
      </c>
      <c r="F68" t="n">
        <v>10.55</v>
      </c>
      <c r="G68" t="n">
        <v>70.34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178.84</v>
      </c>
      <c r="Q68" t="n">
        <v>197.76</v>
      </c>
      <c r="R68" t="n">
        <v>32.47</v>
      </c>
      <c r="S68" t="n">
        <v>25.4</v>
      </c>
      <c r="T68" t="n">
        <v>2684.45</v>
      </c>
      <c r="U68" t="n">
        <v>0.78</v>
      </c>
      <c r="V68" t="n">
        <v>0.88</v>
      </c>
      <c r="W68" t="n">
        <v>2.95</v>
      </c>
      <c r="X68" t="n">
        <v>0.16</v>
      </c>
      <c r="Y68" t="n">
        <v>1</v>
      </c>
      <c r="Z68" t="n">
        <v>10</v>
      </c>
      <c r="AA68" t="n">
        <v>323.9988217838044</v>
      </c>
      <c r="AB68" t="n">
        <v>443.3094817838123</v>
      </c>
      <c r="AC68" t="n">
        <v>401.0006470311298</v>
      </c>
      <c r="AD68" t="n">
        <v>323998.8217838045</v>
      </c>
      <c r="AE68" t="n">
        <v>443309.4817838123</v>
      </c>
      <c r="AF68" t="n">
        <v>1.604187743388002e-06</v>
      </c>
      <c r="AG68" t="n">
        <v>13</v>
      </c>
      <c r="AH68" t="n">
        <v>401000.6470311298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7.215</v>
      </c>
      <c r="E69" t="n">
        <v>13.86</v>
      </c>
      <c r="F69" t="n">
        <v>10.55</v>
      </c>
      <c r="G69" t="n">
        <v>70.34999999999999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178.81</v>
      </c>
      <c r="Q69" t="n">
        <v>197.75</v>
      </c>
      <c r="R69" t="n">
        <v>32.51</v>
      </c>
      <c r="S69" t="n">
        <v>25.4</v>
      </c>
      <c r="T69" t="n">
        <v>2704.89</v>
      </c>
      <c r="U69" t="n">
        <v>0.78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323.9811766596769</v>
      </c>
      <c r="AB69" t="n">
        <v>443.2853389465329</v>
      </c>
      <c r="AC69" t="n">
        <v>400.9788083523558</v>
      </c>
      <c r="AD69" t="n">
        <v>323981.1766596769</v>
      </c>
      <c r="AE69" t="n">
        <v>443285.3389465329</v>
      </c>
      <c r="AF69" t="n">
        <v>1.604143276491911e-06</v>
      </c>
      <c r="AG69" t="n">
        <v>13</v>
      </c>
      <c r="AH69" t="n">
        <v>400978.8083523558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7.2167</v>
      </c>
      <c r="E70" t="n">
        <v>13.86</v>
      </c>
      <c r="F70" t="n">
        <v>10.55</v>
      </c>
      <c r="G70" t="n">
        <v>70.31999999999999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178.69</v>
      </c>
      <c r="Q70" t="n">
        <v>197.83</v>
      </c>
      <c r="R70" t="n">
        <v>32.37</v>
      </c>
      <c r="S70" t="n">
        <v>25.4</v>
      </c>
      <c r="T70" t="n">
        <v>2634.61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323.8483495896915</v>
      </c>
      <c r="AB70" t="n">
        <v>443.1035990894621</v>
      </c>
      <c r="AC70" t="n">
        <v>400.8144134921703</v>
      </c>
      <c r="AD70" t="n">
        <v>323848.3495896915</v>
      </c>
      <c r="AE70" t="n">
        <v>443103.5990894621</v>
      </c>
      <c r="AF70" t="n">
        <v>1.604521245108687e-06</v>
      </c>
      <c r="AG70" t="n">
        <v>13</v>
      </c>
      <c r="AH70" t="n">
        <v>400814.4134921703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7.2548</v>
      </c>
      <c r="E71" t="n">
        <v>13.78</v>
      </c>
      <c r="F71" t="n">
        <v>10.53</v>
      </c>
      <c r="G71" t="n">
        <v>78.95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178.17</v>
      </c>
      <c r="Q71" t="n">
        <v>197.75</v>
      </c>
      <c r="R71" t="n">
        <v>31.66</v>
      </c>
      <c r="S71" t="n">
        <v>25.4</v>
      </c>
      <c r="T71" t="n">
        <v>2287.63</v>
      </c>
      <c r="U71" t="n">
        <v>0.8</v>
      </c>
      <c r="V71" t="n">
        <v>0.88</v>
      </c>
      <c r="W71" t="n">
        <v>2.95</v>
      </c>
      <c r="X71" t="n">
        <v>0.14</v>
      </c>
      <c r="Y71" t="n">
        <v>1</v>
      </c>
      <c r="Z71" t="n">
        <v>10</v>
      </c>
      <c r="AA71" t="n">
        <v>311.446634035772</v>
      </c>
      <c r="AB71" t="n">
        <v>426.1350247435135</v>
      </c>
      <c r="AC71" t="n">
        <v>385.4652960662553</v>
      </c>
      <c r="AD71" t="n">
        <v>311446.634035772</v>
      </c>
      <c r="AE71" t="n">
        <v>426135.0247435135</v>
      </c>
      <c r="AF71" t="n">
        <v>1.61299218881407e-06</v>
      </c>
      <c r="AG71" t="n">
        <v>12</v>
      </c>
      <c r="AH71" t="n">
        <v>385465.2960662553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7.2563</v>
      </c>
      <c r="E72" t="n">
        <v>13.78</v>
      </c>
      <c r="F72" t="n">
        <v>10.52</v>
      </c>
      <c r="G72" t="n">
        <v>78.93000000000001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178.26</v>
      </c>
      <c r="Q72" t="n">
        <v>197.76</v>
      </c>
      <c r="R72" t="n">
        <v>31.52</v>
      </c>
      <c r="S72" t="n">
        <v>25.4</v>
      </c>
      <c r="T72" t="n">
        <v>2215.86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311.4350193359676</v>
      </c>
      <c r="AB72" t="n">
        <v>426.1191329988368</v>
      </c>
      <c r="AC72" t="n">
        <v>385.4509210073864</v>
      </c>
      <c r="AD72" t="n">
        <v>311435.0193359677</v>
      </c>
      <c r="AE72" t="n">
        <v>426119.1329988368</v>
      </c>
      <c r="AF72" t="n">
        <v>1.613325690534754e-06</v>
      </c>
      <c r="AG72" t="n">
        <v>12</v>
      </c>
      <c r="AH72" t="n">
        <v>385450.9210073864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7.2591</v>
      </c>
      <c r="E73" t="n">
        <v>13.78</v>
      </c>
      <c r="F73" t="n">
        <v>10.52</v>
      </c>
      <c r="G73" t="n">
        <v>78.89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178.25</v>
      </c>
      <c r="Q73" t="n">
        <v>197.75</v>
      </c>
      <c r="R73" t="n">
        <v>31.48</v>
      </c>
      <c r="S73" t="n">
        <v>25.4</v>
      </c>
      <c r="T73" t="n">
        <v>2198.2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311.3587999062152</v>
      </c>
      <c r="AB73" t="n">
        <v>426.0148462124855</v>
      </c>
      <c r="AC73" t="n">
        <v>385.356587205557</v>
      </c>
      <c r="AD73" t="n">
        <v>311358.7999062152</v>
      </c>
      <c r="AE73" t="n">
        <v>426014.8462124855</v>
      </c>
      <c r="AF73" t="n">
        <v>1.613948227080032e-06</v>
      </c>
      <c r="AG73" t="n">
        <v>12</v>
      </c>
      <c r="AH73" t="n">
        <v>385356.587205557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7.2592</v>
      </c>
      <c r="E74" t="n">
        <v>13.78</v>
      </c>
      <c r="F74" t="n">
        <v>10.52</v>
      </c>
      <c r="G74" t="n">
        <v>78.89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178.34</v>
      </c>
      <c r="Q74" t="n">
        <v>197.8</v>
      </c>
      <c r="R74" t="n">
        <v>31.38</v>
      </c>
      <c r="S74" t="n">
        <v>25.4</v>
      </c>
      <c r="T74" t="n">
        <v>2143.81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311.4238163391863</v>
      </c>
      <c r="AB74" t="n">
        <v>426.1038045643992</v>
      </c>
      <c r="AC74" t="n">
        <v>385.4370554972179</v>
      </c>
      <c r="AD74" t="n">
        <v>311423.8163391863</v>
      </c>
      <c r="AE74" t="n">
        <v>426103.8045643992</v>
      </c>
      <c r="AF74" t="n">
        <v>1.613970460528078e-06</v>
      </c>
      <c r="AG74" t="n">
        <v>12</v>
      </c>
      <c r="AH74" t="n">
        <v>385437.0554972179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7.255</v>
      </c>
      <c r="E75" t="n">
        <v>13.78</v>
      </c>
      <c r="F75" t="n">
        <v>10.53</v>
      </c>
      <c r="G75" t="n">
        <v>78.95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178.6</v>
      </c>
      <c r="Q75" t="n">
        <v>197.76</v>
      </c>
      <c r="R75" t="n">
        <v>31.7</v>
      </c>
      <c r="S75" t="n">
        <v>25.4</v>
      </c>
      <c r="T75" t="n">
        <v>2305.53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311.7642641743472</v>
      </c>
      <c r="AB75" t="n">
        <v>426.5696203119649</v>
      </c>
      <c r="AC75" t="n">
        <v>385.8584144436124</v>
      </c>
      <c r="AD75" t="n">
        <v>311764.2641743472</v>
      </c>
      <c r="AE75" t="n">
        <v>426569.6203119648</v>
      </c>
      <c r="AF75" t="n">
        <v>1.613036655710161e-06</v>
      </c>
      <c r="AG75" t="n">
        <v>12</v>
      </c>
      <c r="AH75" t="n">
        <v>385858.4144436124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7.2562</v>
      </c>
      <c r="E76" t="n">
        <v>13.78</v>
      </c>
      <c r="F76" t="n">
        <v>10.52</v>
      </c>
      <c r="G76" t="n">
        <v>78.93000000000001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178.61</v>
      </c>
      <c r="Q76" t="n">
        <v>197.78</v>
      </c>
      <c r="R76" t="n">
        <v>31.61</v>
      </c>
      <c r="S76" t="n">
        <v>25.4</v>
      </c>
      <c r="T76" t="n">
        <v>2259.05</v>
      </c>
      <c r="U76" t="n">
        <v>0.8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311.6999654649581</v>
      </c>
      <c r="AB76" t="n">
        <v>426.4816439811198</v>
      </c>
      <c r="AC76" t="n">
        <v>385.7788344503077</v>
      </c>
      <c r="AD76" t="n">
        <v>311699.9654649581</v>
      </c>
      <c r="AE76" t="n">
        <v>426481.6439811198</v>
      </c>
      <c r="AF76" t="n">
        <v>1.613303457086709e-06</v>
      </c>
      <c r="AG76" t="n">
        <v>12</v>
      </c>
      <c r="AH76" t="n">
        <v>385778.8344503077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7.2566</v>
      </c>
      <c r="E77" t="n">
        <v>13.78</v>
      </c>
      <c r="F77" t="n">
        <v>10.52</v>
      </c>
      <c r="G77" t="n">
        <v>78.92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178.53</v>
      </c>
      <c r="Q77" t="n">
        <v>197.76</v>
      </c>
      <c r="R77" t="n">
        <v>31.5</v>
      </c>
      <c r="S77" t="n">
        <v>25.4</v>
      </c>
      <c r="T77" t="n">
        <v>2205.93</v>
      </c>
      <c r="U77" t="n">
        <v>0.8100000000000001</v>
      </c>
      <c r="V77" t="n">
        <v>0.88</v>
      </c>
      <c r="W77" t="n">
        <v>2.95</v>
      </c>
      <c r="X77" t="n">
        <v>0.13</v>
      </c>
      <c r="Y77" t="n">
        <v>1</v>
      </c>
      <c r="Z77" t="n">
        <v>10</v>
      </c>
      <c r="AA77" t="n">
        <v>311.630135368937</v>
      </c>
      <c r="AB77" t="n">
        <v>426.3860993630573</v>
      </c>
      <c r="AC77" t="n">
        <v>385.6924084764954</v>
      </c>
      <c r="AD77" t="n">
        <v>311630.135368937</v>
      </c>
      <c r="AE77" t="n">
        <v>426386.0993630574</v>
      </c>
      <c r="AF77" t="n">
        <v>1.613392390878891e-06</v>
      </c>
      <c r="AG77" t="n">
        <v>12</v>
      </c>
      <c r="AH77" t="n">
        <v>385692.4084764954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7.2585</v>
      </c>
      <c r="E78" t="n">
        <v>13.78</v>
      </c>
      <c r="F78" t="n">
        <v>10.52</v>
      </c>
      <c r="G78" t="n">
        <v>78.90000000000001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178.44</v>
      </c>
      <c r="Q78" t="n">
        <v>197.76</v>
      </c>
      <c r="R78" t="n">
        <v>31.33</v>
      </c>
      <c r="S78" t="n">
        <v>25.4</v>
      </c>
      <c r="T78" t="n">
        <v>2122.41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311.5159709487903</v>
      </c>
      <c r="AB78" t="n">
        <v>426.2298945668338</v>
      </c>
      <c r="AC78" t="n">
        <v>385.5511116467886</v>
      </c>
      <c r="AD78" t="n">
        <v>311515.9709487903</v>
      </c>
      <c r="AE78" t="n">
        <v>426229.8945668337</v>
      </c>
      <c r="AF78" t="n">
        <v>1.613814826391758e-06</v>
      </c>
      <c r="AG78" t="n">
        <v>12</v>
      </c>
      <c r="AH78" t="n">
        <v>385551.1116467885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7.2529</v>
      </c>
      <c r="E79" t="n">
        <v>13.79</v>
      </c>
      <c r="F79" t="n">
        <v>10.53</v>
      </c>
      <c r="G79" t="n">
        <v>78.97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178.61</v>
      </c>
      <c r="Q79" t="n">
        <v>197.76</v>
      </c>
      <c r="R79" t="n">
        <v>31.68</v>
      </c>
      <c r="S79" t="n">
        <v>25.4</v>
      </c>
      <c r="T79" t="n">
        <v>2295.59</v>
      </c>
      <c r="U79" t="n">
        <v>0.8</v>
      </c>
      <c r="V79" t="n">
        <v>0.88</v>
      </c>
      <c r="W79" t="n">
        <v>2.95</v>
      </c>
      <c r="X79" t="n">
        <v>0.14</v>
      </c>
      <c r="Y79" t="n">
        <v>1</v>
      </c>
      <c r="Z79" t="n">
        <v>10</v>
      </c>
      <c r="AA79" t="n">
        <v>311.8234487291413</v>
      </c>
      <c r="AB79" t="n">
        <v>426.6505992308723</v>
      </c>
      <c r="AC79" t="n">
        <v>385.931664848154</v>
      </c>
      <c r="AD79" t="n">
        <v>311823.4487291413</v>
      </c>
      <c r="AE79" t="n">
        <v>426650.5992308724</v>
      </c>
      <c r="AF79" t="n">
        <v>1.612569753301203e-06</v>
      </c>
      <c r="AG79" t="n">
        <v>12</v>
      </c>
      <c r="AH79" t="n">
        <v>385931.664848154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7.2548</v>
      </c>
      <c r="E80" t="n">
        <v>13.78</v>
      </c>
      <c r="F80" t="n">
        <v>10.53</v>
      </c>
      <c r="G80" t="n">
        <v>78.95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178.58</v>
      </c>
      <c r="Q80" t="n">
        <v>197.77</v>
      </c>
      <c r="R80" t="n">
        <v>31.61</v>
      </c>
      <c r="S80" t="n">
        <v>25.4</v>
      </c>
      <c r="T80" t="n">
        <v>2258.79</v>
      </c>
      <c r="U80" t="n">
        <v>0.8</v>
      </c>
      <c r="V80" t="n">
        <v>0.88</v>
      </c>
      <c r="W80" t="n">
        <v>2.95</v>
      </c>
      <c r="X80" t="n">
        <v>0.14</v>
      </c>
      <c r="Y80" t="n">
        <v>1</v>
      </c>
      <c r="Z80" t="n">
        <v>10</v>
      </c>
      <c r="AA80" t="n">
        <v>311.7541825570895</v>
      </c>
      <c r="AB80" t="n">
        <v>426.5558261984631</v>
      </c>
      <c r="AC80" t="n">
        <v>385.8459368209432</v>
      </c>
      <c r="AD80" t="n">
        <v>311754.1825570894</v>
      </c>
      <c r="AE80" t="n">
        <v>426555.8261984632</v>
      </c>
      <c r="AF80" t="n">
        <v>1.61299218881407e-06</v>
      </c>
      <c r="AG80" t="n">
        <v>12</v>
      </c>
      <c r="AH80" t="n">
        <v>385845.9368209431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7.2586</v>
      </c>
      <c r="E81" t="n">
        <v>13.78</v>
      </c>
      <c r="F81" t="n">
        <v>10.52</v>
      </c>
      <c r="G81" t="n">
        <v>78.89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178.18</v>
      </c>
      <c r="Q81" t="n">
        <v>197.77</v>
      </c>
      <c r="R81" t="n">
        <v>31.38</v>
      </c>
      <c r="S81" t="n">
        <v>25.4</v>
      </c>
      <c r="T81" t="n">
        <v>2146.95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311.318586614991</v>
      </c>
      <c r="AB81" t="n">
        <v>425.9598246133474</v>
      </c>
      <c r="AC81" t="n">
        <v>385.3068167906174</v>
      </c>
      <c r="AD81" t="n">
        <v>311318.586614991</v>
      </c>
      <c r="AE81" t="n">
        <v>425959.8246133474</v>
      </c>
      <c r="AF81" t="n">
        <v>1.613837059839804e-06</v>
      </c>
      <c r="AG81" t="n">
        <v>12</v>
      </c>
      <c r="AH81" t="n">
        <v>385306.8167906174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7.2529</v>
      </c>
      <c r="E82" t="n">
        <v>13.79</v>
      </c>
      <c r="F82" t="n">
        <v>10.53</v>
      </c>
      <c r="G82" t="n">
        <v>78.97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178.18</v>
      </c>
      <c r="Q82" t="n">
        <v>197.75</v>
      </c>
      <c r="R82" t="n">
        <v>31.72</v>
      </c>
      <c r="S82" t="n">
        <v>25.4</v>
      </c>
      <c r="T82" t="n">
        <v>2316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311.5008133441515</v>
      </c>
      <c r="AB82" t="n">
        <v>426.2091552634607</v>
      </c>
      <c r="AC82" t="n">
        <v>385.5323516734216</v>
      </c>
      <c r="AD82" t="n">
        <v>311500.8133441515</v>
      </c>
      <c r="AE82" t="n">
        <v>426209.1552634607</v>
      </c>
      <c r="AF82" t="n">
        <v>1.612569753301203e-06</v>
      </c>
      <c r="AG82" t="n">
        <v>12</v>
      </c>
      <c r="AH82" t="n">
        <v>385532.3516734216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7.2901</v>
      </c>
      <c r="E83" t="n">
        <v>13.72</v>
      </c>
      <c r="F83" t="n">
        <v>10.51</v>
      </c>
      <c r="G83" t="n">
        <v>90.09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177.78</v>
      </c>
      <c r="Q83" t="n">
        <v>197.76</v>
      </c>
      <c r="R83" t="n">
        <v>31.14</v>
      </c>
      <c r="S83" t="n">
        <v>25.4</v>
      </c>
      <c r="T83" t="n">
        <v>2033.09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310.2085695761844</v>
      </c>
      <c r="AB83" t="n">
        <v>424.4410503303566</v>
      </c>
      <c r="AC83" t="n">
        <v>383.9329921935821</v>
      </c>
      <c r="AD83" t="n">
        <v>310208.5695761844</v>
      </c>
      <c r="AE83" t="n">
        <v>424441.0503303566</v>
      </c>
      <c r="AF83" t="n">
        <v>1.620840595974176e-06</v>
      </c>
      <c r="AG83" t="n">
        <v>12</v>
      </c>
      <c r="AH83" t="n">
        <v>383932.9921935821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7.2911</v>
      </c>
      <c r="E84" t="n">
        <v>13.72</v>
      </c>
      <c r="F84" t="n">
        <v>10.51</v>
      </c>
      <c r="G84" t="n">
        <v>90.06999999999999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178.12</v>
      </c>
      <c r="Q84" t="n">
        <v>197.76</v>
      </c>
      <c r="R84" t="n">
        <v>31.02</v>
      </c>
      <c r="S84" t="n">
        <v>25.4</v>
      </c>
      <c r="T84" t="n">
        <v>1969.91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310.4380721663395</v>
      </c>
      <c r="AB84" t="n">
        <v>424.7550658991466</v>
      </c>
      <c r="AC84" t="n">
        <v>384.2170385572104</v>
      </c>
      <c r="AD84" t="n">
        <v>310438.0721663395</v>
      </c>
      <c r="AE84" t="n">
        <v>424755.0658991466</v>
      </c>
      <c r="AF84" t="n">
        <v>1.621062930454632e-06</v>
      </c>
      <c r="AG84" t="n">
        <v>12</v>
      </c>
      <c r="AH84" t="n">
        <v>384217.0385572104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7.2919</v>
      </c>
      <c r="E85" t="n">
        <v>13.71</v>
      </c>
      <c r="F85" t="n">
        <v>10.51</v>
      </c>
      <c r="G85" t="n">
        <v>90.06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178.32</v>
      </c>
      <c r="Q85" t="n">
        <v>197.76</v>
      </c>
      <c r="R85" t="n">
        <v>31.09</v>
      </c>
      <c r="S85" t="n">
        <v>25.4</v>
      </c>
      <c r="T85" t="n">
        <v>2005.38</v>
      </c>
      <c r="U85" t="n">
        <v>0.82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310.5678951821751</v>
      </c>
      <c r="AB85" t="n">
        <v>424.9326954767999</v>
      </c>
      <c r="AC85" t="n">
        <v>384.3777154172772</v>
      </c>
      <c r="AD85" t="n">
        <v>310567.895182175</v>
      </c>
      <c r="AE85" t="n">
        <v>424932.6954768</v>
      </c>
      <c r="AF85" t="n">
        <v>1.621240798038997e-06</v>
      </c>
      <c r="AG85" t="n">
        <v>12</v>
      </c>
      <c r="AH85" t="n">
        <v>384377.7154172772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7.2872</v>
      </c>
      <c r="E86" t="n">
        <v>13.72</v>
      </c>
      <c r="F86" t="n">
        <v>10.52</v>
      </c>
      <c r="G86" t="n">
        <v>90.14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178.6</v>
      </c>
      <c r="Q86" t="n">
        <v>197.76</v>
      </c>
      <c r="R86" t="n">
        <v>31.2</v>
      </c>
      <c r="S86" t="n">
        <v>25.4</v>
      </c>
      <c r="T86" t="n">
        <v>2061.67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310.9334461205626</v>
      </c>
      <c r="AB86" t="n">
        <v>425.432858397671</v>
      </c>
      <c r="AC86" t="n">
        <v>384.8301434909634</v>
      </c>
      <c r="AD86" t="n">
        <v>310933.4461205626</v>
      </c>
      <c r="AE86" t="n">
        <v>425432.858397671</v>
      </c>
      <c r="AF86" t="n">
        <v>1.620195825980853e-06</v>
      </c>
      <c r="AG86" t="n">
        <v>12</v>
      </c>
      <c r="AH86" t="n">
        <v>384830.1434909634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7.2913</v>
      </c>
      <c r="E87" t="n">
        <v>13.72</v>
      </c>
      <c r="F87" t="n">
        <v>10.51</v>
      </c>
      <c r="G87" t="n">
        <v>90.06999999999999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178.57</v>
      </c>
      <c r="Q87" t="n">
        <v>197.77</v>
      </c>
      <c r="R87" t="n">
        <v>31</v>
      </c>
      <c r="S87" t="n">
        <v>25.4</v>
      </c>
      <c r="T87" t="n">
        <v>1959.03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310.7690759021722</v>
      </c>
      <c r="AB87" t="n">
        <v>425.2079598133669</v>
      </c>
      <c r="AC87" t="n">
        <v>384.6267089118982</v>
      </c>
      <c r="AD87" t="n">
        <v>310769.0759021722</v>
      </c>
      <c r="AE87" t="n">
        <v>425207.9598133669</v>
      </c>
      <c r="AF87" t="n">
        <v>1.621107397350723e-06</v>
      </c>
      <c r="AG87" t="n">
        <v>12</v>
      </c>
      <c r="AH87" t="n">
        <v>384626.7089118982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7.2948</v>
      </c>
      <c r="E88" t="n">
        <v>13.71</v>
      </c>
      <c r="F88" t="n">
        <v>10.5</v>
      </c>
      <c r="G88" t="n">
        <v>90.01000000000001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178.45</v>
      </c>
      <c r="Q88" t="n">
        <v>197.77</v>
      </c>
      <c r="R88" t="n">
        <v>30.85</v>
      </c>
      <c r="S88" t="n">
        <v>25.4</v>
      </c>
      <c r="T88" t="n">
        <v>1885.59</v>
      </c>
      <c r="U88" t="n">
        <v>0.82</v>
      </c>
      <c r="V88" t="n">
        <v>0.89</v>
      </c>
      <c r="W88" t="n">
        <v>2.95</v>
      </c>
      <c r="X88" t="n">
        <v>0.11</v>
      </c>
      <c r="Y88" t="n">
        <v>1</v>
      </c>
      <c r="Z88" t="n">
        <v>10</v>
      </c>
      <c r="AA88" t="n">
        <v>310.5523359125803</v>
      </c>
      <c r="AB88" t="n">
        <v>424.9114065977139</v>
      </c>
      <c r="AC88" t="n">
        <v>384.358458318932</v>
      </c>
      <c r="AD88" t="n">
        <v>310552.3359125803</v>
      </c>
      <c r="AE88" t="n">
        <v>424911.4065977139</v>
      </c>
      <c r="AF88" t="n">
        <v>1.62188556803232e-06</v>
      </c>
      <c r="AG88" t="n">
        <v>12</v>
      </c>
      <c r="AH88" t="n">
        <v>384358.458318932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7.2923</v>
      </c>
      <c r="E89" t="n">
        <v>13.71</v>
      </c>
      <c r="F89" t="n">
        <v>10.51</v>
      </c>
      <c r="G89" t="n">
        <v>90.05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178.6</v>
      </c>
      <c r="Q89" t="n">
        <v>197.76</v>
      </c>
      <c r="R89" t="n">
        <v>31.01</v>
      </c>
      <c r="S89" t="n">
        <v>25.4</v>
      </c>
      <c r="T89" t="n">
        <v>1966.36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310.7671229755231</v>
      </c>
      <c r="AB89" t="n">
        <v>425.2052877329687</v>
      </c>
      <c r="AC89" t="n">
        <v>384.6242918511028</v>
      </c>
      <c r="AD89" t="n">
        <v>310767.1229755231</v>
      </c>
      <c r="AE89" t="n">
        <v>425205.2877329686</v>
      </c>
      <c r="AF89" t="n">
        <v>1.62132973183118e-06</v>
      </c>
      <c r="AG89" t="n">
        <v>12</v>
      </c>
      <c r="AH89" t="n">
        <v>384624.2918511028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7.2905</v>
      </c>
      <c r="E90" t="n">
        <v>13.72</v>
      </c>
      <c r="F90" t="n">
        <v>10.51</v>
      </c>
      <c r="G90" t="n">
        <v>90.08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178.73</v>
      </c>
      <c r="Q90" t="n">
        <v>197.76</v>
      </c>
      <c r="R90" t="n">
        <v>31.11</v>
      </c>
      <c r="S90" t="n">
        <v>25.4</v>
      </c>
      <c r="T90" t="n">
        <v>2013.56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310.9079845418982</v>
      </c>
      <c r="AB90" t="n">
        <v>425.3980207424568</v>
      </c>
      <c r="AC90" t="n">
        <v>384.7986306926678</v>
      </c>
      <c r="AD90" t="n">
        <v>310907.9845418982</v>
      </c>
      <c r="AE90" t="n">
        <v>425398.0207424568</v>
      </c>
      <c r="AF90" t="n">
        <v>1.620929529766358e-06</v>
      </c>
      <c r="AG90" t="n">
        <v>12</v>
      </c>
      <c r="AH90" t="n">
        <v>384798.6306926678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7.2882</v>
      </c>
      <c r="E91" t="n">
        <v>13.72</v>
      </c>
      <c r="F91" t="n">
        <v>10.51</v>
      </c>
      <c r="G91" t="n">
        <v>90.12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178.87</v>
      </c>
      <c r="Q91" t="n">
        <v>197.75</v>
      </c>
      <c r="R91" t="n">
        <v>31.29</v>
      </c>
      <c r="S91" t="n">
        <v>25.4</v>
      </c>
      <c r="T91" t="n">
        <v>2106.5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311.0685789112174</v>
      </c>
      <c r="AB91" t="n">
        <v>425.6177530434829</v>
      </c>
      <c r="AC91" t="n">
        <v>384.9973920512803</v>
      </c>
      <c r="AD91" t="n">
        <v>311068.5789112174</v>
      </c>
      <c r="AE91" t="n">
        <v>425617.7530434829</v>
      </c>
      <c r="AF91" t="n">
        <v>1.620418160461309e-06</v>
      </c>
      <c r="AG91" t="n">
        <v>12</v>
      </c>
      <c r="AH91" t="n">
        <v>384997.3920512802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7.292</v>
      </c>
      <c r="E92" t="n">
        <v>13.71</v>
      </c>
      <c r="F92" t="n">
        <v>10.51</v>
      </c>
      <c r="G92" t="n">
        <v>90.06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178.63</v>
      </c>
      <c r="Q92" t="n">
        <v>197.8</v>
      </c>
      <c r="R92" t="n">
        <v>31.03</v>
      </c>
      <c r="S92" t="n">
        <v>25.4</v>
      </c>
      <c r="T92" t="n">
        <v>1973.72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310.7968141708514</v>
      </c>
      <c r="AB92" t="n">
        <v>425.2459125363</v>
      </c>
      <c r="AC92" t="n">
        <v>384.6610394802215</v>
      </c>
      <c r="AD92" t="n">
        <v>310796.8141708514</v>
      </c>
      <c r="AE92" t="n">
        <v>425245.9125363</v>
      </c>
      <c r="AF92" t="n">
        <v>1.621263031487043e-06</v>
      </c>
      <c r="AG92" t="n">
        <v>12</v>
      </c>
      <c r="AH92" t="n">
        <v>384661.0394802215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7.2916</v>
      </c>
      <c r="E93" t="n">
        <v>13.71</v>
      </c>
      <c r="F93" t="n">
        <v>10.51</v>
      </c>
      <c r="G93" t="n">
        <v>90.06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178.53</v>
      </c>
      <c r="Q93" t="n">
        <v>197.75</v>
      </c>
      <c r="R93" t="n">
        <v>31.05</v>
      </c>
      <c r="S93" t="n">
        <v>25.4</v>
      </c>
      <c r="T93" t="n">
        <v>1987.78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310.7319196720056</v>
      </c>
      <c r="AB93" t="n">
        <v>425.157121020036</v>
      </c>
      <c r="AC93" t="n">
        <v>384.5807221016501</v>
      </c>
      <c r="AD93" t="n">
        <v>310731.9196720056</v>
      </c>
      <c r="AE93" t="n">
        <v>425157.121020036</v>
      </c>
      <c r="AF93" t="n">
        <v>1.62117409769486e-06</v>
      </c>
      <c r="AG93" t="n">
        <v>12</v>
      </c>
      <c r="AH93" t="n">
        <v>384580.72210165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7.2898</v>
      </c>
      <c r="E94" t="n">
        <v>13.72</v>
      </c>
      <c r="F94" t="n">
        <v>10.51</v>
      </c>
      <c r="G94" t="n">
        <v>90.09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178.47</v>
      </c>
      <c r="Q94" t="n">
        <v>197.76</v>
      </c>
      <c r="R94" t="n">
        <v>31.11</v>
      </c>
      <c r="S94" t="n">
        <v>25.4</v>
      </c>
      <c r="T94" t="n">
        <v>2017.58</v>
      </c>
      <c r="U94" t="n">
        <v>0.82</v>
      </c>
      <c r="V94" t="n">
        <v>0.89</v>
      </c>
      <c r="W94" t="n">
        <v>2.95</v>
      </c>
      <c r="X94" t="n">
        <v>0.12</v>
      </c>
      <c r="Y94" t="n">
        <v>1</v>
      </c>
      <c r="Z94" t="n">
        <v>10</v>
      </c>
      <c r="AA94" t="n">
        <v>310.7309478697599</v>
      </c>
      <c r="AB94" t="n">
        <v>425.1557913573304</v>
      </c>
      <c r="AC94" t="n">
        <v>384.5795193400869</v>
      </c>
      <c r="AD94" t="n">
        <v>310730.9478697599</v>
      </c>
      <c r="AE94" t="n">
        <v>425155.7913573305</v>
      </c>
      <c r="AF94" t="n">
        <v>1.620773895630039e-06</v>
      </c>
      <c r="AG94" t="n">
        <v>12</v>
      </c>
      <c r="AH94" t="n">
        <v>384579.5193400869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7.2891</v>
      </c>
      <c r="E95" t="n">
        <v>13.72</v>
      </c>
      <c r="F95" t="n">
        <v>10.51</v>
      </c>
      <c r="G95" t="n">
        <v>90.09999999999999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178.41</v>
      </c>
      <c r="Q95" t="n">
        <v>197.75</v>
      </c>
      <c r="R95" t="n">
        <v>31.21</v>
      </c>
      <c r="S95" t="n">
        <v>25.4</v>
      </c>
      <c r="T95" t="n">
        <v>2065.65</v>
      </c>
      <c r="U95" t="n">
        <v>0.8100000000000001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310.7031949037103</v>
      </c>
      <c r="AB95" t="n">
        <v>425.117818524807</v>
      </c>
      <c r="AC95" t="n">
        <v>384.5451705814043</v>
      </c>
      <c r="AD95" t="n">
        <v>310703.1949037103</v>
      </c>
      <c r="AE95" t="n">
        <v>425117.818524807</v>
      </c>
      <c r="AF95" t="n">
        <v>1.62061826149372e-06</v>
      </c>
      <c r="AG95" t="n">
        <v>12</v>
      </c>
      <c r="AH95" t="n">
        <v>384545.1705814043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7.2876</v>
      </c>
      <c r="E96" t="n">
        <v>13.72</v>
      </c>
      <c r="F96" t="n">
        <v>10.52</v>
      </c>
      <c r="G96" t="n">
        <v>90.13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178.41</v>
      </c>
      <c r="Q96" t="n">
        <v>197.77</v>
      </c>
      <c r="R96" t="n">
        <v>31.32</v>
      </c>
      <c r="S96" t="n">
        <v>25.4</v>
      </c>
      <c r="T96" t="n">
        <v>2120.73</v>
      </c>
      <c r="U96" t="n">
        <v>0.8100000000000001</v>
      </c>
      <c r="V96" t="n">
        <v>0.88</v>
      </c>
      <c r="W96" t="n">
        <v>2.95</v>
      </c>
      <c r="X96" t="n">
        <v>0.12</v>
      </c>
      <c r="Y96" t="n">
        <v>1</v>
      </c>
      <c r="Z96" t="n">
        <v>10</v>
      </c>
      <c r="AA96" t="n">
        <v>310.7818134967339</v>
      </c>
      <c r="AB96" t="n">
        <v>425.2253879521894</v>
      </c>
      <c r="AC96" t="n">
        <v>384.642473733612</v>
      </c>
      <c r="AD96" t="n">
        <v>310781.8134967339</v>
      </c>
      <c r="AE96" t="n">
        <v>425225.3879521894</v>
      </c>
      <c r="AF96" t="n">
        <v>1.620284759773035e-06</v>
      </c>
      <c r="AG96" t="n">
        <v>12</v>
      </c>
      <c r="AH96" t="n">
        <v>384642.4737336119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7.2908</v>
      </c>
      <c r="E97" t="n">
        <v>13.72</v>
      </c>
      <c r="F97" t="n">
        <v>10.51</v>
      </c>
      <c r="G97" t="n">
        <v>90.08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178.21</v>
      </c>
      <c r="Q97" t="n">
        <v>197.76</v>
      </c>
      <c r="R97" t="n">
        <v>31.18</v>
      </c>
      <c r="S97" t="n">
        <v>25.4</v>
      </c>
      <c r="T97" t="n">
        <v>2050.06</v>
      </c>
      <c r="U97" t="n">
        <v>0.8100000000000001</v>
      </c>
      <c r="V97" t="n">
        <v>0.89</v>
      </c>
      <c r="W97" t="n">
        <v>2.95</v>
      </c>
      <c r="X97" t="n">
        <v>0.12</v>
      </c>
      <c r="Y97" t="n">
        <v>1</v>
      </c>
      <c r="Z97" t="n">
        <v>10</v>
      </c>
      <c r="AA97" t="n">
        <v>310.5125395766524</v>
      </c>
      <c r="AB97" t="n">
        <v>424.8569554952069</v>
      </c>
      <c r="AC97" t="n">
        <v>384.3092039532257</v>
      </c>
      <c r="AD97" t="n">
        <v>310512.5395766524</v>
      </c>
      <c r="AE97" t="n">
        <v>424856.9554952069</v>
      </c>
      <c r="AF97" t="n">
        <v>1.620996230110495e-06</v>
      </c>
      <c r="AG97" t="n">
        <v>12</v>
      </c>
      <c r="AH97" t="n">
        <v>384309.2039532257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7.2864</v>
      </c>
      <c r="E98" t="n">
        <v>13.72</v>
      </c>
      <c r="F98" t="n">
        <v>10.52</v>
      </c>
      <c r="G98" t="n">
        <v>90.15000000000001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178.18</v>
      </c>
      <c r="Q98" t="n">
        <v>197.75</v>
      </c>
      <c r="R98" t="n">
        <v>31.25</v>
      </c>
      <c r="S98" t="n">
        <v>25.4</v>
      </c>
      <c r="T98" t="n">
        <v>2084.21</v>
      </c>
      <c r="U98" t="n">
        <v>0.8100000000000001</v>
      </c>
      <c r="V98" t="n">
        <v>0.88</v>
      </c>
      <c r="W98" t="n">
        <v>2.95</v>
      </c>
      <c r="X98" t="n">
        <v>0.13</v>
      </c>
      <c r="Y98" t="n">
        <v>1</v>
      </c>
      <c r="Z98" t="n">
        <v>10</v>
      </c>
      <c r="AA98" t="n">
        <v>310.6392691559794</v>
      </c>
      <c r="AB98" t="n">
        <v>425.0303524965566</v>
      </c>
      <c r="AC98" t="n">
        <v>384.4660521881308</v>
      </c>
      <c r="AD98" t="n">
        <v>310639.2691559794</v>
      </c>
      <c r="AE98" t="n">
        <v>425030.3524965566</v>
      </c>
      <c r="AF98" t="n">
        <v>1.620017958396488e-06</v>
      </c>
      <c r="AG98" t="n">
        <v>12</v>
      </c>
      <c r="AH98" t="n">
        <v>384466.0521881308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7.2898</v>
      </c>
      <c r="E99" t="n">
        <v>13.72</v>
      </c>
      <c r="F99" t="n">
        <v>10.51</v>
      </c>
      <c r="G99" t="n">
        <v>90.09</v>
      </c>
      <c r="H99" t="n">
        <v>1.44</v>
      </c>
      <c r="I99" t="n">
        <v>7</v>
      </c>
      <c r="J99" t="n">
        <v>312.28</v>
      </c>
      <c r="K99" t="n">
        <v>59.89</v>
      </c>
      <c r="L99" t="n">
        <v>25.25</v>
      </c>
      <c r="M99" t="n">
        <v>5</v>
      </c>
      <c r="N99" t="n">
        <v>92.15000000000001</v>
      </c>
      <c r="O99" t="n">
        <v>38749.07</v>
      </c>
      <c r="P99" t="n">
        <v>177.92</v>
      </c>
      <c r="Q99" t="n">
        <v>197.78</v>
      </c>
      <c r="R99" t="n">
        <v>31.08</v>
      </c>
      <c r="S99" t="n">
        <v>25.4</v>
      </c>
      <c r="T99" t="n">
        <v>1999.4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310.3203635997076</v>
      </c>
      <c r="AB99" t="n">
        <v>424.5940118453453</v>
      </c>
      <c r="AC99" t="n">
        <v>384.0713552762631</v>
      </c>
      <c r="AD99" t="n">
        <v>310320.3635997076</v>
      </c>
      <c r="AE99" t="n">
        <v>424594.0118453453</v>
      </c>
      <c r="AF99" t="n">
        <v>1.620773895630039e-06</v>
      </c>
      <c r="AG99" t="n">
        <v>12</v>
      </c>
      <c r="AH99" t="n">
        <v>384071.3552762631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7.3288</v>
      </c>
      <c r="E100" t="n">
        <v>13.64</v>
      </c>
      <c r="F100" t="n">
        <v>10.49</v>
      </c>
      <c r="G100" t="n">
        <v>104.88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177.52</v>
      </c>
      <c r="Q100" t="n">
        <v>197.75</v>
      </c>
      <c r="R100" t="n">
        <v>30.52</v>
      </c>
      <c r="S100" t="n">
        <v>25.4</v>
      </c>
      <c r="T100" t="n">
        <v>1726.01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308.9974504309159</v>
      </c>
      <c r="AB100" t="n">
        <v>422.7839436849945</v>
      </c>
      <c r="AC100" t="n">
        <v>382.4340374806897</v>
      </c>
      <c r="AD100" t="n">
        <v>308997.4504309159</v>
      </c>
      <c r="AE100" t="n">
        <v>422783.9436849945</v>
      </c>
      <c r="AF100" t="n">
        <v>1.629444940367833e-06</v>
      </c>
      <c r="AG100" t="n">
        <v>12</v>
      </c>
      <c r="AH100" t="n">
        <v>382434.0374806896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7.3326</v>
      </c>
      <c r="E101" t="n">
        <v>13.64</v>
      </c>
      <c r="F101" t="n">
        <v>10.48</v>
      </c>
      <c r="G101" t="n">
        <v>104.81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177.43</v>
      </c>
      <c r="Q101" t="n">
        <v>197.75</v>
      </c>
      <c r="R101" t="n">
        <v>30.23</v>
      </c>
      <c r="S101" t="n">
        <v>25.4</v>
      </c>
      <c r="T101" t="n">
        <v>1579.91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308.7977485560722</v>
      </c>
      <c r="AB101" t="n">
        <v>422.5107027696084</v>
      </c>
      <c r="AC101" t="n">
        <v>382.1868742947719</v>
      </c>
      <c r="AD101" t="n">
        <v>308797.7485560722</v>
      </c>
      <c r="AE101" t="n">
        <v>422510.7027696084</v>
      </c>
      <c r="AF101" t="n">
        <v>1.630289811393567e-06</v>
      </c>
      <c r="AG101" t="n">
        <v>12</v>
      </c>
      <c r="AH101" t="n">
        <v>382186.8742947719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7.3317</v>
      </c>
      <c r="E102" t="n">
        <v>13.64</v>
      </c>
      <c r="F102" t="n">
        <v>10.48</v>
      </c>
      <c r="G102" t="n">
        <v>104.83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177.67</v>
      </c>
      <c r="Q102" t="n">
        <v>197.77</v>
      </c>
      <c r="R102" t="n">
        <v>30.22</v>
      </c>
      <c r="S102" t="n">
        <v>25.4</v>
      </c>
      <c r="T102" t="n">
        <v>1577.59</v>
      </c>
      <c r="U102" t="n">
        <v>0.84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308.9974356596184</v>
      </c>
      <c r="AB102" t="n">
        <v>422.7839234742536</v>
      </c>
      <c r="AC102" t="n">
        <v>382.4340191988335</v>
      </c>
      <c r="AD102" t="n">
        <v>308997.4356596183</v>
      </c>
      <c r="AE102" t="n">
        <v>422783.9234742536</v>
      </c>
      <c r="AF102" t="n">
        <v>1.630089710361156e-06</v>
      </c>
      <c r="AG102" t="n">
        <v>12</v>
      </c>
      <c r="AH102" t="n">
        <v>382434.0191988335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7.3312</v>
      </c>
      <c r="E103" t="n">
        <v>13.64</v>
      </c>
      <c r="F103" t="n">
        <v>10.48</v>
      </c>
      <c r="G103" t="n">
        <v>104.84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177.78</v>
      </c>
      <c r="Q103" t="n">
        <v>197.76</v>
      </c>
      <c r="R103" t="n">
        <v>30.31</v>
      </c>
      <c r="S103" t="n">
        <v>25.4</v>
      </c>
      <c r="T103" t="n">
        <v>1622.4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309.0910737631007</v>
      </c>
      <c r="AB103" t="n">
        <v>422.9120432584597</v>
      </c>
      <c r="AC103" t="n">
        <v>382.5499114106521</v>
      </c>
      <c r="AD103" t="n">
        <v>309091.0737631007</v>
      </c>
      <c r="AE103" t="n">
        <v>422912.0432584597</v>
      </c>
      <c r="AF103" t="n">
        <v>1.629978543120928e-06</v>
      </c>
      <c r="AG103" t="n">
        <v>12</v>
      </c>
      <c r="AH103" t="n">
        <v>382549.9114106521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7.3309</v>
      </c>
      <c r="E104" t="n">
        <v>13.64</v>
      </c>
      <c r="F104" t="n">
        <v>10.48</v>
      </c>
      <c r="G104" t="n">
        <v>104.84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177.94</v>
      </c>
      <c r="Q104" t="n">
        <v>197.75</v>
      </c>
      <c r="R104" t="n">
        <v>30.3</v>
      </c>
      <c r="S104" t="n">
        <v>25.4</v>
      </c>
      <c r="T104" t="n">
        <v>1613.64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309.2170419246191</v>
      </c>
      <c r="AB104" t="n">
        <v>423.0843984543722</v>
      </c>
      <c r="AC104" t="n">
        <v>382.7058172685688</v>
      </c>
      <c r="AD104" t="n">
        <v>309217.0419246191</v>
      </c>
      <c r="AE104" t="n">
        <v>423084.3984543722</v>
      </c>
      <c r="AF104" t="n">
        <v>1.629911842776791e-06</v>
      </c>
      <c r="AG104" t="n">
        <v>12</v>
      </c>
      <c r="AH104" t="n">
        <v>382705.8172685688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7.33</v>
      </c>
      <c r="E105" t="n">
        <v>13.64</v>
      </c>
      <c r="F105" t="n">
        <v>10.49</v>
      </c>
      <c r="G105" t="n">
        <v>104.86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178.26</v>
      </c>
      <c r="Q105" t="n">
        <v>197.78</v>
      </c>
      <c r="R105" t="n">
        <v>30.3</v>
      </c>
      <c r="S105" t="n">
        <v>25.4</v>
      </c>
      <c r="T105" t="n">
        <v>1615.88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309.5180746040811</v>
      </c>
      <c r="AB105" t="n">
        <v>423.4962846470366</v>
      </c>
      <c r="AC105" t="n">
        <v>383.0783936210912</v>
      </c>
      <c r="AD105" t="n">
        <v>309518.074604081</v>
      </c>
      <c r="AE105" t="n">
        <v>423496.2846470366</v>
      </c>
      <c r="AF105" t="n">
        <v>1.629711741744381e-06</v>
      </c>
      <c r="AG105" t="n">
        <v>12</v>
      </c>
      <c r="AH105" t="n">
        <v>383078.3936210911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7.3294</v>
      </c>
      <c r="E106" t="n">
        <v>13.64</v>
      </c>
      <c r="F106" t="n">
        <v>10.49</v>
      </c>
      <c r="G106" t="n">
        <v>104.87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178.44</v>
      </c>
      <c r="Q106" t="n">
        <v>197.79</v>
      </c>
      <c r="R106" t="n">
        <v>30.42</v>
      </c>
      <c r="S106" t="n">
        <v>25.4</v>
      </c>
      <c r="T106" t="n">
        <v>1674.51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309.6661497523444</v>
      </c>
      <c r="AB106" t="n">
        <v>423.6988875975049</v>
      </c>
      <c r="AC106" t="n">
        <v>383.2616604303218</v>
      </c>
      <c r="AD106" t="n">
        <v>309666.1497523444</v>
      </c>
      <c r="AE106" t="n">
        <v>423698.8875975049</v>
      </c>
      <c r="AF106" t="n">
        <v>1.629578341056107e-06</v>
      </c>
      <c r="AG106" t="n">
        <v>12</v>
      </c>
      <c r="AH106" t="n">
        <v>383261.6604303218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7.3285</v>
      </c>
      <c r="E107" t="n">
        <v>13.65</v>
      </c>
      <c r="F107" t="n">
        <v>10.49</v>
      </c>
      <c r="G107" t="n">
        <v>104.89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178.71</v>
      </c>
      <c r="Q107" t="n">
        <v>197.75</v>
      </c>
      <c r="R107" t="n">
        <v>30.46</v>
      </c>
      <c r="S107" t="n">
        <v>25.4</v>
      </c>
      <c r="T107" t="n">
        <v>1694.78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309.8883079368507</v>
      </c>
      <c r="AB107" t="n">
        <v>424.0028542264738</v>
      </c>
      <c r="AC107" t="n">
        <v>383.5366169108418</v>
      </c>
      <c r="AD107" t="n">
        <v>309888.3079368506</v>
      </c>
      <c r="AE107" t="n">
        <v>424002.8542264738</v>
      </c>
      <c r="AF107" t="n">
        <v>1.629378240023696e-06</v>
      </c>
      <c r="AG107" t="n">
        <v>12</v>
      </c>
      <c r="AH107" t="n">
        <v>383536.6169108418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7.3314</v>
      </c>
      <c r="E108" t="n">
        <v>13.64</v>
      </c>
      <c r="F108" t="n">
        <v>10.48</v>
      </c>
      <c r="G108" t="n">
        <v>104.84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178.67</v>
      </c>
      <c r="Q108" t="n">
        <v>197.75</v>
      </c>
      <c r="R108" t="n">
        <v>30.28</v>
      </c>
      <c r="S108" t="n">
        <v>25.4</v>
      </c>
      <c r="T108" t="n">
        <v>1607.87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309.7469073976341</v>
      </c>
      <c r="AB108" t="n">
        <v>423.8093837705663</v>
      </c>
      <c r="AC108" t="n">
        <v>383.3616110037086</v>
      </c>
      <c r="AD108" t="n">
        <v>309746.9073976341</v>
      </c>
      <c r="AE108" t="n">
        <v>423809.3837705663</v>
      </c>
      <c r="AF108" t="n">
        <v>1.63002301001702e-06</v>
      </c>
      <c r="AG108" t="n">
        <v>12</v>
      </c>
      <c r="AH108" t="n">
        <v>383361.6110037086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7.3363</v>
      </c>
      <c r="E109" t="n">
        <v>13.63</v>
      </c>
      <c r="F109" t="n">
        <v>10.47</v>
      </c>
      <c r="G109" t="n">
        <v>104.74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178.41</v>
      </c>
      <c r="Q109" t="n">
        <v>197.76</v>
      </c>
      <c r="R109" t="n">
        <v>30.03</v>
      </c>
      <c r="S109" t="n">
        <v>25.4</v>
      </c>
      <c r="T109" t="n">
        <v>1479.4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309.3943535806702</v>
      </c>
      <c r="AB109" t="n">
        <v>423.3270040846195</v>
      </c>
      <c r="AC109" t="n">
        <v>382.9252689579644</v>
      </c>
      <c r="AD109" t="n">
        <v>309394.3535806702</v>
      </c>
      <c r="AE109" t="n">
        <v>423327.0040846195</v>
      </c>
      <c r="AF109" t="n">
        <v>1.631112448971255e-06</v>
      </c>
      <c r="AG109" t="n">
        <v>12</v>
      </c>
      <c r="AH109" t="n">
        <v>382925.2689579644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7.3311</v>
      </c>
      <c r="E110" t="n">
        <v>13.64</v>
      </c>
      <c r="F110" t="n">
        <v>10.48</v>
      </c>
      <c r="G110" t="n">
        <v>104.84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178.74</v>
      </c>
      <c r="Q110" t="n">
        <v>197.78</v>
      </c>
      <c r="R110" t="n">
        <v>30.2</v>
      </c>
      <c r="S110" t="n">
        <v>25.4</v>
      </c>
      <c r="T110" t="n">
        <v>1565.88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309.8060909409414</v>
      </c>
      <c r="AB110" t="n">
        <v>423.8903613055128</v>
      </c>
      <c r="AC110" t="n">
        <v>383.4348601563726</v>
      </c>
      <c r="AD110" t="n">
        <v>309806.0909409414</v>
      </c>
      <c r="AE110" t="n">
        <v>423890.3613055128</v>
      </c>
      <c r="AF110" t="n">
        <v>1.629956309672882e-06</v>
      </c>
      <c r="AG110" t="n">
        <v>12</v>
      </c>
      <c r="AH110" t="n">
        <v>383434.8601563726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7.3293</v>
      </c>
      <c r="E111" t="n">
        <v>13.64</v>
      </c>
      <c r="F111" t="n">
        <v>10.49</v>
      </c>
      <c r="G111" t="n">
        <v>104.88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178.89</v>
      </c>
      <c r="Q111" t="n">
        <v>197.75</v>
      </c>
      <c r="R111" t="n">
        <v>30.37</v>
      </c>
      <c r="S111" t="n">
        <v>25.4</v>
      </c>
      <c r="T111" t="n">
        <v>1648.93</v>
      </c>
      <c r="U111" t="n">
        <v>0.84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310.0026786256224</v>
      </c>
      <c r="AB111" t="n">
        <v>424.15934124853</v>
      </c>
      <c r="AC111" t="n">
        <v>383.678169031144</v>
      </c>
      <c r="AD111" t="n">
        <v>310002.6786256224</v>
      </c>
      <c r="AE111" t="n">
        <v>424159.34124853</v>
      </c>
      <c r="AF111" t="n">
        <v>1.629556107608061e-06</v>
      </c>
      <c r="AG111" t="n">
        <v>12</v>
      </c>
      <c r="AH111" t="n">
        <v>383678.169031144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7.3306</v>
      </c>
      <c r="E112" t="n">
        <v>13.64</v>
      </c>
      <c r="F112" t="n">
        <v>10.48</v>
      </c>
      <c r="G112" t="n">
        <v>104.85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178.86</v>
      </c>
      <c r="Q112" t="n">
        <v>197.78</v>
      </c>
      <c r="R112" t="n">
        <v>30.39</v>
      </c>
      <c r="S112" t="n">
        <v>25.4</v>
      </c>
      <c r="T112" t="n">
        <v>1658.79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309.9072154843021</v>
      </c>
      <c r="AB112" t="n">
        <v>424.028724367039</v>
      </c>
      <c r="AC112" t="n">
        <v>383.5600180415005</v>
      </c>
      <c r="AD112" t="n">
        <v>309907.2154843021</v>
      </c>
      <c r="AE112" t="n">
        <v>424028.724367039</v>
      </c>
      <c r="AF112" t="n">
        <v>1.629845142432654e-06</v>
      </c>
      <c r="AG112" t="n">
        <v>12</v>
      </c>
      <c r="AH112" t="n">
        <v>383560.0180415005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7.3291</v>
      </c>
      <c r="E113" t="n">
        <v>13.64</v>
      </c>
      <c r="F113" t="n">
        <v>10.49</v>
      </c>
      <c r="G113" t="n">
        <v>104.88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178.89</v>
      </c>
      <c r="Q113" t="n">
        <v>197.75</v>
      </c>
      <c r="R113" t="n">
        <v>30.42</v>
      </c>
      <c r="S113" t="n">
        <v>25.4</v>
      </c>
      <c r="T113" t="n">
        <v>1673.88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310.007501419328</v>
      </c>
      <c r="AB113" t="n">
        <v>424.1659400076446</v>
      </c>
      <c r="AC113" t="n">
        <v>383.68413801395</v>
      </c>
      <c r="AD113" t="n">
        <v>310007.501419328</v>
      </c>
      <c r="AE113" t="n">
        <v>424165.9400076446</v>
      </c>
      <c r="AF113" t="n">
        <v>1.62951164071197e-06</v>
      </c>
      <c r="AG113" t="n">
        <v>12</v>
      </c>
      <c r="AH113" t="n">
        <v>383684.13801395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7.3279</v>
      </c>
      <c r="E114" t="n">
        <v>13.65</v>
      </c>
      <c r="F114" t="n">
        <v>10.49</v>
      </c>
      <c r="G114" t="n">
        <v>104.9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178.97</v>
      </c>
      <c r="Q114" t="n">
        <v>197.75</v>
      </c>
      <c r="R114" t="n">
        <v>30.43</v>
      </c>
      <c r="S114" t="n">
        <v>25.4</v>
      </c>
      <c r="T114" t="n">
        <v>1683.21</v>
      </c>
      <c r="U114" t="n">
        <v>0.83</v>
      </c>
      <c r="V114" t="n">
        <v>0.89</v>
      </c>
      <c r="W114" t="n">
        <v>2.95</v>
      </c>
      <c r="X114" t="n">
        <v>0.1</v>
      </c>
      <c r="Y114" t="n">
        <v>1</v>
      </c>
      <c r="Z114" t="n">
        <v>10</v>
      </c>
      <c r="AA114" t="n">
        <v>310.095854548709</v>
      </c>
      <c r="AB114" t="n">
        <v>424.2868286571288</v>
      </c>
      <c r="AC114" t="n">
        <v>383.7934892203957</v>
      </c>
      <c r="AD114" t="n">
        <v>310095.854548709</v>
      </c>
      <c r="AE114" t="n">
        <v>424286.8286571287</v>
      </c>
      <c r="AF114" t="n">
        <v>1.629244839335422e-06</v>
      </c>
      <c r="AG114" t="n">
        <v>12</v>
      </c>
      <c r="AH114" t="n">
        <v>383793.4892203957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7.3297</v>
      </c>
      <c r="E115" t="n">
        <v>13.64</v>
      </c>
      <c r="F115" t="n">
        <v>10.49</v>
      </c>
      <c r="G115" t="n">
        <v>104.87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178.91</v>
      </c>
      <c r="Q115" t="n">
        <v>197.75</v>
      </c>
      <c r="R115" t="n">
        <v>30.4</v>
      </c>
      <c r="S115" t="n">
        <v>25.4</v>
      </c>
      <c r="T115" t="n">
        <v>1668.54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310.0078828900051</v>
      </c>
      <c r="AB115" t="n">
        <v>424.1664619526543</v>
      </c>
      <c r="AC115" t="n">
        <v>383.6846101452606</v>
      </c>
      <c r="AD115" t="n">
        <v>310007.8828900051</v>
      </c>
      <c r="AE115" t="n">
        <v>424166.4619526544</v>
      </c>
      <c r="AF115" t="n">
        <v>1.629645041400244e-06</v>
      </c>
      <c r="AG115" t="n">
        <v>12</v>
      </c>
      <c r="AH115" t="n">
        <v>383684.6101452606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7.3311</v>
      </c>
      <c r="E116" t="n">
        <v>13.64</v>
      </c>
      <c r="F116" t="n">
        <v>10.48</v>
      </c>
      <c r="G116" t="n">
        <v>104.84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178.88</v>
      </c>
      <c r="Q116" t="n">
        <v>197.77</v>
      </c>
      <c r="R116" t="n">
        <v>30.35</v>
      </c>
      <c r="S116" t="n">
        <v>25.4</v>
      </c>
      <c r="T116" t="n">
        <v>1643.2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309.9100145266753</v>
      </c>
      <c r="AB116" t="n">
        <v>424.0325541402991</v>
      </c>
      <c r="AC116" t="n">
        <v>383.5634823065756</v>
      </c>
      <c r="AD116" t="n">
        <v>309910.0145266753</v>
      </c>
      <c r="AE116" t="n">
        <v>424032.554140299</v>
      </c>
      <c r="AF116" t="n">
        <v>1.629956309672882e-06</v>
      </c>
      <c r="AG116" t="n">
        <v>12</v>
      </c>
      <c r="AH116" t="n">
        <v>383563.4823065756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7.3299</v>
      </c>
      <c r="E117" t="n">
        <v>13.64</v>
      </c>
      <c r="F117" t="n">
        <v>10.49</v>
      </c>
      <c r="G117" t="n">
        <v>104.86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178.84</v>
      </c>
      <c r="Q117" t="n">
        <v>197.77</v>
      </c>
      <c r="R117" t="n">
        <v>30.39</v>
      </c>
      <c r="S117" t="n">
        <v>25.4</v>
      </c>
      <c r="T117" t="n">
        <v>1659.97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309.9510901809794</v>
      </c>
      <c r="AB117" t="n">
        <v>424.0887556626479</v>
      </c>
      <c r="AC117" t="n">
        <v>383.6143200345109</v>
      </c>
      <c r="AD117" t="n">
        <v>309951.0901809794</v>
      </c>
      <c r="AE117" t="n">
        <v>424088.7556626479</v>
      </c>
      <c r="AF117" t="n">
        <v>1.629689508296335e-06</v>
      </c>
      <c r="AG117" t="n">
        <v>12</v>
      </c>
      <c r="AH117" t="n">
        <v>383614.3200345109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7.3306</v>
      </c>
      <c r="E118" t="n">
        <v>13.64</v>
      </c>
      <c r="F118" t="n">
        <v>10.48</v>
      </c>
      <c r="G118" t="n">
        <v>104.85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178.72</v>
      </c>
      <c r="Q118" t="n">
        <v>197.75</v>
      </c>
      <c r="R118" t="n">
        <v>30.31</v>
      </c>
      <c r="S118" t="n">
        <v>25.4</v>
      </c>
      <c r="T118" t="n">
        <v>1623.18</v>
      </c>
      <c r="U118" t="n">
        <v>0.84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309.8032848102271</v>
      </c>
      <c r="AB118" t="n">
        <v>423.8865218336718</v>
      </c>
      <c r="AC118" t="n">
        <v>383.4313871183354</v>
      </c>
      <c r="AD118" t="n">
        <v>309803.2848102271</v>
      </c>
      <c r="AE118" t="n">
        <v>423886.5218336718</v>
      </c>
      <c r="AF118" t="n">
        <v>1.629845142432654e-06</v>
      </c>
      <c r="AG118" t="n">
        <v>12</v>
      </c>
      <c r="AH118" t="n">
        <v>383431.3871183353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7.3317</v>
      </c>
      <c r="E119" t="n">
        <v>13.64</v>
      </c>
      <c r="F119" t="n">
        <v>10.48</v>
      </c>
      <c r="G119" t="n">
        <v>104.83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178.61</v>
      </c>
      <c r="Q119" t="n">
        <v>197.75</v>
      </c>
      <c r="R119" t="n">
        <v>30.28</v>
      </c>
      <c r="S119" t="n">
        <v>25.4</v>
      </c>
      <c r="T119" t="n">
        <v>1608.39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309.6951512034815</v>
      </c>
      <c r="AB119" t="n">
        <v>423.7385686624045</v>
      </c>
      <c r="AC119" t="n">
        <v>383.2975543900802</v>
      </c>
      <c r="AD119" t="n">
        <v>309695.1512034815</v>
      </c>
      <c r="AE119" t="n">
        <v>423738.5686624045</v>
      </c>
      <c r="AF119" t="n">
        <v>1.630089710361156e-06</v>
      </c>
      <c r="AG119" t="n">
        <v>12</v>
      </c>
      <c r="AH119" t="n">
        <v>383297.5543900802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7.3309</v>
      </c>
      <c r="E120" t="n">
        <v>13.64</v>
      </c>
      <c r="F120" t="n">
        <v>10.48</v>
      </c>
      <c r="G120" t="n">
        <v>104.84</v>
      </c>
      <c r="H120" t="n">
        <v>1.68</v>
      </c>
      <c r="I120" t="n">
        <v>6</v>
      </c>
      <c r="J120" t="n">
        <v>324.06</v>
      </c>
      <c r="K120" t="n">
        <v>59.89</v>
      </c>
      <c r="L120" t="n">
        <v>30.5</v>
      </c>
      <c r="M120" t="n">
        <v>4</v>
      </c>
      <c r="N120" t="n">
        <v>98.67</v>
      </c>
      <c r="O120" t="n">
        <v>40201.62</v>
      </c>
      <c r="P120" t="n">
        <v>178.55</v>
      </c>
      <c r="Q120" t="n">
        <v>197.8</v>
      </c>
      <c r="R120" t="n">
        <v>30.34</v>
      </c>
      <c r="S120" t="n">
        <v>25.4</v>
      </c>
      <c r="T120" t="n">
        <v>1635.85</v>
      </c>
      <c r="U120" t="n">
        <v>0.84</v>
      </c>
      <c r="V120" t="n">
        <v>0.89</v>
      </c>
      <c r="W120" t="n">
        <v>2.95</v>
      </c>
      <c r="X120" t="n">
        <v>0.09</v>
      </c>
      <c r="Y120" t="n">
        <v>1</v>
      </c>
      <c r="Z120" t="n">
        <v>10</v>
      </c>
      <c r="AA120" t="n">
        <v>309.6698641873488</v>
      </c>
      <c r="AB120" t="n">
        <v>423.7039698513473</v>
      </c>
      <c r="AC120" t="n">
        <v>383.2662576409905</v>
      </c>
      <c r="AD120" t="n">
        <v>309669.8641873488</v>
      </c>
      <c r="AE120" t="n">
        <v>423703.9698513473</v>
      </c>
      <c r="AF120" t="n">
        <v>1.629911842776791e-06</v>
      </c>
      <c r="AG120" t="n">
        <v>12</v>
      </c>
      <c r="AH120" t="n">
        <v>383266.2576409905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7.3288</v>
      </c>
      <c r="E121" t="n">
        <v>13.64</v>
      </c>
      <c r="F121" t="n">
        <v>10.49</v>
      </c>
      <c r="G121" t="n">
        <v>104.88</v>
      </c>
      <c r="H121" t="n">
        <v>1.69</v>
      </c>
      <c r="I121" t="n">
        <v>6</v>
      </c>
      <c r="J121" t="n">
        <v>324.63</v>
      </c>
      <c r="K121" t="n">
        <v>59.89</v>
      </c>
      <c r="L121" t="n">
        <v>30.75</v>
      </c>
      <c r="M121" t="n">
        <v>4</v>
      </c>
      <c r="N121" t="n">
        <v>99</v>
      </c>
      <c r="O121" t="n">
        <v>40272.38</v>
      </c>
      <c r="P121" t="n">
        <v>178.51</v>
      </c>
      <c r="Q121" t="n">
        <v>197.75</v>
      </c>
      <c r="R121" t="n">
        <v>30.37</v>
      </c>
      <c r="S121" t="n">
        <v>25.4</v>
      </c>
      <c r="T121" t="n">
        <v>1649.66</v>
      </c>
      <c r="U121" t="n">
        <v>0.84</v>
      </c>
      <c r="V121" t="n">
        <v>0.89</v>
      </c>
      <c r="W121" t="n">
        <v>2.95</v>
      </c>
      <c r="X121" t="n">
        <v>0.1</v>
      </c>
      <c r="Y121" t="n">
        <v>1</v>
      </c>
      <c r="Z121" t="n">
        <v>10</v>
      </c>
      <c r="AA121" t="n">
        <v>309.7325692745586</v>
      </c>
      <c r="AB121" t="n">
        <v>423.789765718021</v>
      </c>
      <c r="AC121" t="n">
        <v>383.3438652705642</v>
      </c>
      <c r="AD121" t="n">
        <v>309732.5692745586</v>
      </c>
      <c r="AE121" t="n">
        <v>423789.765718021</v>
      </c>
      <c r="AF121" t="n">
        <v>1.629444940367833e-06</v>
      </c>
      <c r="AG121" t="n">
        <v>12</v>
      </c>
      <c r="AH121" t="n">
        <v>383343.8652705642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7.332</v>
      </c>
      <c r="E122" t="n">
        <v>13.64</v>
      </c>
      <c r="F122" t="n">
        <v>10.48</v>
      </c>
      <c r="G122" t="n">
        <v>104.83</v>
      </c>
      <c r="H122" t="n">
        <v>1.7</v>
      </c>
      <c r="I122" t="n">
        <v>6</v>
      </c>
      <c r="J122" t="n">
        <v>325.21</v>
      </c>
      <c r="K122" t="n">
        <v>59.89</v>
      </c>
      <c r="L122" t="n">
        <v>31</v>
      </c>
      <c r="M122" t="n">
        <v>4</v>
      </c>
      <c r="N122" t="n">
        <v>99.31999999999999</v>
      </c>
      <c r="O122" t="n">
        <v>40343.29</v>
      </c>
      <c r="P122" t="n">
        <v>178.33</v>
      </c>
      <c r="Q122" t="n">
        <v>197.77</v>
      </c>
      <c r="R122" t="n">
        <v>30.32</v>
      </c>
      <c r="S122" t="n">
        <v>25.4</v>
      </c>
      <c r="T122" t="n">
        <v>1628.15</v>
      </c>
      <c r="U122" t="n">
        <v>0.84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309.4801107988794</v>
      </c>
      <c r="AB122" t="n">
        <v>423.4443408939147</v>
      </c>
      <c r="AC122" t="n">
        <v>383.0314073068638</v>
      </c>
      <c r="AD122" t="n">
        <v>309480.1107988794</v>
      </c>
      <c r="AE122" t="n">
        <v>423444.3408939147</v>
      </c>
      <c r="AF122" t="n">
        <v>1.630156410705293e-06</v>
      </c>
      <c r="AG122" t="n">
        <v>12</v>
      </c>
      <c r="AH122" t="n">
        <v>383031.4073068638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7.3335</v>
      </c>
      <c r="E123" t="n">
        <v>13.64</v>
      </c>
      <c r="F123" t="n">
        <v>10.48</v>
      </c>
      <c r="G123" t="n">
        <v>104.8</v>
      </c>
      <c r="H123" t="n">
        <v>1.71</v>
      </c>
      <c r="I123" t="n">
        <v>6</v>
      </c>
      <c r="J123" t="n">
        <v>325.78</v>
      </c>
      <c r="K123" t="n">
        <v>59.89</v>
      </c>
      <c r="L123" t="n">
        <v>31.25</v>
      </c>
      <c r="M123" t="n">
        <v>4</v>
      </c>
      <c r="N123" t="n">
        <v>99.65000000000001</v>
      </c>
      <c r="O123" t="n">
        <v>40414.36</v>
      </c>
      <c r="P123" t="n">
        <v>178.06</v>
      </c>
      <c r="Q123" t="n">
        <v>197.75</v>
      </c>
      <c r="R123" t="n">
        <v>30.23</v>
      </c>
      <c r="S123" t="n">
        <v>25.4</v>
      </c>
      <c r="T123" t="n">
        <v>1578.63</v>
      </c>
      <c r="U123" t="n">
        <v>0.84</v>
      </c>
      <c r="V123" t="n">
        <v>0.89</v>
      </c>
      <c r="W123" t="n">
        <v>2.95</v>
      </c>
      <c r="X123" t="n">
        <v>0.09</v>
      </c>
      <c r="Y123" t="n">
        <v>1</v>
      </c>
      <c r="Z123" t="n">
        <v>10</v>
      </c>
      <c r="AA123" t="n">
        <v>309.2437099682472</v>
      </c>
      <c r="AB123" t="n">
        <v>423.1208868481751</v>
      </c>
      <c r="AC123" t="n">
        <v>382.738823261279</v>
      </c>
      <c r="AD123" t="n">
        <v>309243.7099682472</v>
      </c>
      <c r="AE123" t="n">
        <v>423120.8868481751</v>
      </c>
      <c r="AF123" t="n">
        <v>1.630489912425977e-06</v>
      </c>
      <c r="AG123" t="n">
        <v>12</v>
      </c>
      <c r="AH123" t="n">
        <v>382738.823261279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7.3273</v>
      </c>
      <c r="E124" t="n">
        <v>13.65</v>
      </c>
      <c r="F124" t="n">
        <v>10.49</v>
      </c>
      <c r="G124" t="n">
        <v>104.91</v>
      </c>
      <c r="H124" t="n">
        <v>1.72</v>
      </c>
      <c r="I124" t="n">
        <v>6</v>
      </c>
      <c r="J124" t="n">
        <v>326.36</v>
      </c>
      <c r="K124" t="n">
        <v>59.89</v>
      </c>
      <c r="L124" t="n">
        <v>31.5</v>
      </c>
      <c r="M124" t="n">
        <v>4</v>
      </c>
      <c r="N124" t="n">
        <v>99.97</v>
      </c>
      <c r="O124" t="n">
        <v>40485.58</v>
      </c>
      <c r="P124" t="n">
        <v>178.13</v>
      </c>
      <c r="Q124" t="n">
        <v>197.76</v>
      </c>
      <c r="R124" t="n">
        <v>30.56</v>
      </c>
      <c r="S124" t="n">
        <v>25.4</v>
      </c>
      <c r="T124" t="n">
        <v>1746.39</v>
      </c>
      <c r="U124" t="n">
        <v>0.83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309.4864692255135</v>
      </c>
      <c r="AB124" t="n">
        <v>423.4530407737496</v>
      </c>
      <c r="AC124" t="n">
        <v>383.0392768823776</v>
      </c>
      <c r="AD124" t="n">
        <v>309486.4692255135</v>
      </c>
      <c r="AE124" t="n">
        <v>423453.0407737496</v>
      </c>
      <c r="AF124" t="n">
        <v>1.629111438647149e-06</v>
      </c>
      <c r="AG124" t="n">
        <v>12</v>
      </c>
      <c r="AH124" t="n">
        <v>383039.2768823776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7.3645</v>
      </c>
      <c r="E125" t="n">
        <v>13.58</v>
      </c>
      <c r="F125" t="n">
        <v>10.47</v>
      </c>
      <c r="G125" t="n">
        <v>125.67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177.53</v>
      </c>
      <c r="Q125" t="n">
        <v>197.78</v>
      </c>
      <c r="R125" t="n">
        <v>30.01</v>
      </c>
      <c r="S125" t="n">
        <v>25.4</v>
      </c>
      <c r="T125" t="n">
        <v>1475.53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308.0696664004696</v>
      </c>
      <c r="AB125" t="n">
        <v>421.5145086435953</v>
      </c>
      <c r="AC125" t="n">
        <v>381.2857555379783</v>
      </c>
      <c r="AD125" t="n">
        <v>308069.6664004696</v>
      </c>
      <c r="AE125" t="n">
        <v>421514.5086435953</v>
      </c>
      <c r="AF125" t="n">
        <v>1.637382281320122e-06</v>
      </c>
      <c r="AG125" t="n">
        <v>12</v>
      </c>
      <c r="AH125" t="n">
        <v>381285.7555379783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7.3639</v>
      </c>
      <c r="E126" t="n">
        <v>13.58</v>
      </c>
      <c r="F126" t="n">
        <v>10.47</v>
      </c>
      <c r="G126" t="n">
        <v>125.69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177.82</v>
      </c>
      <c r="Q126" t="n">
        <v>197.75</v>
      </c>
      <c r="R126" t="n">
        <v>30.01</v>
      </c>
      <c r="S126" t="n">
        <v>25.4</v>
      </c>
      <c r="T126" t="n">
        <v>1475.62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308.2982203445922</v>
      </c>
      <c r="AB126" t="n">
        <v>421.8272262330322</v>
      </c>
      <c r="AC126" t="n">
        <v>381.5686277995812</v>
      </c>
      <c r="AD126" t="n">
        <v>308298.2203445922</v>
      </c>
      <c r="AE126" t="n">
        <v>421827.2262330322</v>
      </c>
      <c r="AF126" t="n">
        <v>1.637248880631848e-06</v>
      </c>
      <c r="AG126" t="n">
        <v>12</v>
      </c>
      <c r="AH126" t="n">
        <v>381568.6277995812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7.3641</v>
      </c>
      <c r="E127" t="n">
        <v>13.58</v>
      </c>
      <c r="F127" t="n">
        <v>10.47</v>
      </c>
      <c r="G127" t="n">
        <v>125.68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178.19</v>
      </c>
      <c r="Q127" t="n">
        <v>197.76</v>
      </c>
      <c r="R127" t="n">
        <v>29.97</v>
      </c>
      <c r="S127" t="n">
        <v>25.4</v>
      </c>
      <c r="T127" t="n">
        <v>1457.46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308.5668911698232</v>
      </c>
      <c r="AB127" t="n">
        <v>422.1948335090334</v>
      </c>
      <c r="AC127" t="n">
        <v>381.9011511531009</v>
      </c>
      <c r="AD127" t="n">
        <v>308566.8911698232</v>
      </c>
      <c r="AE127" t="n">
        <v>422194.8335090334</v>
      </c>
      <c r="AF127" t="n">
        <v>1.637293347527939e-06</v>
      </c>
      <c r="AG127" t="n">
        <v>12</v>
      </c>
      <c r="AH127" t="n">
        <v>381901.1511531009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7.3614</v>
      </c>
      <c r="E128" t="n">
        <v>13.58</v>
      </c>
      <c r="F128" t="n">
        <v>10.48</v>
      </c>
      <c r="G128" t="n">
        <v>125.74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178.42</v>
      </c>
      <c r="Q128" t="n">
        <v>197.75</v>
      </c>
      <c r="R128" t="n">
        <v>30.2</v>
      </c>
      <c r="S128" t="n">
        <v>25.4</v>
      </c>
      <c r="T128" t="n">
        <v>1571.62</v>
      </c>
      <c r="U128" t="n">
        <v>0.84</v>
      </c>
      <c r="V128" t="n">
        <v>0.89</v>
      </c>
      <c r="W128" t="n">
        <v>2.95</v>
      </c>
      <c r="X128" t="n">
        <v>0.09</v>
      </c>
      <c r="Y128" t="n">
        <v>1</v>
      </c>
      <c r="Z128" t="n">
        <v>10</v>
      </c>
      <c r="AA128" t="n">
        <v>308.8428908916769</v>
      </c>
      <c r="AB128" t="n">
        <v>422.572468504722</v>
      </c>
      <c r="AC128" t="n">
        <v>382.2427451948151</v>
      </c>
      <c r="AD128" t="n">
        <v>308842.8908916769</v>
      </c>
      <c r="AE128" t="n">
        <v>422572.468504722</v>
      </c>
      <c r="AF128" t="n">
        <v>1.636693044430707e-06</v>
      </c>
      <c r="AG128" t="n">
        <v>12</v>
      </c>
      <c r="AH128" t="n">
        <v>382242.7451948151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7.3606</v>
      </c>
      <c r="E129" t="n">
        <v>13.59</v>
      </c>
      <c r="F129" t="n">
        <v>10.48</v>
      </c>
      <c r="G129" t="n">
        <v>125.76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178.68</v>
      </c>
      <c r="Q129" t="n">
        <v>197.77</v>
      </c>
      <c r="R129" t="n">
        <v>30.18</v>
      </c>
      <c r="S129" t="n">
        <v>25.4</v>
      </c>
      <c r="T129" t="n">
        <v>1559.82</v>
      </c>
      <c r="U129" t="n">
        <v>0.84</v>
      </c>
      <c r="V129" t="n">
        <v>0.89</v>
      </c>
      <c r="W129" t="n">
        <v>2.95</v>
      </c>
      <c r="X129" t="n">
        <v>0.09</v>
      </c>
      <c r="Y129" t="n">
        <v>1</v>
      </c>
      <c r="Z129" t="n">
        <v>10</v>
      </c>
      <c r="AA129" t="n">
        <v>309.0542008863254</v>
      </c>
      <c r="AB129" t="n">
        <v>422.8615921617391</v>
      </c>
      <c r="AC129" t="n">
        <v>382.504275295794</v>
      </c>
      <c r="AD129" t="n">
        <v>309054.2008863254</v>
      </c>
      <c r="AE129" t="n">
        <v>422861.5921617391</v>
      </c>
      <c r="AF129" t="n">
        <v>1.636515176846342e-06</v>
      </c>
      <c r="AG129" t="n">
        <v>12</v>
      </c>
      <c r="AH129" t="n">
        <v>382504.275295794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7.3612</v>
      </c>
      <c r="E130" t="n">
        <v>13.58</v>
      </c>
      <c r="F130" t="n">
        <v>10.48</v>
      </c>
      <c r="G130" t="n">
        <v>125.75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3</v>
      </c>
      <c r="N130" t="n">
        <v>101.97</v>
      </c>
      <c r="O130" t="n">
        <v>40916.2</v>
      </c>
      <c r="P130" t="n">
        <v>178.8</v>
      </c>
      <c r="Q130" t="n">
        <v>197.75</v>
      </c>
      <c r="R130" t="n">
        <v>30.15</v>
      </c>
      <c r="S130" t="n">
        <v>25.4</v>
      </c>
      <c r="T130" t="n">
        <v>1545.54</v>
      </c>
      <c r="U130" t="n">
        <v>0.84</v>
      </c>
      <c r="V130" t="n">
        <v>0.89</v>
      </c>
      <c r="W130" t="n">
        <v>2.95</v>
      </c>
      <c r="X130" t="n">
        <v>0.09</v>
      </c>
      <c r="Y130" t="n">
        <v>1</v>
      </c>
      <c r="Z130" t="n">
        <v>10</v>
      </c>
      <c r="AA130" t="n">
        <v>309.1285860276934</v>
      </c>
      <c r="AB130" t="n">
        <v>422.9633691937997</v>
      </c>
      <c r="AC130" t="n">
        <v>382.5963388707597</v>
      </c>
      <c r="AD130" t="n">
        <v>309128.5860276934</v>
      </c>
      <c r="AE130" t="n">
        <v>422963.3691937997</v>
      </c>
      <c r="AF130" t="n">
        <v>1.636648577534616e-06</v>
      </c>
      <c r="AG130" t="n">
        <v>12</v>
      </c>
      <c r="AH130" t="n">
        <v>382596.3388707597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7.3629</v>
      </c>
      <c r="E131" t="n">
        <v>13.58</v>
      </c>
      <c r="F131" t="n">
        <v>10.48</v>
      </c>
      <c r="G131" t="n">
        <v>125.71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3</v>
      </c>
      <c r="N131" t="n">
        <v>102.3</v>
      </c>
      <c r="O131" t="n">
        <v>40988.53</v>
      </c>
      <c r="P131" t="n">
        <v>178.9</v>
      </c>
      <c r="Q131" t="n">
        <v>197.75</v>
      </c>
      <c r="R131" t="n">
        <v>30.02</v>
      </c>
      <c r="S131" t="n">
        <v>25.4</v>
      </c>
      <c r="T131" t="n">
        <v>1480.57</v>
      </c>
      <c r="U131" t="n">
        <v>0.85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309.1618928153263</v>
      </c>
      <c r="AB131" t="n">
        <v>423.0089410100308</v>
      </c>
      <c r="AC131" t="n">
        <v>382.6375613768101</v>
      </c>
      <c r="AD131" t="n">
        <v>309161.8928153263</v>
      </c>
      <c r="AE131" t="n">
        <v>423008.9410100308</v>
      </c>
      <c r="AF131" t="n">
        <v>1.637026546151392e-06</v>
      </c>
      <c r="AG131" t="n">
        <v>12</v>
      </c>
      <c r="AH131" t="n">
        <v>382637.5613768101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7.3636</v>
      </c>
      <c r="E132" t="n">
        <v>13.58</v>
      </c>
      <c r="F132" t="n">
        <v>10.47</v>
      </c>
      <c r="G132" t="n">
        <v>125.69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3</v>
      </c>
      <c r="N132" t="n">
        <v>102.64</v>
      </c>
      <c r="O132" t="n">
        <v>41061.02</v>
      </c>
      <c r="P132" t="n">
        <v>179.03</v>
      </c>
      <c r="Q132" t="n">
        <v>197.76</v>
      </c>
      <c r="R132" t="n">
        <v>29.96</v>
      </c>
      <c r="S132" t="n">
        <v>25.4</v>
      </c>
      <c r="T132" t="n">
        <v>1451.13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309.1995836226838</v>
      </c>
      <c r="AB132" t="n">
        <v>423.0605112354585</v>
      </c>
      <c r="AC132" t="n">
        <v>382.6842098123022</v>
      </c>
      <c r="AD132" t="n">
        <v>309199.5836226838</v>
      </c>
      <c r="AE132" t="n">
        <v>423060.5112354585</v>
      </c>
      <c r="AF132" t="n">
        <v>1.637182180287711e-06</v>
      </c>
      <c r="AG132" t="n">
        <v>12</v>
      </c>
      <c r="AH132" t="n">
        <v>382684.2098123023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7.3657</v>
      </c>
      <c r="E133" t="n">
        <v>13.58</v>
      </c>
      <c r="F133" t="n">
        <v>10.47</v>
      </c>
      <c r="G133" t="n">
        <v>125.65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3</v>
      </c>
      <c r="N133" t="n">
        <v>102.98</v>
      </c>
      <c r="O133" t="n">
        <v>41133.67</v>
      </c>
      <c r="P133" t="n">
        <v>179.07</v>
      </c>
      <c r="Q133" t="n">
        <v>197.75</v>
      </c>
      <c r="R133" t="n">
        <v>29.89</v>
      </c>
      <c r="S133" t="n">
        <v>25.4</v>
      </c>
      <c r="T133" t="n">
        <v>1416.75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309.1789778554167</v>
      </c>
      <c r="AB133" t="n">
        <v>423.0323175156213</v>
      </c>
      <c r="AC133" t="n">
        <v>382.6587068615162</v>
      </c>
      <c r="AD133" t="n">
        <v>309178.9778554167</v>
      </c>
      <c r="AE133" t="n">
        <v>423032.3175156213</v>
      </c>
      <c r="AF133" t="n">
        <v>1.637649082696669e-06</v>
      </c>
      <c r="AG133" t="n">
        <v>12</v>
      </c>
      <c r="AH133" t="n">
        <v>382658.7068615162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7.3645</v>
      </c>
      <c r="E134" t="n">
        <v>13.58</v>
      </c>
      <c r="F134" t="n">
        <v>10.47</v>
      </c>
      <c r="G134" t="n">
        <v>125.67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3</v>
      </c>
      <c r="N134" t="n">
        <v>103.32</v>
      </c>
      <c r="O134" t="n">
        <v>41206.49</v>
      </c>
      <c r="P134" t="n">
        <v>179.31</v>
      </c>
      <c r="Q134" t="n">
        <v>197.75</v>
      </c>
      <c r="R134" t="n">
        <v>29.99</v>
      </c>
      <c r="S134" t="n">
        <v>25.4</v>
      </c>
      <c r="T134" t="n">
        <v>1466.87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309.3849880447341</v>
      </c>
      <c r="AB134" t="n">
        <v>423.3141897451735</v>
      </c>
      <c r="AC134" t="n">
        <v>382.9136776010902</v>
      </c>
      <c r="AD134" t="n">
        <v>309384.9880447342</v>
      </c>
      <c r="AE134" t="n">
        <v>423314.1897451735</v>
      </c>
      <c r="AF134" t="n">
        <v>1.637382281320122e-06</v>
      </c>
      <c r="AG134" t="n">
        <v>12</v>
      </c>
      <c r="AH134" t="n">
        <v>382913.6776010902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7.3636</v>
      </c>
      <c r="E135" t="n">
        <v>13.58</v>
      </c>
      <c r="F135" t="n">
        <v>10.47</v>
      </c>
      <c r="G135" t="n">
        <v>125.69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3</v>
      </c>
      <c r="N135" t="n">
        <v>103.66</v>
      </c>
      <c r="O135" t="n">
        <v>41279.48</v>
      </c>
      <c r="P135" t="n">
        <v>179.51</v>
      </c>
      <c r="Q135" t="n">
        <v>197.75</v>
      </c>
      <c r="R135" t="n">
        <v>29.95</v>
      </c>
      <c r="S135" t="n">
        <v>25.4</v>
      </c>
      <c r="T135" t="n">
        <v>1446.26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309.5543204514279</v>
      </c>
      <c r="AB135" t="n">
        <v>423.5458778144305</v>
      </c>
      <c r="AC135" t="n">
        <v>383.1232536861935</v>
      </c>
      <c r="AD135" t="n">
        <v>309554.3204514279</v>
      </c>
      <c r="AE135" t="n">
        <v>423545.8778144305</v>
      </c>
      <c r="AF135" t="n">
        <v>1.637182180287711e-06</v>
      </c>
      <c r="AG135" t="n">
        <v>12</v>
      </c>
      <c r="AH135" t="n">
        <v>383123.2536861935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7.3695</v>
      </c>
      <c r="E136" t="n">
        <v>13.57</v>
      </c>
      <c r="F136" t="n">
        <v>10.46</v>
      </c>
      <c r="G136" t="n">
        <v>125.56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3</v>
      </c>
      <c r="N136" t="n">
        <v>104.01</v>
      </c>
      <c r="O136" t="n">
        <v>41352.63</v>
      </c>
      <c r="P136" t="n">
        <v>179.39</v>
      </c>
      <c r="Q136" t="n">
        <v>197.75</v>
      </c>
      <c r="R136" t="n">
        <v>29.7</v>
      </c>
      <c r="S136" t="n">
        <v>25.4</v>
      </c>
      <c r="T136" t="n">
        <v>1318.61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309.282944100177</v>
      </c>
      <c r="AB136" t="n">
        <v>423.1745687183694</v>
      </c>
      <c r="AC136" t="n">
        <v>382.7873818091248</v>
      </c>
      <c r="AD136" t="n">
        <v>309282.944100177</v>
      </c>
      <c r="AE136" t="n">
        <v>423174.5687183694</v>
      </c>
      <c r="AF136" t="n">
        <v>1.638493953722403e-06</v>
      </c>
      <c r="AG136" t="n">
        <v>12</v>
      </c>
      <c r="AH136" t="n">
        <v>382787.3818091248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7.3672</v>
      </c>
      <c r="E137" t="n">
        <v>13.57</v>
      </c>
      <c r="F137" t="n">
        <v>10.47</v>
      </c>
      <c r="G137" t="n">
        <v>125.61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3</v>
      </c>
      <c r="N137" t="n">
        <v>104.35</v>
      </c>
      <c r="O137" t="n">
        <v>41426.07</v>
      </c>
      <c r="P137" t="n">
        <v>179.59</v>
      </c>
      <c r="Q137" t="n">
        <v>197.75</v>
      </c>
      <c r="R137" t="n">
        <v>29.75</v>
      </c>
      <c r="S137" t="n">
        <v>25.4</v>
      </c>
      <c r="T137" t="n">
        <v>1347.13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309.5272721159053</v>
      </c>
      <c r="AB137" t="n">
        <v>423.5088690884801</v>
      </c>
      <c r="AC137" t="n">
        <v>383.0897770211057</v>
      </c>
      <c r="AD137" t="n">
        <v>309527.2721159053</v>
      </c>
      <c r="AE137" t="n">
        <v>423508.8690884801</v>
      </c>
      <c r="AF137" t="n">
        <v>1.637982584417353e-06</v>
      </c>
      <c r="AG137" t="n">
        <v>12</v>
      </c>
      <c r="AH137" t="n">
        <v>383089.7770211057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7.3668</v>
      </c>
      <c r="E138" t="n">
        <v>13.57</v>
      </c>
      <c r="F138" t="n">
        <v>10.47</v>
      </c>
      <c r="G138" t="n">
        <v>125.62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3</v>
      </c>
      <c r="N138" t="n">
        <v>104.7</v>
      </c>
      <c r="O138" t="n">
        <v>41499.57</v>
      </c>
      <c r="P138" t="n">
        <v>179.72</v>
      </c>
      <c r="Q138" t="n">
        <v>197.75</v>
      </c>
      <c r="R138" t="n">
        <v>29.8</v>
      </c>
      <c r="S138" t="n">
        <v>25.4</v>
      </c>
      <c r="T138" t="n">
        <v>1369.43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309.6328753528325</v>
      </c>
      <c r="AB138" t="n">
        <v>423.6533600961297</v>
      </c>
      <c r="AC138" t="n">
        <v>383.2204780097797</v>
      </c>
      <c r="AD138" t="n">
        <v>309632.8753528324</v>
      </c>
      <c r="AE138" t="n">
        <v>423653.3600961298</v>
      </c>
      <c r="AF138" t="n">
        <v>1.637893650625171e-06</v>
      </c>
      <c r="AG138" t="n">
        <v>12</v>
      </c>
      <c r="AH138" t="n">
        <v>383220.4780097797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7.3669</v>
      </c>
      <c r="E139" t="n">
        <v>13.57</v>
      </c>
      <c r="F139" t="n">
        <v>10.47</v>
      </c>
      <c r="G139" t="n">
        <v>125.62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3</v>
      </c>
      <c r="N139" t="n">
        <v>105.04</v>
      </c>
      <c r="O139" t="n">
        <v>41573.23</v>
      </c>
      <c r="P139" t="n">
        <v>179.81</v>
      </c>
      <c r="Q139" t="n">
        <v>197.76</v>
      </c>
      <c r="R139" t="n">
        <v>29.87</v>
      </c>
      <c r="S139" t="n">
        <v>25.4</v>
      </c>
      <c r="T139" t="n">
        <v>1404.66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309.6969647096419</v>
      </c>
      <c r="AB139" t="n">
        <v>423.7410499815394</v>
      </c>
      <c r="AC139" t="n">
        <v>383.2997988955994</v>
      </c>
      <c r="AD139" t="n">
        <v>309696.9647096419</v>
      </c>
      <c r="AE139" t="n">
        <v>423741.0499815394</v>
      </c>
      <c r="AF139" t="n">
        <v>1.637915884073217e-06</v>
      </c>
      <c r="AG139" t="n">
        <v>12</v>
      </c>
      <c r="AH139" t="n">
        <v>383299.7988955994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7.3647</v>
      </c>
      <c r="E140" t="n">
        <v>13.58</v>
      </c>
      <c r="F140" t="n">
        <v>10.47</v>
      </c>
      <c r="G140" t="n">
        <v>125.67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3</v>
      </c>
      <c r="N140" t="n">
        <v>105.39</v>
      </c>
      <c r="O140" t="n">
        <v>41647.07</v>
      </c>
      <c r="P140" t="n">
        <v>180.05</v>
      </c>
      <c r="Q140" t="n">
        <v>197.75</v>
      </c>
      <c r="R140" t="n">
        <v>29.9</v>
      </c>
      <c r="S140" t="n">
        <v>25.4</v>
      </c>
      <c r="T140" t="n">
        <v>1422.63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309.927009598948</v>
      </c>
      <c r="AB140" t="n">
        <v>424.0558075479522</v>
      </c>
      <c r="AC140" t="n">
        <v>383.5845164416388</v>
      </c>
      <c r="AD140" t="n">
        <v>309927.009598948</v>
      </c>
      <c r="AE140" t="n">
        <v>424055.8075479522</v>
      </c>
      <c r="AF140" t="n">
        <v>1.637426748216213e-06</v>
      </c>
      <c r="AG140" t="n">
        <v>12</v>
      </c>
      <c r="AH140" t="n">
        <v>383584.5164416388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7.366</v>
      </c>
      <c r="E141" t="n">
        <v>13.58</v>
      </c>
      <c r="F141" t="n">
        <v>10.47</v>
      </c>
      <c r="G141" t="n">
        <v>125.64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3</v>
      </c>
      <c r="N141" t="n">
        <v>105.74</v>
      </c>
      <c r="O141" t="n">
        <v>41721.08</v>
      </c>
      <c r="P141" t="n">
        <v>180.01</v>
      </c>
      <c r="Q141" t="n">
        <v>197.75</v>
      </c>
      <c r="R141" t="n">
        <v>29.93</v>
      </c>
      <c r="S141" t="n">
        <v>25.4</v>
      </c>
      <c r="T141" t="n">
        <v>1435.72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309.8662800624696</v>
      </c>
      <c r="AB141" t="n">
        <v>423.9727147169445</v>
      </c>
      <c r="AC141" t="n">
        <v>383.5093538738009</v>
      </c>
      <c r="AD141" t="n">
        <v>309866.2800624697</v>
      </c>
      <c r="AE141" t="n">
        <v>423972.7147169445</v>
      </c>
      <c r="AF141" t="n">
        <v>1.637715783040806e-06</v>
      </c>
      <c r="AG141" t="n">
        <v>12</v>
      </c>
      <c r="AH141" t="n">
        <v>383509.3538738009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7.3656</v>
      </c>
      <c r="E142" t="n">
        <v>13.58</v>
      </c>
      <c r="F142" t="n">
        <v>10.47</v>
      </c>
      <c r="G142" t="n">
        <v>125.65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3</v>
      </c>
      <c r="N142" t="n">
        <v>106.09</v>
      </c>
      <c r="O142" t="n">
        <v>41795.26</v>
      </c>
      <c r="P142" t="n">
        <v>180.13</v>
      </c>
      <c r="Q142" t="n">
        <v>197.78</v>
      </c>
      <c r="R142" t="n">
        <v>29.93</v>
      </c>
      <c r="S142" t="n">
        <v>25.4</v>
      </c>
      <c r="T142" t="n">
        <v>1438.18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309.964530570684</v>
      </c>
      <c r="AB142" t="n">
        <v>424.1071453967899</v>
      </c>
      <c r="AC142" t="n">
        <v>383.6309546782365</v>
      </c>
      <c r="AD142" t="n">
        <v>309964.530570684</v>
      </c>
      <c r="AE142" t="n">
        <v>424107.1453967899</v>
      </c>
      <c r="AF142" t="n">
        <v>1.637626849248623e-06</v>
      </c>
      <c r="AG142" t="n">
        <v>12</v>
      </c>
      <c r="AH142" t="n">
        <v>383630.9546782365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7.366</v>
      </c>
      <c r="E143" t="n">
        <v>13.58</v>
      </c>
      <c r="F143" t="n">
        <v>10.47</v>
      </c>
      <c r="G143" t="n">
        <v>125.64</v>
      </c>
      <c r="H143" t="n">
        <v>1.91</v>
      </c>
      <c r="I143" t="n">
        <v>5</v>
      </c>
      <c r="J143" t="n">
        <v>337.58</v>
      </c>
      <c r="K143" t="n">
        <v>59.89</v>
      </c>
      <c r="L143" t="n">
        <v>36.25</v>
      </c>
      <c r="M143" t="n">
        <v>3</v>
      </c>
      <c r="N143" t="n">
        <v>106.45</v>
      </c>
      <c r="O143" t="n">
        <v>41869.62</v>
      </c>
      <c r="P143" t="n">
        <v>180.18</v>
      </c>
      <c r="Q143" t="n">
        <v>197.75</v>
      </c>
      <c r="R143" t="n">
        <v>29.9</v>
      </c>
      <c r="S143" t="n">
        <v>25.4</v>
      </c>
      <c r="T143" t="n">
        <v>1419.09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309.9918750877727</v>
      </c>
      <c r="AB143" t="n">
        <v>424.1445593714257</v>
      </c>
      <c r="AC143" t="n">
        <v>383.6647979156439</v>
      </c>
      <c r="AD143" t="n">
        <v>309991.8750877727</v>
      </c>
      <c r="AE143" t="n">
        <v>424144.5593714257</v>
      </c>
      <c r="AF143" t="n">
        <v>1.637715783040806e-06</v>
      </c>
      <c r="AG143" t="n">
        <v>12</v>
      </c>
      <c r="AH143" t="n">
        <v>383664.7979156439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7.3663</v>
      </c>
      <c r="E144" t="n">
        <v>13.58</v>
      </c>
      <c r="F144" t="n">
        <v>10.47</v>
      </c>
      <c r="G144" t="n">
        <v>125.63</v>
      </c>
      <c r="H144" t="n">
        <v>1.92</v>
      </c>
      <c r="I144" t="n">
        <v>5</v>
      </c>
      <c r="J144" t="n">
        <v>338.19</v>
      </c>
      <c r="K144" t="n">
        <v>59.89</v>
      </c>
      <c r="L144" t="n">
        <v>36.5</v>
      </c>
      <c r="M144" t="n">
        <v>3</v>
      </c>
      <c r="N144" t="n">
        <v>106.8</v>
      </c>
      <c r="O144" t="n">
        <v>41944.15</v>
      </c>
      <c r="P144" t="n">
        <v>180.15</v>
      </c>
      <c r="Q144" t="n">
        <v>197.8</v>
      </c>
      <c r="R144" t="n">
        <v>29.84</v>
      </c>
      <c r="S144" t="n">
        <v>25.4</v>
      </c>
      <c r="T144" t="n">
        <v>1393.34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309.9625149446931</v>
      </c>
      <c r="AB144" t="n">
        <v>424.104387528386</v>
      </c>
      <c r="AC144" t="n">
        <v>383.6284600169223</v>
      </c>
      <c r="AD144" t="n">
        <v>309962.5149446931</v>
      </c>
      <c r="AE144" t="n">
        <v>424104.387528386</v>
      </c>
      <c r="AF144" t="n">
        <v>1.637782483384943e-06</v>
      </c>
      <c r="AG144" t="n">
        <v>12</v>
      </c>
      <c r="AH144" t="n">
        <v>383628.4600169223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7.3674</v>
      </c>
      <c r="E145" t="n">
        <v>13.57</v>
      </c>
      <c r="F145" t="n">
        <v>10.47</v>
      </c>
      <c r="G145" t="n">
        <v>125.61</v>
      </c>
      <c r="H145" t="n">
        <v>1.93</v>
      </c>
      <c r="I145" t="n">
        <v>5</v>
      </c>
      <c r="J145" t="n">
        <v>338.79</v>
      </c>
      <c r="K145" t="n">
        <v>59.89</v>
      </c>
      <c r="L145" t="n">
        <v>36.75</v>
      </c>
      <c r="M145" t="n">
        <v>3</v>
      </c>
      <c r="N145" t="n">
        <v>107.16</v>
      </c>
      <c r="O145" t="n">
        <v>42018.86</v>
      </c>
      <c r="P145" t="n">
        <v>180.29</v>
      </c>
      <c r="Q145" t="n">
        <v>197.76</v>
      </c>
      <c r="R145" t="n">
        <v>29.81</v>
      </c>
      <c r="S145" t="n">
        <v>25.4</v>
      </c>
      <c r="T145" t="n">
        <v>1374.74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310.0395450128331</v>
      </c>
      <c r="AB145" t="n">
        <v>424.2097834659419</v>
      </c>
      <c r="AC145" t="n">
        <v>383.7237971141221</v>
      </c>
      <c r="AD145" t="n">
        <v>310039.5450128331</v>
      </c>
      <c r="AE145" t="n">
        <v>424209.7834659419</v>
      </c>
      <c r="AF145" t="n">
        <v>1.638027051313445e-06</v>
      </c>
      <c r="AG145" t="n">
        <v>12</v>
      </c>
      <c r="AH145" t="n">
        <v>383723.7971141221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7.3647</v>
      </c>
      <c r="E146" t="n">
        <v>13.58</v>
      </c>
      <c r="F146" t="n">
        <v>10.47</v>
      </c>
      <c r="G146" t="n">
        <v>125.67</v>
      </c>
      <c r="H146" t="n">
        <v>1.94</v>
      </c>
      <c r="I146" t="n">
        <v>5</v>
      </c>
      <c r="J146" t="n">
        <v>339.4</v>
      </c>
      <c r="K146" t="n">
        <v>59.89</v>
      </c>
      <c r="L146" t="n">
        <v>37</v>
      </c>
      <c r="M146" t="n">
        <v>3</v>
      </c>
      <c r="N146" t="n">
        <v>107.51</v>
      </c>
      <c r="O146" t="n">
        <v>42093.75</v>
      </c>
      <c r="P146" t="n">
        <v>180.36</v>
      </c>
      <c r="Q146" t="n">
        <v>197.75</v>
      </c>
      <c r="R146" t="n">
        <v>29.92</v>
      </c>
      <c r="S146" t="n">
        <v>25.4</v>
      </c>
      <c r="T146" t="n">
        <v>1430.9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310.1560762487446</v>
      </c>
      <c r="AB146" t="n">
        <v>424.3692266439112</v>
      </c>
      <c r="AC146" t="n">
        <v>383.8680232589659</v>
      </c>
      <c r="AD146" t="n">
        <v>310156.0762487446</v>
      </c>
      <c r="AE146" t="n">
        <v>424369.2266439113</v>
      </c>
      <c r="AF146" t="n">
        <v>1.637426748216213e-06</v>
      </c>
      <c r="AG146" t="n">
        <v>12</v>
      </c>
      <c r="AH146" t="n">
        <v>383868.0232589659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7.3681</v>
      </c>
      <c r="E147" t="n">
        <v>13.57</v>
      </c>
      <c r="F147" t="n">
        <v>10.47</v>
      </c>
      <c r="G147" t="n">
        <v>125.59</v>
      </c>
      <c r="H147" t="n">
        <v>1.95</v>
      </c>
      <c r="I147" t="n">
        <v>5</v>
      </c>
      <c r="J147" t="n">
        <v>340.01</v>
      </c>
      <c r="K147" t="n">
        <v>59.89</v>
      </c>
      <c r="L147" t="n">
        <v>37.25</v>
      </c>
      <c r="M147" t="n">
        <v>3</v>
      </c>
      <c r="N147" t="n">
        <v>107.87</v>
      </c>
      <c r="O147" t="n">
        <v>42168.82</v>
      </c>
      <c r="P147" t="n">
        <v>180.27</v>
      </c>
      <c r="Q147" t="n">
        <v>197.75</v>
      </c>
      <c r="R147" t="n">
        <v>29.69</v>
      </c>
      <c r="S147" t="n">
        <v>25.4</v>
      </c>
      <c r="T147" t="n">
        <v>1314.74</v>
      </c>
      <c r="U147" t="n">
        <v>0.86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310.0079794045319</v>
      </c>
      <c r="AB147" t="n">
        <v>424.1665940080877</v>
      </c>
      <c r="AC147" t="n">
        <v>383.6847295975088</v>
      </c>
      <c r="AD147" t="n">
        <v>310007.9794045318</v>
      </c>
      <c r="AE147" t="n">
        <v>424166.5940080877</v>
      </c>
      <c r="AF147" t="n">
        <v>1.638182685449764e-06</v>
      </c>
      <c r="AG147" t="n">
        <v>12</v>
      </c>
      <c r="AH147" t="n">
        <v>383684.7295975088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7.3674</v>
      </c>
      <c r="E148" t="n">
        <v>13.57</v>
      </c>
      <c r="F148" t="n">
        <v>10.47</v>
      </c>
      <c r="G148" t="n">
        <v>125.61</v>
      </c>
      <c r="H148" t="n">
        <v>1.96</v>
      </c>
      <c r="I148" t="n">
        <v>5</v>
      </c>
      <c r="J148" t="n">
        <v>340.62</v>
      </c>
      <c r="K148" t="n">
        <v>59.89</v>
      </c>
      <c r="L148" t="n">
        <v>37.5</v>
      </c>
      <c r="M148" t="n">
        <v>3</v>
      </c>
      <c r="N148" t="n">
        <v>108.23</v>
      </c>
      <c r="O148" t="n">
        <v>42244.08</v>
      </c>
      <c r="P148" t="n">
        <v>180.28</v>
      </c>
      <c r="Q148" t="n">
        <v>197.77</v>
      </c>
      <c r="R148" t="n">
        <v>29.81</v>
      </c>
      <c r="S148" t="n">
        <v>25.4</v>
      </c>
      <c r="T148" t="n">
        <v>1375.6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310.0321584740718</v>
      </c>
      <c r="AB148" t="n">
        <v>424.1996768777377</v>
      </c>
      <c r="AC148" t="n">
        <v>383.7146550845114</v>
      </c>
      <c r="AD148" t="n">
        <v>310032.1584740718</v>
      </c>
      <c r="AE148" t="n">
        <v>424199.6768777377</v>
      </c>
      <c r="AF148" t="n">
        <v>1.638027051313445e-06</v>
      </c>
      <c r="AG148" t="n">
        <v>12</v>
      </c>
      <c r="AH148" t="n">
        <v>383714.6550845114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7.3677</v>
      </c>
      <c r="E149" t="n">
        <v>13.57</v>
      </c>
      <c r="F149" t="n">
        <v>10.47</v>
      </c>
      <c r="G149" t="n">
        <v>125.6</v>
      </c>
      <c r="H149" t="n">
        <v>1.97</v>
      </c>
      <c r="I149" t="n">
        <v>5</v>
      </c>
      <c r="J149" t="n">
        <v>341.23</v>
      </c>
      <c r="K149" t="n">
        <v>59.89</v>
      </c>
      <c r="L149" t="n">
        <v>37.75</v>
      </c>
      <c r="M149" t="n">
        <v>3</v>
      </c>
      <c r="N149" t="n">
        <v>108.59</v>
      </c>
      <c r="O149" t="n">
        <v>42319.51</v>
      </c>
      <c r="P149" t="n">
        <v>180.31</v>
      </c>
      <c r="Q149" t="n">
        <v>197.75</v>
      </c>
      <c r="R149" t="n">
        <v>29.77</v>
      </c>
      <c r="S149" t="n">
        <v>25.4</v>
      </c>
      <c r="T149" t="n">
        <v>1357.59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310.0471196976604</v>
      </c>
      <c r="AB149" t="n">
        <v>424.2201474838942</v>
      </c>
      <c r="AC149" t="n">
        <v>383.733172004747</v>
      </c>
      <c r="AD149" t="n">
        <v>310047.1196976604</v>
      </c>
      <c r="AE149" t="n">
        <v>424220.1474838941</v>
      </c>
      <c r="AF149" t="n">
        <v>1.638093751657582e-06</v>
      </c>
      <c r="AG149" t="n">
        <v>12</v>
      </c>
      <c r="AH149" t="n">
        <v>383733.172004747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7.3713</v>
      </c>
      <c r="E150" t="n">
        <v>13.57</v>
      </c>
      <c r="F150" t="n">
        <v>10.46</v>
      </c>
      <c r="G150" t="n">
        <v>125.52</v>
      </c>
      <c r="H150" t="n">
        <v>1.98</v>
      </c>
      <c r="I150" t="n">
        <v>5</v>
      </c>
      <c r="J150" t="n">
        <v>341.84</v>
      </c>
      <c r="K150" t="n">
        <v>59.89</v>
      </c>
      <c r="L150" t="n">
        <v>38</v>
      </c>
      <c r="M150" t="n">
        <v>3</v>
      </c>
      <c r="N150" t="n">
        <v>108.96</v>
      </c>
      <c r="O150" t="n">
        <v>42395.13</v>
      </c>
      <c r="P150" t="n">
        <v>180.17</v>
      </c>
      <c r="Q150" t="n">
        <v>197.75</v>
      </c>
      <c r="R150" t="n">
        <v>29.57</v>
      </c>
      <c r="S150" t="n">
        <v>25.4</v>
      </c>
      <c r="T150" t="n">
        <v>1255.43</v>
      </c>
      <c r="U150" t="n">
        <v>0.86</v>
      </c>
      <c r="V150" t="n">
        <v>0.89</v>
      </c>
      <c r="W150" t="n">
        <v>2.95</v>
      </c>
      <c r="X150" t="n">
        <v>0.07000000000000001</v>
      </c>
      <c r="Y150" t="n">
        <v>1</v>
      </c>
      <c r="Z150" t="n">
        <v>10</v>
      </c>
      <c r="AA150" t="n">
        <v>309.8158083938906</v>
      </c>
      <c r="AB150" t="n">
        <v>423.9036571533417</v>
      </c>
      <c r="AC150" t="n">
        <v>383.4468870671454</v>
      </c>
      <c r="AD150" t="n">
        <v>309815.8083938906</v>
      </c>
      <c r="AE150" t="n">
        <v>423903.6571533417</v>
      </c>
      <c r="AF150" t="n">
        <v>1.638894155787224e-06</v>
      </c>
      <c r="AG150" t="n">
        <v>12</v>
      </c>
      <c r="AH150" t="n">
        <v>383446.8870671454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7.3683</v>
      </c>
      <c r="E151" t="n">
        <v>13.57</v>
      </c>
      <c r="F151" t="n">
        <v>10.47</v>
      </c>
      <c r="G151" t="n">
        <v>125.59</v>
      </c>
      <c r="H151" t="n">
        <v>1.99</v>
      </c>
      <c r="I151" t="n">
        <v>5</v>
      </c>
      <c r="J151" t="n">
        <v>342.46</v>
      </c>
      <c r="K151" t="n">
        <v>59.89</v>
      </c>
      <c r="L151" t="n">
        <v>38.25</v>
      </c>
      <c r="M151" t="n">
        <v>3</v>
      </c>
      <c r="N151" t="n">
        <v>109.32</v>
      </c>
      <c r="O151" t="n">
        <v>42470.94</v>
      </c>
      <c r="P151" t="n">
        <v>180.23</v>
      </c>
      <c r="Q151" t="n">
        <v>197.75</v>
      </c>
      <c r="R151" t="n">
        <v>29.68</v>
      </c>
      <c r="S151" t="n">
        <v>25.4</v>
      </c>
      <c r="T151" t="n">
        <v>1312.7</v>
      </c>
      <c r="U151" t="n">
        <v>0.86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309.9736395784958</v>
      </c>
      <c r="AB151" t="n">
        <v>424.119608743139</v>
      </c>
      <c r="AC151" t="n">
        <v>383.6422285403025</v>
      </c>
      <c r="AD151" t="n">
        <v>309973.6395784958</v>
      </c>
      <c r="AE151" t="n">
        <v>424119.608743139</v>
      </c>
      <c r="AF151" t="n">
        <v>1.638227152345855e-06</v>
      </c>
      <c r="AG151" t="n">
        <v>12</v>
      </c>
      <c r="AH151" t="n">
        <v>383642.2285403025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7.3692</v>
      </c>
      <c r="E152" t="n">
        <v>13.57</v>
      </c>
      <c r="F152" t="n">
        <v>10.46</v>
      </c>
      <c r="G152" t="n">
        <v>125.57</v>
      </c>
      <c r="H152" t="n">
        <v>2</v>
      </c>
      <c r="I152" t="n">
        <v>5</v>
      </c>
      <c r="J152" t="n">
        <v>343.08</v>
      </c>
      <c r="K152" t="n">
        <v>59.89</v>
      </c>
      <c r="L152" t="n">
        <v>38.5</v>
      </c>
      <c r="M152" t="n">
        <v>3</v>
      </c>
      <c r="N152" t="n">
        <v>109.69</v>
      </c>
      <c r="O152" t="n">
        <v>42546.93</v>
      </c>
      <c r="P152" t="n">
        <v>180.28</v>
      </c>
      <c r="Q152" t="n">
        <v>197.76</v>
      </c>
      <c r="R152" t="n">
        <v>29.74</v>
      </c>
      <c r="S152" t="n">
        <v>25.4</v>
      </c>
      <c r="T152" t="n">
        <v>1338.74</v>
      </c>
      <c r="U152" t="n">
        <v>0.85</v>
      </c>
      <c r="V152" t="n">
        <v>0.89</v>
      </c>
      <c r="W152" t="n">
        <v>2.94</v>
      </c>
      <c r="X152" t="n">
        <v>0.07000000000000001</v>
      </c>
      <c r="Y152" t="n">
        <v>1</v>
      </c>
      <c r="Z152" t="n">
        <v>10</v>
      </c>
      <c r="AA152" t="n">
        <v>309.9473509978397</v>
      </c>
      <c r="AB152" t="n">
        <v>424.0836395473152</v>
      </c>
      <c r="AC152" t="n">
        <v>383.609692194045</v>
      </c>
      <c r="AD152" t="n">
        <v>309947.3509978398</v>
      </c>
      <c r="AE152" t="n">
        <v>424083.6395473151</v>
      </c>
      <c r="AF152" t="n">
        <v>1.638427253378266e-06</v>
      </c>
      <c r="AG152" t="n">
        <v>12</v>
      </c>
      <c r="AH152" t="n">
        <v>383609.6921940449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7.3721</v>
      </c>
      <c r="E153" t="n">
        <v>13.56</v>
      </c>
      <c r="F153" t="n">
        <v>10.46</v>
      </c>
      <c r="G153" t="n">
        <v>125.51</v>
      </c>
      <c r="H153" t="n">
        <v>2.01</v>
      </c>
      <c r="I153" t="n">
        <v>5</v>
      </c>
      <c r="J153" t="n">
        <v>343.69</v>
      </c>
      <c r="K153" t="n">
        <v>59.89</v>
      </c>
      <c r="L153" t="n">
        <v>38.75</v>
      </c>
      <c r="M153" t="n">
        <v>3</v>
      </c>
      <c r="N153" t="n">
        <v>110.06</v>
      </c>
      <c r="O153" t="n">
        <v>42623.24</v>
      </c>
      <c r="P153" t="n">
        <v>180.14</v>
      </c>
      <c r="Q153" t="n">
        <v>197.75</v>
      </c>
      <c r="R153" t="n">
        <v>29.51</v>
      </c>
      <c r="S153" t="n">
        <v>25.4</v>
      </c>
      <c r="T153" t="n">
        <v>1227.25</v>
      </c>
      <c r="U153" t="n">
        <v>0.86</v>
      </c>
      <c r="V153" t="n">
        <v>0.89</v>
      </c>
      <c r="W153" t="n">
        <v>2.95</v>
      </c>
      <c r="X153" t="n">
        <v>0.07000000000000001</v>
      </c>
      <c r="Y153" t="n">
        <v>1</v>
      </c>
      <c r="Z153" t="n">
        <v>10</v>
      </c>
      <c r="AA153" t="n">
        <v>309.7745045306478</v>
      </c>
      <c r="AB153" t="n">
        <v>423.8471433854551</v>
      </c>
      <c r="AC153" t="n">
        <v>383.3957668939484</v>
      </c>
      <c r="AD153" t="n">
        <v>309774.5045306478</v>
      </c>
      <c r="AE153" t="n">
        <v>423847.1433854551</v>
      </c>
      <c r="AF153" t="n">
        <v>1.639072023371589e-06</v>
      </c>
      <c r="AG153" t="n">
        <v>12</v>
      </c>
      <c r="AH153" t="n">
        <v>383395.7668939484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7.3715</v>
      </c>
      <c r="E154" t="n">
        <v>13.57</v>
      </c>
      <c r="F154" t="n">
        <v>10.46</v>
      </c>
      <c r="G154" t="n">
        <v>125.52</v>
      </c>
      <c r="H154" t="n">
        <v>2.02</v>
      </c>
      <c r="I154" t="n">
        <v>5</v>
      </c>
      <c r="J154" t="n">
        <v>344.31</v>
      </c>
      <c r="K154" t="n">
        <v>59.89</v>
      </c>
      <c r="L154" t="n">
        <v>39</v>
      </c>
      <c r="M154" t="n">
        <v>3</v>
      </c>
      <c r="N154" t="n">
        <v>110.43</v>
      </c>
      <c r="O154" t="n">
        <v>42699.62</v>
      </c>
      <c r="P154" t="n">
        <v>180.13</v>
      </c>
      <c r="Q154" t="n">
        <v>197.76</v>
      </c>
      <c r="R154" t="n">
        <v>29.49</v>
      </c>
      <c r="S154" t="n">
        <v>25.4</v>
      </c>
      <c r="T154" t="n">
        <v>1215.33</v>
      </c>
      <c r="U154" t="n">
        <v>0.86</v>
      </c>
      <c r="V154" t="n">
        <v>0.89</v>
      </c>
      <c r="W154" t="n">
        <v>2.95</v>
      </c>
      <c r="X154" t="n">
        <v>0.07000000000000001</v>
      </c>
      <c r="Y154" t="n">
        <v>1</v>
      </c>
      <c r="Z154" t="n">
        <v>10</v>
      </c>
      <c r="AA154" t="n">
        <v>309.7814886888131</v>
      </c>
      <c r="AB154" t="n">
        <v>423.8566994187761</v>
      </c>
      <c r="AC154" t="n">
        <v>383.4044109128612</v>
      </c>
      <c r="AD154" t="n">
        <v>309781.4886888131</v>
      </c>
      <c r="AE154" t="n">
        <v>423856.6994187761</v>
      </c>
      <c r="AF154" t="n">
        <v>1.638938622683315e-06</v>
      </c>
      <c r="AG154" t="n">
        <v>12</v>
      </c>
      <c r="AH154" t="n">
        <v>383404.4109128612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7.3706</v>
      </c>
      <c r="E155" t="n">
        <v>13.57</v>
      </c>
      <c r="F155" t="n">
        <v>10.46</v>
      </c>
      <c r="G155" t="n">
        <v>125.54</v>
      </c>
      <c r="H155" t="n">
        <v>2.03</v>
      </c>
      <c r="I155" t="n">
        <v>5</v>
      </c>
      <c r="J155" t="n">
        <v>344.93</v>
      </c>
      <c r="K155" t="n">
        <v>59.89</v>
      </c>
      <c r="L155" t="n">
        <v>39.25</v>
      </c>
      <c r="M155" t="n">
        <v>3</v>
      </c>
      <c r="N155" t="n">
        <v>110.8</v>
      </c>
      <c r="O155" t="n">
        <v>42776.18</v>
      </c>
      <c r="P155" t="n">
        <v>180.19</v>
      </c>
      <c r="Q155" t="n">
        <v>197.78</v>
      </c>
      <c r="R155" t="n">
        <v>29.56</v>
      </c>
      <c r="S155" t="n">
        <v>25.4</v>
      </c>
      <c r="T155" t="n">
        <v>1251.08</v>
      </c>
      <c r="U155" t="n">
        <v>0.86</v>
      </c>
      <c r="V155" t="n">
        <v>0.89</v>
      </c>
      <c r="W155" t="n">
        <v>2.95</v>
      </c>
      <c r="X155" t="n">
        <v>0.07000000000000001</v>
      </c>
      <c r="Y155" t="n">
        <v>1</v>
      </c>
      <c r="Z155" t="n">
        <v>10</v>
      </c>
      <c r="AA155" t="n">
        <v>309.8473420469027</v>
      </c>
      <c r="AB155" t="n">
        <v>423.9468028885595</v>
      </c>
      <c r="AC155" t="n">
        <v>383.4859150339495</v>
      </c>
      <c r="AD155" t="n">
        <v>309847.3420469027</v>
      </c>
      <c r="AE155" t="n">
        <v>423946.8028885595</v>
      </c>
      <c r="AF155" t="n">
        <v>1.638738521650905e-06</v>
      </c>
      <c r="AG155" t="n">
        <v>12</v>
      </c>
      <c r="AH155" t="n">
        <v>383485.9150339495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7.3727</v>
      </c>
      <c r="E156" t="n">
        <v>13.56</v>
      </c>
      <c r="F156" t="n">
        <v>10.46</v>
      </c>
      <c r="G156" t="n">
        <v>125.49</v>
      </c>
      <c r="H156" t="n">
        <v>2.04</v>
      </c>
      <c r="I156" t="n">
        <v>5</v>
      </c>
      <c r="J156" t="n">
        <v>345.56</v>
      </c>
      <c r="K156" t="n">
        <v>59.89</v>
      </c>
      <c r="L156" t="n">
        <v>39.5</v>
      </c>
      <c r="M156" t="n">
        <v>3</v>
      </c>
      <c r="N156" t="n">
        <v>111.17</v>
      </c>
      <c r="O156" t="n">
        <v>42852.94</v>
      </c>
      <c r="P156" t="n">
        <v>180.01</v>
      </c>
      <c r="Q156" t="n">
        <v>197.75</v>
      </c>
      <c r="R156" t="n">
        <v>29.5</v>
      </c>
      <c r="S156" t="n">
        <v>25.4</v>
      </c>
      <c r="T156" t="n">
        <v>1221.56</v>
      </c>
      <c r="U156" t="n">
        <v>0.86</v>
      </c>
      <c r="V156" t="n">
        <v>0.89</v>
      </c>
      <c r="W156" t="n">
        <v>2.94</v>
      </c>
      <c r="X156" t="n">
        <v>0.07000000000000001</v>
      </c>
      <c r="Y156" t="n">
        <v>1</v>
      </c>
      <c r="Z156" t="n">
        <v>10</v>
      </c>
      <c r="AA156" t="n">
        <v>309.6641843058607</v>
      </c>
      <c r="AB156" t="n">
        <v>423.6961983869165</v>
      </c>
      <c r="AC156" t="n">
        <v>383.2592278742177</v>
      </c>
      <c r="AD156" t="n">
        <v>309664.1843058607</v>
      </c>
      <c r="AE156" t="n">
        <v>423696.1983869165</v>
      </c>
      <c r="AF156" t="n">
        <v>1.639205424059863e-06</v>
      </c>
      <c r="AG156" t="n">
        <v>12</v>
      </c>
      <c r="AH156" t="n">
        <v>383259.2278742177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7.369</v>
      </c>
      <c r="E157" t="n">
        <v>13.57</v>
      </c>
      <c r="F157" t="n">
        <v>10.46</v>
      </c>
      <c r="G157" t="n">
        <v>125.57</v>
      </c>
      <c r="H157" t="n">
        <v>2.05</v>
      </c>
      <c r="I157" t="n">
        <v>5</v>
      </c>
      <c r="J157" t="n">
        <v>346.18</v>
      </c>
      <c r="K157" t="n">
        <v>59.89</v>
      </c>
      <c r="L157" t="n">
        <v>39.75</v>
      </c>
      <c r="M157" t="n">
        <v>3</v>
      </c>
      <c r="N157" t="n">
        <v>111.54</v>
      </c>
      <c r="O157" t="n">
        <v>42929.9</v>
      </c>
      <c r="P157" t="n">
        <v>179.97</v>
      </c>
      <c r="Q157" t="n">
        <v>197.75</v>
      </c>
      <c r="R157" t="n">
        <v>29.67</v>
      </c>
      <c r="S157" t="n">
        <v>25.4</v>
      </c>
      <c r="T157" t="n">
        <v>1308.32</v>
      </c>
      <c r="U157" t="n">
        <v>0.86</v>
      </c>
      <c r="V157" t="n">
        <v>0.89</v>
      </c>
      <c r="W157" t="n">
        <v>2.95</v>
      </c>
      <c r="X157" t="n">
        <v>0.07000000000000001</v>
      </c>
      <c r="Y157" t="n">
        <v>1</v>
      </c>
      <c r="Z157" t="n">
        <v>10</v>
      </c>
      <c r="AA157" t="n">
        <v>309.7232131929903</v>
      </c>
      <c r="AB157" t="n">
        <v>423.776964314458</v>
      </c>
      <c r="AC157" t="n">
        <v>383.3322856149903</v>
      </c>
      <c r="AD157" t="n">
        <v>309723.2131929903</v>
      </c>
      <c r="AE157" t="n">
        <v>423776.964314458</v>
      </c>
      <c r="AF157" t="n">
        <v>1.638382786482175e-06</v>
      </c>
      <c r="AG157" t="n">
        <v>12</v>
      </c>
      <c r="AH157" t="n">
        <v>383332.2856149903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7.3709</v>
      </c>
      <c r="E158" t="n">
        <v>13.57</v>
      </c>
      <c r="F158" t="n">
        <v>10.46</v>
      </c>
      <c r="G158" t="n">
        <v>125.53</v>
      </c>
      <c r="H158" t="n">
        <v>2.06</v>
      </c>
      <c r="I158" t="n">
        <v>5</v>
      </c>
      <c r="J158" t="n">
        <v>346.81</v>
      </c>
      <c r="K158" t="n">
        <v>59.89</v>
      </c>
      <c r="L158" t="n">
        <v>40</v>
      </c>
      <c r="M158" t="n">
        <v>3</v>
      </c>
      <c r="N158" t="n">
        <v>111.92</v>
      </c>
      <c r="O158" t="n">
        <v>43007.05</v>
      </c>
      <c r="P158" t="n">
        <v>179.79</v>
      </c>
      <c r="Q158" t="n">
        <v>197.75</v>
      </c>
      <c r="R158" t="n">
        <v>29.55</v>
      </c>
      <c r="S158" t="n">
        <v>25.4</v>
      </c>
      <c r="T158" t="n">
        <v>1247.89</v>
      </c>
      <c r="U158" t="n">
        <v>0.86</v>
      </c>
      <c r="V158" t="n">
        <v>0.89</v>
      </c>
      <c r="W158" t="n">
        <v>2.95</v>
      </c>
      <c r="X158" t="n">
        <v>0.07000000000000001</v>
      </c>
      <c r="Y158" t="n">
        <v>1</v>
      </c>
      <c r="Z158" t="n">
        <v>10</v>
      </c>
      <c r="AA158" t="n">
        <v>309.5448339499497</v>
      </c>
      <c r="AB158" t="n">
        <v>423.5328979645932</v>
      </c>
      <c r="AC158" t="n">
        <v>383.1115126150074</v>
      </c>
      <c r="AD158" t="n">
        <v>309544.8339499498</v>
      </c>
      <c r="AE158" t="n">
        <v>423532.8979645932</v>
      </c>
      <c r="AF158" t="n">
        <v>1.638805221995041e-06</v>
      </c>
      <c r="AG158" t="n">
        <v>12</v>
      </c>
      <c r="AH158" t="n">
        <v>383111.5126150073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5.3425</v>
      </c>
      <c r="E2" t="n">
        <v>18.72</v>
      </c>
      <c r="F2" t="n">
        <v>12.72</v>
      </c>
      <c r="G2" t="n">
        <v>6.69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157.55</v>
      </c>
      <c r="Q2" t="n">
        <v>198.12</v>
      </c>
      <c r="R2" t="n">
        <v>99.7</v>
      </c>
      <c r="S2" t="n">
        <v>25.4</v>
      </c>
      <c r="T2" t="n">
        <v>35776.94</v>
      </c>
      <c r="U2" t="n">
        <v>0.25</v>
      </c>
      <c r="V2" t="n">
        <v>0.73</v>
      </c>
      <c r="W2" t="n">
        <v>3.13</v>
      </c>
      <c r="X2" t="n">
        <v>2.32</v>
      </c>
      <c r="Y2" t="n">
        <v>1</v>
      </c>
      <c r="Z2" t="n">
        <v>10</v>
      </c>
      <c r="AA2" t="n">
        <v>394.0779556420575</v>
      </c>
      <c r="AB2" t="n">
        <v>539.1948444018606</v>
      </c>
      <c r="AC2" t="n">
        <v>487.7348452168633</v>
      </c>
      <c r="AD2" t="n">
        <v>394077.9556420575</v>
      </c>
      <c r="AE2" t="n">
        <v>539194.8444018606</v>
      </c>
      <c r="AF2" t="n">
        <v>1.290024832453808e-06</v>
      </c>
      <c r="AG2" t="n">
        <v>17</v>
      </c>
      <c r="AH2" t="n">
        <v>487734.8452168633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5.7909</v>
      </c>
      <c r="E3" t="n">
        <v>17.27</v>
      </c>
      <c r="F3" t="n">
        <v>12.14</v>
      </c>
      <c r="G3" t="n">
        <v>8.369999999999999</v>
      </c>
      <c r="H3" t="n">
        <v>0.14</v>
      </c>
      <c r="I3" t="n">
        <v>87</v>
      </c>
      <c r="J3" t="n">
        <v>159.48</v>
      </c>
      <c r="K3" t="n">
        <v>50.28</v>
      </c>
      <c r="L3" t="n">
        <v>1.25</v>
      </c>
      <c r="M3" t="n">
        <v>85</v>
      </c>
      <c r="N3" t="n">
        <v>27.95</v>
      </c>
      <c r="O3" t="n">
        <v>19902.91</v>
      </c>
      <c r="P3" t="n">
        <v>150.22</v>
      </c>
      <c r="Q3" t="n">
        <v>198.05</v>
      </c>
      <c r="R3" t="n">
        <v>81.59999999999999</v>
      </c>
      <c r="S3" t="n">
        <v>25.4</v>
      </c>
      <c r="T3" t="n">
        <v>26861.12</v>
      </c>
      <c r="U3" t="n">
        <v>0.31</v>
      </c>
      <c r="V3" t="n">
        <v>0.77</v>
      </c>
      <c r="W3" t="n">
        <v>3.08</v>
      </c>
      <c r="X3" t="n">
        <v>1.74</v>
      </c>
      <c r="Y3" t="n">
        <v>1</v>
      </c>
      <c r="Z3" t="n">
        <v>10</v>
      </c>
      <c r="AA3" t="n">
        <v>347.343901783713</v>
      </c>
      <c r="AB3" t="n">
        <v>475.2512501519292</v>
      </c>
      <c r="AC3" t="n">
        <v>429.8939378567472</v>
      </c>
      <c r="AD3" t="n">
        <v>347343.901783713</v>
      </c>
      <c r="AE3" t="n">
        <v>475251.2501519292</v>
      </c>
      <c r="AF3" t="n">
        <v>1.398297576463595e-06</v>
      </c>
      <c r="AG3" t="n">
        <v>15</v>
      </c>
      <c r="AH3" t="n">
        <v>429893.9378567472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6.0873</v>
      </c>
      <c r="E4" t="n">
        <v>16.43</v>
      </c>
      <c r="F4" t="n">
        <v>11.82</v>
      </c>
      <c r="G4" t="n">
        <v>9.98</v>
      </c>
      <c r="H4" t="n">
        <v>0.17</v>
      </c>
      <c r="I4" t="n">
        <v>71</v>
      </c>
      <c r="J4" t="n">
        <v>159.83</v>
      </c>
      <c r="K4" t="n">
        <v>50.28</v>
      </c>
      <c r="L4" t="n">
        <v>1.5</v>
      </c>
      <c r="M4" t="n">
        <v>69</v>
      </c>
      <c r="N4" t="n">
        <v>28.05</v>
      </c>
      <c r="O4" t="n">
        <v>19946.71</v>
      </c>
      <c r="P4" t="n">
        <v>146.06</v>
      </c>
      <c r="Q4" t="n">
        <v>197.93</v>
      </c>
      <c r="R4" t="n">
        <v>71.70999999999999</v>
      </c>
      <c r="S4" t="n">
        <v>25.4</v>
      </c>
      <c r="T4" t="n">
        <v>21995.53</v>
      </c>
      <c r="U4" t="n">
        <v>0.35</v>
      </c>
      <c r="V4" t="n">
        <v>0.79</v>
      </c>
      <c r="W4" t="n">
        <v>3.05</v>
      </c>
      <c r="X4" t="n">
        <v>1.42</v>
      </c>
      <c r="Y4" t="n">
        <v>1</v>
      </c>
      <c r="Z4" t="n">
        <v>10</v>
      </c>
      <c r="AA4" t="n">
        <v>332.9096103748749</v>
      </c>
      <c r="AB4" t="n">
        <v>455.5016158503628</v>
      </c>
      <c r="AC4" t="n">
        <v>412.0291809341364</v>
      </c>
      <c r="AD4" t="n">
        <v>332909.610374875</v>
      </c>
      <c r="AE4" t="n">
        <v>455501.6158503628</v>
      </c>
      <c r="AF4" t="n">
        <v>1.469867695385318e-06</v>
      </c>
      <c r="AG4" t="n">
        <v>15</v>
      </c>
      <c r="AH4" t="n">
        <v>412029.1809341364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6.313</v>
      </c>
      <c r="E5" t="n">
        <v>15.84</v>
      </c>
      <c r="F5" t="n">
        <v>11.58</v>
      </c>
      <c r="G5" t="n">
        <v>11.58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143.05</v>
      </c>
      <c r="Q5" t="n">
        <v>197.87</v>
      </c>
      <c r="R5" t="n">
        <v>64.37</v>
      </c>
      <c r="S5" t="n">
        <v>25.4</v>
      </c>
      <c r="T5" t="n">
        <v>18380.99</v>
      </c>
      <c r="U5" t="n">
        <v>0.39</v>
      </c>
      <c r="V5" t="n">
        <v>0.8</v>
      </c>
      <c r="W5" t="n">
        <v>3.04</v>
      </c>
      <c r="X5" t="n">
        <v>1.19</v>
      </c>
      <c r="Y5" t="n">
        <v>1</v>
      </c>
      <c r="Z5" t="n">
        <v>10</v>
      </c>
      <c r="AA5" t="n">
        <v>312.8019945752798</v>
      </c>
      <c r="AB5" t="n">
        <v>427.989488827955</v>
      </c>
      <c r="AC5" t="n">
        <v>387.1427727012344</v>
      </c>
      <c r="AD5" t="n">
        <v>312801.9945752798</v>
      </c>
      <c r="AE5" t="n">
        <v>427989.488827955</v>
      </c>
      <c r="AF5" t="n">
        <v>1.524366264348318e-06</v>
      </c>
      <c r="AG5" t="n">
        <v>14</v>
      </c>
      <c r="AH5" t="n">
        <v>387142.7727012344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6.4782</v>
      </c>
      <c r="E6" t="n">
        <v>15.44</v>
      </c>
      <c r="F6" t="n">
        <v>11.44</v>
      </c>
      <c r="G6" t="n">
        <v>13.2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141.1</v>
      </c>
      <c r="Q6" t="n">
        <v>197.94</v>
      </c>
      <c r="R6" t="n">
        <v>59.76</v>
      </c>
      <c r="S6" t="n">
        <v>25.4</v>
      </c>
      <c r="T6" t="n">
        <v>16116.88</v>
      </c>
      <c r="U6" t="n">
        <v>0.42</v>
      </c>
      <c r="V6" t="n">
        <v>0.8100000000000001</v>
      </c>
      <c r="W6" t="n">
        <v>3.03</v>
      </c>
      <c r="X6" t="n">
        <v>1.04</v>
      </c>
      <c r="Y6" t="n">
        <v>1</v>
      </c>
      <c r="Z6" t="n">
        <v>10</v>
      </c>
      <c r="AA6" t="n">
        <v>306.3204824910941</v>
      </c>
      <c r="AB6" t="n">
        <v>419.12119805024</v>
      </c>
      <c r="AC6" t="n">
        <v>379.1208591486203</v>
      </c>
      <c r="AD6" t="n">
        <v>306320.4824910942</v>
      </c>
      <c r="AE6" t="n">
        <v>419121.19805024</v>
      </c>
      <c r="AF6" t="n">
        <v>1.564256222667713e-06</v>
      </c>
      <c r="AG6" t="n">
        <v>14</v>
      </c>
      <c r="AH6" t="n">
        <v>379120.8591486203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6.6212</v>
      </c>
      <c r="E7" t="n">
        <v>15.1</v>
      </c>
      <c r="F7" t="n">
        <v>11.3</v>
      </c>
      <c r="G7" t="n">
        <v>14.73</v>
      </c>
      <c r="H7" t="n">
        <v>0.25</v>
      </c>
      <c r="I7" t="n">
        <v>46</v>
      </c>
      <c r="J7" t="n">
        <v>160.9</v>
      </c>
      <c r="K7" t="n">
        <v>50.28</v>
      </c>
      <c r="L7" t="n">
        <v>2.25</v>
      </c>
      <c r="M7" t="n">
        <v>44</v>
      </c>
      <c r="N7" t="n">
        <v>28.37</v>
      </c>
      <c r="O7" t="n">
        <v>20078.3</v>
      </c>
      <c r="P7" t="n">
        <v>139.2</v>
      </c>
      <c r="Q7" t="n">
        <v>197.85</v>
      </c>
      <c r="R7" t="n">
        <v>55.28</v>
      </c>
      <c r="S7" t="n">
        <v>25.4</v>
      </c>
      <c r="T7" t="n">
        <v>13907.23</v>
      </c>
      <c r="U7" t="n">
        <v>0.46</v>
      </c>
      <c r="V7" t="n">
        <v>0.82</v>
      </c>
      <c r="W7" t="n">
        <v>3.02</v>
      </c>
      <c r="X7" t="n">
        <v>0.9</v>
      </c>
      <c r="Y7" t="n">
        <v>1</v>
      </c>
      <c r="Z7" t="n">
        <v>10</v>
      </c>
      <c r="AA7" t="n">
        <v>300.726262230188</v>
      </c>
      <c r="AB7" t="n">
        <v>411.4669390896885</v>
      </c>
      <c r="AC7" t="n">
        <v>372.1971119204439</v>
      </c>
      <c r="AD7" t="n">
        <v>300726.262230188</v>
      </c>
      <c r="AE7" t="n">
        <v>411466.9390896885</v>
      </c>
      <c r="AF7" t="n">
        <v>1.598785666007141e-06</v>
      </c>
      <c r="AG7" t="n">
        <v>14</v>
      </c>
      <c r="AH7" t="n">
        <v>372197.1119204439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6.7408</v>
      </c>
      <c r="E8" t="n">
        <v>14.84</v>
      </c>
      <c r="F8" t="n">
        <v>11.19</v>
      </c>
      <c r="G8" t="n">
        <v>16.37</v>
      </c>
      <c r="H8" t="n">
        <v>0.27</v>
      </c>
      <c r="I8" t="n">
        <v>41</v>
      </c>
      <c r="J8" t="n">
        <v>161.26</v>
      </c>
      <c r="K8" t="n">
        <v>50.28</v>
      </c>
      <c r="L8" t="n">
        <v>2.5</v>
      </c>
      <c r="M8" t="n">
        <v>39</v>
      </c>
      <c r="N8" t="n">
        <v>28.48</v>
      </c>
      <c r="O8" t="n">
        <v>20122.23</v>
      </c>
      <c r="P8" t="n">
        <v>137.76</v>
      </c>
      <c r="Q8" t="n">
        <v>197.88</v>
      </c>
      <c r="R8" t="n">
        <v>52.31</v>
      </c>
      <c r="S8" t="n">
        <v>25.4</v>
      </c>
      <c r="T8" t="n">
        <v>12445.43</v>
      </c>
      <c r="U8" t="n">
        <v>0.49</v>
      </c>
      <c r="V8" t="n">
        <v>0.83</v>
      </c>
      <c r="W8" t="n">
        <v>3</v>
      </c>
      <c r="X8" t="n">
        <v>0.8</v>
      </c>
      <c r="Y8" t="n">
        <v>1</v>
      </c>
      <c r="Z8" t="n">
        <v>10</v>
      </c>
      <c r="AA8" t="n">
        <v>286.2004965904455</v>
      </c>
      <c r="AB8" t="n">
        <v>391.5921457098403</v>
      </c>
      <c r="AC8" t="n">
        <v>354.2191409263208</v>
      </c>
      <c r="AD8" t="n">
        <v>286200.4965904455</v>
      </c>
      <c r="AE8" t="n">
        <v>391592.1457098403</v>
      </c>
      <c r="AF8" t="n">
        <v>1.627664836800118e-06</v>
      </c>
      <c r="AG8" t="n">
        <v>13</v>
      </c>
      <c r="AH8" t="n">
        <v>354219.1409263208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6.8338</v>
      </c>
      <c r="E9" t="n">
        <v>14.63</v>
      </c>
      <c r="F9" t="n">
        <v>11.12</v>
      </c>
      <c r="G9" t="n">
        <v>18.03</v>
      </c>
      <c r="H9" t="n">
        <v>0.3</v>
      </c>
      <c r="I9" t="n">
        <v>37</v>
      </c>
      <c r="J9" t="n">
        <v>161.61</v>
      </c>
      <c r="K9" t="n">
        <v>50.28</v>
      </c>
      <c r="L9" t="n">
        <v>2.75</v>
      </c>
      <c r="M9" t="n">
        <v>35</v>
      </c>
      <c r="N9" t="n">
        <v>28.58</v>
      </c>
      <c r="O9" t="n">
        <v>20166.2</v>
      </c>
      <c r="P9" t="n">
        <v>136.74</v>
      </c>
      <c r="Q9" t="n">
        <v>197.88</v>
      </c>
      <c r="R9" t="n">
        <v>49.7</v>
      </c>
      <c r="S9" t="n">
        <v>25.4</v>
      </c>
      <c r="T9" t="n">
        <v>11162.62</v>
      </c>
      <c r="U9" t="n">
        <v>0.51</v>
      </c>
      <c r="V9" t="n">
        <v>0.84</v>
      </c>
      <c r="W9" t="n">
        <v>3</v>
      </c>
      <c r="X9" t="n">
        <v>0.72</v>
      </c>
      <c r="Y9" t="n">
        <v>1</v>
      </c>
      <c r="Z9" t="n">
        <v>10</v>
      </c>
      <c r="AA9" t="n">
        <v>283.0590665074776</v>
      </c>
      <c r="AB9" t="n">
        <v>387.2939024802096</v>
      </c>
      <c r="AC9" t="n">
        <v>350.3311159979036</v>
      </c>
      <c r="AD9" t="n">
        <v>283059.0665074775</v>
      </c>
      <c r="AE9" t="n">
        <v>387293.9024802096</v>
      </c>
      <c r="AF9" t="n">
        <v>1.650121048202682e-06</v>
      </c>
      <c r="AG9" t="n">
        <v>13</v>
      </c>
      <c r="AH9" t="n">
        <v>350331.1159979036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6.9057</v>
      </c>
      <c r="E10" t="n">
        <v>14.48</v>
      </c>
      <c r="F10" t="n">
        <v>11.06</v>
      </c>
      <c r="G10" t="n">
        <v>19.52</v>
      </c>
      <c r="H10" t="n">
        <v>0.33</v>
      </c>
      <c r="I10" t="n">
        <v>34</v>
      </c>
      <c r="J10" t="n">
        <v>161.97</v>
      </c>
      <c r="K10" t="n">
        <v>50.28</v>
      </c>
      <c r="L10" t="n">
        <v>3</v>
      </c>
      <c r="M10" t="n">
        <v>32</v>
      </c>
      <c r="N10" t="n">
        <v>28.69</v>
      </c>
      <c r="O10" t="n">
        <v>20210.21</v>
      </c>
      <c r="P10" t="n">
        <v>135.8</v>
      </c>
      <c r="Q10" t="n">
        <v>197.79</v>
      </c>
      <c r="R10" t="n">
        <v>48.28</v>
      </c>
      <c r="S10" t="n">
        <v>25.4</v>
      </c>
      <c r="T10" t="n">
        <v>10464.1</v>
      </c>
      <c r="U10" t="n">
        <v>0.53</v>
      </c>
      <c r="V10" t="n">
        <v>0.84</v>
      </c>
      <c r="W10" t="n">
        <v>2.99</v>
      </c>
      <c r="X10" t="n">
        <v>0.67</v>
      </c>
      <c r="Y10" t="n">
        <v>1</v>
      </c>
      <c r="Z10" t="n">
        <v>10</v>
      </c>
      <c r="AA10" t="n">
        <v>280.5478816235488</v>
      </c>
      <c r="AB10" t="n">
        <v>383.85798853636</v>
      </c>
      <c r="AC10" t="n">
        <v>347.2231208585196</v>
      </c>
      <c r="AD10" t="n">
        <v>280547.8816235488</v>
      </c>
      <c r="AE10" t="n">
        <v>383857.98853636</v>
      </c>
      <c r="AF10" t="n">
        <v>1.667482355727891e-06</v>
      </c>
      <c r="AG10" t="n">
        <v>13</v>
      </c>
      <c r="AH10" t="n">
        <v>347223.1208585196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6.9968</v>
      </c>
      <c r="E11" t="n">
        <v>14.29</v>
      </c>
      <c r="F11" t="n">
        <v>10.97</v>
      </c>
      <c r="G11" t="n">
        <v>21.23</v>
      </c>
      <c r="H11" t="n">
        <v>0.35</v>
      </c>
      <c r="I11" t="n">
        <v>31</v>
      </c>
      <c r="J11" t="n">
        <v>162.33</v>
      </c>
      <c r="K11" t="n">
        <v>50.28</v>
      </c>
      <c r="L11" t="n">
        <v>3.25</v>
      </c>
      <c r="M11" t="n">
        <v>29</v>
      </c>
      <c r="N11" t="n">
        <v>28.8</v>
      </c>
      <c r="O11" t="n">
        <v>20254.26</v>
      </c>
      <c r="P11" t="n">
        <v>134.58</v>
      </c>
      <c r="Q11" t="n">
        <v>197.78</v>
      </c>
      <c r="R11" t="n">
        <v>45.3</v>
      </c>
      <c r="S11" t="n">
        <v>25.4</v>
      </c>
      <c r="T11" t="n">
        <v>8992.57</v>
      </c>
      <c r="U11" t="n">
        <v>0.5600000000000001</v>
      </c>
      <c r="V11" t="n">
        <v>0.85</v>
      </c>
      <c r="W11" t="n">
        <v>2.99</v>
      </c>
      <c r="X11" t="n">
        <v>0.58</v>
      </c>
      <c r="Y11" t="n">
        <v>1</v>
      </c>
      <c r="Z11" t="n">
        <v>10</v>
      </c>
      <c r="AA11" t="n">
        <v>277.3680692737856</v>
      </c>
      <c r="AB11" t="n">
        <v>379.507228995994</v>
      </c>
      <c r="AC11" t="n">
        <v>343.2875917023567</v>
      </c>
      <c r="AD11" t="n">
        <v>277368.0692737856</v>
      </c>
      <c r="AE11" t="n">
        <v>379507.228995994</v>
      </c>
      <c r="AF11" t="n">
        <v>1.689479784316856e-06</v>
      </c>
      <c r="AG11" t="n">
        <v>13</v>
      </c>
      <c r="AH11" t="n">
        <v>343287.5917023567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7.0293</v>
      </c>
      <c r="E12" t="n">
        <v>14.23</v>
      </c>
      <c r="F12" t="n">
        <v>10.97</v>
      </c>
      <c r="G12" t="n">
        <v>22.69</v>
      </c>
      <c r="H12" t="n">
        <v>0.38</v>
      </c>
      <c r="I12" t="n">
        <v>29</v>
      </c>
      <c r="J12" t="n">
        <v>162.68</v>
      </c>
      <c r="K12" t="n">
        <v>50.28</v>
      </c>
      <c r="L12" t="n">
        <v>3.5</v>
      </c>
      <c r="M12" t="n">
        <v>27</v>
      </c>
      <c r="N12" t="n">
        <v>28.9</v>
      </c>
      <c r="O12" t="n">
        <v>20298.34</v>
      </c>
      <c r="P12" t="n">
        <v>134.42</v>
      </c>
      <c r="Q12" t="n">
        <v>197.81</v>
      </c>
      <c r="R12" t="n">
        <v>45.37</v>
      </c>
      <c r="S12" t="n">
        <v>25.4</v>
      </c>
      <c r="T12" t="n">
        <v>9036.02</v>
      </c>
      <c r="U12" t="n">
        <v>0.5600000000000001</v>
      </c>
      <c r="V12" t="n">
        <v>0.85</v>
      </c>
      <c r="W12" t="n">
        <v>2.99</v>
      </c>
      <c r="X12" t="n">
        <v>0.58</v>
      </c>
      <c r="Y12" t="n">
        <v>1</v>
      </c>
      <c r="Z12" t="n">
        <v>10</v>
      </c>
      <c r="AA12" t="n">
        <v>276.5801661086444</v>
      </c>
      <c r="AB12" t="n">
        <v>378.4291851256132</v>
      </c>
      <c r="AC12" t="n">
        <v>342.312434825921</v>
      </c>
      <c r="AD12" t="n">
        <v>276580.1661086444</v>
      </c>
      <c r="AE12" t="n">
        <v>378429.1851256132</v>
      </c>
      <c r="AF12" t="n">
        <v>1.697327385075817e-06</v>
      </c>
      <c r="AG12" t="n">
        <v>13</v>
      </c>
      <c r="AH12" t="n">
        <v>342312.434825921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7.0849</v>
      </c>
      <c r="E13" t="n">
        <v>14.11</v>
      </c>
      <c r="F13" t="n">
        <v>10.92</v>
      </c>
      <c r="G13" t="n">
        <v>24.27</v>
      </c>
      <c r="H13" t="n">
        <v>0.41</v>
      </c>
      <c r="I13" t="n">
        <v>27</v>
      </c>
      <c r="J13" t="n">
        <v>163.04</v>
      </c>
      <c r="K13" t="n">
        <v>50.28</v>
      </c>
      <c r="L13" t="n">
        <v>3.75</v>
      </c>
      <c r="M13" t="n">
        <v>25</v>
      </c>
      <c r="N13" t="n">
        <v>29.01</v>
      </c>
      <c r="O13" t="n">
        <v>20342.46</v>
      </c>
      <c r="P13" t="n">
        <v>133.7</v>
      </c>
      <c r="Q13" t="n">
        <v>197.78</v>
      </c>
      <c r="R13" t="n">
        <v>43.74</v>
      </c>
      <c r="S13" t="n">
        <v>25.4</v>
      </c>
      <c r="T13" t="n">
        <v>8230.940000000001</v>
      </c>
      <c r="U13" t="n">
        <v>0.58</v>
      </c>
      <c r="V13" t="n">
        <v>0.85</v>
      </c>
      <c r="W13" t="n">
        <v>2.99</v>
      </c>
      <c r="X13" t="n">
        <v>0.53</v>
      </c>
      <c r="Y13" t="n">
        <v>1</v>
      </c>
      <c r="Z13" t="n">
        <v>10</v>
      </c>
      <c r="AA13" t="n">
        <v>274.7309056705782</v>
      </c>
      <c r="AB13" t="n">
        <v>375.8989454106385</v>
      </c>
      <c r="AC13" t="n">
        <v>340.0236776381298</v>
      </c>
      <c r="AD13" t="n">
        <v>274730.9056705782</v>
      </c>
      <c r="AE13" t="n">
        <v>375898.9454106385</v>
      </c>
      <c r="AF13" t="n">
        <v>1.710752818989608e-06</v>
      </c>
      <c r="AG13" t="n">
        <v>13</v>
      </c>
      <c r="AH13" t="n">
        <v>340023.6776381298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7.1375</v>
      </c>
      <c r="E14" t="n">
        <v>14.01</v>
      </c>
      <c r="F14" t="n">
        <v>10.88</v>
      </c>
      <c r="G14" t="n">
        <v>26.11</v>
      </c>
      <c r="H14" t="n">
        <v>0.43</v>
      </c>
      <c r="I14" t="n">
        <v>25</v>
      </c>
      <c r="J14" t="n">
        <v>163.4</v>
      </c>
      <c r="K14" t="n">
        <v>50.28</v>
      </c>
      <c r="L14" t="n">
        <v>4</v>
      </c>
      <c r="M14" t="n">
        <v>23</v>
      </c>
      <c r="N14" t="n">
        <v>29.12</v>
      </c>
      <c r="O14" t="n">
        <v>20386.62</v>
      </c>
      <c r="P14" t="n">
        <v>133.09</v>
      </c>
      <c r="Q14" t="n">
        <v>197.83</v>
      </c>
      <c r="R14" t="n">
        <v>42.51</v>
      </c>
      <c r="S14" t="n">
        <v>25.4</v>
      </c>
      <c r="T14" t="n">
        <v>7623.8</v>
      </c>
      <c r="U14" t="n">
        <v>0.6</v>
      </c>
      <c r="V14" t="n">
        <v>0.86</v>
      </c>
      <c r="W14" t="n">
        <v>2.98</v>
      </c>
      <c r="X14" t="n">
        <v>0.49</v>
      </c>
      <c r="Y14" t="n">
        <v>1</v>
      </c>
      <c r="Z14" t="n">
        <v>10</v>
      </c>
      <c r="AA14" t="n">
        <v>273.0876099198479</v>
      </c>
      <c r="AB14" t="n">
        <v>373.6505156673974</v>
      </c>
      <c r="AC14" t="n">
        <v>337.9898348738926</v>
      </c>
      <c r="AD14" t="n">
        <v>273087.6099198479</v>
      </c>
      <c r="AE14" t="n">
        <v>373650.5156673974</v>
      </c>
      <c r="AF14" t="n">
        <v>1.723453858987188e-06</v>
      </c>
      <c r="AG14" t="n">
        <v>13</v>
      </c>
      <c r="AH14" t="n">
        <v>337989.8348738926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7.1602</v>
      </c>
      <c r="E15" t="n">
        <v>13.97</v>
      </c>
      <c r="F15" t="n">
        <v>10.87</v>
      </c>
      <c r="G15" t="n">
        <v>27.17</v>
      </c>
      <c r="H15" t="n">
        <v>0.46</v>
      </c>
      <c r="I15" t="n">
        <v>24</v>
      </c>
      <c r="J15" t="n">
        <v>163.76</v>
      </c>
      <c r="K15" t="n">
        <v>50.28</v>
      </c>
      <c r="L15" t="n">
        <v>4.25</v>
      </c>
      <c r="M15" t="n">
        <v>22</v>
      </c>
      <c r="N15" t="n">
        <v>29.23</v>
      </c>
      <c r="O15" t="n">
        <v>20430.81</v>
      </c>
      <c r="P15" t="n">
        <v>132.77</v>
      </c>
      <c r="Q15" t="n">
        <v>197.86</v>
      </c>
      <c r="R15" t="n">
        <v>42.13</v>
      </c>
      <c r="S15" t="n">
        <v>25.4</v>
      </c>
      <c r="T15" t="n">
        <v>7442.92</v>
      </c>
      <c r="U15" t="n">
        <v>0.6</v>
      </c>
      <c r="V15" t="n">
        <v>0.86</v>
      </c>
      <c r="W15" t="n">
        <v>2.98</v>
      </c>
      <c r="X15" t="n">
        <v>0.48</v>
      </c>
      <c r="Y15" t="n">
        <v>1</v>
      </c>
      <c r="Z15" t="n">
        <v>10</v>
      </c>
      <c r="AA15" t="n">
        <v>272.3679540134884</v>
      </c>
      <c r="AB15" t="n">
        <v>372.6658507073383</v>
      </c>
      <c r="AC15" t="n">
        <v>337.0991449556356</v>
      </c>
      <c r="AD15" t="n">
        <v>272367.9540134884</v>
      </c>
      <c r="AE15" t="n">
        <v>372665.8507073383</v>
      </c>
      <c r="AF15" t="n">
        <v>1.728935106286524e-06</v>
      </c>
      <c r="AG15" t="n">
        <v>13</v>
      </c>
      <c r="AH15" t="n">
        <v>337099.1449556356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7.222</v>
      </c>
      <c r="E16" t="n">
        <v>13.85</v>
      </c>
      <c r="F16" t="n">
        <v>10.81</v>
      </c>
      <c r="G16" t="n">
        <v>29.49</v>
      </c>
      <c r="H16" t="n">
        <v>0.49</v>
      </c>
      <c r="I16" t="n">
        <v>22</v>
      </c>
      <c r="J16" t="n">
        <v>164.12</v>
      </c>
      <c r="K16" t="n">
        <v>50.28</v>
      </c>
      <c r="L16" t="n">
        <v>4.5</v>
      </c>
      <c r="M16" t="n">
        <v>20</v>
      </c>
      <c r="N16" t="n">
        <v>29.34</v>
      </c>
      <c r="O16" t="n">
        <v>20475.04</v>
      </c>
      <c r="P16" t="n">
        <v>131.78</v>
      </c>
      <c r="Q16" t="n">
        <v>197.79</v>
      </c>
      <c r="R16" t="n">
        <v>40.48</v>
      </c>
      <c r="S16" t="n">
        <v>25.4</v>
      </c>
      <c r="T16" t="n">
        <v>6628.13</v>
      </c>
      <c r="U16" t="n">
        <v>0.63</v>
      </c>
      <c r="V16" t="n">
        <v>0.86</v>
      </c>
      <c r="W16" t="n">
        <v>2.98</v>
      </c>
      <c r="X16" t="n">
        <v>0.42</v>
      </c>
      <c r="Y16" t="n">
        <v>1</v>
      </c>
      <c r="Z16" t="n">
        <v>10</v>
      </c>
      <c r="AA16" t="n">
        <v>270.2293744267939</v>
      </c>
      <c r="AB16" t="n">
        <v>369.7397517693503</v>
      </c>
      <c r="AC16" t="n">
        <v>334.4523087934836</v>
      </c>
      <c r="AD16" t="n">
        <v>270229.3744267939</v>
      </c>
      <c r="AE16" t="n">
        <v>369739.7517693503</v>
      </c>
      <c r="AF16" t="n">
        <v>1.743857620960486e-06</v>
      </c>
      <c r="AG16" t="n">
        <v>13</v>
      </c>
      <c r="AH16" t="n">
        <v>334452.3087934835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7.251</v>
      </c>
      <c r="E17" t="n">
        <v>13.79</v>
      </c>
      <c r="F17" t="n">
        <v>10.79</v>
      </c>
      <c r="G17" t="n">
        <v>30.83</v>
      </c>
      <c r="H17" t="n">
        <v>0.51</v>
      </c>
      <c r="I17" t="n">
        <v>21</v>
      </c>
      <c r="J17" t="n">
        <v>164.48</v>
      </c>
      <c r="K17" t="n">
        <v>50.28</v>
      </c>
      <c r="L17" t="n">
        <v>4.75</v>
      </c>
      <c r="M17" t="n">
        <v>19</v>
      </c>
      <c r="N17" t="n">
        <v>29.45</v>
      </c>
      <c r="O17" t="n">
        <v>20519.3</v>
      </c>
      <c r="P17" t="n">
        <v>131.5</v>
      </c>
      <c r="Q17" t="n">
        <v>197.82</v>
      </c>
      <c r="R17" t="n">
        <v>39.82</v>
      </c>
      <c r="S17" t="n">
        <v>25.4</v>
      </c>
      <c r="T17" t="n">
        <v>6300.89</v>
      </c>
      <c r="U17" t="n">
        <v>0.64</v>
      </c>
      <c r="V17" t="n">
        <v>0.86</v>
      </c>
      <c r="W17" t="n">
        <v>2.97</v>
      </c>
      <c r="X17" t="n">
        <v>0.4</v>
      </c>
      <c r="Y17" t="n">
        <v>1</v>
      </c>
      <c r="Z17" t="n">
        <v>10</v>
      </c>
      <c r="AA17" t="n">
        <v>259.2291273433482</v>
      </c>
      <c r="AB17" t="n">
        <v>354.6887284131291</v>
      </c>
      <c r="AC17" t="n">
        <v>320.8377339821361</v>
      </c>
      <c r="AD17" t="n">
        <v>259229.1273433482</v>
      </c>
      <c r="AE17" t="n">
        <v>354688.7284131291</v>
      </c>
      <c r="AF17" t="n">
        <v>1.750860095483867e-06</v>
      </c>
      <c r="AG17" t="n">
        <v>12</v>
      </c>
      <c r="AH17" t="n">
        <v>320837.7339821361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7.2791</v>
      </c>
      <c r="E18" t="n">
        <v>13.74</v>
      </c>
      <c r="F18" t="n">
        <v>10.77</v>
      </c>
      <c r="G18" t="n">
        <v>32.31</v>
      </c>
      <c r="H18" t="n">
        <v>0.54</v>
      </c>
      <c r="I18" t="n">
        <v>20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131.09</v>
      </c>
      <c r="Q18" t="n">
        <v>197.81</v>
      </c>
      <c r="R18" t="n">
        <v>39.21</v>
      </c>
      <c r="S18" t="n">
        <v>25.4</v>
      </c>
      <c r="T18" t="n">
        <v>6001.16</v>
      </c>
      <c r="U18" t="n">
        <v>0.65</v>
      </c>
      <c r="V18" t="n">
        <v>0.86</v>
      </c>
      <c r="W18" t="n">
        <v>2.97</v>
      </c>
      <c r="X18" t="n">
        <v>0.38</v>
      </c>
      <c r="Y18" t="n">
        <v>1</v>
      </c>
      <c r="Z18" t="n">
        <v>10</v>
      </c>
      <c r="AA18" t="n">
        <v>258.3306609182803</v>
      </c>
      <c r="AB18" t="n">
        <v>353.4594070128101</v>
      </c>
      <c r="AC18" t="n">
        <v>319.7257372909001</v>
      </c>
      <c r="AD18" t="n">
        <v>258330.6609182803</v>
      </c>
      <c r="AE18" t="n">
        <v>353459.4070128101</v>
      </c>
      <c r="AF18" t="n">
        <v>1.757645251832384e-06</v>
      </c>
      <c r="AG18" t="n">
        <v>12</v>
      </c>
      <c r="AH18" t="n">
        <v>319725.7372909001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7.3065</v>
      </c>
      <c r="E19" t="n">
        <v>13.69</v>
      </c>
      <c r="F19" t="n">
        <v>10.75</v>
      </c>
      <c r="G19" t="n">
        <v>33.95</v>
      </c>
      <c r="H19" t="n">
        <v>0.5600000000000001</v>
      </c>
      <c r="I19" t="n">
        <v>19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130.71</v>
      </c>
      <c r="Q19" t="n">
        <v>197.84</v>
      </c>
      <c r="R19" t="n">
        <v>38.51</v>
      </c>
      <c r="S19" t="n">
        <v>25.4</v>
      </c>
      <c r="T19" t="n">
        <v>5655.18</v>
      </c>
      <c r="U19" t="n">
        <v>0.66</v>
      </c>
      <c r="V19" t="n">
        <v>0.87</v>
      </c>
      <c r="W19" t="n">
        <v>2.97</v>
      </c>
      <c r="X19" t="n">
        <v>0.36</v>
      </c>
      <c r="Y19" t="n">
        <v>1</v>
      </c>
      <c r="Z19" t="n">
        <v>10</v>
      </c>
      <c r="AA19" t="n">
        <v>257.4742742063025</v>
      </c>
      <c r="AB19" t="n">
        <v>352.2876609322001</v>
      </c>
      <c r="AC19" t="n">
        <v>318.6658210117737</v>
      </c>
      <c r="AD19" t="n">
        <v>257474.2742063025</v>
      </c>
      <c r="AE19" t="n">
        <v>352287.6609322001</v>
      </c>
      <c r="AF19" t="n">
        <v>1.764261382933785e-06</v>
      </c>
      <c r="AG19" t="n">
        <v>12</v>
      </c>
      <c r="AH19" t="n">
        <v>318665.8210117737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7.338</v>
      </c>
      <c r="E20" t="n">
        <v>13.63</v>
      </c>
      <c r="F20" t="n">
        <v>10.72</v>
      </c>
      <c r="G20" t="n">
        <v>35.74</v>
      </c>
      <c r="H20" t="n">
        <v>0.59</v>
      </c>
      <c r="I20" t="n">
        <v>18</v>
      </c>
      <c r="J20" t="n">
        <v>165.55</v>
      </c>
      <c r="K20" t="n">
        <v>50.28</v>
      </c>
      <c r="L20" t="n">
        <v>5.5</v>
      </c>
      <c r="M20" t="n">
        <v>16</v>
      </c>
      <c r="N20" t="n">
        <v>29.77</v>
      </c>
      <c r="O20" t="n">
        <v>20652.33</v>
      </c>
      <c r="P20" t="n">
        <v>130.12</v>
      </c>
      <c r="Q20" t="n">
        <v>197.77</v>
      </c>
      <c r="R20" t="n">
        <v>37.79</v>
      </c>
      <c r="S20" t="n">
        <v>25.4</v>
      </c>
      <c r="T20" t="n">
        <v>5300.82</v>
      </c>
      <c r="U20" t="n">
        <v>0.67</v>
      </c>
      <c r="V20" t="n">
        <v>0.87</v>
      </c>
      <c r="W20" t="n">
        <v>2.96</v>
      </c>
      <c r="X20" t="n">
        <v>0.33</v>
      </c>
      <c r="Y20" t="n">
        <v>1</v>
      </c>
      <c r="Z20" t="n">
        <v>10</v>
      </c>
      <c r="AA20" t="n">
        <v>256.3603529372882</v>
      </c>
      <c r="AB20" t="n">
        <v>350.7635447091976</v>
      </c>
      <c r="AC20" t="n">
        <v>317.2871643019834</v>
      </c>
      <c r="AD20" t="n">
        <v>256360.3529372882</v>
      </c>
      <c r="AE20" t="n">
        <v>350763.5447091976</v>
      </c>
      <c r="AF20" t="n">
        <v>1.771867519054008e-06</v>
      </c>
      <c r="AG20" t="n">
        <v>12</v>
      </c>
      <c r="AH20" t="n">
        <v>317287.1643019834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7.3353</v>
      </c>
      <c r="E21" t="n">
        <v>13.63</v>
      </c>
      <c r="F21" t="n">
        <v>10.73</v>
      </c>
      <c r="G21" t="n">
        <v>35.76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130.02</v>
      </c>
      <c r="Q21" t="n">
        <v>197.8</v>
      </c>
      <c r="R21" t="n">
        <v>37.83</v>
      </c>
      <c r="S21" t="n">
        <v>25.4</v>
      </c>
      <c r="T21" t="n">
        <v>5323.28</v>
      </c>
      <c r="U21" t="n">
        <v>0.67</v>
      </c>
      <c r="V21" t="n">
        <v>0.87</v>
      </c>
      <c r="W21" t="n">
        <v>2.97</v>
      </c>
      <c r="X21" t="n">
        <v>0.34</v>
      </c>
      <c r="Y21" t="n">
        <v>1</v>
      </c>
      <c r="Z21" t="n">
        <v>10</v>
      </c>
      <c r="AA21" t="n">
        <v>256.3689075151342</v>
      </c>
      <c r="AB21" t="n">
        <v>350.7752494600077</v>
      </c>
      <c r="AC21" t="n">
        <v>317.2977519678039</v>
      </c>
      <c r="AD21" t="n">
        <v>256368.9075151342</v>
      </c>
      <c r="AE21" t="n">
        <v>350775.2494600077</v>
      </c>
      <c r="AF21" t="n">
        <v>1.771215564529418e-06</v>
      </c>
      <c r="AG21" t="n">
        <v>12</v>
      </c>
      <c r="AH21" t="n">
        <v>317297.7519678039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7.3538</v>
      </c>
      <c r="E22" t="n">
        <v>13.6</v>
      </c>
      <c r="F22" t="n">
        <v>10.73</v>
      </c>
      <c r="G22" t="n">
        <v>37.86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129.91</v>
      </c>
      <c r="Q22" t="n">
        <v>197.79</v>
      </c>
      <c r="R22" t="n">
        <v>37.9</v>
      </c>
      <c r="S22" t="n">
        <v>25.4</v>
      </c>
      <c r="T22" t="n">
        <v>5362.43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255.953424745248</v>
      </c>
      <c r="AB22" t="n">
        <v>350.2067676044436</v>
      </c>
      <c r="AC22" t="n">
        <v>316.7835252226654</v>
      </c>
      <c r="AD22" t="n">
        <v>255953.424745248</v>
      </c>
      <c r="AE22" t="n">
        <v>350206.7676044436</v>
      </c>
      <c r="AF22" t="n">
        <v>1.775682660346057e-06</v>
      </c>
      <c r="AG22" t="n">
        <v>12</v>
      </c>
      <c r="AH22" t="n">
        <v>316783.5252226654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7.3945</v>
      </c>
      <c r="E23" t="n">
        <v>13.52</v>
      </c>
      <c r="F23" t="n">
        <v>10.68</v>
      </c>
      <c r="G23" t="n">
        <v>40.06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129.22</v>
      </c>
      <c r="Q23" t="n">
        <v>197.75</v>
      </c>
      <c r="R23" t="n">
        <v>36.39</v>
      </c>
      <c r="S23" t="n">
        <v>25.4</v>
      </c>
      <c r="T23" t="n">
        <v>4612.21</v>
      </c>
      <c r="U23" t="n">
        <v>0.7</v>
      </c>
      <c r="V23" t="n">
        <v>0.87</v>
      </c>
      <c r="W23" t="n">
        <v>2.97</v>
      </c>
      <c r="X23" t="n">
        <v>0.29</v>
      </c>
      <c r="Y23" t="n">
        <v>1</v>
      </c>
      <c r="Z23" t="n">
        <v>10</v>
      </c>
      <c r="AA23" t="n">
        <v>254.549003652478</v>
      </c>
      <c r="AB23" t="n">
        <v>348.2851767066309</v>
      </c>
      <c r="AC23" t="n">
        <v>315.0453282631695</v>
      </c>
      <c r="AD23" t="n">
        <v>254549.003652478</v>
      </c>
      <c r="AE23" t="n">
        <v>348285.1767066309</v>
      </c>
      <c r="AF23" t="n">
        <v>1.785510271142663e-06</v>
      </c>
      <c r="AG23" t="n">
        <v>12</v>
      </c>
      <c r="AH23" t="n">
        <v>315045.3282631695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7.3917</v>
      </c>
      <c r="E24" t="n">
        <v>13.53</v>
      </c>
      <c r="F24" t="n">
        <v>10.69</v>
      </c>
      <c r="G24" t="n">
        <v>40.08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129.29</v>
      </c>
      <c r="Q24" t="n">
        <v>197.78</v>
      </c>
      <c r="R24" t="n">
        <v>36.81</v>
      </c>
      <c r="S24" t="n">
        <v>25.4</v>
      </c>
      <c r="T24" t="n">
        <v>4822.91</v>
      </c>
      <c r="U24" t="n">
        <v>0.6899999999999999</v>
      </c>
      <c r="V24" t="n">
        <v>0.87</v>
      </c>
      <c r="W24" t="n">
        <v>2.96</v>
      </c>
      <c r="X24" t="n">
        <v>0.3</v>
      </c>
      <c r="Y24" t="n">
        <v>1</v>
      </c>
      <c r="Z24" t="n">
        <v>10</v>
      </c>
      <c r="AA24" t="n">
        <v>254.6837616257519</v>
      </c>
      <c r="AB24" t="n">
        <v>348.4695585107664</v>
      </c>
      <c r="AC24" t="n">
        <v>315.2121129266999</v>
      </c>
      <c r="AD24" t="n">
        <v>254683.7616257519</v>
      </c>
      <c r="AE24" t="n">
        <v>348469.5585107664</v>
      </c>
      <c r="AF24" t="n">
        <v>1.784834170154199e-06</v>
      </c>
      <c r="AG24" t="n">
        <v>12</v>
      </c>
      <c r="AH24" t="n">
        <v>315212.1129266999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7.4181</v>
      </c>
      <c r="E25" t="n">
        <v>13.48</v>
      </c>
      <c r="F25" t="n">
        <v>10.67</v>
      </c>
      <c r="G25" t="n">
        <v>42.69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13</v>
      </c>
      <c r="N25" t="n">
        <v>30.33</v>
      </c>
      <c r="O25" t="n">
        <v>20874.78</v>
      </c>
      <c r="P25" t="n">
        <v>128.93</v>
      </c>
      <c r="Q25" t="n">
        <v>197.79</v>
      </c>
      <c r="R25" t="n">
        <v>36.17</v>
      </c>
      <c r="S25" t="n">
        <v>25.4</v>
      </c>
      <c r="T25" t="n">
        <v>4505.39</v>
      </c>
      <c r="U25" t="n">
        <v>0.7</v>
      </c>
      <c r="V25" t="n">
        <v>0.87</v>
      </c>
      <c r="W25" t="n">
        <v>2.96</v>
      </c>
      <c r="X25" t="n">
        <v>0.28</v>
      </c>
      <c r="Y25" t="n">
        <v>1</v>
      </c>
      <c r="Z25" t="n">
        <v>10</v>
      </c>
      <c r="AA25" t="n">
        <v>253.8860758959153</v>
      </c>
      <c r="AB25" t="n">
        <v>347.3781297037938</v>
      </c>
      <c r="AC25" t="n">
        <v>314.2248485532345</v>
      </c>
      <c r="AD25" t="n">
        <v>253886.0758959153</v>
      </c>
      <c r="AE25" t="n">
        <v>347378.1297037938</v>
      </c>
      <c r="AF25" t="n">
        <v>1.791208836616863e-06</v>
      </c>
      <c r="AG25" t="n">
        <v>12</v>
      </c>
      <c r="AH25" t="n">
        <v>314224.8485532345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7.4222</v>
      </c>
      <c r="E26" t="n">
        <v>13.47</v>
      </c>
      <c r="F26" t="n">
        <v>10.67</v>
      </c>
      <c r="G26" t="n">
        <v>42.66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128.57</v>
      </c>
      <c r="Q26" t="n">
        <v>197.82</v>
      </c>
      <c r="R26" t="n">
        <v>35.82</v>
      </c>
      <c r="S26" t="n">
        <v>25.4</v>
      </c>
      <c r="T26" t="n">
        <v>4331.91</v>
      </c>
      <c r="U26" t="n">
        <v>0.71</v>
      </c>
      <c r="V26" t="n">
        <v>0.87</v>
      </c>
      <c r="W26" t="n">
        <v>2.97</v>
      </c>
      <c r="X26" t="n">
        <v>0.27</v>
      </c>
      <c r="Y26" t="n">
        <v>1</v>
      </c>
      <c r="Z26" t="n">
        <v>10</v>
      </c>
      <c r="AA26" t="n">
        <v>253.5501381688773</v>
      </c>
      <c r="AB26" t="n">
        <v>346.918484885134</v>
      </c>
      <c r="AC26" t="n">
        <v>313.8090715909519</v>
      </c>
      <c r="AD26" t="n">
        <v>253550.1381688773</v>
      </c>
      <c r="AE26" t="n">
        <v>346918.484885134</v>
      </c>
      <c r="AF26" t="n">
        <v>1.792198841635686e-06</v>
      </c>
      <c r="AG26" t="n">
        <v>12</v>
      </c>
      <c r="AH26" t="n">
        <v>313809.0715909519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7.4525</v>
      </c>
      <c r="E27" t="n">
        <v>13.42</v>
      </c>
      <c r="F27" t="n">
        <v>10.64</v>
      </c>
      <c r="G27" t="n">
        <v>45.61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12</v>
      </c>
      <c r="N27" t="n">
        <v>30.55</v>
      </c>
      <c r="O27" t="n">
        <v>20964.03</v>
      </c>
      <c r="P27" t="n">
        <v>128.28</v>
      </c>
      <c r="Q27" t="n">
        <v>197.79</v>
      </c>
      <c r="R27" t="n">
        <v>35.24</v>
      </c>
      <c r="S27" t="n">
        <v>25.4</v>
      </c>
      <c r="T27" t="n">
        <v>4048.51</v>
      </c>
      <c r="U27" t="n">
        <v>0.72</v>
      </c>
      <c r="V27" t="n">
        <v>0.87</v>
      </c>
      <c r="W27" t="n">
        <v>2.96</v>
      </c>
      <c r="X27" t="n">
        <v>0.25</v>
      </c>
      <c r="Y27" t="n">
        <v>1</v>
      </c>
      <c r="Z27" t="n">
        <v>10</v>
      </c>
      <c r="AA27" t="n">
        <v>252.7099125504938</v>
      </c>
      <c r="AB27" t="n">
        <v>345.7688511259241</v>
      </c>
      <c r="AC27" t="n">
        <v>312.7691572641995</v>
      </c>
      <c r="AD27" t="n">
        <v>252709.9125504938</v>
      </c>
      <c r="AE27" t="n">
        <v>345768.8511259241</v>
      </c>
      <c r="AF27" t="n">
        <v>1.799515220189425e-06</v>
      </c>
      <c r="AG27" t="n">
        <v>12</v>
      </c>
      <c r="AH27" t="n">
        <v>312769.1572641995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7.4491</v>
      </c>
      <c r="E28" t="n">
        <v>13.42</v>
      </c>
      <c r="F28" t="n">
        <v>10.65</v>
      </c>
      <c r="G28" t="n">
        <v>45.64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127.99</v>
      </c>
      <c r="Q28" t="n">
        <v>197.77</v>
      </c>
      <c r="R28" t="n">
        <v>35.47</v>
      </c>
      <c r="S28" t="n">
        <v>25.4</v>
      </c>
      <c r="T28" t="n">
        <v>4163.56</v>
      </c>
      <c r="U28" t="n">
        <v>0.72</v>
      </c>
      <c r="V28" t="n">
        <v>0.87</v>
      </c>
      <c r="W28" t="n">
        <v>2.96</v>
      </c>
      <c r="X28" t="n">
        <v>0.26</v>
      </c>
      <c r="Y28" t="n">
        <v>1</v>
      </c>
      <c r="Z28" t="n">
        <v>10</v>
      </c>
      <c r="AA28" t="n">
        <v>252.5903436541661</v>
      </c>
      <c r="AB28" t="n">
        <v>345.6052516869613</v>
      </c>
      <c r="AC28" t="n">
        <v>312.6211715260779</v>
      </c>
      <c r="AD28" t="n">
        <v>252590.3436541661</v>
      </c>
      <c r="AE28" t="n">
        <v>345605.2516869613</v>
      </c>
      <c r="AF28" t="n">
        <v>1.798694240417718e-06</v>
      </c>
      <c r="AG28" t="n">
        <v>12</v>
      </c>
      <c r="AH28" t="n">
        <v>312621.171526078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7.4726</v>
      </c>
      <c r="E29" t="n">
        <v>13.38</v>
      </c>
      <c r="F29" t="n">
        <v>10.64</v>
      </c>
      <c r="G29" t="n">
        <v>49.1</v>
      </c>
      <c r="H29" t="n">
        <v>0.8100000000000001</v>
      </c>
      <c r="I29" t="n">
        <v>13</v>
      </c>
      <c r="J29" t="n">
        <v>168.81</v>
      </c>
      <c r="K29" t="n">
        <v>50.28</v>
      </c>
      <c r="L29" t="n">
        <v>7.75</v>
      </c>
      <c r="M29" t="n">
        <v>11</v>
      </c>
      <c r="N29" t="n">
        <v>30.78</v>
      </c>
      <c r="O29" t="n">
        <v>21053.43</v>
      </c>
      <c r="P29" t="n">
        <v>127.94</v>
      </c>
      <c r="Q29" t="n">
        <v>197.79</v>
      </c>
      <c r="R29" t="n">
        <v>34.91</v>
      </c>
      <c r="S29" t="n">
        <v>25.4</v>
      </c>
      <c r="T29" t="n">
        <v>3886.16</v>
      </c>
      <c r="U29" t="n">
        <v>0.73</v>
      </c>
      <c r="V29" t="n">
        <v>0.87</v>
      </c>
      <c r="W29" t="n">
        <v>2.97</v>
      </c>
      <c r="X29" t="n">
        <v>0.25</v>
      </c>
      <c r="Y29" t="n">
        <v>1</v>
      </c>
      <c r="Z29" t="n">
        <v>10</v>
      </c>
      <c r="AA29" t="n">
        <v>252.1149444594995</v>
      </c>
      <c r="AB29" t="n">
        <v>344.9547895356865</v>
      </c>
      <c r="AC29" t="n">
        <v>312.0327885695913</v>
      </c>
      <c r="AD29" t="n">
        <v>252114.9444594995</v>
      </c>
      <c r="AE29" t="n">
        <v>344954.7895356865</v>
      </c>
      <c r="AF29" t="n">
        <v>1.804368659428044e-06</v>
      </c>
      <c r="AG29" t="n">
        <v>12</v>
      </c>
      <c r="AH29" t="n">
        <v>312032.7885695913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7.4822</v>
      </c>
      <c r="E30" t="n">
        <v>13.36</v>
      </c>
      <c r="F30" t="n">
        <v>10.62</v>
      </c>
      <c r="G30" t="n">
        <v>49.02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127.63</v>
      </c>
      <c r="Q30" t="n">
        <v>197.76</v>
      </c>
      <c r="R30" t="n">
        <v>34.55</v>
      </c>
      <c r="S30" t="n">
        <v>25.4</v>
      </c>
      <c r="T30" t="n">
        <v>3708.4</v>
      </c>
      <c r="U30" t="n">
        <v>0.74</v>
      </c>
      <c r="V30" t="n">
        <v>0.88</v>
      </c>
      <c r="W30" t="n">
        <v>2.96</v>
      </c>
      <c r="X30" t="n">
        <v>0.23</v>
      </c>
      <c r="Y30" t="n">
        <v>1</v>
      </c>
      <c r="Z30" t="n">
        <v>10</v>
      </c>
      <c r="AA30" t="n">
        <v>251.6581457739946</v>
      </c>
      <c r="AB30" t="n">
        <v>344.3297774216433</v>
      </c>
      <c r="AC30" t="n">
        <v>311.4674267345021</v>
      </c>
      <c r="AD30" t="n">
        <v>251658.1457739946</v>
      </c>
      <c r="AE30" t="n">
        <v>344329.7774216433</v>
      </c>
      <c r="AF30" t="n">
        <v>1.806686719959921e-06</v>
      </c>
      <c r="AG30" t="n">
        <v>12</v>
      </c>
      <c r="AH30" t="n">
        <v>311467.4267345021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7.4749</v>
      </c>
      <c r="E31" t="n">
        <v>13.38</v>
      </c>
      <c r="F31" t="n">
        <v>10.63</v>
      </c>
      <c r="G31" t="n">
        <v>49.08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127.35</v>
      </c>
      <c r="Q31" t="n">
        <v>197.77</v>
      </c>
      <c r="R31" t="n">
        <v>34.97</v>
      </c>
      <c r="S31" t="n">
        <v>25.4</v>
      </c>
      <c r="T31" t="n">
        <v>3918.52</v>
      </c>
      <c r="U31" t="n">
        <v>0.73</v>
      </c>
      <c r="V31" t="n">
        <v>0.88</v>
      </c>
      <c r="W31" t="n">
        <v>2.96</v>
      </c>
      <c r="X31" t="n">
        <v>0.24</v>
      </c>
      <c r="Y31" t="n">
        <v>1</v>
      </c>
      <c r="Z31" t="n">
        <v>10</v>
      </c>
      <c r="AA31" t="n">
        <v>251.6126204664807</v>
      </c>
      <c r="AB31" t="n">
        <v>344.267487687468</v>
      </c>
      <c r="AC31" t="n">
        <v>311.4110818451323</v>
      </c>
      <c r="AD31" t="n">
        <v>251612.6204664807</v>
      </c>
      <c r="AE31" t="n">
        <v>344267.487687468</v>
      </c>
      <c r="AF31" t="n">
        <v>1.804924028097139e-06</v>
      </c>
      <c r="AG31" t="n">
        <v>12</v>
      </c>
      <c r="AH31" t="n">
        <v>311411.0818451323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7.5039</v>
      </c>
      <c r="E32" t="n">
        <v>13.33</v>
      </c>
      <c r="F32" t="n">
        <v>10.62</v>
      </c>
      <c r="G32" t="n">
        <v>53.08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127.06</v>
      </c>
      <c r="Q32" t="n">
        <v>197.76</v>
      </c>
      <c r="R32" t="n">
        <v>34.3</v>
      </c>
      <c r="S32" t="n">
        <v>25.4</v>
      </c>
      <c r="T32" t="n">
        <v>3587.91</v>
      </c>
      <c r="U32" t="n">
        <v>0.74</v>
      </c>
      <c r="V32" t="n">
        <v>0.88</v>
      </c>
      <c r="W32" t="n">
        <v>2.96</v>
      </c>
      <c r="X32" t="n">
        <v>0.23</v>
      </c>
      <c r="Y32" t="n">
        <v>1</v>
      </c>
      <c r="Z32" t="n">
        <v>10</v>
      </c>
      <c r="AA32" t="n">
        <v>250.8743656079298</v>
      </c>
      <c r="AB32" t="n">
        <v>343.2573748204934</v>
      </c>
      <c r="AC32" t="n">
        <v>310.4973727324792</v>
      </c>
      <c r="AD32" t="n">
        <v>250874.3656079298</v>
      </c>
      <c r="AE32" t="n">
        <v>343257.3748204934</v>
      </c>
      <c r="AF32" t="n">
        <v>1.81192650262052e-06</v>
      </c>
      <c r="AG32" t="n">
        <v>12</v>
      </c>
      <c r="AH32" t="n">
        <v>310497.3727324792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7.5031</v>
      </c>
      <c r="E33" t="n">
        <v>13.33</v>
      </c>
      <c r="F33" t="n">
        <v>10.62</v>
      </c>
      <c r="G33" t="n">
        <v>53.08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127</v>
      </c>
      <c r="Q33" t="n">
        <v>197.77</v>
      </c>
      <c r="R33" t="n">
        <v>34.28</v>
      </c>
      <c r="S33" t="n">
        <v>25.4</v>
      </c>
      <c r="T33" t="n">
        <v>3573.56</v>
      </c>
      <c r="U33" t="n">
        <v>0.74</v>
      </c>
      <c r="V33" t="n">
        <v>0.88</v>
      </c>
      <c r="W33" t="n">
        <v>2.96</v>
      </c>
      <c r="X33" t="n">
        <v>0.23</v>
      </c>
      <c r="Y33" t="n">
        <v>1</v>
      </c>
      <c r="Z33" t="n">
        <v>10</v>
      </c>
      <c r="AA33" t="n">
        <v>250.8444213446838</v>
      </c>
      <c r="AB33" t="n">
        <v>343.2164037584725</v>
      </c>
      <c r="AC33" t="n">
        <v>310.4603118911142</v>
      </c>
      <c r="AD33" t="n">
        <v>250844.4213446837</v>
      </c>
      <c r="AE33" t="n">
        <v>343216.4037584725</v>
      </c>
      <c r="AF33" t="n">
        <v>1.81173333090953e-06</v>
      </c>
      <c r="AG33" t="n">
        <v>12</v>
      </c>
      <c r="AH33" t="n">
        <v>310460.3118911142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7.5058</v>
      </c>
      <c r="E34" t="n">
        <v>13.32</v>
      </c>
      <c r="F34" t="n">
        <v>10.61</v>
      </c>
      <c r="G34" t="n">
        <v>53.06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126.47</v>
      </c>
      <c r="Q34" t="n">
        <v>197.78</v>
      </c>
      <c r="R34" t="n">
        <v>34.28</v>
      </c>
      <c r="S34" t="n">
        <v>25.4</v>
      </c>
      <c r="T34" t="n">
        <v>3573.97</v>
      </c>
      <c r="U34" t="n">
        <v>0.74</v>
      </c>
      <c r="V34" t="n">
        <v>0.88</v>
      </c>
      <c r="W34" t="n">
        <v>2.96</v>
      </c>
      <c r="X34" t="n">
        <v>0.22</v>
      </c>
      <c r="Y34" t="n">
        <v>1</v>
      </c>
      <c r="Z34" t="n">
        <v>10</v>
      </c>
      <c r="AA34" t="n">
        <v>250.3812740083895</v>
      </c>
      <c r="AB34" t="n">
        <v>342.5827051403367</v>
      </c>
      <c r="AC34" t="n">
        <v>309.8870925796915</v>
      </c>
      <c r="AD34" t="n">
        <v>250381.2740083894</v>
      </c>
      <c r="AE34" t="n">
        <v>342582.7051403366</v>
      </c>
      <c r="AF34" t="n">
        <v>1.812385285434121e-06</v>
      </c>
      <c r="AG34" t="n">
        <v>12</v>
      </c>
      <c r="AH34" t="n">
        <v>309887.0925796914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7.5382</v>
      </c>
      <c r="E35" t="n">
        <v>13.27</v>
      </c>
      <c r="F35" t="n">
        <v>10.59</v>
      </c>
      <c r="G35" t="n">
        <v>57.75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126.18</v>
      </c>
      <c r="Q35" t="n">
        <v>197.75</v>
      </c>
      <c r="R35" t="n">
        <v>33.45</v>
      </c>
      <c r="S35" t="n">
        <v>25.4</v>
      </c>
      <c r="T35" t="n">
        <v>3165.41</v>
      </c>
      <c r="U35" t="n">
        <v>0.76</v>
      </c>
      <c r="V35" t="n">
        <v>0.88</v>
      </c>
      <c r="W35" t="n">
        <v>2.96</v>
      </c>
      <c r="X35" t="n">
        <v>0.2</v>
      </c>
      <c r="Y35" t="n">
        <v>1</v>
      </c>
      <c r="Z35" t="n">
        <v>10</v>
      </c>
      <c r="AA35" t="n">
        <v>249.5609652432285</v>
      </c>
      <c r="AB35" t="n">
        <v>341.4603224983753</v>
      </c>
      <c r="AC35" t="n">
        <v>308.8718285618047</v>
      </c>
      <c r="AD35" t="n">
        <v>249560.9652432285</v>
      </c>
      <c r="AE35" t="n">
        <v>341460.3224983753</v>
      </c>
      <c r="AF35" t="n">
        <v>1.820208739729208e-06</v>
      </c>
      <c r="AG35" t="n">
        <v>12</v>
      </c>
      <c r="AH35" t="n">
        <v>308871.8285618047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7.5429</v>
      </c>
      <c r="E36" t="n">
        <v>13.26</v>
      </c>
      <c r="F36" t="n">
        <v>10.58</v>
      </c>
      <c r="G36" t="n">
        <v>57.7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125.98</v>
      </c>
      <c r="Q36" t="n">
        <v>197.76</v>
      </c>
      <c r="R36" t="n">
        <v>33.31</v>
      </c>
      <c r="S36" t="n">
        <v>25.4</v>
      </c>
      <c r="T36" t="n">
        <v>3095.57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249.3052334161332</v>
      </c>
      <c r="AB36" t="n">
        <v>341.1104189304517</v>
      </c>
      <c r="AC36" t="n">
        <v>308.5553192993109</v>
      </c>
      <c r="AD36" t="n">
        <v>249305.2334161332</v>
      </c>
      <c r="AE36" t="n">
        <v>341110.4189304517</v>
      </c>
      <c r="AF36" t="n">
        <v>1.821343623531273e-06</v>
      </c>
      <c r="AG36" t="n">
        <v>12</v>
      </c>
      <c r="AH36" t="n">
        <v>308555.3192993109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7.5397</v>
      </c>
      <c r="E37" t="n">
        <v>13.26</v>
      </c>
      <c r="F37" t="n">
        <v>10.58</v>
      </c>
      <c r="G37" t="n">
        <v>57.73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126.07</v>
      </c>
      <c r="Q37" t="n">
        <v>197.78</v>
      </c>
      <c r="R37" t="n">
        <v>33.38</v>
      </c>
      <c r="S37" t="n">
        <v>25.4</v>
      </c>
      <c r="T37" t="n">
        <v>3132.26</v>
      </c>
      <c r="U37" t="n">
        <v>0.76</v>
      </c>
      <c r="V37" t="n">
        <v>0.88</v>
      </c>
      <c r="W37" t="n">
        <v>2.96</v>
      </c>
      <c r="X37" t="n">
        <v>0.19</v>
      </c>
      <c r="Y37" t="n">
        <v>1</v>
      </c>
      <c r="Z37" t="n">
        <v>10</v>
      </c>
      <c r="AA37" t="n">
        <v>249.42355720857</v>
      </c>
      <c r="AB37" t="n">
        <v>341.272314763341</v>
      </c>
      <c r="AC37" t="n">
        <v>308.7017640211315</v>
      </c>
      <c r="AD37" t="n">
        <v>249423.55720857</v>
      </c>
      <c r="AE37" t="n">
        <v>341272.314763341</v>
      </c>
      <c r="AF37" t="n">
        <v>1.820570936687314e-06</v>
      </c>
      <c r="AG37" t="n">
        <v>12</v>
      </c>
      <c r="AH37" t="n">
        <v>308701.7640211314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7.5715</v>
      </c>
      <c r="E38" t="n">
        <v>13.21</v>
      </c>
      <c r="F38" t="n">
        <v>10.56</v>
      </c>
      <c r="G38" t="n">
        <v>63.37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125.42</v>
      </c>
      <c r="Q38" t="n">
        <v>197.75</v>
      </c>
      <c r="R38" t="n">
        <v>32.78</v>
      </c>
      <c r="S38" t="n">
        <v>25.4</v>
      </c>
      <c r="T38" t="n">
        <v>2834.42</v>
      </c>
      <c r="U38" t="n">
        <v>0.77</v>
      </c>
      <c r="V38" t="n">
        <v>0.88</v>
      </c>
      <c r="W38" t="n">
        <v>2.95</v>
      </c>
      <c r="X38" t="n">
        <v>0.17</v>
      </c>
      <c r="Y38" t="n">
        <v>1</v>
      </c>
      <c r="Z38" t="n">
        <v>10</v>
      </c>
      <c r="AA38" t="n">
        <v>248.3621803289524</v>
      </c>
      <c r="AB38" t="n">
        <v>339.8200920920057</v>
      </c>
      <c r="AC38" t="n">
        <v>307.3881394433406</v>
      </c>
      <c r="AD38" t="n">
        <v>248362.1803289524</v>
      </c>
      <c r="AE38" t="n">
        <v>339820.0920920057</v>
      </c>
      <c r="AF38" t="n">
        <v>1.828249512199159e-06</v>
      </c>
      <c r="AG38" t="n">
        <v>12</v>
      </c>
      <c r="AH38" t="n">
        <v>307388.1394433406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7.5695</v>
      </c>
      <c r="E39" t="n">
        <v>13.21</v>
      </c>
      <c r="F39" t="n">
        <v>10.56</v>
      </c>
      <c r="G39" t="n">
        <v>63.38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125.62</v>
      </c>
      <c r="Q39" t="n">
        <v>197.75</v>
      </c>
      <c r="R39" t="n">
        <v>32.81</v>
      </c>
      <c r="S39" t="n">
        <v>25.4</v>
      </c>
      <c r="T39" t="n">
        <v>2851.07</v>
      </c>
      <c r="U39" t="n">
        <v>0.77</v>
      </c>
      <c r="V39" t="n">
        <v>0.88</v>
      </c>
      <c r="W39" t="n">
        <v>2.95</v>
      </c>
      <c r="X39" t="n">
        <v>0.17</v>
      </c>
      <c r="Y39" t="n">
        <v>1</v>
      </c>
      <c r="Z39" t="n">
        <v>10</v>
      </c>
      <c r="AA39" t="n">
        <v>248.5389389159097</v>
      </c>
      <c r="AB39" t="n">
        <v>340.061940988719</v>
      </c>
      <c r="AC39" t="n">
        <v>307.6069066207888</v>
      </c>
      <c r="AD39" t="n">
        <v>248538.9389159097</v>
      </c>
      <c r="AE39" t="n">
        <v>340061.940988719</v>
      </c>
      <c r="AF39" t="n">
        <v>1.827766582921684e-06</v>
      </c>
      <c r="AG39" t="n">
        <v>12</v>
      </c>
      <c r="AH39" t="n">
        <v>307606.9066207888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7.5718</v>
      </c>
      <c r="E40" t="n">
        <v>13.21</v>
      </c>
      <c r="F40" t="n">
        <v>10.56</v>
      </c>
      <c r="G40" t="n">
        <v>63.36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125.42</v>
      </c>
      <c r="Q40" t="n">
        <v>197.78</v>
      </c>
      <c r="R40" t="n">
        <v>32.68</v>
      </c>
      <c r="S40" t="n">
        <v>25.4</v>
      </c>
      <c r="T40" t="n">
        <v>2787.7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248.3572360143129</v>
      </c>
      <c r="AB40" t="n">
        <v>339.8133270625882</v>
      </c>
      <c r="AC40" t="n">
        <v>307.382020058836</v>
      </c>
      <c r="AD40" t="n">
        <v>248357.2360143129</v>
      </c>
      <c r="AE40" t="n">
        <v>339813.3270625882</v>
      </c>
      <c r="AF40" t="n">
        <v>1.828321951590779e-06</v>
      </c>
      <c r="AG40" t="n">
        <v>12</v>
      </c>
      <c r="AH40" t="n">
        <v>307382.020058836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7.5683</v>
      </c>
      <c r="E41" t="n">
        <v>13.21</v>
      </c>
      <c r="F41" t="n">
        <v>10.57</v>
      </c>
      <c r="G41" t="n">
        <v>63.4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125.27</v>
      </c>
      <c r="Q41" t="n">
        <v>197.76</v>
      </c>
      <c r="R41" t="n">
        <v>32.79</v>
      </c>
      <c r="S41" t="n">
        <v>25.4</v>
      </c>
      <c r="T41" t="n">
        <v>2841.85</v>
      </c>
      <c r="U41" t="n">
        <v>0.77</v>
      </c>
      <c r="V41" t="n">
        <v>0.88</v>
      </c>
      <c r="W41" t="n">
        <v>2.96</v>
      </c>
      <c r="X41" t="n">
        <v>0.18</v>
      </c>
      <c r="Y41" t="n">
        <v>1</v>
      </c>
      <c r="Z41" t="n">
        <v>10</v>
      </c>
      <c r="AA41" t="n">
        <v>248.339910202653</v>
      </c>
      <c r="AB41" t="n">
        <v>339.7896211227143</v>
      </c>
      <c r="AC41" t="n">
        <v>307.3605765805921</v>
      </c>
      <c r="AD41" t="n">
        <v>248339.910202653</v>
      </c>
      <c r="AE41" t="n">
        <v>339789.6211227142</v>
      </c>
      <c r="AF41" t="n">
        <v>1.827476825355199e-06</v>
      </c>
      <c r="AG41" t="n">
        <v>12</v>
      </c>
      <c r="AH41" t="n">
        <v>307360.5765805921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7.57</v>
      </c>
      <c r="E42" t="n">
        <v>13.21</v>
      </c>
      <c r="F42" t="n">
        <v>10.56</v>
      </c>
      <c r="G42" t="n">
        <v>63.38</v>
      </c>
      <c r="H42" t="n">
        <v>1.12</v>
      </c>
      <c r="I42" t="n">
        <v>10</v>
      </c>
      <c r="J42" t="n">
        <v>173.55</v>
      </c>
      <c r="K42" t="n">
        <v>50.28</v>
      </c>
      <c r="L42" t="n">
        <v>11</v>
      </c>
      <c r="M42" t="n">
        <v>8</v>
      </c>
      <c r="N42" t="n">
        <v>32.27</v>
      </c>
      <c r="O42" t="n">
        <v>21638.31</v>
      </c>
      <c r="P42" t="n">
        <v>124.8</v>
      </c>
      <c r="Q42" t="n">
        <v>197.77</v>
      </c>
      <c r="R42" t="n">
        <v>32.8</v>
      </c>
      <c r="S42" t="n">
        <v>25.4</v>
      </c>
      <c r="T42" t="n">
        <v>2848.11</v>
      </c>
      <c r="U42" t="n">
        <v>0.77</v>
      </c>
      <c r="V42" t="n">
        <v>0.88</v>
      </c>
      <c r="W42" t="n">
        <v>2.95</v>
      </c>
      <c r="X42" t="n">
        <v>0.17</v>
      </c>
      <c r="Y42" t="n">
        <v>1</v>
      </c>
      <c r="Z42" t="n">
        <v>10</v>
      </c>
      <c r="AA42" t="n">
        <v>247.9411991527862</v>
      </c>
      <c r="AB42" t="n">
        <v>339.2440870743966</v>
      </c>
      <c r="AC42" t="n">
        <v>306.8671075361839</v>
      </c>
      <c r="AD42" t="n">
        <v>247941.1991527862</v>
      </c>
      <c r="AE42" t="n">
        <v>339244.0870743967</v>
      </c>
      <c r="AF42" t="n">
        <v>1.827887315241053e-06</v>
      </c>
      <c r="AG42" t="n">
        <v>12</v>
      </c>
      <c r="AH42" t="n">
        <v>306867.1075361839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7.5965</v>
      </c>
      <c r="E43" t="n">
        <v>13.16</v>
      </c>
      <c r="F43" t="n">
        <v>10.55</v>
      </c>
      <c r="G43" t="n">
        <v>70.33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124.4</v>
      </c>
      <c r="Q43" t="n">
        <v>197.78</v>
      </c>
      <c r="R43" t="n">
        <v>32.28</v>
      </c>
      <c r="S43" t="n">
        <v>25.4</v>
      </c>
      <c r="T43" t="n">
        <v>2592.43</v>
      </c>
      <c r="U43" t="n">
        <v>0.79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247.1880879440634</v>
      </c>
      <c r="AB43" t="n">
        <v>338.2136470937011</v>
      </c>
      <c r="AC43" t="n">
        <v>305.935011301014</v>
      </c>
      <c r="AD43" t="n">
        <v>247188.0879440634</v>
      </c>
      <c r="AE43" t="n">
        <v>338213.6470937011</v>
      </c>
      <c r="AF43" t="n">
        <v>1.83428612816759e-06</v>
      </c>
      <c r="AG43" t="n">
        <v>12</v>
      </c>
      <c r="AH43" t="n">
        <v>305935.011301014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7.5913</v>
      </c>
      <c r="E44" t="n">
        <v>13.17</v>
      </c>
      <c r="F44" t="n">
        <v>10.56</v>
      </c>
      <c r="G44" t="n">
        <v>70.39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124.56</v>
      </c>
      <c r="Q44" t="n">
        <v>197.78</v>
      </c>
      <c r="R44" t="n">
        <v>32.62</v>
      </c>
      <c r="S44" t="n">
        <v>25.4</v>
      </c>
      <c r="T44" t="n">
        <v>2761.99</v>
      </c>
      <c r="U44" t="n">
        <v>0.78</v>
      </c>
      <c r="V44" t="n">
        <v>0.88</v>
      </c>
      <c r="W44" t="n">
        <v>2.96</v>
      </c>
      <c r="X44" t="n">
        <v>0.17</v>
      </c>
      <c r="Y44" t="n">
        <v>1</v>
      </c>
      <c r="Z44" t="n">
        <v>10</v>
      </c>
      <c r="AA44" t="n">
        <v>247.42018749079</v>
      </c>
      <c r="AB44" t="n">
        <v>338.5312159330416</v>
      </c>
      <c r="AC44" t="n">
        <v>306.2222718160386</v>
      </c>
      <c r="AD44" t="n">
        <v>247420.18749079</v>
      </c>
      <c r="AE44" t="n">
        <v>338531.2159330416</v>
      </c>
      <c r="AF44" t="n">
        <v>1.833030512046156e-06</v>
      </c>
      <c r="AG44" t="n">
        <v>12</v>
      </c>
      <c r="AH44" t="n">
        <v>306222.2718160386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7.5956</v>
      </c>
      <c r="E45" t="n">
        <v>13.17</v>
      </c>
      <c r="F45" t="n">
        <v>10.55</v>
      </c>
      <c r="G45" t="n">
        <v>70.34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124.5</v>
      </c>
      <c r="Q45" t="n">
        <v>197.77</v>
      </c>
      <c r="R45" t="n">
        <v>32.38</v>
      </c>
      <c r="S45" t="n">
        <v>25.4</v>
      </c>
      <c r="T45" t="n">
        <v>2643.24</v>
      </c>
      <c r="U45" t="n">
        <v>0.78</v>
      </c>
      <c r="V45" t="n">
        <v>0.88</v>
      </c>
      <c r="W45" t="n">
        <v>2.95</v>
      </c>
      <c r="X45" t="n">
        <v>0.16</v>
      </c>
      <c r="Y45" t="n">
        <v>1</v>
      </c>
      <c r="Z45" t="n">
        <v>10</v>
      </c>
      <c r="AA45" t="n">
        <v>247.2743814901047</v>
      </c>
      <c r="AB45" t="n">
        <v>338.3317177303973</v>
      </c>
      <c r="AC45" t="n">
        <v>306.0418134418571</v>
      </c>
      <c r="AD45" t="n">
        <v>247274.3814901047</v>
      </c>
      <c r="AE45" t="n">
        <v>338331.7177303972</v>
      </c>
      <c r="AF45" t="n">
        <v>1.834068809992727e-06</v>
      </c>
      <c r="AG45" t="n">
        <v>12</v>
      </c>
      <c r="AH45" t="n">
        <v>306041.8134418571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7.5991</v>
      </c>
      <c r="E46" t="n">
        <v>13.16</v>
      </c>
      <c r="F46" t="n">
        <v>10.54</v>
      </c>
      <c r="G46" t="n">
        <v>70.3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124.1</v>
      </c>
      <c r="Q46" t="n">
        <v>197.77</v>
      </c>
      <c r="R46" t="n">
        <v>32.16</v>
      </c>
      <c r="S46" t="n">
        <v>25.4</v>
      </c>
      <c r="T46" t="n">
        <v>2532.44</v>
      </c>
      <c r="U46" t="n">
        <v>0.79</v>
      </c>
      <c r="V46" t="n">
        <v>0.88</v>
      </c>
      <c r="W46" t="n">
        <v>2.95</v>
      </c>
      <c r="X46" t="n">
        <v>0.15</v>
      </c>
      <c r="Y46" t="n">
        <v>1</v>
      </c>
      <c r="Z46" t="n">
        <v>10</v>
      </c>
      <c r="AA46" t="n">
        <v>246.8982632286518</v>
      </c>
      <c r="AB46" t="n">
        <v>337.8170961319111</v>
      </c>
      <c r="AC46" t="n">
        <v>305.5763066064543</v>
      </c>
      <c r="AD46" t="n">
        <v>246898.2632286518</v>
      </c>
      <c r="AE46" t="n">
        <v>337817.096131911</v>
      </c>
      <c r="AF46" t="n">
        <v>1.834913936228307e-06</v>
      </c>
      <c r="AG46" t="n">
        <v>12</v>
      </c>
      <c r="AH46" t="n">
        <v>305576.3066064543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7.5937</v>
      </c>
      <c r="E47" t="n">
        <v>13.17</v>
      </c>
      <c r="F47" t="n">
        <v>10.55</v>
      </c>
      <c r="G47" t="n">
        <v>70.36</v>
      </c>
      <c r="H47" t="n">
        <v>1.24</v>
      </c>
      <c r="I47" t="n">
        <v>9</v>
      </c>
      <c r="J47" t="n">
        <v>175.39</v>
      </c>
      <c r="K47" t="n">
        <v>50.28</v>
      </c>
      <c r="L47" t="n">
        <v>12.25</v>
      </c>
      <c r="M47" t="n">
        <v>7</v>
      </c>
      <c r="N47" t="n">
        <v>32.86</v>
      </c>
      <c r="O47" t="n">
        <v>21865.03</v>
      </c>
      <c r="P47" t="n">
        <v>124.09</v>
      </c>
      <c r="Q47" t="n">
        <v>197.79</v>
      </c>
      <c r="R47" t="n">
        <v>32.48</v>
      </c>
      <c r="S47" t="n">
        <v>25.4</v>
      </c>
      <c r="T47" t="n">
        <v>2691.95</v>
      </c>
      <c r="U47" t="n">
        <v>0.78</v>
      </c>
      <c r="V47" t="n">
        <v>0.88</v>
      </c>
      <c r="W47" t="n">
        <v>2.95</v>
      </c>
      <c r="X47" t="n">
        <v>0.16</v>
      </c>
      <c r="Y47" t="n">
        <v>1</v>
      </c>
      <c r="Z47" t="n">
        <v>10</v>
      </c>
      <c r="AA47" t="n">
        <v>247.0115100914198</v>
      </c>
      <c r="AB47" t="n">
        <v>337.972045485649</v>
      </c>
      <c r="AC47" t="n">
        <v>305.7164678113443</v>
      </c>
      <c r="AD47" t="n">
        <v>247011.5100914197</v>
      </c>
      <c r="AE47" t="n">
        <v>337972.045485649</v>
      </c>
      <c r="AF47" t="n">
        <v>1.833610027179126e-06</v>
      </c>
      <c r="AG47" t="n">
        <v>12</v>
      </c>
      <c r="AH47" t="n">
        <v>305716.4678113443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7.5986</v>
      </c>
      <c r="E48" t="n">
        <v>13.16</v>
      </c>
      <c r="F48" t="n">
        <v>10.55</v>
      </c>
      <c r="G48" t="n">
        <v>70.31</v>
      </c>
      <c r="H48" t="n">
        <v>1.26</v>
      </c>
      <c r="I48" t="n">
        <v>9</v>
      </c>
      <c r="J48" t="n">
        <v>175.76</v>
      </c>
      <c r="K48" t="n">
        <v>50.28</v>
      </c>
      <c r="L48" t="n">
        <v>12.5</v>
      </c>
      <c r="M48" t="n">
        <v>7</v>
      </c>
      <c r="N48" t="n">
        <v>32.98</v>
      </c>
      <c r="O48" t="n">
        <v>21910.49</v>
      </c>
      <c r="P48" t="n">
        <v>123.76</v>
      </c>
      <c r="Q48" t="n">
        <v>197.77</v>
      </c>
      <c r="R48" t="n">
        <v>32.21</v>
      </c>
      <c r="S48" t="n">
        <v>25.4</v>
      </c>
      <c r="T48" t="n">
        <v>2556.74</v>
      </c>
      <c r="U48" t="n">
        <v>0.79</v>
      </c>
      <c r="V48" t="n">
        <v>0.88</v>
      </c>
      <c r="W48" t="n">
        <v>2.95</v>
      </c>
      <c r="X48" t="n">
        <v>0.16</v>
      </c>
      <c r="Y48" t="n">
        <v>1</v>
      </c>
      <c r="Z48" t="n">
        <v>10</v>
      </c>
      <c r="AA48" t="n">
        <v>246.6955696617541</v>
      </c>
      <c r="AB48" t="n">
        <v>337.5397618514727</v>
      </c>
      <c r="AC48" t="n">
        <v>305.3254407204997</v>
      </c>
      <c r="AD48" t="n">
        <v>246695.5696617541</v>
      </c>
      <c r="AE48" t="n">
        <v>337539.7618514727</v>
      </c>
      <c r="AF48" t="n">
        <v>1.834793203908938e-06</v>
      </c>
      <c r="AG48" t="n">
        <v>12</v>
      </c>
      <c r="AH48" t="n">
        <v>305325.4407204997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7.6287</v>
      </c>
      <c r="E49" t="n">
        <v>13.11</v>
      </c>
      <c r="F49" t="n">
        <v>10.53</v>
      </c>
      <c r="G49" t="n">
        <v>78.95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123.33</v>
      </c>
      <c r="Q49" t="n">
        <v>197.75</v>
      </c>
      <c r="R49" t="n">
        <v>31.58</v>
      </c>
      <c r="S49" t="n">
        <v>25.4</v>
      </c>
      <c r="T49" t="n">
        <v>2248.25</v>
      </c>
      <c r="U49" t="n">
        <v>0.8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245.8378976672537</v>
      </c>
      <c r="AB49" t="n">
        <v>336.3662571907798</v>
      </c>
      <c r="AC49" t="n">
        <v>304.2639336975989</v>
      </c>
      <c r="AD49" t="n">
        <v>245837.8976672537</v>
      </c>
      <c r="AE49" t="n">
        <v>336366.2571907798</v>
      </c>
      <c r="AF49" t="n">
        <v>1.84206128953493e-06</v>
      </c>
      <c r="AG49" t="n">
        <v>12</v>
      </c>
      <c r="AH49" t="n">
        <v>304263.9336975989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7.6312</v>
      </c>
      <c r="E50" t="n">
        <v>13.1</v>
      </c>
      <c r="F50" t="n">
        <v>10.52</v>
      </c>
      <c r="G50" t="n">
        <v>78.91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6</v>
      </c>
      <c r="N50" t="n">
        <v>33.21</v>
      </c>
      <c r="O50" t="n">
        <v>22001.54</v>
      </c>
      <c r="P50" t="n">
        <v>123.3</v>
      </c>
      <c r="Q50" t="n">
        <v>197.77</v>
      </c>
      <c r="R50" t="n">
        <v>31.46</v>
      </c>
      <c r="S50" t="n">
        <v>25.4</v>
      </c>
      <c r="T50" t="n">
        <v>2186.02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245.7438965933959</v>
      </c>
      <c r="AB50" t="n">
        <v>336.2376407744931</v>
      </c>
      <c r="AC50" t="n">
        <v>304.1475922515682</v>
      </c>
      <c r="AD50" t="n">
        <v>245743.8965933959</v>
      </c>
      <c r="AE50" t="n">
        <v>336237.640774493</v>
      </c>
      <c r="AF50" t="n">
        <v>1.842664951131773e-06</v>
      </c>
      <c r="AG50" t="n">
        <v>12</v>
      </c>
      <c r="AH50" t="n">
        <v>304147.5922515682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7.6249</v>
      </c>
      <c r="E51" t="n">
        <v>13.12</v>
      </c>
      <c r="F51" t="n">
        <v>10.53</v>
      </c>
      <c r="G51" t="n">
        <v>79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6</v>
      </c>
      <c r="N51" t="n">
        <v>33.33</v>
      </c>
      <c r="O51" t="n">
        <v>22047.13</v>
      </c>
      <c r="P51" t="n">
        <v>123.44</v>
      </c>
      <c r="Q51" t="n">
        <v>197.75</v>
      </c>
      <c r="R51" t="n">
        <v>31.74</v>
      </c>
      <c r="S51" t="n">
        <v>25.4</v>
      </c>
      <c r="T51" t="n">
        <v>2325.44</v>
      </c>
      <c r="U51" t="n">
        <v>0.8</v>
      </c>
      <c r="V51" t="n">
        <v>0.88</v>
      </c>
      <c r="W51" t="n">
        <v>2.95</v>
      </c>
      <c r="X51" t="n">
        <v>0.14</v>
      </c>
      <c r="Y51" t="n">
        <v>1</v>
      </c>
      <c r="Z51" t="n">
        <v>10</v>
      </c>
      <c r="AA51" t="n">
        <v>245.9773394629961</v>
      </c>
      <c r="AB51" t="n">
        <v>336.5570476074524</v>
      </c>
      <c r="AC51" t="n">
        <v>304.4365153446803</v>
      </c>
      <c r="AD51" t="n">
        <v>245977.3394629961</v>
      </c>
      <c r="AE51" t="n">
        <v>336557.0476074524</v>
      </c>
      <c r="AF51" t="n">
        <v>1.841143723907728e-06</v>
      </c>
      <c r="AG51" t="n">
        <v>12</v>
      </c>
      <c r="AH51" t="n">
        <v>304436.5153446803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7.6297</v>
      </c>
      <c r="E52" t="n">
        <v>13.11</v>
      </c>
      <c r="F52" t="n">
        <v>10.52</v>
      </c>
      <c r="G52" t="n">
        <v>78.93000000000001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6</v>
      </c>
      <c r="N52" t="n">
        <v>33.45</v>
      </c>
      <c r="O52" t="n">
        <v>22092.76</v>
      </c>
      <c r="P52" t="n">
        <v>123.29</v>
      </c>
      <c r="Q52" t="n">
        <v>197.76</v>
      </c>
      <c r="R52" t="n">
        <v>31.57</v>
      </c>
      <c r="S52" t="n">
        <v>25.4</v>
      </c>
      <c r="T52" t="n">
        <v>2239.47</v>
      </c>
      <c r="U52" t="n">
        <v>0.8</v>
      </c>
      <c r="V52" t="n">
        <v>0.88</v>
      </c>
      <c r="W52" t="n">
        <v>2.95</v>
      </c>
      <c r="X52" t="n">
        <v>0.13</v>
      </c>
      <c r="Y52" t="n">
        <v>1</v>
      </c>
      <c r="Z52" t="n">
        <v>10</v>
      </c>
      <c r="AA52" t="n">
        <v>245.7607832071112</v>
      </c>
      <c r="AB52" t="n">
        <v>336.2607457843631</v>
      </c>
      <c r="AC52" t="n">
        <v>304.1684921517244</v>
      </c>
      <c r="AD52" t="n">
        <v>245760.7832071112</v>
      </c>
      <c r="AE52" t="n">
        <v>336260.7457843631</v>
      </c>
      <c r="AF52" t="n">
        <v>1.842302754173667e-06</v>
      </c>
      <c r="AG52" t="n">
        <v>12</v>
      </c>
      <c r="AH52" t="n">
        <v>304168.4921517243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7.6318</v>
      </c>
      <c r="E53" t="n">
        <v>13.1</v>
      </c>
      <c r="F53" t="n">
        <v>10.52</v>
      </c>
      <c r="G53" t="n">
        <v>78.91</v>
      </c>
      <c r="H53" t="n">
        <v>1.37</v>
      </c>
      <c r="I53" t="n">
        <v>8</v>
      </c>
      <c r="J53" t="n">
        <v>177.6</v>
      </c>
      <c r="K53" t="n">
        <v>50.28</v>
      </c>
      <c r="L53" t="n">
        <v>13.75</v>
      </c>
      <c r="M53" t="n">
        <v>6</v>
      </c>
      <c r="N53" t="n">
        <v>33.57</v>
      </c>
      <c r="O53" t="n">
        <v>22138.42</v>
      </c>
      <c r="P53" t="n">
        <v>122.96</v>
      </c>
      <c r="Q53" t="n">
        <v>197.75</v>
      </c>
      <c r="R53" t="n">
        <v>31.38</v>
      </c>
      <c r="S53" t="n">
        <v>25.4</v>
      </c>
      <c r="T53" t="n">
        <v>2144.29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245.4918499378626</v>
      </c>
      <c r="AB53" t="n">
        <v>335.8927794208789</v>
      </c>
      <c r="AC53" t="n">
        <v>303.835643981527</v>
      </c>
      <c r="AD53" t="n">
        <v>245491.8499378626</v>
      </c>
      <c r="AE53" t="n">
        <v>335892.7794208789</v>
      </c>
      <c r="AF53" t="n">
        <v>1.842809829915015e-06</v>
      </c>
      <c r="AG53" t="n">
        <v>12</v>
      </c>
      <c r="AH53" t="n">
        <v>303835.643981527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7.626</v>
      </c>
      <c r="E54" t="n">
        <v>13.11</v>
      </c>
      <c r="F54" t="n">
        <v>10.53</v>
      </c>
      <c r="G54" t="n">
        <v>78.98</v>
      </c>
      <c r="H54" t="n">
        <v>1.4</v>
      </c>
      <c r="I54" t="n">
        <v>8</v>
      </c>
      <c r="J54" t="n">
        <v>177.97</v>
      </c>
      <c r="K54" t="n">
        <v>50.28</v>
      </c>
      <c r="L54" t="n">
        <v>14</v>
      </c>
      <c r="M54" t="n">
        <v>6</v>
      </c>
      <c r="N54" t="n">
        <v>33.69</v>
      </c>
      <c r="O54" t="n">
        <v>22184.13</v>
      </c>
      <c r="P54" t="n">
        <v>122.97</v>
      </c>
      <c r="Q54" t="n">
        <v>197.8</v>
      </c>
      <c r="R54" t="n">
        <v>31.76</v>
      </c>
      <c r="S54" t="n">
        <v>25.4</v>
      </c>
      <c r="T54" t="n">
        <v>2335.04</v>
      </c>
      <c r="U54" t="n">
        <v>0.8</v>
      </c>
      <c r="V54" t="n">
        <v>0.88</v>
      </c>
      <c r="W54" t="n">
        <v>2.95</v>
      </c>
      <c r="X54" t="n">
        <v>0.14</v>
      </c>
      <c r="Y54" t="n">
        <v>1</v>
      </c>
      <c r="Z54" t="n">
        <v>10</v>
      </c>
      <c r="AA54" t="n">
        <v>245.6242883841424</v>
      </c>
      <c r="AB54" t="n">
        <v>336.0739875458507</v>
      </c>
      <c r="AC54" t="n">
        <v>303.9995578573787</v>
      </c>
      <c r="AD54" t="n">
        <v>245624.2883841424</v>
      </c>
      <c r="AE54" t="n">
        <v>336073.9875458507</v>
      </c>
      <c r="AF54" t="n">
        <v>1.841409335010339e-06</v>
      </c>
      <c r="AG54" t="n">
        <v>12</v>
      </c>
      <c r="AH54" t="n">
        <v>303999.5578573787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7.6308</v>
      </c>
      <c r="E55" t="n">
        <v>13.1</v>
      </c>
      <c r="F55" t="n">
        <v>10.52</v>
      </c>
      <c r="G55" t="n">
        <v>78.92</v>
      </c>
      <c r="H55" t="n">
        <v>1.42</v>
      </c>
      <c r="I55" t="n">
        <v>8</v>
      </c>
      <c r="J55" t="n">
        <v>178.34</v>
      </c>
      <c r="K55" t="n">
        <v>50.28</v>
      </c>
      <c r="L55" t="n">
        <v>14.25</v>
      </c>
      <c r="M55" t="n">
        <v>6</v>
      </c>
      <c r="N55" t="n">
        <v>33.82</v>
      </c>
      <c r="O55" t="n">
        <v>22229.88</v>
      </c>
      <c r="P55" t="n">
        <v>122.38</v>
      </c>
      <c r="Q55" t="n">
        <v>197.81</v>
      </c>
      <c r="R55" t="n">
        <v>31.46</v>
      </c>
      <c r="S55" t="n">
        <v>25.4</v>
      </c>
      <c r="T55" t="n">
        <v>2185.39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245.0941963374621</v>
      </c>
      <c r="AB55" t="n">
        <v>335.3486922215725</v>
      </c>
      <c r="AC55" t="n">
        <v>303.343483700891</v>
      </c>
      <c r="AD55" t="n">
        <v>245094.1963374621</v>
      </c>
      <c r="AE55" t="n">
        <v>335348.6922215725</v>
      </c>
      <c r="AF55" t="n">
        <v>1.842568365276278e-06</v>
      </c>
      <c r="AG55" t="n">
        <v>12</v>
      </c>
      <c r="AH55" t="n">
        <v>303343.483700891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7.6228</v>
      </c>
      <c r="E56" t="n">
        <v>13.12</v>
      </c>
      <c r="F56" t="n">
        <v>10.54</v>
      </c>
      <c r="G56" t="n">
        <v>79.02</v>
      </c>
      <c r="H56" t="n">
        <v>1.44</v>
      </c>
      <c r="I56" t="n">
        <v>8</v>
      </c>
      <c r="J56" t="n">
        <v>178.72</v>
      </c>
      <c r="K56" t="n">
        <v>50.28</v>
      </c>
      <c r="L56" t="n">
        <v>14.5</v>
      </c>
      <c r="M56" t="n">
        <v>6</v>
      </c>
      <c r="N56" t="n">
        <v>33.94</v>
      </c>
      <c r="O56" t="n">
        <v>22275.67</v>
      </c>
      <c r="P56" t="n">
        <v>122.1</v>
      </c>
      <c r="Q56" t="n">
        <v>197.75</v>
      </c>
      <c r="R56" t="n">
        <v>31.93</v>
      </c>
      <c r="S56" t="n">
        <v>25.4</v>
      </c>
      <c r="T56" t="n">
        <v>2421.53</v>
      </c>
      <c r="U56" t="n">
        <v>0.8</v>
      </c>
      <c r="V56" t="n">
        <v>0.88</v>
      </c>
      <c r="W56" t="n">
        <v>2.95</v>
      </c>
      <c r="X56" t="n">
        <v>0.15</v>
      </c>
      <c r="Y56" t="n">
        <v>1</v>
      </c>
      <c r="Z56" t="n">
        <v>10</v>
      </c>
      <c r="AA56" t="n">
        <v>245.0870161981603</v>
      </c>
      <c r="AB56" t="n">
        <v>335.3388680382142</v>
      </c>
      <c r="AC56" t="n">
        <v>303.3345971238041</v>
      </c>
      <c r="AD56" t="n">
        <v>245087.0161981602</v>
      </c>
      <c r="AE56" t="n">
        <v>335338.8680382142</v>
      </c>
      <c r="AF56" t="n">
        <v>1.84063664816638e-06</v>
      </c>
      <c r="AG56" t="n">
        <v>12</v>
      </c>
      <c r="AH56" t="n">
        <v>303334.5971238042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7.6607</v>
      </c>
      <c r="E57" t="n">
        <v>13.05</v>
      </c>
      <c r="F57" t="n">
        <v>10.5</v>
      </c>
      <c r="G57" t="n">
        <v>90.03</v>
      </c>
      <c r="H57" t="n">
        <v>1.46</v>
      </c>
      <c r="I57" t="n">
        <v>7</v>
      </c>
      <c r="J57" t="n">
        <v>179.09</v>
      </c>
      <c r="K57" t="n">
        <v>50.28</v>
      </c>
      <c r="L57" t="n">
        <v>14.75</v>
      </c>
      <c r="M57" t="n">
        <v>5</v>
      </c>
      <c r="N57" t="n">
        <v>34.06</v>
      </c>
      <c r="O57" t="n">
        <v>22321.5</v>
      </c>
      <c r="P57" t="n">
        <v>122.03</v>
      </c>
      <c r="Q57" t="n">
        <v>197.75</v>
      </c>
      <c r="R57" t="n">
        <v>30.93</v>
      </c>
      <c r="S57" t="n">
        <v>25.4</v>
      </c>
      <c r="T57" t="n">
        <v>1924.06</v>
      </c>
      <c r="U57" t="n">
        <v>0.82</v>
      </c>
      <c r="V57" t="n">
        <v>0.89</v>
      </c>
      <c r="W57" t="n">
        <v>2.95</v>
      </c>
      <c r="X57" t="n">
        <v>0.11</v>
      </c>
      <c r="Y57" t="n">
        <v>1</v>
      </c>
      <c r="Z57" t="n">
        <v>10</v>
      </c>
      <c r="AA57" t="n">
        <v>244.3064015304905</v>
      </c>
      <c r="AB57" t="n">
        <v>334.2707966116205</v>
      </c>
      <c r="AC57" t="n">
        <v>302.3684609351165</v>
      </c>
      <c r="AD57" t="n">
        <v>244306.4015304905</v>
      </c>
      <c r="AE57" t="n">
        <v>334270.7966116205</v>
      </c>
      <c r="AF57" t="n">
        <v>1.849788157974522e-06</v>
      </c>
      <c r="AG57" t="n">
        <v>12</v>
      </c>
      <c r="AH57" t="n">
        <v>302368.4609351165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7.6539</v>
      </c>
      <c r="E58" t="n">
        <v>13.07</v>
      </c>
      <c r="F58" t="n">
        <v>10.52</v>
      </c>
      <c r="G58" t="n">
        <v>90.13</v>
      </c>
      <c r="H58" t="n">
        <v>1.48</v>
      </c>
      <c r="I58" t="n">
        <v>7</v>
      </c>
      <c r="J58" t="n">
        <v>179.46</v>
      </c>
      <c r="K58" t="n">
        <v>50.28</v>
      </c>
      <c r="L58" t="n">
        <v>15</v>
      </c>
      <c r="M58" t="n">
        <v>5</v>
      </c>
      <c r="N58" t="n">
        <v>34.18</v>
      </c>
      <c r="O58" t="n">
        <v>22367.38</v>
      </c>
      <c r="P58" t="n">
        <v>122.36</v>
      </c>
      <c r="Q58" t="n">
        <v>197.79</v>
      </c>
      <c r="R58" t="n">
        <v>31.3</v>
      </c>
      <c r="S58" t="n">
        <v>25.4</v>
      </c>
      <c r="T58" t="n">
        <v>2109.77</v>
      </c>
      <c r="U58" t="n">
        <v>0.8100000000000001</v>
      </c>
      <c r="V58" t="n">
        <v>0.88</v>
      </c>
      <c r="W58" t="n">
        <v>2.95</v>
      </c>
      <c r="X58" t="n">
        <v>0.12</v>
      </c>
      <c r="Y58" t="n">
        <v>1</v>
      </c>
      <c r="Z58" t="n">
        <v>10</v>
      </c>
      <c r="AA58" t="n">
        <v>244.7132107505911</v>
      </c>
      <c r="AB58" t="n">
        <v>334.8274109337179</v>
      </c>
      <c r="AC58" t="n">
        <v>302.8719527675262</v>
      </c>
      <c r="AD58" t="n">
        <v>244713.2107505911</v>
      </c>
      <c r="AE58" t="n">
        <v>334827.4109337179</v>
      </c>
      <c r="AF58" t="n">
        <v>1.848146198431109e-06</v>
      </c>
      <c r="AG58" t="n">
        <v>12</v>
      </c>
      <c r="AH58" t="n">
        <v>302871.9527675262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7.6614</v>
      </c>
      <c r="E59" t="n">
        <v>13.05</v>
      </c>
      <c r="F59" t="n">
        <v>10.5</v>
      </c>
      <c r="G59" t="n">
        <v>90.02</v>
      </c>
      <c r="H59" t="n">
        <v>1.5</v>
      </c>
      <c r="I59" t="n">
        <v>7</v>
      </c>
      <c r="J59" t="n">
        <v>179.83</v>
      </c>
      <c r="K59" t="n">
        <v>50.28</v>
      </c>
      <c r="L59" t="n">
        <v>15.25</v>
      </c>
      <c r="M59" t="n">
        <v>5</v>
      </c>
      <c r="N59" t="n">
        <v>34.3</v>
      </c>
      <c r="O59" t="n">
        <v>22413.29</v>
      </c>
      <c r="P59" t="n">
        <v>122.12</v>
      </c>
      <c r="Q59" t="n">
        <v>197.84</v>
      </c>
      <c r="R59" t="n">
        <v>30.83</v>
      </c>
      <c r="S59" t="n">
        <v>25.4</v>
      </c>
      <c r="T59" t="n">
        <v>1873.82</v>
      </c>
      <c r="U59" t="n">
        <v>0.82</v>
      </c>
      <c r="V59" t="n">
        <v>0.89</v>
      </c>
      <c r="W59" t="n">
        <v>2.95</v>
      </c>
      <c r="X59" t="n">
        <v>0.11</v>
      </c>
      <c r="Y59" t="n">
        <v>1</v>
      </c>
      <c r="Z59" t="n">
        <v>10</v>
      </c>
      <c r="AA59" t="n">
        <v>244.3592980601694</v>
      </c>
      <c r="AB59" t="n">
        <v>334.3431719771573</v>
      </c>
      <c r="AC59" t="n">
        <v>302.4339288973459</v>
      </c>
      <c r="AD59" t="n">
        <v>244359.2980601694</v>
      </c>
      <c r="AE59" t="n">
        <v>334343.1719771573</v>
      </c>
      <c r="AF59" t="n">
        <v>1.849957183221638e-06</v>
      </c>
      <c r="AG59" t="n">
        <v>12</v>
      </c>
      <c r="AH59" t="n">
        <v>302433.9288973459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7.6562</v>
      </c>
      <c r="E60" t="n">
        <v>13.06</v>
      </c>
      <c r="F60" t="n">
        <v>10.51</v>
      </c>
      <c r="G60" t="n">
        <v>90.09999999999999</v>
      </c>
      <c r="H60" t="n">
        <v>1.53</v>
      </c>
      <c r="I60" t="n">
        <v>7</v>
      </c>
      <c r="J60" t="n">
        <v>180.2</v>
      </c>
      <c r="K60" t="n">
        <v>50.28</v>
      </c>
      <c r="L60" t="n">
        <v>15.5</v>
      </c>
      <c r="M60" t="n">
        <v>5</v>
      </c>
      <c r="N60" t="n">
        <v>34.43</v>
      </c>
      <c r="O60" t="n">
        <v>22459.24</v>
      </c>
      <c r="P60" t="n">
        <v>122.1</v>
      </c>
      <c r="Q60" t="n">
        <v>197.78</v>
      </c>
      <c r="R60" t="n">
        <v>31.08</v>
      </c>
      <c r="S60" t="n">
        <v>25.4</v>
      </c>
      <c r="T60" t="n">
        <v>2000.62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244.45956647526</v>
      </c>
      <c r="AB60" t="n">
        <v>334.4803636462145</v>
      </c>
      <c r="AC60" t="n">
        <v>302.558027186058</v>
      </c>
      <c r="AD60" t="n">
        <v>244459.56647526</v>
      </c>
      <c r="AE60" t="n">
        <v>334480.3636462145</v>
      </c>
      <c r="AF60" t="n">
        <v>1.848701567100204e-06</v>
      </c>
      <c r="AG60" t="n">
        <v>12</v>
      </c>
      <c r="AH60" t="n">
        <v>302558.0271860581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7.6537</v>
      </c>
      <c r="E61" t="n">
        <v>13.07</v>
      </c>
      <c r="F61" t="n">
        <v>10.52</v>
      </c>
      <c r="G61" t="n">
        <v>90.13</v>
      </c>
      <c r="H61" t="n">
        <v>1.55</v>
      </c>
      <c r="I61" t="n">
        <v>7</v>
      </c>
      <c r="J61" t="n">
        <v>180.58</v>
      </c>
      <c r="K61" t="n">
        <v>50.28</v>
      </c>
      <c r="L61" t="n">
        <v>15.75</v>
      </c>
      <c r="M61" t="n">
        <v>5</v>
      </c>
      <c r="N61" t="n">
        <v>34.55</v>
      </c>
      <c r="O61" t="n">
        <v>22505.24</v>
      </c>
      <c r="P61" t="n">
        <v>122.09</v>
      </c>
      <c r="Q61" t="n">
        <v>197.76</v>
      </c>
      <c r="R61" t="n">
        <v>31.28</v>
      </c>
      <c r="S61" t="n">
        <v>25.4</v>
      </c>
      <c r="T61" t="n">
        <v>2102.9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244.5244000621742</v>
      </c>
      <c r="AB61" t="n">
        <v>334.5690718200864</v>
      </c>
      <c r="AC61" t="n">
        <v>302.6382691763184</v>
      </c>
      <c r="AD61" t="n">
        <v>244524.4000621742</v>
      </c>
      <c r="AE61" t="n">
        <v>334569.0718200864</v>
      </c>
      <c r="AF61" t="n">
        <v>1.848097905503361e-06</v>
      </c>
      <c r="AG61" t="n">
        <v>12</v>
      </c>
      <c r="AH61" t="n">
        <v>302638.2691763184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7.6594</v>
      </c>
      <c r="E62" t="n">
        <v>13.06</v>
      </c>
      <c r="F62" t="n">
        <v>10.51</v>
      </c>
      <c r="G62" t="n">
        <v>90.05</v>
      </c>
      <c r="H62" t="n">
        <v>1.57</v>
      </c>
      <c r="I62" t="n">
        <v>7</v>
      </c>
      <c r="J62" t="n">
        <v>180.95</v>
      </c>
      <c r="K62" t="n">
        <v>50.28</v>
      </c>
      <c r="L62" t="n">
        <v>16</v>
      </c>
      <c r="M62" t="n">
        <v>5</v>
      </c>
      <c r="N62" t="n">
        <v>34.67</v>
      </c>
      <c r="O62" t="n">
        <v>22551.28</v>
      </c>
      <c r="P62" t="n">
        <v>121.8</v>
      </c>
      <c r="Q62" t="n">
        <v>197.77</v>
      </c>
      <c r="R62" t="n">
        <v>30.99</v>
      </c>
      <c r="S62" t="n">
        <v>25.4</v>
      </c>
      <c r="T62" t="n">
        <v>1954.46</v>
      </c>
      <c r="U62" t="n">
        <v>0.82</v>
      </c>
      <c r="V62" t="n">
        <v>0.89</v>
      </c>
      <c r="W62" t="n">
        <v>2.95</v>
      </c>
      <c r="X62" t="n">
        <v>0.12</v>
      </c>
      <c r="Y62" t="n">
        <v>1</v>
      </c>
      <c r="Z62" t="n">
        <v>10</v>
      </c>
      <c r="AA62" t="n">
        <v>244.1959125255138</v>
      </c>
      <c r="AB62" t="n">
        <v>334.1196206805806</v>
      </c>
      <c r="AC62" t="n">
        <v>302.2317130227582</v>
      </c>
      <c r="AD62" t="n">
        <v>244195.9125255138</v>
      </c>
      <c r="AE62" t="n">
        <v>334119.6206805806</v>
      </c>
      <c r="AF62" t="n">
        <v>1.849474253944163e-06</v>
      </c>
      <c r="AG62" t="n">
        <v>12</v>
      </c>
      <c r="AH62" t="n">
        <v>302231.7130227582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7.6549</v>
      </c>
      <c r="E63" t="n">
        <v>13.06</v>
      </c>
      <c r="F63" t="n">
        <v>10.51</v>
      </c>
      <c r="G63" t="n">
        <v>90.12</v>
      </c>
      <c r="H63" t="n">
        <v>1.59</v>
      </c>
      <c r="I63" t="n">
        <v>7</v>
      </c>
      <c r="J63" t="n">
        <v>181.32</v>
      </c>
      <c r="K63" t="n">
        <v>50.28</v>
      </c>
      <c r="L63" t="n">
        <v>16.25</v>
      </c>
      <c r="M63" t="n">
        <v>5</v>
      </c>
      <c r="N63" t="n">
        <v>34.79</v>
      </c>
      <c r="O63" t="n">
        <v>22597.36</v>
      </c>
      <c r="P63" t="n">
        <v>121.4</v>
      </c>
      <c r="Q63" t="n">
        <v>197.77</v>
      </c>
      <c r="R63" t="n">
        <v>31.13</v>
      </c>
      <c r="S63" t="n">
        <v>25.4</v>
      </c>
      <c r="T63" t="n">
        <v>2027.42</v>
      </c>
      <c r="U63" t="n">
        <v>0.82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243.9824582402729</v>
      </c>
      <c r="AB63" t="n">
        <v>333.8275631105757</v>
      </c>
      <c r="AC63" t="n">
        <v>301.9675290173291</v>
      </c>
      <c r="AD63" t="n">
        <v>243982.4582402729</v>
      </c>
      <c r="AE63" t="n">
        <v>333827.5631105757</v>
      </c>
      <c r="AF63" t="n">
        <v>1.848387663069846e-06</v>
      </c>
      <c r="AG63" t="n">
        <v>12</v>
      </c>
      <c r="AH63" t="n">
        <v>301967.5290173291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7.6534</v>
      </c>
      <c r="E64" t="n">
        <v>13.07</v>
      </c>
      <c r="F64" t="n">
        <v>10.52</v>
      </c>
      <c r="G64" t="n">
        <v>90.14</v>
      </c>
      <c r="H64" t="n">
        <v>1.61</v>
      </c>
      <c r="I64" t="n">
        <v>7</v>
      </c>
      <c r="J64" t="n">
        <v>181.7</v>
      </c>
      <c r="K64" t="n">
        <v>50.28</v>
      </c>
      <c r="L64" t="n">
        <v>16.5</v>
      </c>
      <c r="M64" t="n">
        <v>5</v>
      </c>
      <c r="N64" t="n">
        <v>34.92</v>
      </c>
      <c r="O64" t="n">
        <v>22643.61</v>
      </c>
      <c r="P64" t="n">
        <v>121.06</v>
      </c>
      <c r="Q64" t="n">
        <v>197.75</v>
      </c>
      <c r="R64" t="n">
        <v>31.35</v>
      </c>
      <c r="S64" t="n">
        <v>25.4</v>
      </c>
      <c r="T64" t="n">
        <v>2134.37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243.7967585830328</v>
      </c>
      <c r="AB64" t="n">
        <v>333.5734806470493</v>
      </c>
      <c r="AC64" t="n">
        <v>301.7376958275146</v>
      </c>
      <c r="AD64" t="n">
        <v>243796.7585830328</v>
      </c>
      <c r="AE64" t="n">
        <v>333573.4806470493</v>
      </c>
      <c r="AF64" t="n">
        <v>1.84802546611174e-06</v>
      </c>
      <c r="AG64" t="n">
        <v>12</v>
      </c>
      <c r="AH64" t="n">
        <v>301737.6958275146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7.656</v>
      </c>
      <c r="E65" t="n">
        <v>13.06</v>
      </c>
      <c r="F65" t="n">
        <v>10.51</v>
      </c>
      <c r="G65" t="n">
        <v>90.09999999999999</v>
      </c>
      <c r="H65" t="n">
        <v>1.63</v>
      </c>
      <c r="I65" t="n">
        <v>7</v>
      </c>
      <c r="J65" t="n">
        <v>182.07</v>
      </c>
      <c r="K65" t="n">
        <v>50.28</v>
      </c>
      <c r="L65" t="n">
        <v>16.75</v>
      </c>
      <c r="M65" t="n">
        <v>5</v>
      </c>
      <c r="N65" t="n">
        <v>35.04</v>
      </c>
      <c r="O65" t="n">
        <v>22689.77</v>
      </c>
      <c r="P65" t="n">
        <v>120.7</v>
      </c>
      <c r="Q65" t="n">
        <v>197.75</v>
      </c>
      <c r="R65" t="n">
        <v>31.17</v>
      </c>
      <c r="S65" t="n">
        <v>25.4</v>
      </c>
      <c r="T65" t="n">
        <v>2047.44</v>
      </c>
      <c r="U65" t="n">
        <v>0.8100000000000001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243.467590995185</v>
      </c>
      <c r="AB65" t="n">
        <v>333.1230990315069</v>
      </c>
      <c r="AC65" t="n">
        <v>301.330298001245</v>
      </c>
      <c r="AD65" t="n">
        <v>243467.590995185</v>
      </c>
      <c r="AE65" t="n">
        <v>333123.0990315069</v>
      </c>
      <c r="AF65" t="n">
        <v>1.848653274172457e-06</v>
      </c>
      <c r="AG65" t="n">
        <v>12</v>
      </c>
      <c r="AH65" t="n">
        <v>301330.298001245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7.6584</v>
      </c>
      <c r="E66" t="n">
        <v>13.06</v>
      </c>
      <c r="F66" t="n">
        <v>10.51</v>
      </c>
      <c r="G66" t="n">
        <v>90.06</v>
      </c>
      <c r="H66" t="n">
        <v>1.65</v>
      </c>
      <c r="I66" t="n">
        <v>7</v>
      </c>
      <c r="J66" t="n">
        <v>182.45</v>
      </c>
      <c r="K66" t="n">
        <v>50.28</v>
      </c>
      <c r="L66" t="n">
        <v>17</v>
      </c>
      <c r="M66" t="n">
        <v>5</v>
      </c>
      <c r="N66" t="n">
        <v>35.17</v>
      </c>
      <c r="O66" t="n">
        <v>22735.98</v>
      </c>
      <c r="P66" t="n">
        <v>120.27</v>
      </c>
      <c r="Q66" t="n">
        <v>197.77</v>
      </c>
      <c r="R66" t="n">
        <v>31.04</v>
      </c>
      <c r="S66" t="n">
        <v>25.4</v>
      </c>
      <c r="T66" t="n">
        <v>1981.35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243.124465268912</v>
      </c>
      <c r="AB66" t="n">
        <v>332.6536192751818</v>
      </c>
      <c r="AC66" t="n">
        <v>300.9056247339443</v>
      </c>
      <c r="AD66" t="n">
        <v>243124.465268912</v>
      </c>
      <c r="AE66" t="n">
        <v>332653.6192751818</v>
      </c>
      <c r="AF66" t="n">
        <v>1.849232789305426e-06</v>
      </c>
      <c r="AG66" t="n">
        <v>12</v>
      </c>
      <c r="AH66" t="n">
        <v>300905.6247339443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7.6877</v>
      </c>
      <c r="E67" t="n">
        <v>13.01</v>
      </c>
      <c r="F67" t="n">
        <v>10.49</v>
      </c>
      <c r="G67" t="n">
        <v>104.9</v>
      </c>
      <c r="H67" t="n">
        <v>1.67</v>
      </c>
      <c r="I67" t="n">
        <v>6</v>
      </c>
      <c r="J67" t="n">
        <v>182.82</v>
      </c>
      <c r="K67" t="n">
        <v>50.28</v>
      </c>
      <c r="L67" t="n">
        <v>17.25</v>
      </c>
      <c r="M67" t="n">
        <v>4</v>
      </c>
      <c r="N67" t="n">
        <v>35.29</v>
      </c>
      <c r="O67" t="n">
        <v>22782.23</v>
      </c>
      <c r="P67" t="n">
        <v>119.85</v>
      </c>
      <c r="Q67" t="n">
        <v>197.8</v>
      </c>
      <c r="R67" t="n">
        <v>30.48</v>
      </c>
      <c r="S67" t="n">
        <v>25.4</v>
      </c>
      <c r="T67" t="n">
        <v>1705.33</v>
      </c>
      <c r="U67" t="n">
        <v>0.83</v>
      </c>
      <c r="V67" t="n">
        <v>0.89</v>
      </c>
      <c r="W67" t="n">
        <v>2.95</v>
      </c>
      <c r="X67" t="n">
        <v>0.1</v>
      </c>
      <c r="Y67" t="n">
        <v>1</v>
      </c>
      <c r="Z67" t="n">
        <v>10</v>
      </c>
      <c r="AA67" t="n">
        <v>242.3068774696526</v>
      </c>
      <c r="AB67" t="n">
        <v>331.5349595788076</v>
      </c>
      <c r="AC67" t="n">
        <v>299.893728348943</v>
      </c>
      <c r="AD67" t="n">
        <v>242306.8774696526</v>
      </c>
      <c r="AE67" t="n">
        <v>331534.9595788076</v>
      </c>
      <c r="AF67" t="n">
        <v>1.856307703220428e-06</v>
      </c>
      <c r="AG67" t="n">
        <v>12</v>
      </c>
      <c r="AH67" t="n">
        <v>299893.728348943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7.6917</v>
      </c>
      <c r="E68" t="n">
        <v>13</v>
      </c>
      <c r="F68" t="n">
        <v>10.48</v>
      </c>
      <c r="G68" t="n">
        <v>104.83</v>
      </c>
      <c r="H68" t="n">
        <v>1.69</v>
      </c>
      <c r="I68" t="n">
        <v>6</v>
      </c>
      <c r="J68" t="n">
        <v>183.2</v>
      </c>
      <c r="K68" t="n">
        <v>50.28</v>
      </c>
      <c r="L68" t="n">
        <v>17.5</v>
      </c>
      <c r="M68" t="n">
        <v>4</v>
      </c>
      <c r="N68" t="n">
        <v>35.42</v>
      </c>
      <c r="O68" t="n">
        <v>22828.53</v>
      </c>
      <c r="P68" t="n">
        <v>119.78</v>
      </c>
      <c r="Q68" t="n">
        <v>197.75</v>
      </c>
      <c r="R68" t="n">
        <v>30.17</v>
      </c>
      <c r="S68" t="n">
        <v>25.4</v>
      </c>
      <c r="T68" t="n">
        <v>1551.93</v>
      </c>
      <c r="U68" t="n">
        <v>0.84</v>
      </c>
      <c r="V68" t="n">
        <v>0.89</v>
      </c>
      <c r="W68" t="n">
        <v>2.95</v>
      </c>
      <c r="X68" t="n">
        <v>0.09</v>
      </c>
      <c r="Y68" t="n">
        <v>1</v>
      </c>
      <c r="Z68" t="n">
        <v>10</v>
      </c>
      <c r="AA68" t="n">
        <v>242.1633076943552</v>
      </c>
      <c r="AB68" t="n">
        <v>331.3385210783944</v>
      </c>
      <c r="AC68" t="n">
        <v>299.716037663306</v>
      </c>
      <c r="AD68" t="n">
        <v>242163.3076943552</v>
      </c>
      <c r="AE68" t="n">
        <v>331338.5210783944</v>
      </c>
      <c r="AF68" t="n">
        <v>1.857273561775377e-06</v>
      </c>
      <c r="AG68" t="n">
        <v>12</v>
      </c>
      <c r="AH68" t="n">
        <v>299716.037663306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7.69</v>
      </c>
      <c r="E69" t="n">
        <v>13</v>
      </c>
      <c r="F69" t="n">
        <v>10.49</v>
      </c>
      <c r="G69" t="n">
        <v>104.86</v>
      </c>
      <c r="H69" t="n">
        <v>1.72</v>
      </c>
      <c r="I69" t="n">
        <v>6</v>
      </c>
      <c r="J69" t="n">
        <v>183.57</v>
      </c>
      <c r="K69" t="n">
        <v>50.28</v>
      </c>
      <c r="L69" t="n">
        <v>17.75</v>
      </c>
      <c r="M69" t="n">
        <v>4</v>
      </c>
      <c r="N69" t="n">
        <v>35.54</v>
      </c>
      <c r="O69" t="n">
        <v>22874.86</v>
      </c>
      <c r="P69" t="n">
        <v>119.8</v>
      </c>
      <c r="Q69" t="n">
        <v>197.77</v>
      </c>
      <c r="R69" t="n">
        <v>30.3</v>
      </c>
      <c r="S69" t="n">
        <v>25.4</v>
      </c>
      <c r="T69" t="n">
        <v>1616.24</v>
      </c>
      <c r="U69" t="n">
        <v>0.84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242.23598143533</v>
      </c>
      <c r="AB69" t="n">
        <v>331.4379564969352</v>
      </c>
      <c r="AC69" t="n">
        <v>299.8059831050599</v>
      </c>
      <c r="AD69" t="n">
        <v>242235.98143533</v>
      </c>
      <c r="AE69" t="n">
        <v>331437.9564969352</v>
      </c>
      <c r="AF69" t="n">
        <v>1.856863071889524e-06</v>
      </c>
      <c r="AG69" t="n">
        <v>12</v>
      </c>
      <c r="AH69" t="n">
        <v>299805.9831050598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7.6928</v>
      </c>
      <c r="E70" t="n">
        <v>13</v>
      </c>
      <c r="F70" t="n">
        <v>10.48</v>
      </c>
      <c r="G70" t="n">
        <v>104.81</v>
      </c>
      <c r="H70" t="n">
        <v>1.74</v>
      </c>
      <c r="I70" t="n">
        <v>6</v>
      </c>
      <c r="J70" t="n">
        <v>183.95</v>
      </c>
      <c r="K70" t="n">
        <v>50.28</v>
      </c>
      <c r="L70" t="n">
        <v>18</v>
      </c>
      <c r="M70" t="n">
        <v>4</v>
      </c>
      <c r="N70" t="n">
        <v>35.67</v>
      </c>
      <c r="O70" t="n">
        <v>22921.24</v>
      </c>
      <c r="P70" t="n">
        <v>120.03</v>
      </c>
      <c r="Q70" t="n">
        <v>197.76</v>
      </c>
      <c r="R70" t="n">
        <v>30.28</v>
      </c>
      <c r="S70" t="n">
        <v>25.4</v>
      </c>
      <c r="T70" t="n">
        <v>1604.98</v>
      </c>
      <c r="U70" t="n">
        <v>0.84</v>
      </c>
      <c r="V70" t="n">
        <v>0.89</v>
      </c>
      <c r="W70" t="n">
        <v>2.95</v>
      </c>
      <c r="X70" t="n">
        <v>0.09</v>
      </c>
      <c r="Y70" t="n">
        <v>1</v>
      </c>
      <c r="Z70" t="n">
        <v>10</v>
      </c>
      <c r="AA70" t="n">
        <v>242.3232024109497</v>
      </c>
      <c r="AB70" t="n">
        <v>331.5572960836959</v>
      </c>
      <c r="AC70" t="n">
        <v>299.9139330891542</v>
      </c>
      <c r="AD70" t="n">
        <v>242323.2024109497</v>
      </c>
      <c r="AE70" t="n">
        <v>331557.2960836958</v>
      </c>
      <c r="AF70" t="n">
        <v>1.857539172877988e-06</v>
      </c>
      <c r="AG70" t="n">
        <v>12</v>
      </c>
      <c r="AH70" t="n">
        <v>299913.9330891542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7.6897</v>
      </c>
      <c r="E71" t="n">
        <v>13</v>
      </c>
      <c r="F71" t="n">
        <v>10.49</v>
      </c>
      <c r="G71" t="n">
        <v>104.87</v>
      </c>
      <c r="H71" t="n">
        <v>1.76</v>
      </c>
      <c r="I71" t="n">
        <v>6</v>
      </c>
      <c r="J71" t="n">
        <v>184.33</v>
      </c>
      <c r="K71" t="n">
        <v>50.28</v>
      </c>
      <c r="L71" t="n">
        <v>18.25</v>
      </c>
      <c r="M71" t="n">
        <v>4</v>
      </c>
      <c r="N71" t="n">
        <v>35.8</v>
      </c>
      <c r="O71" t="n">
        <v>22967.66</v>
      </c>
      <c r="P71" t="n">
        <v>120.26</v>
      </c>
      <c r="Q71" t="n">
        <v>197.78</v>
      </c>
      <c r="R71" t="n">
        <v>30.45</v>
      </c>
      <c r="S71" t="n">
        <v>25.4</v>
      </c>
      <c r="T71" t="n">
        <v>1688.85</v>
      </c>
      <c r="U71" t="n">
        <v>0.83</v>
      </c>
      <c r="V71" t="n">
        <v>0.89</v>
      </c>
      <c r="W71" t="n">
        <v>2.95</v>
      </c>
      <c r="X71" t="n">
        <v>0.1</v>
      </c>
      <c r="Y71" t="n">
        <v>1</v>
      </c>
      <c r="Z71" t="n">
        <v>10</v>
      </c>
      <c r="AA71" t="n">
        <v>242.5661504201695</v>
      </c>
      <c r="AB71" t="n">
        <v>331.8897082680199</v>
      </c>
      <c r="AC71" t="n">
        <v>300.2146203211499</v>
      </c>
      <c r="AD71" t="n">
        <v>242566.1504201695</v>
      </c>
      <c r="AE71" t="n">
        <v>331889.70826802</v>
      </c>
      <c r="AF71" t="n">
        <v>1.856790632497903e-06</v>
      </c>
      <c r="AG71" t="n">
        <v>12</v>
      </c>
      <c r="AH71" t="n">
        <v>300214.6203211499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7.6925</v>
      </c>
      <c r="E72" t="n">
        <v>13</v>
      </c>
      <c r="F72" t="n">
        <v>10.48</v>
      </c>
      <c r="G72" t="n">
        <v>104.82</v>
      </c>
      <c r="H72" t="n">
        <v>1.78</v>
      </c>
      <c r="I72" t="n">
        <v>6</v>
      </c>
      <c r="J72" t="n">
        <v>184.7</v>
      </c>
      <c r="K72" t="n">
        <v>50.28</v>
      </c>
      <c r="L72" t="n">
        <v>18.5</v>
      </c>
      <c r="M72" t="n">
        <v>4</v>
      </c>
      <c r="N72" t="n">
        <v>35.92</v>
      </c>
      <c r="O72" t="n">
        <v>23014.13</v>
      </c>
      <c r="P72" t="n">
        <v>119.99</v>
      </c>
      <c r="Q72" t="n">
        <v>197.75</v>
      </c>
      <c r="R72" t="n">
        <v>30.21</v>
      </c>
      <c r="S72" t="n">
        <v>25.4</v>
      </c>
      <c r="T72" t="n">
        <v>1570.92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242.2995361549254</v>
      </c>
      <c r="AB72" t="n">
        <v>331.524914868122</v>
      </c>
      <c r="AC72" t="n">
        <v>299.8846422913473</v>
      </c>
      <c r="AD72" t="n">
        <v>242299.5361549254</v>
      </c>
      <c r="AE72" t="n">
        <v>331524.914868122</v>
      </c>
      <c r="AF72" t="n">
        <v>1.857466733486367e-06</v>
      </c>
      <c r="AG72" t="n">
        <v>12</v>
      </c>
      <c r="AH72" t="n">
        <v>299884.6422913473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7.6926</v>
      </c>
      <c r="E73" t="n">
        <v>13</v>
      </c>
      <c r="F73" t="n">
        <v>10.48</v>
      </c>
      <c r="G73" t="n">
        <v>104.82</v>
      </c>
      <c r="H73" t="n">
        <v>1.8</v>
      </c>
      <c r="I73" t="n">
        <v>6</v>
      </c>
      <c r="J73" t="n">
        <v>185.08</v>
      </c>
      <c r="K73" t="n">
        <v>50.28</v>
      </c>
      <c r="L73" t="n">
        <v>18.75</v>
      </c>
      <c r="M73" t="n">
        <v>4</v>
      </c>
      <c r="N73" t="n">
        <v>36.05</v>
      </c>
      <c r="O73" t="n">
        <v>23060.64</v>
      </c>
      <c r="P73" t="n">
        <v>120</v>
      </c>
      <c r="Q73" t="n">
        <v>197.75</v>
      </c>
      <c r="R73" t="n">
        <v>30.22</v>
      </c>
      <c r="S73" t="n">
        <v>25.4</v>
      </c>
      <c r="T73" t="n">
        <v>1576.85</v>
      </c>
      <c r="U73" t="n">
        <v>0.84</v>
      </c>
      <c r="V73" t="n">
        <v>0.89</v>
      </c>
      <c r="W73" t="n">
        <v>2.95</v>
      </c>
      <c r="X73" t="n">
        <v>0.09</v>
      </c>
      <c r="Y73" t="n">
        <v>1</v>
      </c>
      <c r="Z73" t="n">
        <v>10</v>
      </c>
      <c r="AA73" t="n">
        <v>242.3050670195951</v>
      </c>
      <c r="AB73" t="n">
        <v>331.5324824411676</v>
      </c>
      <c r="AC73" t="n">
        <v>299.8914876258426</v>
      </c>
      <c r="AD73" t="n">
        <v>242305.0670195951</v>
      </c>
      <c r="AE73" t="n">
        <v>331532.4824411676</v>
      </c>
      <c r="AF73" t="n">
        <v>1.85749087995024e-06</v>
      </c>
      <c r="AG73" t="n">
        <v>12</v>
      </c>
      <c r="AH73" t="n">
        <v>299891.4876258426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7.6897</v>
      </c>
      <c r="E74" t="n">
        <v>13</v>
      </c>
      <c r="F74" t="n">
        <v>10.49</v>
      </c>
      <c r="G74" t="n">
        <v>104.87</v>
      </c>
      <c r="H74" t="n">
        <v>1.82</v>
      </c>
      <c r="I74" t="n">
        <v>6</v>
      </c>
      <c r="J74" t="n">
        <v>185.46</v>
      </c>
      <c r="K74" t="n">
        <v>50.28</v>
      </c>
      <c r="L74" t="n">
        <v>19</v>
      </c>
      <c r="M74" t="n">
        <v>4</v>
      </c>
      <c r="N74" t="n">
        <v>36.18</v>
      </c>
      <c r="O74" t="n">
        <v>23107.19</v>
      </c>
      <c r="P74" t="n">
        <v>119.94</v>
      </c>
      <c r="Q74" t="n">
        <v>197.75</v>
      </c>
      <c r="R74" t="n">
        <v>30.35</v>
      </c>
      <c r="S74" t="n">
        <v>25.4</v>
      </c>
      <c r="T74" t="n">
        <v>1639.79</v>
      </c>
      <c r="U74" t="n">
        <v>0.84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242.3396881730822</v>
      </c>
      <c r="AB74" t="n">
        <v>331.5798526307461</v>
      </c>
      <c r="AC74" t="n">
        <v>299.9343368710123</v>
      </c>
      <c r="AD74" t="n">
        <v>242339.6881730822</v>
      </c>
      <c r="AE74" t="n">
        <v>331579.8526307461</v>
      </c>
      <c r="AF74" t="n">
        <v>1.856790632497903e-06</v>
      </c>
      <c r="AG74" t="n">
        <v>12</v>
      </c>
      <c r="AH74" t="n">
        <v>299934.3368710123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7.6898</v>
      </c>
      <c r="E75" t="n">
        <v>13</v>
      </c>
      <c r="F75" t="n">
        <v>10.49</v>
      </c>
      <c r="G75" t="n">
        <v>104.86</v>
      </c>
      <c r="H75" t="n">
        <v>1.84</v>
      </c>
      <c r="I75" t="n">
        <v>6</v>
      </c>
      <c r="J75" t="n">
        <v>185.84</v>
      </c>
      <c r="K75" t="n">
        <v>50.28</v>
      </c>
      <c r="L75" t="n">
        <v>19.25</v>
      </c>
      <c r="M75" t="n">
        <v>4</v>
      </c>
      <c r="N75" t="n">
        <v>36.31</v>
      </c>
      <c r="O75" t="n">
        <v>23153.78</v>
      </c>
      <c r="P75" t="n">
        <v>119.7</v>
      </c>
      <c r="Q75" t="n">
        <v>197.75</v>
      </c>
      <c r="R75" t="n">
        <v>30.4</v>
      </c>
      <c r="S75" t="n">
        <v>25.4</v>
      </c>
      <c r="T75" t="n">
        <v>1667.29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242.1682991997171</v>
      </c>
      <c r="AB75" t="n">
        <v>331.3453506762402</v>
      </c>
      <c r="AC75" t="n">
        <v>299.7222154539188</v>
      </c>
      <c r="AD75" t="n">
        <v>242168.2991997171</v>
      </c>
      <c r="AE75" t="n">
        <v>331345.3506762402</v>
      </c>
      <c r="AF75" t="n">
        <v>1.856814778961776e-06</v>
      </c>
      <c r="AG75" t="n">
        <v>12</v>
      </c>
      <c r="AH75" t="n">
        <v>299722.2154539188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7.6902</v>
      </c>
      <c r="E76" t="n">
        <v>13</v>
      </c>
      <c r="F76" t="n">
        <v>10.49</v>
      </c>
      <c r="G76" t="n">
        <v>104.86</v>
      </c>
      <c r="H76" t="n">
        <v>1.86</v>
      </c>
      <c r="I76" t="n">
        <v>6</v>
      </c>
      <c r="J76" t="n">
        <v>186.21</v>
      </c>
      <c r="K76" t="n">
        <v>50.28</v>
      </c>
      <c r="L76" t="n">
        <v>19.5</v>
      </c>
      <c r="M76" t="n">
        <v>4</v>
      </c>
      <c r="N76" t="n">
        <v>36.43</v>
      </c>
      <c r="O76" t="n">
        <v>23200.42</v>
      </c>
      <c r="P76" t="n">
        <v>119.57</v>
      </c>
      <c r="Q76" t="n">
        <v>197.76</v>
      </c>
      <c r="R76" t="n">
        <v>30.41</v>
      </c>
      <c r="S76" t="n">
        <v>25.4</v>
      </c>
      <c r="T76" t="n">
        <v>1669.65</v>
      </c>
      <c r="U76" t="n">
        <v>0.84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242.0701361424014</v>
      </c>
      <c r="AB76" t="n">
        <v>331.2110396505724</v>
      </c>
      <c r="AC76" t="n">
        <v>299.600722884034</v>
      </c>
      <c r="AD76" t="n">
        <v>242070.1361424014</v>
      </c>
      <c r="AE76" t="n">
        <v>331211.0396505725</v>
      </c>
      <c r="AF76" t="n">
        <v>1.856911364817271e-06</v>
      </c>
      <c r="AG76" t="n">
        <v>12</v>
      </c>
      <c r="AH76" t="n">
        <v>299600.722884034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7.6898</v>
      </c>
      <c r="E77" t="n">
        <v>13</v>
      </c>
      <c r="F77" t="n">
        <v>10.49</v>
      </c>
      <c r="G77" t="n">
        <v>104.86</v>
      </c>
      <c r="H77" t="n">
        <v>1.88</v>
      </c>
      <c r="I77" t="n">
        <v>6</v>
      </c>
      <c r="J77" t="n">
        <v>186.59</v>
      </c>
      <c r="K77" t="n">
        <v>50.28</v>
      </c>
      <c r="L77" t="n">
        <v>19.75</v>
      </c>
      <c r="M77" t="n">
        <v>4</v>
      </c>
      <c r="N77" t="n">
        <v>36.56</v>
      </c>
      <c r="O77" t="n">
        <v>23247.1</v>
      </c>
      <c r="P77" t="n">
        <v>119.27</v>
      </c>
      <c r="Q77" t="n">
        <v>197.75</v>
      </c>
      <c r="R77" t="n">
        <v>30.42</v>
      </c>
      <c r="S77" t="n">
        <v>25.4</v>
      </c>
      <c r="T77" t="n">
        <v>1675.11</v>
      </c>
      <c r="U77" t="n">
        <v>0.83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241.863994512496</v>
      </c>
      <c r="AB77" t="n">
        <v>330.9289875782093</v>
      </c>
      <c r="AC77" t="n">
        <v>299.3455894655945</v>
      </c>
      <c r="AD77" t="n">
        <v>241863.9945124961</v>
      </c>
      <c r="AE77" t="n">
        <v>330928.9875782093</v>
      </c>
      <c r="AF77" t="n">
        <v>1.856814778961776e-06</v>
      </c>
      <c r="AG77" t="n">
        <v>12</v>
      </c>
      <c r="AH77" t="n">
        <v>299345.5894655945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7.6913</v>
      </c>
      <c r="E78" t="n">
        <v>13</v>
      </c>
      <c r="F78" t="n">
        <v>10.48</v>
      </c>
      <c r="G78" t="n">
        <v>104.84</v>
      </c>
      <c r="H78" t="n">
        <v>1.9</v>
      </c>
      <c r="I78" t="n">
        <v>6</v>
      </c>
      <c r="J78" t="n">
        <v>186.97</v>
      </c>
      <c r="K78" t="n">
        <v>50.28</v>
      </c>
      <c r="L78" t="n">
        <v>20</v>
      </c>
      <c r="M78" t="n">
        <v>4</v>
      </c>
      <c r="N78" t="n">
        <v>36.69</v>
      </c>
      <c r="O78" t="n">
        <v>23293.82</v>
      </c>
      <c r="P78" t="n">
        <v>118.86</v>
      </c>
      <c r="Q78" t="n">
        <v>197.75</v>
      </c>
      <c r="R78" t="n">
        <v>30.27</v>
      </c>
      <c r="S78" t="n">
        <v>25.4</v>
      </c>
      <c r="T78" t="n">
        <v>1600.71</v>
      </c>
      <c r="U78" t="n">
        <v>0.84</v>
      </c>
      <c r="V78" t="n">
        <v>0.89</v>
      </c>
      <c r="W78" t="n">
        <v>2.95</v>
      </c>
      <c r="X78" t="n">
        <v>0.09</v>
      </c>
      <c r="Y78" t="n">
        <v>1</v>
      </c>
      <c r="Z78" t="n">
        <v>10</v>
      </c>
      <c r="AA78" t="n">
        <v>241.5185317854011</v>
      </c>
      <c r="AB78" t="n">
        <v>330.4563102342582</v>
      </c>
      <c r="AC78" t="n">
        <v>298.9180237839432</v>
      </c>
      <c r="AD78" t="n">
        <v>241518.5317854011</v>
      </c>
      <c r="AE78" t="n">
        <v>330456.3102342582</v>
      </c>
      <c r="AF78" t="n">
        <v>1.857176975919882e-06</v>
      </c>
      <c r="AG78" t="n">
        <v>12</v>
      </c>
      <c r="AH78" t="n">
        <v>298918.0237839432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7.6913</v>
      </c>
      <c r="E79" t="n">
        <v>13</v>
      </c>
      <c r="F79" t="n">
        <v>10.48</v>
      </c>
      <c r="G79" t="n">
        <v>104.84</v>
      </c>
      <c r="H79" t="n">
        <v>1.92</v>
      </c>
      <c r="I79" t="n">
        <v>6</v>
      </c>
      <c r="J79" t="n">
        <v>187.35</v>
      </c>
      <c r="K79" t="n">
        <v>50.28</v>
      </c>
      <c r="L79" t="n">
        <v>20.25</v>
      </c>
      <c r="M79" t="n">
        <v>4</v>
      </c>
      <c r="N79" t="n">
        <v>36.82</v>
      </c>
      <c r="O79" t="n">
        <v>23340.59</v>
      </c>
      <c r="P79" t="n">
        <v>118.54</v>
      </c>
      <c r="Q79" t="n">
        <v>197.75</v>
      </c>
      <c r="R79" t="n">
        <v>30.22</v>
      </c>
      <c r="S79" t="n">
        <v>25.4</v>
      </c>
      <c r="T79" t="n">
        <v>1574.07</v>
      </c>
      <c r="U79" t="n">
        <v>0.84</v>
      </c>
      <c r="V79" t="n">
        <v>0.89</v>
      </c>
      <c r="W79" t="n">
        <v>2.95</v>
      </c>
      <c r="X79" t="n">
        <v>0.09</v>
      </c>
      <c r="Y79" t="n">
        <v>1</v>
      </c>
      <c r="Z79" t="n">
        <v>10</v>
      </c>
      <c r="AA79" t="n">
        <v>241.2921166486327</v>
      </c>
      <c r="AB79" t="n">
        <v>330.146519055401</v>
      </c>
      <c r="AC79" t="n">
        <v>298.6377986404014</v>
      </c>
      <c r="AD79" t="n">
        <v>241292.1166486327</v>
      </c>
      <c r="AE79" t="n">
        <v>330146.519055401</v>
      </c>
      <c r="AF79" t="n">
        <v>1.857176975919882e-06</v>
      </c>
      <c r="AG79" t="n">
        <v>12</v>
      </c>
      <c r="AH79" t="n">
        <v>298637.7986404014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7.693</v>
      </c>
      <c r="E80" t="n">
        <v>13</v>
      </c>
      <c r="F80" t="n">
        <v>10.48</v>
      </c>
      <c r="G80" t="n">
        <v>104.81</v>
      </c>
      <c r="H80" t="n">
        <v>1.94</v>
      </c>
      <c r="I80" t="n">
        <v>6</v>
      </c>
      <c r="J80" t="n">
        <v>187.73</v>
      </c>
      <c r="K80" t="n">
        <v>50.28</v>
      </c>
      <c r="L80" t="n">
        <v>20.5</v>
      </c>
      <c r="M80" t="n">
        <v>4</v>
      </c>
      <c r="N80" t="n">
        <v>36.95</v>
      </c>
      <c r="O80" t="n">
        <v>23387.4</v>
      </c>
      <c r="P80" t="n">
        <v>118.16</v>
      </c>
      <c r="Q80" t="n">
        <v>197.75</v>
      </c>
      <c r="R80" t="n">
        <v>30.31</v>
      </c>
      <c r="S80" t="n">
        <v>25.4</v>
      </c>
      <c r="T80" t="n">
        <v>1621.34</v>
      </c>
      <c r="U80" t="n">
        <v>0.84</v>
      </c>
      <c r="V80" t="n">
        <v>0.89</v>
      </c>
      <c r="W80" t="n">
        <v>2.94</v>
      </c>
      <c r="X80" t="n">
        <v>0.09</v>
      </c>
      <c r="Y80" t="n">
        <v>1</v>
      </c>
      <c r="Z80" t="n">
        <v>10</v>
      </c>
      <c r="AA80" t="n">
        <v>240.9972940571622</v>
      </c>
      <c r="AB80" t="n">
        <v>329.7431297790966</v>
      </c>
      <c r="AC80" t="n">
        <v>298.2729082704669</v>
      </c>
      <c r="AD80" t="n">
        <v>240997.2940571622</v>
      </c>
      <c r="AE80" t="n">
        <v>329743.1297790966</v>
      </c>
      <c r="AF80" t="n">
        <v>1.857587465805735e-06</v>
      </c>
      <c r="AG80" t="n">
        <v>12</v>
      </c>
      <c r="AH80" t="n">
        <v>298272.9082704669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7.688</v>
      </c>
      <c r="E81" t="n">
        <v>13.01</v>
      </c>
      <c r="F81" t="n">
        <v>10.49</v>
      </c>
      <c r="G81" t="n">
        <v>104.89</v>
      </c>
      <c r="H81" t="n">
        <v>1.96</v>
      </c>
      <c r="I81" t="n">
        <v>6</v>
      </c>
      <c r="J81" t="n">
        <v>188.11</v>
      </c>
      <c r="K81" t="n">
        <v>50.28</v>
      </c>
      <c r="L81" t="n">
        <v>20.75</v>
      </c>
      <c r="M81" t="n">
        <v>4</v>
      </c>
      <c r="N81" t="n">
        <v>37.08</v>
      </c>
      <c r="O81" t="n">
        <v>23434.26</v>
      </c>
      <c r="P81" t="n">
        <v>117.65</v>
      </c>
      <c r="Q81" t="n">
        <v>197.75</v>
      </c>
      <c r="R81" t="n">
        <v>30.53</v>
      </c>
      <c r="S81" t="n">
        <v>25.4</v>
      </c>
      <c r="T81" t="n">
        <v>1733.3</v>
      </c>
      <c r="U81" t="n">
        <v>0.83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240.7449719522179</v>
      </c>
      <c r="AB81" t="n">
        <v>329.3978915434462</v>
      </c>
      <c r="AC81" t="n">
        <v>297.960619087482</v>
      </c>
      <c r="AD81" t="n">
        <v>240744.9719522179</v>
      </c>
      <c r="AE81" t="n">
        <v>329397.8915434462</v>
      </c>
      <c r="AF81" t="n">
        <v>1.856380142612049e-06</v>
      </c>
      <c r="AG81" t="n">
        <v>12</v>
      </c>
      <c r="AH81" t="n">
        <v>297960.619087482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7.7165</v>
      </c>
      <c r="E82" t="n">
        <v>12.96</v>
      </c>
      <c r="F82" t="n">
        <v>10.47</v>
      </c>
      <c r="G82" t="n">
        <v>125.68</v>
      </c>
      <c r="H82" t="n">
        <v>1.98</v>
      </c>
      <c r="I82" t="n">
        <v>5</v>
      </c>
      <c r="J82" t="n">
        <v>188.49</v>
      </c>
      <c r="K82" t="n">
        <v>50.28</v>
      </c>
      <c r="L82" t="n">
        <v>21</v>
      </c>
      <c r="M82" t="n">
        <v>3</v>
      </c>
      <c r="N82" t="n">
        <v>37.21</v>
      </c>
      <c r="O82" t="n">
        <v>23481.16</v>
      </c>
      <c r="P82" t="n">
        <v>117.11</v>
      </c>
      <c r="Q82" t="n">
        <v>197.75</v>
      </c>
      <c r="R82" t="n">
        <v>30.01</v>
      </c>
      <c r="S82" t="n">
        <v>25.4</v>
      </c>
      <c r="T82" t="n">
        <v>1477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239.8669901728242</v>
      </c>
      <c r="AB82" t="n">
        <v>328.196598139058</v>
      </c>
      <c r="AC82" t="n">
        <v>296.8739754395824</v>
      </c>
      <c r="AD82" t="n">
        <v>239866.9901728242</v>
      </c>
      <c r="AE82" t="n">
        <v>328196.598139058</v>
      </c>
      <c r="AF82" t="n">
        <v>1.863261884816061e-06</v>
      </c>
      <c r="AG82" t="n">
        <v>12</v>
      </c>
      <c r="AH82" t="n">
        <v>296873.9754395824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7.7165</v>
      </c>
      <c r="E83" t="n">
        <v>12.96</v>
      </c>
      <c r="F83" t="n">
        <v>10.47</v>
      </c>
      <c r="G83" t="n">
        <v>125.68</v>
      </c>
      <c r="H83" t="n">
        <v>2</v>
      </c>
      <c r="I83" t="n">
        <v>5</v>
      </c>
      <c r="J83" t="n">
        <v>188.87</v>
      </c>
      <c r="K83" t="n">
        <v>50.28</v>
      </c>
      <c r="L83" t="n">
        <v>21.25</v>
      </c>
      <c r="M83" t="n">
        <v>3</v>
      </c>
      <c r="N83" t="n">
        <v>37.34</v>
      </c>
      <c r="O83" t="n">
        <v>23528.1</v>
      </c>
      <c r="P83" t="n">
        <v>117.41</v>
      </c>
      <c r="Q83" t="n">
        <v>197.75</v>
      </c>
      <c r="R83" t="n">
        <v>30.08</v>
      </c>
      <c r="S83" t="n">
        <v>25.4</v>
      </c>
      <c r="T83" t="n">
        <v>1508.7</v>
      </c>
      <c r="U83" t="n">
        <v>0.84</v>
      </c>
      <c r="V83" t="n">
        <v>0.89</v>
      </c>
      <c r="W83" t="n">
        <v>2.94</v>
      </c>
      <c r="X83" t="n">
        <v>0.08</v>
      </c>
      <c r="Y83" t="n">
        <v>1</v>
      </c>
      <c r="Z83" t="n">
        <v>10</v>
      </c>
      <c r="AA83" t="n">
        <v>240.0785611661616</v>
      </c>
      <c r="AB83" t="n">
        <v>328.4860789059954</v>
      </c>
      <c r="AC83" t="n">
        <v>297.1358285684123</v>
      </c>
      <c r="AD83" t="n">
        <v>240078.5611661616</v>
      </c>
      <c r="AE83" t="n">
        <v>328486.0789059955</v>
      </c>
      <c r="AF83" t="n">
        <v>1.863261884816061e-06</v>
      </c>
      <c r="AG83" t="n">
        <v>12</v>
      </c>
      <c r="AH83" t="n">
        <v>297135.8285684122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7.7126</v>
      </c>
      <c r="E84" t="n">
        <v>12.97</v>
      </c>
      <c r="F84" t="n">
        <v>10.48</v>
      </c>
      <c r="G84" t="n">
        <v>125.76</v>
      </c>
      <c r="H84" t="n">
        <v>2.02</v>
      </c>
      <c r="I84" t="n">
        <v>5</v>
      </c>
      <c r="J84" t="n">
        <v>189.25</v>
      </c>
      <c r="K84" t="n">
        <v>50.28</v>
      </c>
      <c r="L84" t="n">
        <v>21.5</v>
      </c>
      <c r="M84" t="n">
        <v>3</v>
      </c>
      <c r="N84" t="n">
        <v>37.47</v>
      </c>
      <c r="O84" t="n">
        <v>23575.09</v>
      </c>
      <c r="P84" t="n">
        <v>117.7</v>
      </c>
      <c r="Q84" t="n">
        <v>197.76</v>
      </c>
      <c r="R84" t="n">
        <v>30.18</v>
      </c>
      <c r="S84" t="n">
        <v>25.4</v>
      </c>
      <c r="T84" t="n">
        <v>1563.52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240.3743061161861</v>
      </c>
      <c r="AB84" t="n">
        <v>328.8907301939651</v>
      </c>
      <c r="AC84" t="n">
        <v>297.5018605053898</v>
      </c>
      <c r="AD84" t="n">
        <v>240374.3061161861</v>
      </c>
      <c r="AE84" t="n">
        <v>328890.7301939651</v>
      </c>
      <c r="AF84" t="n">
        <v>1.862320172724986e-06</v>
      </c>
      <c r="AG84" t="n">
        <v>12</v>
      </c>
      <c r="AH84" t="n">
        <v>297501.8605053898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7.7175</v>
      </c>
      <c r="E85" t="n">
        <v>12.96</v>
      </c>
      <c r="F85" t="n">
        <v>10.47</v>
      </c>
      <c r="G85" t="n">
        <v>125.66</v>
      </c>
      <c r="H85" t="n">
        <v>2.04</v>
      </c>
      <c r="I85" t="n">
        <v>5</v>
      </c>
      <c r="J85" t="n">
        <v>189.63</v>
      </c>
      <c r="K85" t="n">
        <v>50.28</v>
      </c>
      <c r="L85" t="n">
        <v>21.75</v>
      </c>
      <c r="M85" t="n">
        <v>3</v>
      </c>
      <c r="N85" t="n">
        <v>37.6</v>
      </c>
      <c r="O85" t="n">
        <v>23622.13</v>
      </c>
      <c r="P85" t="n">
        <v>117.59</v>
      </c>
      <c r="Q85" t="n">
        <v>197.75</v>
      </c>
      <c r="R85" t="n">
        <v>30.01</v>
      </c>
      <c r="S85" t="n">
        <v>25.4</v>
      </c>
      <c r="T85" t="n">
        <v>1474.88</v>
      </c>
      <c r="U85" t="n">
        <v>0.85</v>
      </c>
      <c r="V85" t="n">
        <v>0.89</v>
      </c>
      <c r="W85" t="n">
        <v>2.95</v>
      </c>
      <c r="X85" t="n">
        <v>0.08</v>
      </c>
      <c r="Y85" t="n">
        <v>1</v>
      </c>
      <c r="Z85" t="n">
        <v>10</v>
      </c>
      <c r="AA85" t="n">
        <v>240.1903907684841</v>
      </c>
      <c r="AB85" t="n">
        <v>328.6390891014671</v>
      </c>
      <c r="AC85" t="n">
        <v>297.2742356855791</v>
      </c>
      <c r="AD85" t="n">
        <v>240190.3907684841</v>
      </c>
      <c r="AE85" t="n">
        <v>328639.089101467</v>
      </c>
      <c r="AF85" t="n">
        <v>1.863503349454798e-06</v>
      </c>
      <c r="AG85" t="n">
        <v>12</v>
      </c>
      <c r="AH85" t="n">
        <v>297274.2356855791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7.7179</v>
      </c>
      <c r="E86" t="n">
        <v>12.96</v>
      </c>
      <c r="F86" t="n">
        <v>10.47</v>
      </c>
      <c r="G86" t="n">
        <v>125.66</v>
      </c>
      <c r="H86" t="n">
        <v>2.05</v>
      </c>
      <c r="I86" t="n">
        <v>5</v>
      </c>
      <c r="J86" t="n">
        <v>190.01</v>
      </c>
      <c r="K86" t="n">
        <v>50.28</v>
      </c>
      <c r="L86" t="n">
        <v>22</v>
      </c>
      <c r="M86" t="n">
        <v>3</v>
      </c>
      <c r="N86" t="n">
        <v>37.74</v>
      </c>
      <c r="O86" t="n">
        <v>23669.2</v>
      </c>
      <c r="P86" t="n">
        <v>117.55</v>
      </c>
      <c r="Q86" t="n">
        <v>197.75</v>
      </c>
      <c r="R86" t="n">
        <v>29.91</v>
      </c>
      <c r="S86" t="n">
        <v>25.4</v>
      </c>
      <c r="T86" t="n">
        <v>1424.71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240.1561423189097</v>
      </c>
      <c r="AB86" t="n">
        <v>328.5922288618244</v>
      </c>
      <c r="AC86" t="n">
        <v>297.2318477214392</v>
      </c>
      <c r="AD86" t="n">
        <v>240156.1423189097</v>
      </c>
      <c r="AE86" t="n">
        <v>328592.2288618244</v>
      </c>
      <c r="AF86" t="n">
        <v>1.863599935310293e-06</v>
      </c>
      <c r="AG86" t="n">
        <v>12</v>
      </c>
      <c r="AH86" t="n">
        <v>297231.8477214392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7.7177</v>
      </c>
      <c r="E87" t="n">
        <v>12.96</v>
      </c>
      <c r="F87" t="n">
        <v>10.47</v>
      </c>
      <c r="G87" t="n">
        <v>125.66</v>
      </c>
      <c r="H87" t="n">
        <v>2.07</v>
      </c>
      <c r="I87" t="n">
        <v>5</v>
      </c>
      <c r="J87" t="n">
        <v>190.4</v>
      </c>
      <c r="K87" t="n">
        <v>50.28</v>
      </c>
      <c r="L87" t="n">
        <v>22.25</v>
      </c>
      <c r="M87" t="n">
        <v>3</v>
      </c>
      <c r="N87" t="n">
        <v>37.87</v>
      </c>
      <c r="O87" t="n">
        <v>23716.33</v>
      </c>
      <c r="P87" t="n">
        <v>117.7</v>
      </c>
      <c r="Q87" t="n">
        <v>197.75</v>
      </c>
      <c r="R87" t="n">
        <v>29.99</v>
      </c>
      <c r="S87" t="n">
        <v>25.4</v>
      </c>
      <c r="T87" t="n">
        <v>1466.05</v>
      </c>
      <c r="U87" t="n">
        <v>0.85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240.2649326085685</v>
      </c>
      <c r="AB87" t="n">
        <v>328.7410805356243</v>
      </c>
      <c r="AC87" t="n">
        <v>297.3664932004064</v>
      </c>
      <c r="AD87" t="n">
        <v>240264.9326085685</v>
      </c>
      <c r="AE87" t="n">
        <v>328741.0805356243</v>
      </c>
      <c r="AF87" t="n">
        <v>1.863551642382546e-06</v>
      </c>
      <c r="AG87" t="n">
        <v>12</v>
      </c>
      <c r="AH87" t="n">
        <v>297366.4932004064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7.723</v>
      </c>
      <c r="E88" t="n">
        <v>12.95</v>
      </c>
      <c r="F88" t="n">
        <v>10.46</v>
      </c>
      <c r="G88" t="n">
        <v>125.55</v>
      </c>
      <c r="H88" t="n">
        <v>2.09</v>
      </c>
      <c r="I88" t="n">
        <v>5</v>
      </c>
      <c r="J88" t="n">
        <v>190.78</v>
      </c>
      <c r="K88" t="n">
        <v>50.28</v>
      </c>
      <c r="L88" t="n">
        <v>22.5</v>
      </c>
      <c r="M88" t="n">
        <v>3</v>
      </c>
      <c r="N88" t="n">
        <v>38</v>
      </c>
      <c r="O88" t="n">
        <v>23763.49</v>
      </c>
      <c r="P88" t="n">
        <v>117.55</v>
      </c>
      <c r="Q88" t="n">
        <v>197.75</v>
      </c>
      <c r="R88" t="n">
        <v>29.67</v>
      </c>
      <c r="S88" t="n">
        <v>25.4</v>
      </c>
      <c r="T88" t="n">
        <v>1305.55</v>
      </c>
      <c r="U88" t="n">
        <v>0.86</v>
      </c>
      <c r="V88" t="n">
        <v>0.89</v>
      </c>
      <c r="W88" t="n">
        <v>2.95</v>
      </c>
      <c r="X88" t="n">
        <v>0.07000000000000001</v>
      </c>
      <c r="Y88" t="n">
        <v>1</v>
      </c>
      <c r="Z88" t="n">
        <v>10</v>
      </c>
      <c r="AA88" t="n">
        <v>240.0469879379213</v>
      </c>
      <c r="AB88" t="n">
        <v>328.4428790222047</v>
      </c>
      <c r="AC88" t="n">
        <v>297.0967516208989</v>
      </c>
      <c r="AD88" t="n">
        <v>240046.9879379213</v>
      </c>
      <c r="AE88" t="n">
        <v>328442.8790222047</v>
      </c>
      <c r="AF88" t="n">
        <v>1.864831404967853e-06</v>
      </c>
      <c r="AG88" t="n">
        <v>12</v>
      </c>
      <c r="AH88" t="n">
        <v>297096.751620899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7.7199</v>
      </c>
      <c r="E89" t="n">
        <v>12.95</v>
      </c>
      <c r="F89" t="n">
        <v>10.47</v>
      </c>
      <c r="G89" t="n">
        <v>125.62</v>
      </c>
      <c r="H89" t="n">
        <v>2.11</v>
      </c>
      <c r="I89" t="n">
        <v>5</v>
      </c>
      <c r="J89" t="n">
        <v>191.16</v>
      </c>
      <c r="K89" t="n">
        <v>50.28</v>
      </c>
      <c r="L89" t="n">
        <v>22.75</v>
      </c>
      <c r="M89" t="n">
        <v>3</v>
      </c>
      <c r="N89" t="n">
        <v>38.13</v>
      </c>
      <c r="O89" t="n">
        <v>23810.71</v>
      </c>
      <c r="P89" t="n">
        <v>117.64</v>
      </c>
      <c r="Q89" t="n">
        <v>197.79</v>
      </c>
      <c r="R89" t="n">
        <v>29.79</v>
      </c>
      <c r="S89" t="n">
        <v>25.4</v>
      </c>
      <c r="T89" t="n">
        <v>1367.72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240.1893818604148</v>
      </c>
      <c r="AB89" t="n">
        <v>328.6377086689366</v>
      </c>
      <c r="AC89" t="n">
        <v>297.272986999592</v>
      </c>
      <c r="AD89" t="n">
        <v>240189.3818604148</v>
      </c>
      <c r="AE89" t="n">
        <v>328637.7086689366</v>
      </c>
      <c r="AF89" t="n">
        <v>1.864082864587768e-06</v>
      </c>
      <c r="AG89" t="n">
        <v>12</v>
      </c>
      <c r="AH89" t="n">
        <v>297272.986999592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7.7199</v>
      </c>
      <c r="E90" t="n">
        <v>12.95</v>
      </c>
      <c r="F90" t="n">
        <v>10.47</v>
      </c>
      <c r="G90" t="n">
        <v>125.62</v>
      </c>
      <c r="H90" t="n">
        <v>2.13</v>
      </c>
      <c r="I90" t="n">
        <v>5</v>
      </c>
      <c r="J90" t="n">
        <v>191.55</v>
      </c>
      <c r="K90" t="n">
        <v>50.28</v>
      </c>
      <c r="L90" t="n">
        <v>23</v>
      </c>
      <c r="M90" t="n">
        <v>3</v>
      </c>
      <c r="N90" t="n">
        <v>38.27</v>
      </c>
      <c r="O90" t="n">
        <v>23857.96</v>
      </c>
      <c r="P90" t="n">
        <v>117.64</v>
      </c>
      <c r="Q90" t="n">
        <v>197.75</v>
      </c>
      <c r="R90" t="n">
        <v>29.91</v>
      </c>
      <c r="S90" t="n">
        <v>25.4</v>
      </c>
      <c r="T90" t="n">
        <v>1424.14</v>
      </c>
      <c r="U90" t="n">
        <v>0.85</v>
      </c>
      <c r="V90" t="n">
        <v>0.89</v>
      </c>
      <c r="W90" t="n">
        <v>2.94</v>
      </c>
      <c r="X90" t="n">
        <v>0.08</v>
      </c>
      <c r="Y90" t="n">
        <v>1</v>
      </c>
      <c r="Z90" t="n">
        <v>10</v>
      </c>
      <c r="AA90" t="n">
        <v>240.1893818604148</v>
      </c>
      <c r="AB90" t="n">
        <v>328.6377086689366</v>
      </c>
      <c r="AC90" t="n">
        <v>297.272986999592</v>
      </c>
      <c r="AD90" t="n">
        <v>240189.3818604148</v>
      </c>
      <c r="AE90" t="n">
        <v>328637.7086689366</v>
      </c>
      <c r="AF90" t="n">
        <v>1.864082864587768e-06</v>
      </c>
      <c r="AG90" t="n">
        <v>12</v>
      </c>
      <c r="AH90" t="n">
        <v>297272.986999592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7.72</v>
      </c>
      <c r="E91" t="n">
        <v>12.95</v>
      </c>
      <c r="F91" t="n">
        <v>10.47</v>
      </c>
      <c r="G91" t="n">
        <v>125.61</v>
      </c>
      <c r="H91" t="n">
        <v>2.15</v>
      </c>
      <c r="I91" t="n">
        <v>5</v>
      </c>
      <c r="J91" t="n">
        <v>191.93</v>
      </c>
      <c r="K91" t="n">
        <v>50.28</v>
      </c>
      <c r="L91" t="n">
        <v>23.25</v>
      </c>
      <c r="M91" t="n">
        <v>3</v>
      </c>
      <c r="N91" t="n">
        <v>38.4</v>
      </c>
      <c r="O91" t="n">
        <v>23905.27</v>
      </c>
      <c r="P91" t="n">
        <v>117.47</v>
      </c>
      <c r="Q91" t="n">
        <v>197.75</v>
      </c>
      <c r="R91" t="n">
        <v>29.89</v>
      </c>
      <c r="S91" t="n">
        <v>25.4</v>
      </c>
      <c r="T91" t="n">
        <v>1415.13</v>
      </c>
      <c r="U91" t="n">
        <v>0.85</v>
      </c>
      <c r="V91" t="n">
        <v>0.89</v>
      </c>
      <c r="W91" t="n">
        <v>2.94</v>
      </c>
      <c r="X91" t="n">
        <v>0.08</v>
      </c>
      <c r="Y91" t="n">
        <v>1</v>
      </c>
      <c r="Z91" t="n">
        <v>10</v>
      </c>
      <c r="AA91" t="n">
        <v>240.068035384111</v>
      </c>
      <c r="AB91" t="n">
        <v>328.4716770666292</v>
      </c>
      <c r="AC91" t="n">
        <v>297.1228012203819</v>
      </c>
      <c r="AD91" t="n">
        <v>240068.035384111</v>
      </c>
      <c r="AE91" t="n">
        <v>328471.6770666292</v>
      </c>
      <c r="AF91" t="n">
        <v>1.864107011051641e-06</v>
      </c>
      <c r="AG91" t="n">
        <v>12</v>
      </c>
      <c r="AH91" t="n">
        <v>297122.8012203819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7.7187</v>
      </c>
      <c r="E92" t="n">
        <v>12.96</v>
      </c>
      <c r="F92" t="n">
        <v>10.47</v>
      </c>
      <c r="G92" t="n">
        <v>125.64</v>
      </c>
      <c r="H92" t="n">
        <v>2.17</v>
      </c>
      <c r="I92" t="n">
        <v>5</v>
      </c>
      <c r="J92" t="n">
        <v>192.31</v>
      </c>
      <c r="K92" t="n">
        <v>50.28</v>
      </c>
      <c r="L92" t="n">
        <v>23.5</v>
      </c>
      <c r="M92" t="n">
        <v>3</v>
      </c>
      <c r="N92" t="n">
        <v>38.53</v>
      </c>
      <c r="O92" t="n">
        <v>23952.62</v>
      </c>
      <c r="P92" t="n">
        <v>117.33</v>
      </c>
      <c r="Q92" t="n">
        <v>197.75</v>
      </c>
      <c r="R92" t="n">
        <v>29.85</v>
      </c>
      <c r="S92" t="n">
        <v>25.4</v>
      </c>
      <c r="T92" t="n">
        <v>1397.57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239.9889510796394</v>
      </c>
      <c r="AB92" t="n">
        <v>328.3634704322979</v>
      </c>
      <c r="AC92" t="n">
        <v>297.0249216753623</v>
      </c>
      <c r="AD92" t="n">
        <v>239988.9510796394</v>
      </c>
      <c r="AE92" t="n">
        <v>328363.4704322979</v>
      </c>
      <c r="AF92" t="n">
        <v>1.863793107021283e-06</v>
      </c>
      <c r="AG92" t="n">
        <v>12</v>
      </c>
      <c r="AH92" t="n">
        <v>297024.9216753623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7.7207</v>
      </c>
      <c r="E93" t="n">
        <v>12.95</v>
      </c>
      <c r="F93" t="n">
        <v>10.47</v>
      </c>
      <c r="G93" t="n">
        <v>125.6</v>
      </c>
      <c r="H93" t="n">
        <v>2.19</v>
      </c>
      <c r="I93" t="n">
        <v>5</v>
      </c>
      <c r="J93" t="n">
        <v>192.7</v>
      </c>
      <c r="K93" t="n">
        <v>50.28</v>
      </c>
      <c r="L93" t="n">
        <v>23.75</v>
      </c>
      <c r="M93" t="n">
        <v>3</v>
      </c>
      <c r="N93" t="n">
        <v>38.67</v>
      </c>
      <c r="O93" t="n">
        <v>24000.01</v>
      </c>
      <c r="P93" t="n">
        <v>117.23</v>
      </c>
      <c r="Q93" t="n">
        <v>197.78</v>
      </c>
      <c r="R93" t="n">
        <v>29.82</v>
      </c>
      <c r="S93" t="n">
        <v>25.4</v>
      </c>
      <c r="T93" t="n">
        <v>1378.95</v>
      </c>
      <c r="U93" t="n">
        <v>0.85</v>
      </c>
      <c r="V93" t="n">
        <v>0.89</v>
      </c>
      <c r="W93" t="n">
        <v>2.94</v>
      </c>
      <c r="X93" t="n">
        <v>0.08</v>
      </c>
      <c r="Y93" t="n">
        <v>1</v>
      </c>
      <c r="Z93" t="n">
        <v>10</v>
      </c>
      <c r="AA93" t="n">
        <v>239.8883084165676</v>
      </c>
      <c r="AB93" t="n">
        <v>328.2257667006422</v>
      </c>
      <c r="AC93" t="n">
        <v>296.9003601945873</v>
      </c>
      <c r="AD93" t="n">
        <v>239888.3084165676</v>
      </c>
      <c r="AE93" t="n">
        <v>328225.7667006422</v>
      </c>
      <c r="AF93" t="n">
        <v>1.864276036298757e-06</v>
      </c>
      <c r="AG93" t="n">
        <v>12</v>
      </c>
      <c r="AH93" t="n">
        <v>296900.3601945873</v>
      </c>
    </row>
    <row r="94">
      <c r="A94" t="n">
        <v>92</v>
      </c>
      <c r="B94" t="n">
        <v>80</v>
      </c>
      <c r="C94" t="inlineStr">
        <is>
          <t xml:space="preserve">CONCLUIDO	</t>
        </is>
      </c>
      <c r="D94" t="n">
        <v>7.7218</v>
      </c>
      <c r="E94" t="n">
        <v>12.95</v>
      </c>
      <c r="F94" t="n">
        <v>10.46</v>
      </c>
      <c r="G94" t="n">
        <v>125.58</v>
      </c>
      <c r="H94" t="n">
        <v>2.21</v>
      </c>
      <c r="I94" t="n">
        <v>5</v>
      </c>
      <c r="J94" t="n">
        <v>193.08</v>
      </c>
      <c r="K94" t="n">
        <v>50.28</v>
      </c>
      <c r="L94" t="n">
        <v>24</v>
      </c>
      <c r="M94" t="n">
        <v>3</v>
      </c>
      <c r="N94" t="n">
        <v>38.8</v>
      </c>
      <c r="O94" t="n">
        <v>24047.45</v>
      </c>
      <c r="P94" t="n">
        <v>116.93</v>
      </c>
      <c r="Q94" t="n">
        <v>197.75</v>
      </c>
      <c r="R94" t="n">
        <v>29.74</v>
      </c>
      <c r="S94" t="n">
        <v>25.4</v>
      </c>
      <c r="T94" t="n">
        <v>1338.69</v>
      </c>
      <c r="U94" t="n">
        <v>0.85</v>
      </c>
      <c r="V94" t="n">
        <v>0.89</v>
      </c>
      <c r="W94" t="n">
        <v>2.95</v>
      </c>
      <c r="X94" t="n">
        <v>0.07000000000000001</v>
      </c>
      <c r="Y94" t="n">
        <v>1</v>
      </c>
      <c r="Z94" t="n">
        <v>10</v>
      </c>
      <c r="AA94" t="n">
        <v>239.6281421900343</v>
      </c>
      <c r="AB94" t="n">
        <v>327.8697957917756</v>
      </c>
      <c r="AC94" t="n">
        <v>296.5783626496545</v>
      </c>
      <c r="AD94" t="n">
        <v>239628.1421900343</v>
      </c>
      <c r="AE94" t="n">
        <v>327869.7957917756</v>
      </c>
      <c r="AF94" t="n">
        <v>1.864541647401368e-06</v>
      </c>
      <c r="AG94" t="n">
        <v>12</v>
      </c>
      <c r="AH94" t="n">
        <v>296578.3626496545</v>
      </c>
    </row>
    <row r="95">
      <c r="A95" t="n">
        <v>93</v>
      </c>
      <c r="B95" t="n">
        <v>80</v>
      </c>
      <c r="C95" t="inlineStr">
        <is>
          <t xml:space="preserve">CONCLUIDO	</t>
        </is>
      </c>
      <c r="D95" t="n">
        <v>7.722</v>
      </c>
      <c r="E95" t="n">
        <v>12.95</v>
      </c>
      <c r="F95" t="n">
        <v>10.46</v>
      </c>
      <c r="G95" t="n">
        <v>125.57</v>
      </c>
      <c r="H95" t="n">
        <v>2.22</v>
      </c>
      <c r="I95" t="n">
        <v>5</v>
      </c>
      <c r="J95" t="n">
        <v>193.47</v>
      </c>
      <c r="K95" t="n">
        <v>50.28</v>
      </c>
      <c r="L95" t="n">
        <v>24.25</v>
      </c>
      <c r="M95" t="n">
        <v>3</v>
      </c>
      <c r="N95" t="n">
        <v>38.94</v>
      </c>
      <c r="O95" t="n">
        <v>24094.93</v>
      </c>
      <c r="P95" t="n">
        <v>116.72</v>
      </c>
      <c r="Q95" t="n">
        <v>197.76</v>
      </c>
      <c r="R95" t="n">
        <v>29.63</v>
      </c>
      <c r="S95" t="n">
        <v>25.4</v>
      </c>
      <c r="T95" t="n">
        <v>1286.31</v>
      </c>
      <c r="U95" t="n">
        <v>0.86</v>
      </c>
      <c r="V95" t="n">
        <v>0.89</v>
      </c>
      <c r="W95" t="n">
        <v>2.95</v>
      </c>
      <c r="X95" t="n">
        <v>0.07000000000000001</v>
      </c>
      <c r="Y95" t="n">
        <v>1</v>
      </c>
      <c r="Z95" t="n">
        <v>10</v>
      </c>
      <c r="AA95" t="n">
        <v>239.4771420951764</v>
      </c>
      <c r="AB95" t="n">
        <v>327.6631908003372</v>
      </c>
      <c r="AC95" t="n">
        <v>296.391475748627</v>
      </c>
      <c r="AD95" t="n">
        <v>239477.1420951764</v>
      </c>
      <c r="AE95" t="n">
        <v>327663.1908003372</v>
      </c>
      <c r="AF95" t="n">
        <v>1.864589940329116e-06</v>
      </c>
      <c r="AG95" t="n">
        <v>12</v>
      </c>
      <c r="AH95" t="n">
        <v>296391.475748627</v>
      </c>
    </row>
    <row r="96">
      <c r="A96" t="n">
        <v>94</v>
      </c>
      <c r="B96" t="n">
        <v>80</v>
      </c>
      <c r="C96" t="inlineStr">
        <is>
          <t xml:space="preserve">CONCLUIDO	</t>
        </is>
      </c>
      <c r="D96" t="n">
        <v>7.7237</v>
      </c>
      <c r="E96" t="n">
        <v>12.95</v>
      </c>
      <c r="F96" t="n">
        <v>10.46</v>
      </c>
      <c r="G96" t="n">
        <v>125.54</v>
      </c>
      <c r="H96" t="n">
        <v>2.24</v>
      </c>
      <c r="I96" t="n">
        <v>5</v>
      </c>
      <c r="J96" t="n">
        <v>193.85</v>
      </c>
      <c r="K96" t="n">
        <v>50.28</v>
      </c>
      <c r="L96" t="n">
        <v>24.5</v>
      </c>
      <c r="M96" t="n">
        <v>3</v>
      </c>
      <c r="N96" t="n">
        <v>39.07</v>
      </c>
      <c r="O96" t="n">
        <v>24142.46</v>
      </c>
      <c r="P96" t="n">
        <v>116.36</v>
      </c>
      <c r="Q96" t="n">
        <v>197.79</v>
      </c>
      <c r="R96" t="n">
        <v>29.63</v>
      </c>
      <c r="S96" t="n">
        <v>25.4</v>
      </c>
      <c r="T96" t="n">
        <v>1284.21</v>
      </c>
      <c r="U96" t="n">
        <v>0.86</v>
      </c>
      <c r="V96" t="n">
        <v>0.89</v>
      </c>
      <c r="W96" t="n">
        <v>2.95</v>
      </c>
      <c r="X96" t="n">
        <v>0.07000000000000001</v>
      </c>
      <c r="Y96" t="n">
        <v>1</v>
      </c>
      <c r="Z96" t="n">
        <v>10</v>
      </c>
      <c r="AA96" t="n">
        <v>239.1979824219496</v>
      </c>
      <c r="AB96" t="n">
        <v>327.2812322197729</v>
      </c>
      <c r="AC96" t="n">
        <v>296.0459707589093</v>
      </c>
      <c r="AD96" t="n">
        <v>239197.9824219496</v>
      </c>
      <c r="AE96" t="n">
        <v>327281.2322197729</v>
      </c>
      <c r="AF96" t="n">
        <v>1.865000430214969e-06</v>
      </c>
      <c r="AG96" t="n">
        <v>12</v>
      </c>
      <c r="AH96" t="n">
        <v>296045.9707589094</v>
      </c>
    </row>
    <row r="97">
      <c r="A97" t="n">
        <v>95</v>
      </c>
      <c r="B97" t="n">
        <v>80</v>
      </c>
      <c r="C97" t="inlineStr">
        <is>
          <t xml:space="preserve">CONCLUIDO	</t>
        </is>
      </c>
      <c r="D97" t="n">
        <v>7.7245</v>
      </c>
      <c r="E97" t="n">
        <v>12.95</v>
      </c>
      <c r="F97" t="n">
        <v>10.46</v>
      </c>
      <c r="G97" t="n">
        <v>125.52</v>
      </c>
      <c r="H97" t="n">
        <v>2.26</v>
      </c>
      <c r="I97" t="n">
        <v>5</v>
      </c>
      <c r="J97" t="n">
        <v>194.24</v>
      </c>
      <c r="K97" t="n">
        <v>50.28</v>
      </c>
      <c r="L97" t="n">
        <v>24.75</v>
      </c>
      <c r="M97" t="n">
        <v>3</v>
      </c>
      <c r="N97" t="n">
        <v>39.21</v>
      </c>
      <c r="O97" t="n">
        <v>24190.04</v>
      </c>
      <c r="P97" t="n">
        <v>116.13</v>
      </c>
      <c r="Q97" t="n">
        <v>197.75</v>
      </c>
      <c r="R97" t="n">
        <v>29.62</v>
      </c>
      <c r="S97" t="n">
        <v>25.4</v>
      </c>
      <c r="T97" t="n">
        <v>1279</v>
      </c>
      <c r="U97" t="n">
        <v>0.86</v>
      </c>
      <c r="V97" t="n">
        <v>0.89</v>
      </c>
      <c r="W97" t="n">
        <v>2.94</v>
      </c>
      <c r="X97" t="n">
        <v>0.07000000000000001</v>
      </c>
      <c r="Y97" t="n">
        <v>1</v>
      </c>
      <c r="Z97" t="n">
        <v>10</v>
      </c>
      <c r="AA97" t="n">
        <v>239.0239708902897</v>
      </c>
      <c r="AB97" t="n">
        <v>327.0431419653089</v>
      </c>
      <c r="AC97" t="n">
        <v>295.8306035041696</v>
      </c>
      <c r="AD97" t="n">
        <v>239023.9708902897</v>
      </c>
      <c r="AE97" t="n">
        <v>327043.1419653089</v>
      </c>
      <c r="AF97" t="n">
        <v>1.865193601925959e-06</v>
      </c>
      <c r="AG97" t="n">
        <v>12</v>
      </c>
      <c r="AH97" t="n">
        <v>295830.6035041696</v>
      </c>
    </row>
    <row r="98">
      <c r="A98" t="n">
        <v>96</v>
      </c>
      <c r="B98" t="n">
        <v>80</v>
      </c>
      <c r="C98" t="inlineStr">
        <is>
          <t xml:space="preserve">CONCLUIDO	</t>
        </is>
      </c>
      <c r="D98" t="n">
        <v>7.722</v>
      </c>
      <c r="E98" t="n">
        <v>12.95</v>
      </c>
      <c r="F98" t="n">
        <v>10.46</v>
      </c>
      <c r="G98" t="n">
        <v>125.57</v>
      </c>
      <c r="H98" t="n">
        <v>2.28</v>
      </c>
      <c r="I98" t="n">
        <v>5</v>
      </c>
      <c r="J98" t="n">
        <v>194.62</v>
      </c>
      <c r="K98" t="n">
        <v>50.28</v>
      </c>
      <c r="L98" t="n">
        <v>25</v>
      </c>
      <c r="M98" t="n">
        <v>3</v>
      </c>
      <c r="N98" t="n">
        <v>39.34</v>
      </c>
      <c r="O98" t="n">
        <v>24237.67</v>
      </c>
      <c r="P98" t="n">
        <v>115.88</v>
      </c>
      <c r="Q98" t="n">
        <v>197.75</v>
      </c>
      <c r="R98" t="n">
        <v>29.6</v>
      </c>
      <c r="S98" t="n">
        <v>25.4</v>
      </c>
      <c r="T98" t="n">
        <v>1269.07</v>
      </c>
      <c r="U98" t="n">
        <v>0.86</v>
      </c>
      <c r="V98" t="n">
        <v>0.89</v>
      </c>
      <c r="W98" t="n">
        <v>2.95</v>
      </c>
      <c r="X98" t="n">
        <v>0.07000000000000001</v>
      </c>
      <c r="Y98" t="n">
        <v>1</v>
      </c>
      <c r="Z98" t="n">
        <v>10</v>
      </c>
      <c r="AA98" t="n">
        <v>238.8851652502858</v>
      </c>
      <c r="AB98" t="n">
        <v>326.853221964983</v>
      </c>
      <c r="AC98" t="n">
        <v>295.6588092021204</v>
      </c>
      <c r="AD98" t="n">
        <v>238885.1652502858</v>
      </c>
      <c r="AE98" t="n">
        <v>326853.221964983</v>
      </c>
      <c r="AF98" t="n">
        <v>1.864589940329116e-06</v>
      </c>
      <c r="AG98" t="n">
        <v>12</v>
      </c>
      <c r="AH98" t="n">
        <v>295658.8092021204</v>
      </c>
    </row>
    <row r="99">
      <c r="A99" t="n">
        <v>97</v>
      </c>
      <c r="B99" t="n">
        <v>80</v>
      </c>
      <c r="C99" t="inlineStr">
        <is>
          <t xml:space="preserve">CONCLUIDO	</t>
        </is>
      </c>
      <c r="D99" t="n">
        <v>7.7238</v>
      </c>
      <c r="E99" t="n">
        <v>12.95</v>
      </c>
      <c r="F99" t="n">
        <v>10.46</v>
      </c>
      <c r="G99" t="n">
        <v>125.54</v>
      </c>
      <c r="H99" t="n">
        <v>2.3</v>
      </c>
      <c r="I99" t="n">
        <v>5</v>
      </c>
      <c r="J99" t="n">
        <v>195.01</v>
      </c>
      <c r="K99" t="n">
        <v>50.28</v>
      </c>
      <c r="L99" t="n">
        <v>25.25</v>
      </c>
      <c r="M99" t="n">
        <v>3</v>
      </c>
      <c r="N99" t="n">
        <v>39.48</v>
      </c>
      <c r="O99" t="n">
        <v>24285.33</v>
      </c>
      <c r="P99" t="n">
        <v>115.25</v>
      </c>
      <c r="Q99" t="n">
        <v>197.75</v>
      </c>
      <c r="R99" t="n">
        <v>29.61</v>
      </c>
      <c r="S99" t="n">
        <v>25.4</v>
      </c>
      <c r="T99" t="n">
        <v>1275.01</v>
      </c>
      <c r="U99" t="n">
        <v>0.86</v>
      </c>
      <c r="V99" t="n">
        <v>0.89</v>
      </c>
      <c r="W99" t="n">
        <v>2.95</v>
      </c>
      <c r="X99" t="n">
        <v>0.07000000000000001</v>
      </c>
      <c r="Y99" t="n">
        <v>1</v>
      </c>
      <c r="Z99" t="n">
        <v>10</v>
      </c>
      <c r="AA99" t="n">
        <v>238.4144125845558</v>
      </c>
      <c r="AB99" t="n">
        <v>326.2091173995897</v>
      </c>
      <c r="AC99" t="n">
        <v>295.0761770724416</v>
      </c>
      <c r="AD99" t="n">
        <v>238414.4125845558</v>
      </c>
      <c r="AE99" t="n">
        <v>326209.1173995897</v>
      </c>
      <c r="AF99" t="n">
        <v>1.865024576678843e-06</v>
      </c>
      <c r="AG99" t="n">
        <v>12</v>
      </c>
      <c r="AH99" t="n">
        <v>295076.1770724416</v>
      </c>
    </row>
    <row r="100">
      <c r="A100" t="n">
        <v>98</v>
      </c>
      <c r="B100" t="n">
        <v>80</v>
      </c>
      <c r="C100" t="inlineStr">
        <is>
          <t xml:space="preserve">CONCLUIDO	</t>
        </is>
      </c>
      <c r="D100" t="n">
        <v>7.7223</v>
      </c>
      <c r="E100" t="n">
        <v>12.95</v>
      </c>
      <c r="F100" t="n">
        <v>10.46</v>
      </c>
      <c r="G100" t="n">
        <v>125.57</v>
      </c>
      <c r="H100" t="n">
        <v>2.32</v>
      </c>
      <c r="I100" t="n">
        <v>5</v>
      </c>
      <c r="J100" t="n">
        <v>195.4</v>
      </c>
      <c r="K100" t="n">
        <v>50.28</v>
      </c>
      <c r="L100" t="n">
        <v>25.5</v>
      </c>
      <c r="M100" t="n">
        <v>3</v>
      </c>
      <c r="N100" t="n">
        <v>39.62</v>
      </c>
      <c r="O100" t="n">
        <v>24333.05</v>
      </c>
      <c r="P100" t="n">
        <v>114.79</v>
      </c>
      <c r="Q100" t="n">
        <v>197.75</v>
      </c>
      <c r="R100" t="n">
        <v>29.64</v>
      </c>
      <c r="S100" t="n">
        <v>25.4</v>
      </c>
      <c r="T100" t="n">
        <v>1292.42</v>
      </c>
      <c r="U100" t="n">
        <v>0.86</v>
      </c>
      <c r="V100" t="n">
        <v>0.89</v>
      </c>
      <c r="W100" t="n">
        <v>2.95</v>
      </c>
      <c r="X100" t="n">
        <v>0.07000000000000001</v>
      </c>
      <c r="Y100" t="n">
        <v>1</v>
      </c>
      <c r="Z100" t="n">
        <v>10</v>
      </c>
      <c r="AA100" t="n">
        <v>238.1125548757798</v>
      </c>
      <c r="AB100" t="n">
        <v>325.7961023654203</v>
      </c>
      <c r="AC100" t="n">
        <v>294.7025796134629</v>
      </c>
      <c r="AD100" t="n">
        <v>238112.5548757798</v>
      </c>
      <c r="AE100" t="n">
        <v>325796.1023654203</v>
      </c>
      <c r="AF100" t="n">
        <v>1.864662379720737e-06</v>
      </c>
      <c r="AG100" t="n">
        <v>12</v>
      </c>
      <c r="AH100" t="n">
        <v>294702.5796134629</v>
      </c>
    </row>
    <row r="101">
      <c r="A101" t="n">
        <v>99</v>
      </c>
      <c r="B101" t="n">
        <v>80</v>
      </c>
      <c r="C101" t="inlineStr">
        <is>
          <t xml:space="preserve">CONCLUIDO	</t>
        </is>
      </c>
      <c r="D101" t="n">
        <v>7.7195</v>
      </c>
      <c r="E101" t="n">
        <v>12.95</v>
      </c>
      <c r="F101" t="n">
        <v>10.47</v>
      </c>
      <c r="G101" t="n">
        <v>125.62</v>
      </c>
      <c r="H101" t="n">
        <v>2.33</v>
      </c>
      <c r="I101" t="n">
        <v>5</v>
      </c>
      <c r="J101" t="n">
        <v>195.78</v>
      </c>
      <c r="K101" t="n">
        <v>50.28</v>
      </c>
      <c r="L101" t="n">
        <v>25.75</v>
      </c>
      <c r="M101" t="n">
        <v>3</v>
      </c>
      <c r="N101" t="n">
        <v>39.75</v>
      </c>
      <c r="O101" t="n">
        <v>24380.81</v>
      </c>
      <c r="P101" t="n">
        <v>114.7</v>
      </c>
      <c r="Q101" t="n">
        <v>197.78</v>
      </c>
      <c r="R101" t="n">
        <v>29.8</v>
      </c>
      <c r="S101" t="n">
        <v>25.4</v>
      </c>
      <c r="T101" t="n">
        <v>1369.64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238.1228346974989</v>
      </c>
      <c r="AB101" t="n">
        <v>325.8101676710101</v>
      </c>
      <c r="AC101" t="n">
        <v>294.715302546028</v>
      </c>
      <c r="AD101" t="n">
        <v>238122.8346974989</v>
      </c>
      <c r="AE101" t="n">
        <v>325810.1676710101</v>
      </c>
      <c r="AF101" t="n">
        <v>1.863986278732273e-06</v>
      </c>
      <c r="AG101" t="n">
        <v>12</v>
      </c>
      <c r="AH101" t="n">
        <v>294715.302546028</v>
      </c>
    </row>
    <row r="102">
      <c r="A102" t="n">
        <v>100</v>
      </c>
      <c r="B102" t="n">
        <v>80</v>
      </c>
      <c r="C102" t="inlineStr">
        <is>
          <t xml:space="preserve">CONCLUIDO	</t>
        </is>
      </c>
      <c r="D102" t="n">
        <v>7.7175</v>
      </c>
      <c r="E102" t="n">
        <v>12.96</v>
      </c>
      <c r="F102" t="n">
        <v>10.47</v>
      </c>
      <c r="G102" t="n">
        <v>125.66</v>
      </c>
      <c r="H102" t="n">
        <v>2.35</v>
      </c>
      <c r="I102" t="n">
        <v>5</v>
      </c>
      <c r="J102" t="n">
        <v>196.17</v>
      </c>
      <c r="K102" t="n">
        <v>50.28</v>
      </c>
      <c r="L102" t="n">
        <v>26</v>
      </c>
      <c r="M102" t="n">
        <v>3</v>
      </c>
      <c r="N102" t="n">
        <v>39.89</v>
      </c>
      <c r="O102" t="n">
        <v>24428.62</v>
      </c>
      <c r="P102" t="n">
        <v>114.49</v>
      </c>
      <c r="Q102" t="n">
        <v>197.77</v>
      </c>
      <c r="R102" t="n">
        <v>29.87</v>
      </c>
      <c r="S102" t="n">
        <v>25.4</v>
      </c>
      <c r="T102" t="n">
        <v>1404.9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238.0044404532821</v>
      </c>
      <c r="AB102" t="n">
        <v>325.6481754428875</v>
      </c>
      <c r="AC102" t="n">
        <v>294.5687706287998</v>
      </c>
      <c r="AD102" t="n">
        <v>238004.4404532821</v>
      </c>
      <c r="AE102" t="n">
        <v>325648.1754428875</v>
      </c>
      <c r="AF102" t="n">
        <v>1.863503349454798e-06</v>
      </c>
      <c r="AG102" t="n">
        <v>12</v>
      </c>
      <c r="AH102" t="n">
        <v>294568.7706287998</v>
      </c>
    </row>
    <row r="103">
      <c r="A103" t="n">
        <v>101</v>
      </c>
      <c r="B103" t="n">
        <v>80</v>
      </c>
      <c r="C103" t="inlineStr">
        <is>
          <t xml:space="preserve">CONCLUIDO	</t>
        </is>
      </c>
      <c r="D103" t="n">
        <v>7.7189</v>
      </c>
      <c r="E103" t="n">
        <v>12.96</v>
      </c>
      <c r="F103" t="n">
        <v>10.47</v>
      </c>
      <c r="G103" t="n">
        <v>125.64</v>
      </c>
      <c r="H103" t="n">
        <v>2.37</v>
      </c>
      <c r="I103" t="n">
        <v>5</v>
      </c>
      <c r="J103" t="n">
        <v>196.56</v>
      </c>
      <c r="K103" t="n">
        <v>50.28</v>
      </c>
      <c r="L103" t="n">
        <v>26.25</v>
      </c>
      <c r="M103" t="n">
        <v>3</v>
      </c>
      <c r="N103" t="n">
        <v>40.03</v>
      </c>
      <c r="O103" t="n">
        <v>24476.48</v>
      </c>
      <c r="P103" t="n">
        <v>114.08</v>
      </c>
      <c r="Q103" t="n">
        <v>197.78</v>
      </c>
      <c r="R103" t="n">
        <v>29.82</v>
      </c>
      <c r="S103" t="n">
        <v>25.4</v>
      </c>
      <c r="T103" t="n">
        <v>1378.77</v>
      </c>
      <c r="U103" t="n">
        <v>0.85</v>
      </c>
      <c r="V103" t="n">
        <v>0.89</v>
      </c>
      <c r="W103" t="n">
        <v>2.95</v>
      </c>
      <c r="X103" t="n">
        <v>0.08</v>
      </c>
      <c r="Y103" t="n">
        <v>1</v>
      </c>
      <c r="Z103" t="n">
        <v>10</v>
      </c>
      <c r="AA103" t="n">
        <v>237.6946281919452</v>
      </c>
      <c r="AB103" t="n">
        <v>325.2242766389741</v>
      </c>
      <c r="AC103" t="n">
        <v>294.1853281317861</v>
      </c>
      <c r="AD103" t="n">
        <v>237694.6281919452</v>
      </c>
      <c r="AE103" t="n">
        <v>325224.2766389741</v>
      </c>
      <c r="AF103" t="n">
        <v>1.86384139994903e-06</v>
      </c>
      <c r="AG103" t="n">
        <v>12</v>
      </c>
      <c r="AH103" t="n">
        <v>294185.3281317861</v>
      </c>
    </row>
    <row r="104">
      <c r="A104" t="n">
        <v>102</v>
      </c>
      <c r="B104" t="n">
        <v>80</v>
      </c>
      <c r="C104" t="inlineStr">
        <is>
          <t xml:space="preserve">CONCLUIDO	</t>
        </is>
      </c>
      <c r="D104" t="n">
        <v>7.721</v>
      </c>
      <c r="E104" t="n">
        <v>12.95</v>
      </c>
      <c r="F104" t="n">
        <v>10.47</v>
      </c>
      <c r="G104" t="n">
        <v>125.59</v>
      </c>
      <c r="H104" t="n">
        <v>2.39</v>
      </c>
      <c r="I104" t="n">
        <v>5</v>
      </c>
      <c r="J104" t="n">
        <v>196.95</v>
      </c>
      <c r="K104" t="n">
        <v>50.28</v>
      </c>
      <c r="L104" t="n">
        <v>26.5</v>
      </c>
      <c r="M104" t="n">
        <v>3</v>
      </c>
      <c r="N104" t="n">
        <v>40.17</v>
      </c>
      <c r="O104" t="n">
        <v>24524.38</v>
      </c>
      <c r="P104" t="n">
        <v>113.55</v>
      </c>
      <c r="Q104" t="n">
        <v>197.78</v>
      </c>
      <c r="R104" t="n">
        <v>29.79</v>
      </c>
      <c r="S104" t="n">
        <v>25.4</v>
      </c>
      <c r="T104" t="n">
        <v>1363.96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237.290030638246</v>
      </c>
      <c r="AB104" t="n">
        <v>324.6706884164189</v>
      </c>
      <c r="AC104" t="n">
        <v>293.6845735922254</v>
      </c>
      <c r="AD104" t="n">
        <v>237290.030638246</v>
      </c>
      <c r="AE104" t="n">
        <v>324670.6884164189</v>
      </c>
      <c r="AF104" t="n">
        <v>1.864348475690379e-06</v>
      </c>
      <c r="AG104" t="n">
        <v>12</v>
      </c>
      <c r="AH104" t="n">
        <v>293684.5735922254</v>
      </c>
    </row>
    <row r="105">
      <c r="A105" t="n">
        <v>103</v>
      </c>
      <c r="B105" t="n">
        <v>80</v>
      </c>
      <c r="C105" t="inlineStr">
        <is>
          <t xml:space="preserve">CONCLUIDO	</t>
        </is>
      </c>
      <c r="D105" t="n">
        <v>7.7215</v>
      </c>
      <c r="E105" t="n">
        <v>12.95</v>
      </c>
      <c r="F105" t="n">
        <v>10.47</v>
      </c>
      <c r="G105" t="n">
        <v>125.58</v>
      </c>
      <c r="H105" t="n">
        <v>2.41</v>
      </c>
      <c r="I105" t="n">
        <v>5</v>
      </c>
      <c r="J105" t="n">
        <v>197.34</v>
      </c>
      <c r="K105" t="n">
        <v>50.28</v>
      </c>
      <c r="L105" t="n">
        <v>26.75</v>
      </c>
      <c r="M105" t="n">
        <v>3</v>
      </c>
      <c r="N105" t="n">
        <v>40.31</v>
      </c>
      <c r="O105" t="n">
        <v>24572.33</v>
      </c>
      <c r="P105" t="n">
        <v>113.35</v>
      </c>
      <c r="Q105" t="n">
        <v>197.77</v>
      </c>
      <c r="R105" t="n">
        <v>29.72</v>
      </c>
      <c r="S105" t="n">
        <v>25.4</v>
      </c>
      <c r="T105" t="n">
        <v>1330.94</v>
      </c>
      <c r="U105" t="n">
        <v>0.85</v>
      </c>
      <c r="V105" t="n">
        <v>0.89</v>
      </c>
      <c r="W105" t="n">
        <v>2.95</v>
      </c>
      <c r="X105" t="n">
        <v>0.08</v>
      </c>
      <c r="Y105" t="n">
        <v>1</v>
      </c>
      <c r="Z105" t="n">
        <v>10</v>
      </c>
      <c r="AA105" t="n">
        <v>237.1417108504857</v>
      </c>
      <c r="AB105" t="n">
        <v>324.467750739398</v>
      </c>
      <c r="AC105" t="n">
        <v>293.5010040022745</v>
      </c>
      <c r="AD105" t="n">
        <v>237141.7108504857</v>
      </c>
      <c r="AE105" t="n">
        <v>324467.750739398</v>
      </c>
      <c r="AF105" t="n">
        <v>1.864469208009747e-06</v>
      </c>
      <c r="AG105" t="n">
        <v>12</v>
      </c>
      <c r="AH105" t="n">
        <v>293501.0040022745</v>
      </c>
    </row>
    <row r="106">
      <c r="A106" t="n">
        <v>104</v>
      </c>
      <c r="B106" t="n">
        <v>80</v>
      </c>
      <c r="C106" t="inlineStr">
        <is>
          <t xml:space="preserve">CONCLUIDO	</t>
        </is>
      </c>
      <c r="D106" t="n">
        <v>7.7544</v>
      </c>
      <c r="E106" t="n">
        <v>12.9</v>
      </c>
      <c r="F106" t="n">
        <v>10.44</v>
      </c>
      <c r="G106" t="n">
        <v>156.64</v>
      </c>
      <c r="H106" t="n">
        <v>2.42</v>
      </c>
      <c r="I106" t="n">
        <v>4</v>
      </c>
      <c r="J106" t="n">
        <v>197.73</v>
      </c>
      <c r="K106" t="n">
        <v>50.28</v>
      </c>
      <c r="L106" t="n">
        <v>27</v>
      </c>
      <c r="M106" t="n">
        <v>2</v>
      </c>
      <c r="N106" t="n">
        <v>40.45</v>
      </c>
      <c r="O106" t="n">
        <v>24620.33</v>
      </c>
      <c r="P106" t="n">
        <v>112.82</v>
      </c>
      <c r="Q106" t="n">
        <v>197.75</v>
      </c>
      <c r="R106" t="n">
        <v>29</v>
      </c>
      <c r="S106" t="n">
        <v>25.4</v>
      </c>
      <c r="T106" t="n">
        <v>975.1900000000001</v>
      </c>
      <c r="U106" t="n">
        <v>0.88</v>
      </c>
      <c r="V106" t="n">
        <v>0.89</v>
      </c>
      <c r="W106" t="n">
        <v>2.94</v>
      </c>
      <c r="X106" t="n">
        <v>0.05</v>
      </c>
      <c r="Y106" t="n">
        <v>1</v>
      </c>
      <c r="Z106" t="n">
        <v>10</v>
      </c>
      <c r="AA106" t="n">
        <v>236.1918036955235</v>
      </c>
      <c r="AB106" t="n">
        <v>323.1680458630335</v>
      </c>
      <c r="AC106" t="n">
        <v>292.3253411351625</v>
      </c>
      <c r="AD106" t="n">
        <v>236191.8036955235</v>
      </c>
      <c r="AE106" t="n">
        <v>323168.0458630335</v>
      </c>
      <c r="AF106" t="n">
        <v>1.872413394624203e-06</v>
      </c>
      <c r="AG106" t="n">
        <v>12</v>
      </c>
      <c r="AH106" t="n">
        <v>292325.3411351626</v>
      </c>
    </row>
    <row r="107">
      <c r="A107" t="n">
        <v>105</v>
      </c>
      <c r="B107" t="n">
        <v>80</v>
      </c>
      <c r="C107" t="inlineStr">
        <is>
          <t xml:space="preserve">CONCLUIDO	</t>
        </is>
      </c>
      <c r="D107" t="n">
        <v>7.7559</v>
      </c>
      <c r="E107" t="n">
        <v>12.89</v>
      </c>
      <c r="F107" t="n">
        <v>10.44</v>
      </c>
      <c r="G107" t="n">
        <v>156.6</v>
      </c>
      <c r="H107" t="n">
        <v>2.44</v>
      </c>
      <c r="I107" t="n">
        <v>4</v>
      </c>
      <c r="J107" t="n">
        <v>198.12</v>
      </c>
      <c r="K107" t="n">
        <v>50.28</v>
      </c>
      <c r="L107" t="n">
        <v>27.25</v>
      </c>
      <c r="M107" t="n">
        <v>2</v>
      </c>
      <c r="N107" t="n">
        <v>40.59</v>
      </c>
      <c r="O107" t="n">
        <v>24668.37</v>
      </c>
      <c r="P107" t="n">
        <v>113.03</v>
      </c>
      <c r="Q107" t="n">
        <v>197.75</v>
      </c>
      <c r="R107" t="n">
        <v>28.92</v>
      </c>
      <c r="S107" t="n">
        <v>25.4</v>
      </c>
      <c r="T107" t="n">
        <v>934.11</v>
      </c>
      <c r="U107" t="n">
        <v>0.88</v>
      </c>
      <c r="V107" t="n">
        <v>0.89</v>
      </c>
      <c r="W107" t="n">
        <v>2.94</v>
      </c>
      <c r="X107" t="n">
        <v>0.05</v>
      </c>
      <c r="Y107" t="n">
        <v>1</v>
      </c>
      <c r="Z107" t="n">
        <v>10</v>
      </c>
      <c r="AA107" t="n">
        <v>236.3173700457956</v>
      </c>
      <c r="AB107" t="n">
        <v>323.3398512830721</v>
      </c>
      <c r="AC107" t="n">
        <v>292.4807496870432</v>
      </c>
      <c r="AD107" t="n">
        <v>236317.3700457956</v>
      </c>
      <c r="AE107" t="n">
        <v>323339.851283072</v>
      </c>
      <c r="AF107" t="n">
        <v>1.872775591582309e-06</v>
      </c>
      <c r="AG107" t="n">
        <v>12</v>
      </c>
      <c r="AH107" t="n">
        <v>292480.7496870431</v>
      </c>
    </row>
    <row r="108">
      <c r="A108" t="n">
        <v>106</v>
      </c>
      <c r="B108" t="n">
        <v>80</v>
      </c>
      <c r="C108" t="inlineStr">
        <is>
          <t xml:space="preserve">CONCLUIDO	</t>
        </is>
      </c>
      <c r="D108" t="n">
        <v>7.7543</v>
      </c>
      <c r="E108" t="n">
        <v>12.9</v>
      </c>
      <c r="F108" t="n">
        <v>10.44</v>
      </c>
      <c r="G108" t="n">
        <v>156.64</v>
      </c>
      <c r="H108" t="n">
        <v>2.46</v>
      </c>
      <c r="I108" t="n">
        <v>4</v>
      </c>
      <c r="J108" t="n">
        <v>198.51</v>
      </c>
      <c r="K108" t="n">
        <v>50.28</v>
      </c>
      <c r="L108" t="n">
        <v>27.5</v>
      </c>
      <c r="M108" t="n">
        <v>2</v>
      </c>
      <c r="N108" t="n">
        <v>40.73</v>
      </c>
      <c r="O108" t="n">
        <v>24716.47</v>
      </c>
      <c r="P108" t="n">
        <v>113.2</v>
      </c>
      <c r="Q108" t="n">
        <v>197.78</v>
      </c>
      <c r="R108" t="n">
        <v>29.04</v>
      </c>
      <c r="S108" t="n">
        <v>25.4</v>
      </c>
      <c r="T108" t="n">
        <v>997.36</v>
      </c>
      <c r="U108" t="n">
        <v>0.87</v>
      </c>
      <c r="V108" t="n">
        <v>0.89</v>
      </c>
      <c r="W108" t="n">
        <v>2.94</v>
      </c>
      <c r="X108" t="n">
        <v>0.05</v>
      </c>
      <c r="Y108" t="n">
        <v>1</v>
      </c>
      <c r="Z108" t="n">
        <v>10</v>
      </c>
      <c r="AA108" t="n">
        <v>236.4599396121518</v>
      </c>
      <c r="AB108" t="n">
        <v>323.5349212534858</v>
      </c>
      <c r="AC108" t="n">
        <v>292.657202453263</v>
      </c>
      <c r="AD108" t="n">
        <v>236459.9396121518</v>
      </c>
      <c r="AE108" t="n">
        <v>323534.9212534858</v>
      </c>
      <c r="AF108" t="n">
        <v>1.872389248160329e-06</v>
      </c>
      <c r="AG108" t="n">
        <v>12</v>
      </c>
      <c r="AH108" t="n">
        <v>292657.202453263</v>
      </c>
    </row>
    <row r="109">
      <c r="A109" t="n">
        <v>107</v>
      </c>
      <c r="B109" t="n">
        <v>80</v>
      </c>
      <c r="C109" t="inlineStr">
        <is>
          <t xml:space="preserve">CONCLUIDO	</t>
        </is>
      </c>
      <c r="D109" t="n">
        <v>7.7551</v>
      </c>
      <c r="E109" t="n">
        <v>12.89</v>
      </c>
      <c r="F109" t="n">
        <v>10.44</v>
      </c>
      <c r="G109" t="n">
        <v>156.62</v>
      </c>
      <c r="H109" t="n">
        <v>2.48</v>
      </c>
      <c r="I109" t="n">
        <v>4</v>
      </c>
      <c r="J109" t="n">
        <v>198.9</v>
      </c>
      <c r="K109" t="n">
        <v>50.28</v>
      </c>
      <c r="L109" t="n">
        <v>27.75</v>
      </c>
      <c r="M109" t="n">
        <v>2</v>
      </c>
      <c r="N109" t="n">
        <v>40.87</v>
      </c>
      <c r="O109" t="n">
        <v>24764.61</v>
      </c>
      <c r="P109" t="n">
        <v>113.31</v>
      </c>
      <c r="Q109" t="n">
        <v>197.75</v>
      </c>
      <c r="R109" t="n">
        <v>29.02</v>
      </c>
      <c r="S109" t="n">
        <v>25.4</v>
      </c>
      <c r="T109" t="n">
        <v>985.27</v>
      </c>
      <c r="U109" t="n">
        <v>0.88</v>
      </c>
      <c r="V109" t="n">
        <v>0.89</v>
      </c>
      <c r="W109" t="n">
        <v>2.94</v>
      </c>
      <c r="X109" t="n">
        <v>0.05</v>
      </c>
      <c r="Y109" t="n">
        <v>1</v>
      </c>
      <c r="Z109" t="n">
        <v>10</v>
      </c>
      <c r="AA109" t="n">
        <v>236.5254841274651</v>
      </c>
      <c r="AB109" t="n">
        <v>323.6246021509573</v>
      </c>
      <c r="AC109" t="n">
        <v>292.7383243317478</v>
      </c>
      <c r="AD109" t="n">
        <v>236525.4841274651</v>
      </c>
      <c r="AE109" t="n">
        <v>323624.6021509573</v>
      </c>
      <c r="AF109" t="n">
        <v>1.872582419871319e-06</v>
      </c>
      <c r="AG109" t="n">
        <v>12</v>
      </c>
      <c r="AH109" t="n">
        <v>292738.3243317478</v>
      </c>
    </row>
    <row r="110">
      <c r="A110" t="n">
        <v>108</v>
      </c>
      <c r="B110" t="n">
        <v>80</v>
      </c>
      <c r="C110" t="inlineStr">
        <is>
          <t xml:space="preserve">CONCLUIDO	</t>
        </is>
      </c>
      <c r="D110" t="n">
        <v>7.7533</v>
      </c>
      <c r="E110" t="n">
        <v>12.9</v>
      </c>
      <c r="F110" t="n">
        <v>10.44</v>
      </c>
      <c r="G110" t="n">
        <v>156.67</v>
      </c>
      <c r="H110" t="n">
        <v>2.49</v>
      </c>
      <c r="I110" t="n">
        <v>4</v>
      </c>
      <c r="J110" t="n">
        <v>199.29</v>
      </c>
      <c r="K110" t="n">
        <v>50.28</v>
      </c>
      <c r="L110" t="n">
        <v>28</v>
      </c>
      <c r="M110" t="n">
        <v>2</v>
      </c>
      <c r="N110" t="n">
        <v>41.01</v>
      </c>
      <c r="O110" t="n">
        <v>24812.8</v>
      </c>
      <c r="P110" t="n">
        <v>113.53</v>
      </c>
      <c r="Q110" t="n">
        <v>197.75</v>
      </c>
      <c r="R110" t="n">
        <v>29.08</v>
      </c>
      <c r="S110" t="n">
        <v>25.4</v>
      </c>
      <c r="T110" t="n">
        <v>1014.19</v>
      </c>
      <c r="U110" t="n">
        <v>0.87</v>
      </c>
      <c r="V110" t="n">
        <v>0.89</v>
      </c>
      <c r="W110" t="n">
        <v>2.94</v>
      </c>
      <c r="X110" t="n">
        <v>0.05</v>
      </c>
      <c r="Y110" t="n">
        <v>1</v>
      </c>
      <c r="Z110" t="n">
        <v>10</v>
      </c>
      <c r="AA110" t="n">
        <v>236.706123210319</v>
      </c>
      <c r="AB110" t="n">
        <v>323.8717605133519</v>
      </c>
      <c r="AC110" t="n">
        <v>292.9618942469245</v>
      </c>
      <c r="AD110" t="n">
        <v>236706.123210319</v>
      </c>
      <c r="AE110" t="n">
        <v>323871.7605133519</v>
      </c>
      <c r="AF110" t="n">
        <v>1.872147783521592e-06</v>
      </c>
      <c r="AG110" t="n">
        <v>12</v>
      </c>
      <c r="AH110" t="n">
        <v>292961.8942469245</v>
      </c>
    </row>
    <row r="111">
      <c r="A111" t="n">
        <v>109</v>
      </c>
      <c r="B111" t="n">
        <v>80</v>
      </c>
      <c r="C111" t="inlineStr">
        <is>
          <t xml:space="preserve">CONCLUIDO	</t>
        </is>
      </c>
      <c r="D111" t="n">
        <v>7.7531</v>
      </c>
      <c r="E111" t="n">
        <v>12.9</v>
      </c>
      <c r="F111" t="n">
        <v>10.44</v>
      </c>
      <c r="G111" t="n">
        <v>156.67</v>
      </c>
      <c r="H111" t="n">
        <v>2.51</v>
      </c>
      <c r="I111" t="n">
        <v>4</v>
      </c>
      <c r="J111" t="n">
        <v>199.68</v>
      </c>
      <c r="K111" t="n">
        <v>50.28</v>
      </c>
      <c r="L111" t="n">
        <v>28.25</v>
      </c>
      <c r="M111" t="n">
        <v>2</v>
      </c>
      <c r="N111" t="n">
        <v>41.15</v>
      </c>
      <c r="O111" t="n">
        <v>24861.03</v>
      </c>
      <c r="P111" t="n">
        <v>113.55</v>
      </c>
      <c r="Q111" t="n">
        <v>197.75</v>
      </c>
      <c r="R111" t="n">
        <v>29.09</v>
      </c>
      <c r="S111" t="n">
        <v>25.4</v>
      </c>
      <c r="T111" t="n">
        <v>1018.77</v>
      </c>
      <c r="U111" t="n">
        <v>0.87</v>
      </c>
      <c r="V111" t="n">
        <v>0.89</v>
      </c>
      <c r="W111" t="n">
        <v>2.95</v>
      </c>
      <c r="X111" t="n">
        <v>0.06</v>
      </c>
      <c r="Y111" t="n">
        <v>1</v>
      </c>
      <c r="Z111" t="n">
        <v>10</v>
      </c>
      <c r="AA111" t="n">
        <v>236.7230798084505</v>
      </c>
      <c r="AB111" t="n">
        <v>323.8949612789878</v>
      </c>
      <c r="AC111" t="n">
        <v>292.9828807640507</v>
      </c>
      <c r="AD111" t="n">
        <v>236723.0798084505</v>
      </c>
      <c r="AE111" t="n">
        <v>323894.9612789878</v>
      </c>
      <c r="AF111" t="n">
        <v>1.872099490593845e-06</v>
      </c>
      <c r="AG111" t="n">
        <v>12</v>
      </c>
      <c r="AH111" t="n">
        <v>292982.8807640506</v>
      </c>
    </row>
    <row r="112">
      <c r="A112" t="n">
        <v>110</v>
      </c>
      <c r="B112" t="n">
        <v>80</v>
      </c>
      <c r="C112" t="inlineStr">
        <is>
          <t xml:space="preserve">CONCLUIDO	</t>
        </is>
      </c>
      <c r="D112" t="n">
        <v>7.7526</v>
      </c>
      <c r="E112" t="n">
        <v>12.9</v>
      </c>
      <c r="F112" t="n">
        <v>10.45</v>
      </c>
      <c r="G112" t="n">
        <v>156.68</v>
      </c>
      <c r="H112" t="n">
        <v>2.53</v>
      </c>
      <c r="I112" t="n">
        <v>4</v>
      </c>
      <c r="J112" t="n">
        <v>200.07</v>
      </c>
      <c r="K112" t="n">
        <v>50.28</v>
      </c>
      <c r="L112" t="n">
        <v>28.5</v>
      </c>
      <c r="M112" t="n">
        <v>2</v>
      </c>
      <c r="N112" t="n">
        <v>41.29</v>
      </c>
      <c r="O112" t="n">
        <v>24909.32</v>
      </c>
      <c r="P112" t="n">
        <v>113.6</v>
      </c>
      <c r="Q112" t="n">
        <v>197.75</v>
      </c>
      <c r="R112" t="n">
        <v>29.19</v>
      </c>
      <c r="S112" t="n">
        <v>25.4</v>
      </c>
      <c r="T112" t="n">
        <v>1070.59</v>
      </c>
      <c r="U112" t="n">
        <v>0.87</v>
      </c>
      <c r="V112" t="n">
        <v>0.89</v>
      </c>
      <c r="W112" t="n">
        <v>2.94</v>
      </c>
      <c r="X112" t="n">
        <v>0.06</v>
      </c>
      <c r="Y112" t="n">
        <v>1</v>
      </c>
      <c r="Z112" t="n">
        <v>10</v>
      </c>
      <c r="AA112" t="n">
        <v>236.7975179210805</v>
      </c>
      <c r="AB112" t="n">
        <v>323.9968107886656</v>
      </c>
      <c r="AC112" t="n">
        <v>293.0750098994715</v>
      </c>
      <c r="AD112" t="n">
        <v>236797.5179210805</v>
      </c>
      <c r="AE112" t="n">
        <v>323996.8107886657</v>
      </c>
      <c r="AF112" t="n">
        <v>1.871978758274476e-06</v>
      </c>
      <c r="AG112" t="n">
        <v>12</v>
      </c>
      <c r="AH112" t="n">
        <v>293075.0098994715</v>
      </c>
    </row>
    <row r="113">
      <c r="A113" t="n">
        <v>111</v>
      </c>
      <c r="B113" t="n">
        <v>80</v>
      </c>
      <c r="C113" t="inlineStr">
        <is>
          <t xml:space="preserve">CONCLUIDO	</t>
        </is>
      </c>
      <c r="D113" t="n">
        <v>7.7503</v>
      </c>
      <c r="E113" t="n">
        <v>12.9</v>
      </c>
      <c r="F113" t="n">
        <v>10.45</v>
      </c>
      <c r="G113" t="n">
        <v>156.74</v>
      </c>
      <c r="H113" t="n">
        <v>2.55</v>
      </c>
      <c r="I113" t="n">
        <v>4</v>
      </c>
      <c r="J113" t="n">
        <v>200.46</v>
      </c>
      <c r="K113" t="n">
        <v>50.28</v>
      </c>
      <c r="L113" t="n">
        <v>28.75</v>
      </c>
      <c r="M113" t="n">
        <v>2</v>
      </c>
      <c r="N113" t="n">
        <v>41.43</v>
      </c>
      <c r="O113" t="n">
        <v>24957.65</v>
      </c>
      <c r="P113" t="n">
        <v>113.62</v>
      </c>
      <c r="Q113" t="n">
        <v>197.75</v>
      </c>
      <c r="R113" t="n">
        <v>29.25</v>
      </c>
      <c r="S113" t="n">
        <v>25.4</v>
      </c>
      <c r="T113" t="n">
        <v>1101.48</v>
      </c>
      <c r="U113" t="n">
        <v>0.87</v>
      </c>
      <c r="V113" t="n">
        <v>0.89</v>
      </c>
      <c r="W113" t="n">
        <v>2.94</v>
      </c>
      <c r="X113" t="n">
        <v>0.06</v>
      </c>
      <c r="Y113" t="n">
        <v>1</v>
      </c>
      <c r="Z113" t="n">
        <v>10</v>
      </c>
      <c r="AA113" t="n">
        <v>236.8451625567681</v>
      </c>
      <c r="AB113" t="n">
        <v>324.0620002811465</v>
      </c>
      <c r="AC113" t="n">
        <v>293.133977798284</v>
      </c>
      <c r="AD113" t="n">
        <v>236845.1625567681</v>
      </c>
      <c r="AE113" t="n">
        <v>324062.0002811465</v>
      </c>
      <c r="AF113" t="n">
        <v>1.87142338960538e-06</v>
      </c>
      <c r="AG113" t="n">
        <v>12</v>
      </c>
      <c r="AH113" t="n">
        <v>293133.977798284</v>
      </c>
    </row>
    <row r="114">
      <c r="A114" t="n">
        <v>112</v>
      </c>
      <c r="B114" t="n">
        <v>80</v>
      </c>
      <c r="C114" t="inlineStr">
        <is>
          <t xml:space="preserve">CONCLUIDO	</t>
        </is>
      </c>
      <c r="D114" t="n">
        <v>7.7544</v>
      </c>
      <c r="E114" t="n">
        <v>12.9</v>
      </c>
      <c r="F114" t="n">
        <v>10.44</v>
      </c>
      <c r="G114" t="n">
        <v>156.64</v>
      </c>
      <c r="H114" t="n">
        <v>2.56</v>
      </c>
      <c r="I114" t="n">
        <v>4</v>
      </c>
      <c r="J114" t="n">
        <v>200.85</v>
      </c>
      <c r="K114" t="n">
        <v>50.28</v>
      </c>
      <c r="L114" t="n">
        <v>29</v>
      </c>
      <c r="M114" t="n">
        <v>2</v>
      </c>
      <c r="N114" t="n">
        <v>41.57</v>
      </c>
      <c r="O114" t="n">
        <v>25006.03</v>
      </c>
      <c r="P114" t="n">
        <v>113.43</v>
      </c>
      <c r="Q114" t="n">
        <v>197.75</v>
      </c>
      <c r="R114" t="n">
        <v>29.03</v>
      </c>
      <c r="S114" t="n">
        <v>25.4</v>
      </c>
      <c r="T114" t="n">
        <v>991.02</v>
      </c>
      <c r="U114" t="n">
        <v>0.87</v>
      </c>
      <c r="V114" t="n">
        <v>0.89</v>
      </c>
      <c r="W114" t="n">
        <v>2.94</v>
      </c>
      <c r="X114" t="n">
        <v>0.05</v>
      </c>
      <c r="Y114" t="n">
        <v>1</v>
      </c>
      <c r="Z114" t="n">
        <v>10</v>
      </c>
      <c r="AA114" t="n">
        <v>236.6198954532153</v>
      </c>
      <c r="AB114" t="n">
        <v>323.7537798919824</v>
      </c>
      <c r="AC114" t="n">
        <v>292.8551735304717</v>
      </c>
      <c r="AD114" t="n">
        <v>236619.8954532153</v>
      </c>
      <c r="AE114" t="n">
        <v>323753.7798919824</v>
      </c>
      <c r="AF114" t="n">
        <v>1.872413394624203e-06</v>
      </c>
      <c r="AG114" t="n">
        <v>12</v>
      </c>
      <c r="AH114" t="n">
        <v>292855.1735304717</v>
      </c>
    </row>
    <row r="115">
      <c r="A115" t="n">
        <v>113</v>
      </c>
      <c r="B115" t="n">
        <v>80</v>
      </c>
      <c r="C115" t="inlineStr">
        <is>
          <t xml:space="preserve">CONCLUIDO	</t>
        </is>
      </c>
      <c r="D115" t="n">
        <v>7.7544</v>
      </c>
      <c r="E115" t="n">
        <v>12.9</v>
      </c>
      <c r="F115" t="n">
        <v>10.44</v>
      </c>
      <c r="G115" t="n">
        <v>156.64</v>
      </c>
      <c r="H115" t="n">
        <v>2.58</v>
      </c>
      <c r="I115" t="n">
        <v>4</v>
      </c>
      <c r="J115" t="n">
        <v>201.25</v>
      </c>
      <c r="K115" t="n">
        <v>50.28</v>
      </c>
      <c r="L115" t="n">
        <v>29.25</v>
      </c>
      <c r="M115" t="n">
        <v>2</v>
      </c>
      <c r="N115" t="n">
        <v>41.72</v>
      </c>
      <c r="O115" t="n">
        <v>25054.46</v>
      </c>
      <c r="P115" t="n">
        <v>113.34</v>
      </c>
      <c r="Q115" t="n">
        <v>197.75</v>
      </c>
      <c r="R115" t="n">
        <v>28.97</v>
      </c>
      <c r="S115" t="n">
        <v>25.4</v>
      </c>
      <c r="T115" t="n">
        <v>963.4</v>
      </c>
      <c r="U115" t="n">
        <v>0.88</v>
      </c>
      <c r="V115" t="n">
        <v>0.89</v>
      </c>
      <c r="W115" t="n">
        <v>2.95</v>
      </c>
      <c r="X115" t="n">
        <v>0.05</v>
      </c>
      <c r="Y115" t="n">
        <v>1</v>
      </c>
      <c r="Z115" t="n">
        <v>10</v>
      </c>
      <c r="AA115" t="n">
        <v>236.5567343742116</v>
      </c>
      <c r="AB115" t="n">
        <v>323.6673601172195</v>
      </c>
      <c r="AC115" t="n">
        <v>292.7770015377212</v>
      </c>
      <c r="AD115" t="n">
        <v>236556.7343742116</v>
      </c>
      <c r="AE115" t="n">
        <v>323667.3601172195</v>
      </c>
      <c r="AF115" t="n">
        <v>1.872413394624203e-06</v>
      </c>
      <c r="AG115" t="n">
        <v>12</v>
      </c>
      <c r="AH115" t="n">
        <v>292777.0015377211</v>
      </c>
    </row>
    <row r="116">
      <c r="A116" t="n">
        <v>114</v>
      </c>
      <c r="B116" t="n">
        <v>80</v>
      </c>
      <c r="C116" t="inlineStr">
        <is>
          <t xml:space="preserve">CONCLUIDO	</t>
        </is>
      </c>
      <c r="D116" t="n">
        <v>7.7543</v>
      </c>
      <c r="E116" t="n">
        <v>12.9</v>
      </c>
      <c r="F116" t="n">
        <v>10.44</v>
      </c>
      <c r="G116" t="n">
        <v>156.64</v>
      </c>
      <c r="H116" t="n">
        <v>2.6</v>
      </c>
      <c r="I116" t="n">
        <v>4</v>
      </c>
      <c r="J116" t="n">
        <v>201.64</v>
      </c>
      <c r="K116" t="n">
        <v>50.28</v>
      </c>
      <c r="L116" t="n">
        <v>29.5</v>
      </c>
      <c r="M116" t="n">
        <v>2</v>
      </c>
      <c r="N116" t="n">
        <v>41.86</v>
      </c>
      <c r="O116" t="n">
        <v>25102.94</v>
      </c>
      <c r="P116" t="n">
        <v>113.29</v>
      </c>
      <c r="Q116" t="n">
        <v>197.78</v>
      </c>
      <c r="R116" t="n">
        <v>29.03</v>
      </c>
      <c r="S116" t="n">
        <v>25.4</v>
      </c>
      <c r="T116" t="n">
        <v>990.5700000000001</v>
      </c>
      <c r="U116" t="n">
        <v>0.87</v>
      </c>
      <c r="V116" t="n">
        <v>0.89</v>
      </c>
      <c r="W116" t="n">
        <v>2.94</v>
      </c>
      <c r="X116" t="n">
        <v>0.05</v>
      </c>
      <c r="Y116" t="n">
        <v>1</v>
      </c>
      <c r="Z116" t="n">
        <v>10</v>
      </c>
      <c r="AA116" t="n">
        <v>236.5231015056852</v>
      </c>
      <c r="AB116" t="n">
        <v>323.6213421427242</v>
      </c>
      <c r="AC116" t="n">
        <v>292.7353754541251</v>
      </c>
      <c r="AD116" t="n">
        <v>236523.1015056852</v>
      </c>
      <c r="AE116" t="n">
        <v>323621.3421427243</v>
      </c>
      <c r="AF116" t="n">
        <v>1.872389248160329e-06</v>
      </c>
      <c r="AG116" t="n">
        <v>12</v>
      </c>
      <c r="AH116" t="n">
        <v>292735.3754541251</v>
      </c>
    </row>
    <row r="117">
      <c r="A117" t="n">
        <v>115</v>
      </c>
      <c r="B117" t="n">
        <v>80</v>
      </c>
      <c r="C117" t="inlineStr">
        <is>
          <t xml:space="preserve">CONCLUIDO	</t>
        </is>
      </c>
      <c r="D117" t="n">
        <v>7.7543</v>
      </c>
      <c r="E117" t="n">
        <v>12.9</v>
      </c>
      <c r="F117" t="n">
        <v>10.44</v>
      </c>
      <c r="G117" t="n">
        <v>156.64</v>
      </c>
      <c r="H117" t="n">
        <v>2.61</v>
      </c>
      <c r="I117" t="n">
        <v>4</v>
      </c>
      <c r="J117" t="n">
        <v>202.03</v>
      </c>
      <c r="K117" t="n">
        <v>50.28</v>
      </c>
      <c r="L117" t="n">
        <v>29.75</v>
      </c>
      <c r="M117" t="n">
        <v>2</v>
      </c>
      <c r="N117" t="n">
        <v>42</v>
      </c>
      <c r="O117" t="n">
        <v>25151.46</v>
      </c>
      <c r="P117" t="n">
        <v>113.21</v>
      </c>
      <c r="Q117" t="n">
        <v>197.75</v>
      </c>
      <c r="R117" t="n">
        <v>29.03</v>
      </c>
      <c r="S117" t="n">
        <v>25.4</v>
      </c>
      <c r="T117" t="n">
        <v>988.76</v>
      </c>
      <c r="U117" t="n">
        <v>0.88</v>
      </c>
      <c r="V117" t="n">
        <v>0.89</v>
      </c>
      <c r="W117" t="n">
        <v>2.94</v>
      </c>
      <c r="X117" t="n">
        <v>0.05</v>
      </c>
      <c r="Y117" t="n">
        <v>1</v>
      </c>
      <c r="Z117" t="n">
        <v>10</v>
      </c>
      <c r="AA117" t="n">
        <v>236.4669576003221</v>
      </c>
      <c r="AB117" t="n">
        <v>323.5445235745123</v>
      </c>
      <c r="AC117" t="n">
        <v>292.6658883422477</v>
      </c>
      <c r="AD117" t="n">
        <v>236466.9576003221</v>
      </c>
      <c r="AE117" t="n">
        <v>323544.5235745123</v>
      </c>
      <c r="AF117" t="n">
        <v>1.872389248160329e-06</v>
      </c>
      <c r="AG117" t="n">
        <v>12</v>
      </c>
      <c r="AH117" t="n">
        <v>292665.8883422477</v>
      </c>
    </row>
    <row r="118">
      <c r="A118" t="n">
        <v>116</v>
      </c>
      <c r="B118" t="n">
        <v>80</v>
      </c>
      <c r="C118" t="inlineStr">
        <is>
          <t xml:space="preserve">CONCLUIDO	</t>
        </is>
      </c>
      <c r="D118" t="n">
        <v>7.7498</v>
      </c>
      <c r="E118" t="n">
        <v>12.9</v>
      </c>
      <c r="F118" t="n">
        <v>10.45</v>
      </c>
      <c r="G118" t="n">
        <v>156.75</v>
      </c>
      <c r="H118" t="n">
        <v>2.63</v>
      </c>
      <c r="I118" t="n">
        <v>4</v>
      </c>
      <c r="J118" t="n">
        <v>202.43</v>
      </c>
      <c r="K118" t="n">
        <v>50.28</v>
      </c>
      <c r="L118" t="n">
        <v>30</v>
      </c>
      <c r="M118" t="n">
        <v>2</v>
      </c>
      <c r="N118" t="n">
        <v>42.15</v>
      </c>
      <c r="O118" t="n">
        <v>25200.04</v>
      </c>
      <c r="P118" t="n">
        <v>113.22</v>
      </c>
      <c r="Q118" t="n">
        <v>197.75</v>
      </c>
      <c r="R118" t="n">
        <v>29.22</v>
      </c>
      <c r="S118" t="n">
        <v>25.4</v>
      </c>
      <c r="T118" t="n">
        <v>1083.56</v>
      </c>
      <c r="U118" t="n">
        <v>0.87</v>
      </c>
      <c r="V118" t="n">
        <v>0.89</v>
      </c>
      <c r="W118" t="n">
        <v>2.95</v>
      </c>
      <c r="X118" t="n">
        <v>0.06</v>
      </c>
      <c r="Y118" t="n">
        <v>1</v>
      </c>
      <c r="Z118" t="n">
        <v>10</v>
      </c>
      <c r="AA118" t="n">
        <v>236.5715882280081</v>
      </c>
      <c r="AB118" t="n">
        <v>323.6876838152897</v>
      </c>
      <c r="AC118" t="n">
        <v>292.795385570572</v>
      </c>
      <c r="AD118" t="n">
        <v>236571.5882280081</v>
      </c>
      <c r="AE118" t="n">
        <v>323687.6838152898</v>
      </c>
      <c r="AF118" t="n">
        <v>1.871302657286012e-06</v>
      </c>
      <c r="AG118" t="n">
        <v>12</v>
      </c>
      <c r="AH118" t="n">
        <v>292795.385570572</v>
      </c>
    </row>
    <row r="119">
      <c r="A119" t="n">
        <v>117</v>
      </c>
      <c r="B119" t="n">
        <v>80</v>
      </c>
      <c r="C119" t="inlineStr">
        <is>
          <t xml:space="preserve">CONCLUIDO	</t>
        </is>
      </c>
      <c r="D119" t="n">
        <v>7.7528</v>
      </c>
      <c r="E119" t="n">
        <v>12.9</v>
      </c>
      <c r="F119" t="n">
        <v>10.45</v>
      </c>
      <c r="G119" t="n">
        <v>156.68</v>
      </c>
      <c r="H119" t="n">
        <v>2.65</v>
      </c>
      <c r="I119" t="n">
        <v>4</v>
      </c>
      <c r="J119" t="n">
        <v>202.82</v>
      </c>
      <c r="K119" t="n">
        <v>50.28</v>
      </c>
      <c r="L119" t="n">
        <v>30.25</v>
      </c>
      <c r="M119" t="n">
        <v>2</v>
      </c>
      <c r="N119" t="n">
        <v>42.29</v>
      </c>
      <c r="O119" t="n">
        <v>25248.79</v>
      </c>
      <c r="P119" t="n">
        <v>113.06</v>
      </c>
      <c r="Q119" t="n">
        <v>197.78</v>
      </c>
      <c r="R119" t="n">
        <v>29.07</v>
      </c>
      <c r="S119" t="n">
        <v>25.4</v>
      </c>
      <c r="T119" t="n">
        <v>1008.67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236.4155523170749</v>
      </c>
      <c r="AB119" t="n">
        <v>323.4741885981325</v>
      </c>
      <c r="AC119" t="n">
        <v>292.6022660372978</v>
      </c>
      <c r="AD119" t="n">
        <v>236415.5523170749</v>
      </c>
      <c r="AE119" t="n">
        <v>323474.1885981325</v>
      </c>
      <c r="AF119" t="n">
        <v>1.872027051202224e-06</v>
      </c>
      <c r="AG119" t="n">
        <v>12</v>
      </c>
      <c r="AH119" t="n">
        <v>292602.2660372978</v>
      </c>
    </row>
    <row r="120">
      <c r="A120" t="n">
        <v>118</v>
      </c>
      <c r="B120" t="n">
        <v>80</v>
      </c>
      <c r="C120" t="inlineStr">
        <is>
          <t xml:space="preserve">CONCLUIDO	</t>
        </is>
      </c>
      <c r="D120" t="n">
        <v>7.7539</v>
      </c>
      <c r="E120" t="n">
        <v>12.9</v>
      </c>
      <c r="F120" t="n">
        <v>10.44</v>
      </c>
      <c r="G120" t="n">
        <v>156.65</v>
      </c>
      <c r="H120" t="n">
        <v>2.67</v>
      </c>
      <c r="I120" t="n">
        <v>4</v>
      </c>
      <c r="J120" t="n">
        <v>203.22</v>
      </c>
      <c r="K120" t="n">
        <v>50.28</v>
      </c>
      <c r="L120" t="n">
        <v>30.5</v>
      </c>
      <c r="M120" t="n">
        <v>2</v>
      </c>
      <c r="N120" t="n">
        <v>42.44</v>
      </c>
      <c r="O120" t="n">
        <v>25297.46</v>
      </c>
      <c r="P120" t="n">
        <v>112.94</v>
      </c>
      <c r="Q120" t="n">
        <v>197.75</v>
      </c>
      <c r="R120" t="n">
        <v>29.03</v>
      </c>
      <c r="S120" t="n">
        <v>25.4</v>
      </c>
      <c r="T120" t="n">
        <v>992.84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236.283286103391</v>
      </c>
      <c r="AB120" t="n">
        <v>323.2932161293967</v>
      </c>
      <c r="AC120" t="n">
        <v>292.4385653269817</v>
      </c>
      <c r="AD120" t="n">
        <v>236283.286103391</v>
      </c>
      <c r="AE120" t="n">
        <v>323293.2161293967</v>
      </c>
      <c r="AF120" t="n">
        <v>1.872292662304834e-06</v>
      </c>
      <c r="AG120" t="n">
        <v>12</v>
      </c>
      <c r="AH120" t="n">
        <v>292438.5653269817</v>
      </c>
    </row>
    <row r="121">
      <c r="A121" t="n">
        <v>119</v>
      </c>
      <c r="B121" t="n">
        <v>80</v>
      </c>
      <c r="C121" t="inlineStr">
        <is>
          <t xml:space="preserve">CONCLUIDO	</t>
        </is>
      </c>
      <c r="D121" t="n">
        <v>7.7519</v>
      </c>
      <c r="E121" t="n">
        <v>12.9</v>
      </c>
      <c r="F121" t="n">
        <v>10.45</v>
      </c>
      <c r="G121" t="n">
        <v>156.7</v>
      </c>
      <c r="H121" t="n">
        <v>2.68</v>
      </c>
      <c r="I121" t="n">
        <v>4</v>
      </c>
      <c r="J121" t="n">
        <v>203.61</v>
      </c>
      <c r="K121" t="n">
        <v>50.28</v>
      </c>
      <c r="L121" t="n">
        <v>30.75</v>
      </c>
      <c r="M121" t="n">
        <v>0</v>
      </c>
      <c r="N121" t="n">
        <v>42.58</v>
      </c>
      <c r="O121" t="n">
        <v>25346.19</v>
      </c>
      <c r="P121" t="n">
        <v>113.02</v>
      </c>
      <c r="Q121" t="n">
        <v>197.8</v>
      </c>
      <c r="R121" t="n">
        <v>29.09</v>
      </c>
      <c r="S121" t="n">
        <v>25.4</v>
      </c>
      <c r="T121" t="n">
        <v>1019.36</v>
      </c>
      <c r="U121" t="n">
        <v>0.87</v>
      </c>
      <c r="V121" t="n">
        <v>0.89</v>
      </c>
      <c r="W121" t="n">
        <v>2.95</v>
      </c>
      <c r="X121" t="n">
        <v>0.06</v>
      </c>
      <c r="Y121" t="n">
        <v>1</v>
      </c>
      <c r="Z121" t="n">
        <v>10</v>
      </c>
      <c r="AA121" t="n">
        <v>236.4005729928928</v>
      </c>
      <c r="AB121" t="n">
        <v>323.4536932259454</v>
      </c>
      <c r="AC121" t="n">
        <v>292.5837267146668</v>
      </c>
      <c r="AD121" t="n">
        <v>236400.5729928928</v>
      </c>
      <c r="AE121" t="n">
        <v>323453.6932259453</v>
      </c>
      <c r="AF121" t="n">
        <v>1.87180973302736e-06</v>
      </c>
      <c r="AG121" t="n">
        <v>12</v>
      </c>
      <c r="AH121" t="n">
        <v>292583.7267146668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4.4184</v>
      </c>
      <c r="E2" t="n">
        <v>22.63</v>
      </c>
      <c r="F2" t="n">
        <v>13.43</v>
      </c>
      <c r="G2" t="n">
        <v>5.41</v>
      </c>
      <c r="H2" t="n">
        <v>0.08</v>
      </c>
      <c r="I2" t="n">
        <v>149</v>
      </c>
      <c r="J2" t="n">
        <v>222.93</v>
      </c>
      <c r="K2" t="n">
        <v>56.94</v>
      </c>
      <c r="L2" t="n">
        <v>1</v>
      </c>
      <c r="M2" t="n">
        <v>147</v>
      </c>
      <c r="N2" t="n">
        <v>49.99</v>
      </c>
      <c r="O2" t="n">
        <v>27728.69</v>
      </c>
      <c r="P2" t="n">
        <v>206.16</v>
      </c>
      <c r="Q2" t="n">
        <v>198.2</v>
      </c>
      <c r="R2" t="n">
        <v>122.16</v>
      </c>
      <c r="S2" t="n">
        <v>25.4</v>
      </c>
      <c r="T2" t="n">
        <v>46829.31</v>
      </c>
      <c r="U2" t="n">
        <v>0.21</v>
      </c>
      <c r="V2" t="n">
        <v>0.6899999999999999</v>
      </c>
      <c r="W2" t="n">
        <v>3.18</v>
      </c>
      <c r="X2" t="n">
        <v>3.03</v>
      </c>
      <c r="Y2" t="n">
        <v>1</v>
      </c>
      <c r="Z2" t="n">
        <v>10</v>
      </c>
      <c r="AA2" t="n">
        <v>557.1489101606371</v>
      </c>
      <c r="AB2" t="n">
        <v>762.3157185569545</v>
      </c>
      <c r="AC2" t="n">
        <v>689.5613762947087</v>
      </c>
      <c r="AD2" t="n">
        <v>557148.9101606371</v>
      </c>
      <c r="AE2" t="n">
        <v>762315.7185569545</v>
      </c>
      <c r="AF2" t="n">
        <v>1.008665992443066e-06</v>
      </c>
      <c r="AG2" t="n">
        <v>20</v>
      </c>
      <c r="AH2" t="n">
        <v>689561.3762947087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4.9221</v>
      </c>
      <c r="E3" t="n">
        <v>20.32</v>
      </c>
      <c r="F3" t="n">
        <v>12.7</v>
      </c>
      <c r="G3" t="n">
        <v>6.74</v>
      </c>
      <c r="H3" t="n">
        <v>0.1</v>
      </c>
      <c r="I3" t="n">
        <v>113</v>
      </c>
      <c r="J3" t="n">
        <v>223.35</v>
      </c>
      <c r="K3" t="n">
        <v>56.94</v>
      </c>
      <c r="L3" t="n">
        <v>1.25</v>
      </c>
      <c r="M3" t="n">
        <v>111</v>
      </c>
      <c r="N3" t="n">
        <v>50.15</v>
      </c>
      <c r="O3" t="n">
        <v>27780.03</v>
      </c>
      <c r="P3" t="n">
        <v>194.85</v>
      </c>
      <c r="Q3" t="n">
        <v>198.01</v>
      </c>
      <c r="R3" t="n">
        <v>99.23999999999999</v>
      </c>
      <c r="S3" t="n">
        <v>25.4</v>
      </c>
      <c r="T3" t="n">
        <v>35551.14</v>
      </c>
      <c r="U3" t="n">
        <v>0.26</v>
      </c>
      <c r="V3" t="n">
        <v>0.73</v>
      </c>
      <c r="W3" t="n">
        <v>3.12</v>
      </c>
      <c r="X3" t="n">
        <v>2.3</v>
      </c>
      <c r="Y3" t="n">
        <v>1</v>
      </c>
      <c r="Z3" t="n">
        <v>10</v>
      </c>
      <c r="AA3" t="n">
        <v>484.0138726212967</v>
      </c>
      <c r="AB3" t="n">
        <v>662.2491337054869</v>
      </c>
      <c r="AC3" t="n">
        <v>599.0450058571312</v>
      </c>
      <c r="AD3" t="n">
        <v>484013.8726212967</v>
      </c>
      <c r="AE3" t="n">
        <v>662249.1337054869</v>
      </c>
      <c r="AF3" t="n">
        <v>1.123654463471848e-06</v>
      </c>
      <c r="AG3" t="n">
        <v>18</v>
      </c>
      <c r="AH3" t="n">
        <v>599045.0058571312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5.3001</v>
      </c>
      <c r="E4" t="n">
        <v>18.87</v>
      </c>
      <c r="F4" t="n">
        <v>12.21</v>
      </c>
      <c r="G4" t="n">
        <v>8.050000000000001</v>
      </c>
      <c r="H4" t="n">
        <v>0.12</v>
      </c>
      <c r="I4" t="n">
        <v>91</v>
      </c>
      <c r="J4" t="n">
        <v>223.76</v>
      </c>
      <c r="K4" t="n">
        <v>56.94</v>
      </c>
      <c r="L4" t="n">
        <v>1.5</v>
      </c>
      <c r="M4" t="n">
        <v>89</v>
      </c>
      <c r="N4" t="n">
        <v>50.32</v>
      </c>
      <c r="O4" t="n">
        <v>27831.42</v>
      </c>
      <c r="P4" t="n">
        <v>187.37</v>
      </c>
      <c r="Q4" t="n">
        <v>197.91</v>
      </c>
      <c r="R4" t="n">
        <v>84.18000000000001</v>
      </c>
      <c r="S4" t="n">
        <v>25.4</v>
      </c>
      <c r="T4" t="n">
        <v>28132.64</v>
      </c>
      <c r="U4" t="n">
        <v>0.3</v>
      </c>
      <c r="V4" t="n">
        <v>0.76</v>
      </c>
      <c r="W4" t="n">
        <v>3.08</v>
      </c>
      <c r="X4" t="n">
        <v>1.82</v>
      </c>
      <c r="Y4" t="n">
        <v>1</v>
      </c>
      <c r="Z4" t="n">
        <v>10</v>
      </c>
      <c r="AA4" t="n">
        <v>442.3008977842576</v>
      </c>
      <c r="AB4" t="n">
        <v>605.1756012868784</v>
      </c>
      <c r="AC4" t="n">
        <v>547.4184912693489</v>
      </c>
      <c r="AD4" t="n">
        <v>442300.8977842577</v>
      </c>
      <c r="AE4" t="n">
        <v>605175.6012868785</v>
      </c>
      <c r="AF4" t="n">
        <v>1.209947181456521e-06</v>
      </c>
      <c r="AG4" t="n">
        <v>17</v>
      </c>
      <c r="AH4" t="n">
        <v>547418.4912693489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5.5805</v>
      </c>
      <c r="E5" t="n">
        <v>17.92</v>
      </c>
      <c r="F5" t="n">
        <v>11.92</v>
      </c>
      <c r="G5" t="n">
        <v>9.41</v>
      </c>
      <c r="H5" t="n">
        <v>0.14</v>
      </c>
      <c r="I5" t="n">
        <v>76</v>
      </c>
      <c r="J5" t="n">
        <v>224.18</v>
      </c>
      <c r="K5" t="n">
        <v>56.94</v>
      </c>
      <c r="L5" t="n">
        <v>1.75</v>
      </c>
      <c r="M5" t="n">
        <v>74</v>
      </c>
      <c r="N5" t="n">
        <v>50.49</v>
      </c>
      <c r="O5" t="n">
        <v>27882.87</v>
      </c>
      <c r="P5" t="n">
        <v>182.88</v>
      </c>
      <c r="Q5" t="n">
        <v>197.89</v>
      </c>
      <c r="R5" t="n">
        <v>74.89</v>
      </c>
      <c r="S5" t="n">
        <v>25.4</v>
      </c>
      <c r="T5" t="n">
        <v>23561.44</v>
      </c>
      <c r="U5" t="n">
        <v>0.34</v>
      </c>
      <c r="V5" t="n">
        <v>0.78</v>
      </c>
      <c r="W5" t="n">
        <v>3.07</v>
      </c>
      <c r="X5" t="n">
        <v>1.53</v>
      </c>
      <c r="Y5" t="n">
        <v>1</v>
      </c>
      <c r="Z5" t="n">
        <v>10</v>
      </c>
      <c r="AA5" t="n">
        <v>412.7145902715737</v>
      </c>
      <c r="AB5" t="n">
        <v>564.6943100922571</v>
      </c>
      <c r="AC5" t="n">
        <v>510.8006776904932</v>
      </c>
      <c r="AD5" t="n">
        <v>412714.5902715737</v>
      </c>
      <c r="AE5" t="n">
        <v>564694.3100922571</v>
      </c>
      <c r="AF5" t="n">
        <v>1.273959028342506e-06</v>
      </c>
      <c r="AG5" t="n">
        <v>16</v>
      </c>
      <c r="AH5" t="n">
        <v>510800.6776904932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5.787</v>
      </c>
      <c r="E6" t="n">
        <v>17.28</v>
      </c>
      <c r="F6" t="n">
        <v>11.72</v>
      </c>
      <c r="G6" t="n">
        <v>10.66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179.73</v>
      </c>
      <c r="Q6" t="n">
        <v>197.92</v>
      </c>
      <c r="R6" t="n">
        <v>68.62</v>
      </c>
      <c r="S6" t="n">
        <v>25.4</v>
      </c>
      <c r="T6" t="n">
        <v>20474.49</v>
      </c>
      <c r="U6" t="n">
        <v>0.37</v>
      </c>
      <c r="V6" t="n">
        <v>0.79</v>
      </c>
      <c r="W6" t="n">
        <v>3.05</v>
      </c>
      <c r="X6" t="n">
        <v>1.33</v>
      </c>
      <c r="Y6" t="n">
        <v>1</v>
      </c>
      <c r="Z6" t="n">
        <v>10</v>
      </c>
      <c r="AA6" t="n">
        <v>389.4849715462036</v>
      </c>
      <c r="AB6" t="n">
        <v>532.9105209337557</v>
      </c>
      <c r="AC6" t="n">
        <v>482.0502887604509</v>
      </c>
      <c r="AD6" t="n">
        <v>389484.9715462036</v>
      </c>
      <c r="AE6" t="n">
        <v>532910.5209337557</v>
      </c>
      <c r="AF6" t="n">
        <v>1.321100420574873e-06</v>
      </c>
      <c r="AG6" t="n">
        <v>15</v>
      </c>
      <c r="AH6" t="n">
        <v>482050.288760451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5.9666</v>
      </c>
      <c r="E7" t="n">
        <v>16.76</v>
      </c>
      <c r="F7" t="n">
        <v>11.55</v>
      </c>
      <c r="G7" t="n">
        <v>11.95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177.09</v>
      </c>
      <c r="Q7" t="n">
        <v>197.96</v>
      </c>
      <c r="R7" t="n">
        <v>63.51</v>
      </c>
      <c r="S7" t="n">
        <v>25.4</v>
      </c>
      <c r="T7" t="n">
        <v>17959.66</v>
      </c>
      <c r="U7" t="n">
        <v>0.4</v>
      </c>
      <c r="V7" t="n">
        <v>0.8100000000000001</v>
      </c>
      <c r="W7" t="n">
        <v>3.03</v>
      </c>
      <c r="X7" t="n">
        <v>1.16</v>
      </c>
      <c r="Y7" t="n">
        <v>1</v>
      </c>
      <c r="Z7" t="n">
        <v>10</v>
      </c>
      <c r="AA7" t="n">
        <v>379.4171855990103</v>
      </c>
      <c r="AB7" t="n">
        <v>519.135332041437</v>
      </c>
      <c r="AC7" t="n">
        <v>469.5897845624161</v>
      </c>
      <c r="AD7" t="n">
        <v>379417.1855990103</v>
      </c>
      <c r="AE7" t="n">
        <v>519135.332041437</v>
      </c>
      <c r="AF7" t="n">
        <v>1.362100875998279e-06</v>
      </c>
      <c r="AG7" t="n">
        <v>15</v>
      </c>
      <c r="AH7" t="n">
        <v>469589.7845624161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6.1093</v>
      </c>
      <c r="E8" t="n">
        <v>16.37</v>
      </c>
      <c r="F8" t="n">
        <v>11.43</v>
      </c>
      <c r="G8" t="n">
        <v>13.18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175.04</v>
      </c>
      <c r="Q8" t="n">
        <v>197.9</v>
      </c>
      <c r="R8" t="n">
        <v>60.05</v>
      </c>
      <c r="S8" t="n">
        <v>25.4</v>
      </c>
      <c r="T8" t="n">
        <v>16262.6</v>
      </c>
      <c r="U8" t="n">
        <v>0.42</v>
      </c>
      <c r="V8" t="n">
        <v>0.8100000000000001</v>
      </c>
      <c r="W8" t="n">
        <v>3.01</v>
      </c>
      <c r="X8" t="n">
        <v>1.03</v>
      </c>
      <c r="Y8" t="n">
        <v>1</v>
      </c>
      <c r="Z8" t="n">
        <v>10</v>
      </c>
      <c r="AA8" t="n">
        <v>371.9532442490416</v>
      </c>
      <c r="AB8" t="n">
        <v>508.9228382005575</v>
      </c>
      <c r="AC8" t="n">
        <v>460.351956800385</v>
      </c>
      <c r="AD8" t="n">
        <v>371953.2442490417</v>
      </c>
      <c r="AE8" t="n">
        <v>508922.8382005575</v>
      </c>
      <c r="AF8" t="n">
        <v>1.394677518475562e-06</v>
      </c>
      <c r="AG8" t="n">
        <v>15</v>
      </c>
      <c r="AH8" t="n">
        <v>460351.956800385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11.3</v>
      </c>
      <c r="G9" t="n">
        <v>14.73</v>
      </c>
      <c r="H9" t="n">
        <v>0.22</v>
      </c>
      <c r="I9" t="n">
        <v>46</v>
      </c>
      <c r="J9" t="n">
        <v>225.85</v>
      </c>
      <c r="K9" t="n">
        <v>56.94</v>
      </c>
      <c r="L9" t="n">
        <v>2.75</v>
      </c>
      <c r="M9" t="n">
        <v>44</v>
      </c>
      <c r="N9" t="n">
        <v>51.16</v>
      </c>
      <c r="O9" t="n">
        <v>28089.25</v>
      </c>
      <c r="P9" t="n">
        <v>173.01</v>
      </c>
      <c r="Q9" t="n">
        <v>197.8</v>
      </c>
      <c r="R9" t="n">
        <v>55.72</v>
      </c>
      <c r="S9" t="n">
        <v>25.4</v>
      </c>
      <c r="T9" t="n">
        <v>14126.08</v>
      </c>
      <c r="U9" t="n">
        <v>0.46</v>
      </c>
      <c r="V9" t="n">
        <v>0.82</v>
      </c>
      <c r="W9" t="n">
        <v>3.01</v>
      </c>
      <c r="X9" t="n">
        <v>0.91</v>
      </c>
      <c r="Y9" t="n">
        <v>1</v>
      </c>
      <c r="Z9" t="n">
        <v>10</v>
      </c>
      <c r="AA9" t="n">
        <v>353.8505333927429</v>
      </c>
      <c r="AB9" t="n">
        <v>484.1539105717313</v>
      </c>
      <c r="AC9" t="n">
        <v>437.9469408610457</v>
      </c>
      <c r="AD9" t="n">
        <v>353850.5333927429</v>
      </c>
      <c r="AE9" t="n">
        <v>484153.9105717313</v>
      </c>
      <c r="AF9" t="n">
        <v>1.4288978317716e-06</v>
      </c>
      <c r="AG9" t="n">
        <v>14</v>
      </c>
      <c r="AH9" t="n">
        <v>437946.9408610457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6.3575</v>
      </c>
      <c r="E10" t="n">
        <v>15.73</v>
      </c>
      <c r="F10" t="n">
        <v>11.23</v>
      </c>
      <c r="G10" t="n">
        <v>16.04</v>
      </c>
      <c r="H10" t="n">
        <v>0.24</v>
      </c>
      <c r="I10" t="n">
        <v>42</v>
      </c>
      <c r="J10" t="n">
        <v>226.27</v>
      </c>
      <c r="K10" t="n">
        <v>56.94</v>
      </c>
      <c r="L10" t="n">
        <v>3</v>
      </c>
      <c r="M10" t="n">
        <v>40</v>
      </c>
      <c r="N10" t="n">
        <v>51.33</v>
      </c>
      <c r="O10" t="n">
        <v>28140.99</v>
      </c>
      <c r="P10" t="n">
        <v>171.84</v>
      </c>
      <c r="Q10" t="n">
        <v>197.83</v>
      </c>
      <c r="R10" t="n">
        <v>53.38</v>
      </c>
      <c r="S10" t="n">
        <v>25.4</v>
      </c>
      <c r="T10" t="n">
        <v>12975.59</v>
      </c>
      <c r="U10" t="n">
        <v>0.48</v>
      </c>
      <c r="V10" t="n">
        <v>0.83</v>
      </c>
      <c r="W10" t="n">
        <v>3</v>
      </c>
      <c r="X10" t="n">
        <v>0.83</v>
      </c>
      <c r="Y10" t="n">
        <v>1</v>
      </c>
      <c r="Z10" t="n">
        <v>10</v>
      </c>
      <c r="AA10" t="n">
        <v>349.4038271652976</v>
      </c>
      <c r="AB10" t="n">
        <v>478.0697309365072</v>
      </c>
      <c r="AC10" t="n">
        <v>432.4434267910077</v>
      </c>
      <c r="AD10" t="n">
        <v>349403.8271652976</v>
      </c>
      <c r="AE10" t="n">
        <v>478069.7309365072</v>
      </c>
      <c r="AF10" t="n">
        <v>1.451338504199889e-06</v>
      </c>
      <c r="AG10" t="n">
        <v>14</v>
      </c>
      <c r="AH10" t="n">
        <v>432443.4267910077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6.4371</v>
      </c>
      <c r="E11" t="n">
        <v>15.54</v>
      </c>
      <c r="F11" t="n">
        <v>11.16</v>
      </c>
      <c r="G11" t="n">
        <v>17.17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170.87</v>
      </c>
      <c r="Q11" t="n">
        <v>197.79</v>
      </c>
      <c r="R11" t="n">
        <v>51.22</v>
      </c>
      <c r="S11" t="n">
        <v>25.4</v>
      </c>
      <c r="T11" t="n">
        <v>11911.08</v>
      </c>
      <c r="U11" t="n">
        <v>0.5</v>
      </c>
      <c r="V11" t="n">
        <v>0.83</v>
      </c>
      <c r="W11" t="n">
        <v>3.01</v>
      </c>
      <c r="X11" t="n">
        <v>0.77</v>
      </c>
      <c r="Y11" t="n">
        <v>1</v>
      </c>
      <c r="Z11" t="n">
        <v>10</v>
      </c>
      <c r="AA11" t="n">
        <v>345.8239749756655</v>
      </c>
      <c r="AB11" t="n">
        <v>473.1716192387201</v>
      </c>
      <c r="AC11" t="n">
        <v>428.0127839991144</v>
      </c>
      <c r="AD11" t="n">
        <v>345823.9749756654</v>
      </c>
      <c r="AE11" t="n">
        <v>473171.6192387201</v>
      </c>
      <c r="AF11" t="n">
        <v>1.469510198251688e-06</v>
      </c>
      <c r="AG11" t="n">
        <v>14</v>
      </c>
      <c r="AH11" t="n">
        <v>428012.7839991144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6.5221</v>
      </c>
      <c r="E12" t="n">
        <v>15.33</v>
      </c>
      <c r="F12" t="n">
        <v>11.09</v>
      </c>
      <c r="G12" t="n">
        <v>18.49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169.66</v>
      </c>
      <c r="Q12" t="n">
        <v>197.79</v>
      </c>
      <c r="R12" t="n">
        <v>49.16</v>
      </c>
      <c r="S12" t="n">
        <v>25.4</v>
      </c>
      <c r="T12" t="n">
        <v>10896.14</v>
      </c>
      <c r="U12" t="n">
        <v>0.52</v>
      </c>
      <c r="V12" t="n">
        <v>0.84</v>
      </c>
      <c r="W12" t="n">
        <v>3</v>
      </c>
      <c r="X12" t="n">
        <v>0.7</v>
      </c>
      <c r="Y12" t="n">
        <v>1</v>
      </c>
      <c r="Z12" t="n">
        <v>10</v>
      </c>
      <c r="AA12" t="n">
        <v>341.9733345973789</v>
      </c>
      <c r="AB12" t="n">
        <v>467.9030031948843</v>
      </c>
      <c r="AC12" t="n">
        <v>423.2469972759533</v>
      </c>
      <c r="AD12" t="n">
        <v>341973.3345973789</v>
      </c>
      <c r="AE12" t="n">
        <v>467903.0031948843</v>
      </c>
      <c r="AF12" t="n">
        <v>1.488914645417553e-06</v>
      </c>
      <c r="AG12" t="n">
        <v>14</v>
      </c>
      <c r="AH12" t="n">
        <v>423246.9972759533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6.5677</v>
      </c>
      <c r="E13" t="n">
        <v>15.23</v>
      </c>
      <c r="F13" t="n">
        <v>11.07</v>
      </c>
      <c r="G13" t="n">
        <v>19.54</v>
      </c>
      <c r="H13" t="n">
        <v>0.29</v>
      </c>
      <c r="I13" t="n">
        <v>34</v>
      </c>
      <c r="J13" t="n">
        <v>227.53</v>
      </c>
      <c r="K13" t="n">
        <v>56.94</v>
      </c>
      <c r="L13" t="n">
        <v>3.75</v>
      </c>
      <c r="M13" t="n">
        <v>32</v>
      </c>
      <c r="N13" t="n">
        <v>51.84</v>
      </c>
      <c r="O13" t="n">
        <v>28296.58</v>
      </c>
      <c r="P13" t="n">
        <v>169.29</v>
      </c>
      <c r="Q13" t="n">
        <v>197.83</v>
      </c>
      <c r="R13" t="n">
        <v>48.36</v>
      </c>
      <c r="S13" t="n">
        <v>25.4</v>
      </c>
      <c r="T13" t="n">
        <v>10506.95</v>
      </c>
      <c r="U13" t="n">
        <v>0.53</v>
      </c>
      <c r="V13" t="n">
        <v>0.84</v>
      </c>
      <c r="W13" t="n">
        <v>3</v>
      </c>
      <c r="X13" t="n">
        <v>0.68</v>
      </c>
      <c r="Y13" t="n">
        <v>1</v>
      </c>
      <c r="Z13" t="n">
        <v>10</v>
      </c>
      <c r="AA13" t="n">
        <v>340.2568001213134</v>
      </c>
      <c r="AB13" t="n">
        <v>465.5543649965752</v>
      </c>
      <c r="AC13" t="n">
        <v>421.1225098109564</v>
      </c>
      <c r="AD13" t="n">
        <v>340256.8001213134</v>
      </c>
      <c r="AE13" t="n">
        <v>465554.3649965752</v>
      </c>
      <c r="AF13" t="n">
        <v>1.499324560603006e-06</v>
      </c>
      <c r="AG13" t="n">
        <v>14</v>
      </c>
      <c r="AH13" t="n">
        <v>421122.5098109564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6.625</v>
      </c>
      <c r="E14" t="n">
        <v>15.09</v>
      </c>
      <c r="F14" t="n">
        <v>11.03</v>
      </c>
      <c r="G14" t="n">
        <v>20.68</v>
      </c>
      <c r="H14" t="n">
        <v>0.31</v>
      </c>
      <c r="I14" t="n">
        <v>32</v>
      </c>
      <c r="J14" t="n">
        <v>227.95</v>
      </c>
      <c r="K14" t="n">
        <v>56.94</v>
      </c>
      <c r="L14" t="n">
        <v>4</v>
      </c>
      <c r="M14" t="n">
        <v>30</v>
      </c>
      <c r="N14" t="n">
        <v>52.01</v>
      </c>
      <c r="O14" t="n">
        <v>28348.56</v>
      </c>
      <c r="P14" t="n">
        <v>168.6</v>
      </c>
      <c r="Q14" t="n">
        <v>197.88</v>
      </c>
      <c r="R14" t="n">
        <v>47.24</v>
      </c>
      <c r="S14" t="n">
        <v>25.4</v>
      </c>
      <c r="T14" t="n">
        <v>9955.110000000001</v>
      </c>
      <c r="U14" t="n">
        <v>0.54</v>
      </c>
      <c r="V14" t="n">
        <v>0.84</v>
      </c>
      <c r="W14" t="n">
        <v>2.99</v>
      </c>
      <c r="X14" t="n">
        <v>0.64</v>
      </c>
      <c r="Y14" t="n">
        <v>1</v>
      </c>
      <c r="Z14" t="n">
        <v>10</v>
      </c>
      <c r="AA14" t="n">
        <v>337.8839255948278</v>
      </c>
      <c r="AB14" t="n">
        <v>462.3076933856016</v>
      </c>
      <c r="AC14" t="n">
        <v>418.1856959818018</v>
      </c>
      <c r="AD14" t="n">
        <v>337883.9255948277</v>
      </c>
      <c r="AE14" t="n">
        <v>462307.6933856016</v>
      </c>
      <c r="AF14" t="n">
        <v>1.512405440868937e-06</v>
      </c>
      <c r="AG14" t="n">
        <v>14</v>
      </c>
      <c r="AH14" t="n">
        <v>418185.6959818018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6.6906</v>
      </c>
      <c r="E15" t="n">
        <v>14.95</v>
      </c>
      <c r="F15" t="n">
        <v>10.97</v>
      </c>
      <c r="G15" t="n">
        <v>21.94</v>
      </c>
      <c r="H15" t="n">
        <v>0.33</v>
      </c>
      <c r="I15" t="n">
        <v>30</v>
      </c>
      <c r="J15" t="n">
        <v>228.38</v>
      </c>
      <c r="K15" t="n">
        <v>56.94</v>
      </c>
      <c r="L15" t="n">
        <v>4.25</v>
      </c>
      <c r="M15" t="n">
        <v>28</v>
      </c>
      <c r="N15" t="n">
        <v>52.18</v>
      </c>
      <c r="O15" t="n">
        <v>28400.61</v>
      </c>
      <c r="P15" t="n">
        <v>167.58</v>
      </c>
      <c r="Q15" t="n">
        <v>197.88</v>
      </c>
      <c r="R15" t="n">
        <v>45.1</v>
      </c>
      <c r="S15" t="n">
        <v>25.4</v>
      </c>
      <c r="T15" t="n">
        <v>8896.41</v>
      </c>
      <c r="U15" t="n">
        <v>0.5600000000000001</v>
      </c>
      <c r="V15" t="n">
        <v>0.85</v>
      </c>
      <c r="W15" t="n">
        <v>2.99</v>
      </c>
      <c r="X15" t="n">
        <v>0.58</v>
      </c>
      <c r="Y15" t="n">
        <v>1</v>
      </c>
      <c r="Z15" t="n">
        <v>10</v>
      </c>
      <c r="AA15" t="n">
        <v>324.2511723910676</v>
      </c>
      <c r="AB15" t="n">
        <v>443.6547590175928</v>
      </c>
      <c r="AC15" t="n">
        <v>401.312971490318</v>
      </c>
      <c r="AD15" t="n">
        <v>324251.1723910676</v>
      </c>
      <c r="AE15" t="n">
        <v>443654.7590175928</v>
      </c>
      <c r="AF15" t="n">
        <v>1.527381108328711e-06</v>
      </c>
      <c r="AG15" t="n">
        <v>13</v>
      </c>
      <c r="AH15" t="n">
        <v>401312.971490318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6.7459</v>
      </c>
      <c r="E16" t="n">
        <v>14.82</v>
      </c>
      <c r="F16" t="n">
        <v>10.93</v>
      </c>
      <c r="G16" t="n">
        <v>23.43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167.03</v>
      </c>
      <c r="Q16" t="n">
        <v>197.85</v>
      </c>
      <c r="R16" t="n">
        <v>44.18</v>
      </c>
      <c r="S16" t="n">
        <v>25.4</v>
      </c>
      <c r="T16" t="n">
        <v>8447.530000000001</v>
      </c>
      <c r="U16" t="n">
        <v>0.57</v>
      </c>
      <c r="V16" t="n">
        <v>0.85</v>
      </c>
      <c r="W16" t="n">
        <v>2.98</v>
      </c>
      <c r="X16" t="n">
        <v>0.54</v>
      </c>
      <c r="Y16" t="n">
        <v>1</v>
      </c>
      <c r="Z16" t="n">
        <v>10</v>
      </c>
      <c r="AA16" t="n">
        <v>322.1330681925911</v>
      </c>
      <c r="AB16" t="n">
        <v>440.756675409075</v>
      </c>
      <c r="AC16" t="n">
        <v>398.6914769139112</v>
      </c>
      <c r="AD16" t="n">
        <v>322133.0681925911</v>
      </c>
      <c r="AE16" t="n">
        <v>440756.675409075</v>
      </c>
      <c r="AF16" t="n">
        <v>1.540005413367209e-06</v>
      </c>
      <c r="AG16" t="n">
        <v>13</v>
      </c>
      <c r="AH16" t="n">
        <v>398691.4769139112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6.7702</v>
      </c>
      <c r="E17" t="n">
        <v>14.77</v>
      </c>
      <c r="F17" t="n">
        <v>10.92</v>
      </c>
      <c r="G17" t="n">
        <v>24.28</v>
      </c>
      <c r="H17" t="n">
        <v>0.37</v>
      </c>
      <c r="I17" t="n">
        <v>27</v>
      </c>
      <c r="J17" t="n">
        <v>229.22</v>
      </c>
      <c r="K17" t="n">
        <v>56.94</v>
      </c>
      <c r="L17" t="n">
        <v>4.75</v>
      </c>
      <c r="M17" t="n">
        <v>25</v>
      </c>
      <c r="N17" t="n">
        <v>52.53</v>
      </c>
      <c r="O17" t="n">
        <v>28504.87</v>
      </c>
      <c r="P17" t="n">
        <v>166.74</v>
      </c>
      <c r="Q17" t="n">
        <v>197.88</v>
      </c>
      <c r="R17" t="n">
        <v>43.84</v>
      </c>
      <c r="S17" t="n">
        <v>25.4</v>
      </c>
      <c r="T17" t="n">
        <v>8279.719999999999</v>
      </c>
      <c r="U17" t="n">
        <v>0.58</v>
      </c>
      <c r="V17" t="n">
        <v>0.85</v>
      </c>
      <c r="W17" t="n">
        <v>2.99</v>
      </c>
      <c r="X17" t="n">
        <v>0.53</v>
      </c>
      <c r="Y17" t="n">
        <v>1</v>
      </c>
      <c r="Z17" t="n">
        <v>10</v>
      </c>
      <c r="AA17" t="n">
        <v>321.206616298356</v>
      </c>
      <c r="AB17" t="n">
        <v>439.4890630552094</v>
      </c>
      <c r="AC17" t="n">
        <v>397.5448437039935</v>
      </c>
      <c r="AD17" t="n">
        <v>321206.616298356</v>
      </c>
      <c r="AE17" t="n">
        <v>439489.0630552095</v>
      </c>
      <c r="AF17" t="n">
        <v>1.545552802380509e-06</v>
      </c>
      <c r="AG17" t="n">
        <v>13</v>
      </c>
      <c r="AH17" t="n">
        <v>397544.8437039935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6.835</v>
      </c>
      <c r="E18" t="n">
        <v>14.63</v>
      </c>
      <c r="F18" t="n">
        <v>10.87</v>
      </c>
      <c r="G18" t="n">
        <v>26.09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165.98</v>
      </c>
      <c r="Q18" t="n">
        <v>197.8</v>
      </c>
      <c r="R18" t="n">
        <v>42.45</v>
      </c>
      <c r="S18" t="n">
        <v>25.4</v>
      </c>
      <c r="T18" t="n">
        <v>7598.4</v>
      </c>
      <c r="U18" t="n">
        <v>0.6</v>
      </c>
      <c r="V18" t="n">
        <v>0.86</v>
      </c>
      <c r="W18" t="n">
        <v>2.98</v>
      </c>
      <c r="X18" t="n">
        <v>0.48</v>
      </c>
      <c r="Y18" t="n">
        <v>1</v>
      </c>
      <c r="Z18" t="n">
        <v>10</v>
      </c>
      <c r="AA18" t="n">
        <v>318.6807268178314</v>
      </c>
      <c r="AB18" t="n">
        <v>436.0330296335764</v>
      </c>
      <c r="AC18" t="n">
        <v>394.4186492615478</v>
      </c>
      <c r="AD18" t="n">
        <v>318680.7268178314</v>
      </c>
      <c r="AE18" t="n">
        <v>436033.0296335764</v>
      </c>
      <c r="AF18" t="n">
        <v>1.560345839749311e-06</v>
      </c>
      <c r="AG18" t="n">
        <v>13</v>
      </c>
      <c r="AH18" t="n">
        <v>394418.6492615478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6.8681</v>
      </c>
      <c r="E19" t="n">
        <v>14.56</v>
      </c>
      <c r="F19" t="n">
        <v>10.85</v>
      </c>
      <c r="G19" t="n">
        <v>27.11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165.49</v>
      </c>
      <c r="Q19" t="n">
        <v>197.81</v>
      </c>
      <c r="R19" t="n">
        <v>41.62</v>
      </c>
      <c r="S19" t="n">
        <v>25.4</v>
      </c>
      <c r="T19" t="n">
        <v>7187.23</v>
      </c>
      <c r="U19" t="n">
        <v>0.61</v>
      </c>
      <c r="V19" t="n">
        <v>0.86</v>
      </c>
      <c r="W19" t="n">
        <v>2.97</v>
      </c>
      <c r="X19" t="n">
        <v>0.45</v>
      </c>
      <c r="Y19" t="n">
        <v>1</v>
      </c>
      <c r="Z19" t="n">
        <v>10</v>
      </c>
      <c r="AA19" t="n">
        <v>317.3514310250957</v>
      </c>
      <c r="AB19" t="n">
        <v>434.2142284855641</v>
      </c>
      <c r="AC19" t="n">
        <v>392.7734319423983</v>
      </c>
      <c r="AD19" t="n">
        <v>317351.4310250957</v>
      </c>
      <c r="AE19" t="n">
        <v>434214.2284855641</v>
      </c>
      <c r="AF19" t="n">
        <v>1.567902159763312e-06</v>
      </c>
      <c r="AG19" t="n">
        <v>13</v>
      </c>
      <c r="AH19" t="n">
        <v>392773.4319423983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6.8905</v>
      </c>
      <c r="E20" t="n">
        <v>14.51</v>
      </c>
      <c r="F20" t="n">
        <v>10.84</v>
      </c>
      <c r="G20" t="n">
        <v>28.28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165.36</v>
      </c>
      <c r="Q20" t="n">
        <v>197.79</v>
      </c>
      <c r="R20" t="n">
        <v>41.23</v>
      </c>
      <c r="S20" t="n">
        <v>25.4</v>
      </c>
      <c r="T20" t="n">
        <v>6996.37</v>
      </c>
      <c r="U20" t="n">
        <v>0.62</v>
      </c>
      <c r="V20" t="n">
        <v>0.86</v>
      </c>
      <c r="W20" t="n">
        <v>2.98</v>
      </c>
      <c r="X20" t="n">
        <v>0.45</v>
      </c>
      <c r="Y20" t="n">
        <v>1</v>
      </c>
      <c r="Z20" t="n">
        <v>10</v>
      </c>
      <c r="AA20" t="n">
        <v>316.6330651945711</v>
      </c>
      <c r="AB20" t="n">
        <v>433.2313286641767</v>
      </c>
      <c r="AC20" t="n">
        <v>391.8843387004554</v>
      </c>
      <c r="AD20" t="n">
        <v>316633.0651945711</v>
      </c>
      <c r="AE20" t="n">
        <v>433231.3286641766</v>
      </c>
      <c r="AF20" t="n">
        <v>1.573015802310552e-06</v>
      </c>
      <c r="AG20" t="n">
        <v>13</v>
      </c>
      <c r="AH20" t="n">
        <v>391884.3387004554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6.9275</v>
      </c>
      <c r="E21" t="n">
        <v>14.44</v>
      </c>
      <c r="F21" t="n">
        <v>10.81</v>
      </c>
      <c r="G21" t="n">
        <v>29.48</v>
      </c>
      <c r="H21" t="n">
        <v>0.44</v>
      </c>
      <c r="I21" t="n">
        <v>22</v>
      </c>
      <c r="J21" t="n">
        <v>230.92</v>
      </c>
      <c r="K21" t="n">
        <v>56.94</v>
      </c>
      <c r="L21" t="n">
        <v>5.75</v>
      </c>
      <c r="M21" t="n">
        <v>20</v>
      </c>
      <c r="N21" t="n">
        <v>53.23</v>
      </c>
      <c r="O21" t="n">
        <v>28714.14</v>
      </c>
      <c r="P21" t="n">
        <v>164.79</v>
      </c>
      <c r="Q21" t="n">
        <v>197.8</v>
      </c>
      <c r="R21" t="n">
        <v>40.22</v>
      </c>
      <c r="S21" t="n">
        <v>25.4</v>
      </c>
      <c r="T21" t="n">
        <v>6497.92</v>
      </c>
      <c r="U21" t="n">
        <v>0.63</v>
      </c>
      <c r="V21" t="n">
        <v>0.86</v>
      </c>
      <c r="W21" t="n">
        <v>2.98</v>
      </c>
      <c r="X21" t="n">
        <v>0.42</v>
      </c>
      <c r="Y21" t="n">
        <v>1</v>
      </c>
      <c r="Z21" t="n">
        <v>10</v>
      </c>
      <c r="AA21" t="n">
        <v>315.1216021378244</v>
      </c>
      <c r="AB21" t="n">
        <v>431.1632782288917</v>
      </c>
      <c r="AC21" t="n">
        <v>390.0136600961872</v>
      </c>
      <c r="AD21" t="n">
        <v>315121.6021378244</v>
      </c>
      <c r="AE21" t="n">
        <v>431163.2782288917</v>
      </c>
      <c r="AF21" t="n">
        <v>1.581462444018047e-06</v>
      </c>
      <c r="AG21" t="n">
        <v>13</v>
      </c>
      <c r="AH21" t="n">
        <v>390013.6600961871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6.9569</v>
      </c>
      <c r="E22" t="n">
        <v>14.37</v>
      </c>
      <c r="F22" t="n">
        <v>10.79</v>
      </c>
      <c r="G22" t="n">
        <v>30.83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164.47</v>
      </c>
      <c r="Q22" t="n">
        <v>197.78</v>
      </c>
      <c r="R22" t="n">
        <v>40.1</v>
      </c>
      <c r="S22" t="n">
        <v>25.4</v>
      </c>
      <c r="T22" t="n">
        <v>6439.47</v>
      </c>
      <c r="U22" t="n">
        <v>0.63</v>
      </c>
      <c r="V22" t="n">
        <v>0.86</v>
      </c>
      <c r="W22" t="n">
        <v>2.97</v>
      </c>
      <c r="X22" t="n">
        <v>0.4</v>
      </c>
      <c r="Y22" t="n">
        <v>1</v>
      </c>
      <c r="Z22" t="n">
        <v>10</v>
      </c>
      <c r="AA22" t="n">
        <v>314.0519034105317</v>
      </c>
      <c r="AB22" t="n">
        <v>429.6996692384328</v>
      </c>
      <c r="AC22" t="n">
        <v>388.6897358935894</v>
      </c>
      <c r="AD22" t="n">
        <v>314051.9034105317</v>
      </c>
      <c r="AE22" t="n">
        <v>429699.6692384328</v>
      </c>
      <c r="AF22" t="n">
        <v>1.588174099861299e-06</v>
      </c>
      <c r="AG22" t="n">
        <v>13</v>
      </c>
      <c r="AH22" t="n">
        <v>388689.7358935894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6.9887</v>
      </c>
      <c r="E23" t="n">
        <v>14.31</v>
      </c>
      <c r="F23" t="n">
        <v>10.77</v>
      </c>
      <c r="G23" t="n">
        <v>32.31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164.06</v>
      </c>
      <c r="Q23" t="n">
        <v>197.81</v>
      </c>
      <c r="R23" t="n">
        <v>39.27</v>
      </c>
      <c r="S23" t="n">
        <v>25.4</v>
      </c>
      <c r="T23" t="n">
        <v>6031.91</v>
      </c>
      <c r="U23" t="n">
        <v>0.65</v>
      </c>
      <c r="V23" t="n">
        <v>0.86</v>
      </c>
      <c r="W23" t="n">
        <v>2.97</v>
      </c>
      <c r="X23" t="n">
        <v>0.38</v>
      </c>
      <c r="Y23" t="n">
        <v>1</v>
      </c>
      <c r="Z23" t="n">
        <v>10</v>
      </c>
      <c r="AA23" t="n">
        <v>312.8619923560021</v>
      </c>
      <c r="AB23" t="n">
        <v>428.0715804384545</v>
      </c>
      <c r="AC23" t="n">
        <v>387.2170296036442</v>
      </c>
      <c r="AD23" t="n">
        <v>312861.9923560021</v>
      </c>
      <c r="AE23" t="n">
        <v>428071.5804384545</v>
      </c>
      <c r="AF23" t="n">
        <v>1.59543364597747e-06</v>
      </c>
      <c r="AG23" t="n">
        <v>13</v>
      </c>
      <c r="AH23" t="n">
        <v>387217.0296036442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7.0225</v>
      </c>
      <c r="E24" t="n">
        <v>14.24</v>
      </c>
      <c r="F24" t="n">
        <v>10.75</v>
      </c>
      <c r="G24" t="n">
        <v>33.93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163.52</v>
      </c>
      <c r="Q24" t="n">
        <v>197.8</v>
      </c>
      <c r="R24" t="n">
        <v>38.4</v>
      </c>
      <c r="S24" t="n">
        <v>25.4</v>
      </c>
      <c r="T24" t="n">
        <v>5602.63</v>
      </c>
      <c r="U24" t="n">
        <v>0.66</v>
      </c>
      <c r="V24" t="n">
        <v>0.87</v>
      </c>
      <c r="W24" t="n">
        <v>2.97</v>
      </c>
      <c r="X24" t="n">
        <v>0.35</v>
      </c>
      <c r="Y24" t="n">
        <v>1</v>
      </c>
      <c r="Z24" t="n">
        <v>10</v>
      </c>
      <c r="AA24" t="n">
        <v>311.5334510494081</v>
      </c>
      <c r="AB24" t="n">
        <v>426.2538116116667</v>
      </c>
      <c r="AC24" t="n">
        <v>385.5727460824303</v>
      </c>
      <c r="AD24" t="n">
        <v>311533.4510494081</v>
      </c>
      <c r="AE24" t="n">
        <v>426253.8116116666</v>
      </c>
      <c r="AF24" t="n">
        <v>1.603149767321073e-06</v>
      </c>
      <c r="AG24" t="n">
        <v>13</v>
      </c>
      <c r="AH24" t="n">
        <v>385572.7460824304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7.0195</v>
      </c>
      <c r="E25" t="n">
        <v>14.25</v>
      </c>
      <c r="F25" t="n">
        <v>10.75</v>
      </c>
      <c r="G25" t="n">
        <v>33.95</v>
      </c>
      <c r="H25" t="n">
        <v>0.52</v>
      </c>
      <c r="I25" t="n">
        <v>19</v>
      </c>
      <c r="J25" t="n">
        <v>232.62</v>
      </c>
      <c r="K25" t="n">
        <v>56.94</v>
      </c>
      <c r="L25" t="n">
        <v>6.75</v>
      </c>
      <c r="M25" t="n">
        <v>17</v>
      </c>
      <c r="N25" t="n">
        <v>53.93</v>
      </c>
      <c r="O25" t="n">
        <v>28924.39</v>
      </c>
      <c r="P25" t="n">
        <v>163.74</v>
      </c>
      <c r="Q25" t="n">
        <v>197.77</v>
      </c>
      <c r="R25" t="n">
        <v>38.65</v>
      </c>
      <c r="S25" t="n">
        <v>25.4</v>
      </c>
      <c r="T25" t="n">
        <v>5726.17</v>
      </c>
      <c r="U25" t="n">
        <v>0.66</v>
      </c>
      <c r="V25" t="n">
        <v>0.87</v>
      </c>
      <c r="W25" t="n">
        <v>2.97</v>
      </c>
      <c r="X25" t="n">
        <v>0.36</v>
      </c>
      <c r="Y25" t="n">
        <v>1</v>
      </c>
      <c r="Z25" t="n">
        <v>10</v>
      </c>
      <c r="AA25" t="n">
        <v>311.7769793642032</v>
      </c>
      <c r="AB25" t="n">
        <v>426.5870177956803</v>
      </c>
      <c r="AC25" t="n">
        <v>385.8741515358996</v>
      </c>
      <c r="AD25" t="n">
        <v>311776.9793642032</v>
      </c>
      <c r="AE25" t="n">
        <v>426587.0177956803</v>
      </c>
      <c r="AF25" t="n">
        <v>1.602464904479924e-06</v>
      </c>
      <c r="AG25" t="n">
        <v>13</v>
      </c>
      <c r="AH25" t="n">
        <v>385874.1515358996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7.0529</v>
      </c>
      <c r="E26" t="n">
        <v>14.18</v>
      </c>
      <c r="F26" t="n">
        <v>10.73</v>
      </c>
      <c r="G26" t="n">
        <v>35.76</v>
      </c>
      <c r="H26" t="n">
        <v>0.53</v>
      </c>
      <c r="I26" t="n">
        <v>18</v>
      </c>
      <c r="J26" t="n">
        <v>233.05</v>
      </c>
      <c r="K26" t="n">
        <v>56.94</v>
      </c>
      <c r="L26" t="n">
        <v>7</v>
      </c>
      <c r="M26" t="n">
        <v>16</v>
      </c>
      <c r="N26" t="n">
        <v>54.11</v>
      </c>
      <c r="O26" t="n">
        <v>28977.11</v>
      </c>
      <c r="P26" t="n">
        <v>163.23</v>
      </c>
      <c r="Q26" t="n">
        <v>197.83</v>
      </c>
      <c r="R26" t="n">
        <v>37.86</v>
      </c>
      <c r="S26" t="n">
        <v>25.4</v>
      </c>
      <c r="T26" t="n">
        <v>5336.78</v>
      </c>
      <c r="U26" t="n">
        <v>0.67</v>
      </c>
      <c r="V26" t="n">
        <v>0.87</v>
      </c>
      <c r="W26" t="n">
        <v>2.97</v>
      </c>
      <c r="X26" t="n">
        <v>0.34</v>
      </c>
      <c r="Y26" t="n">
        <v>1</v>
      </c>
      <c r="Z26" t="n">
        <v>10</v>
      </c>
      <c r="AA26" t="n">
        <v>310.4922090944838</v>
      </c>
      <c r="AB26" t="n">
        <v>424.8291384325863</v>
      </c>
      <c r="AC26" t="n">
        <v>384.28404171202</v>
      </c>
      <c r="AD26" t="n">
        <v>310492.2090944838</v>
      </c>
      <c r="AE26" t="n">
        <v>424829.1384325863</v>
      </c>
      <c r="AF26" t="n">
        <v>1.610089710778041e-06</v>
      </c>
      <c r="AG26" t="n">
        <v>13</v>
      </c>
      <c r="AH26" t="n">
        <v>384284.0417120201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7.0537</v>
      </c>
      <c r="E27" t="n">
        <v>14.18</v>
      </c>
      <c r="F27" t="n">
        <v>10.73</v>
      </c>
      <c r="G27" t="n">
        <v>35.75</v>
      </c>
      <c r="H27" t="n">
        <v>0.55</v>
      </c>
      <c r="I27" t="n">
        <v>18</v>
      </c>
      <c r="J27" t="n">
        <v>233.48</v>
      </c>
      <c r="K27" t="n">
        <v>56.94</v>
      </c>
      <c r="L27" t="n">
        <v>7.25</v>
      </c>
      <c r="M27" t="n">
        <v>16</v>
      </c>
      <c r="N27" t="n">
        <v>54.29</v>
      </c>
      <c r="O27" t="n">
        <v>29029.89</v>
      </c>
      <c r="P27" t="n">
        <v>162.96</v>
      </c>
      <c r="Q27" t="n">
        <v>197.78</v>
      </c>
      <c r="R27" t="n">
        <v>37.85</v>
      </c>
      <c r="S27" t="n">
        <v>25.4</v>
      </c>
      <c r="T27" t="n">
        <v>5331.2</v>
      </c>
      <c r="U27" t="n">
        <v>0.67</v>
      </c>
      <c r="V27" t="n">
        <v>0.87</v>
      </c>
      <c r="W27" t="n">
        <v>2.97</v>
      </c>
      <c r="X27" t="n">
        <v>0.34</v>
      </c>
      <c r="Y27" t="n">
        <v>1</v>
      </c>
      <c r="Z27" t="n">
        <v>10</v>
      </c>
      <c r="AA27" t="n">
        <v>310.2646566347665</v>
      </c>
      <c r="AB27" t="n">
        <v>424.5177911182951</v>
      </c>
      <c r="AC27" t="n">
        <v>384.0024089484261</v>
      </c>
      <c r="AD27" t="n">
        <v>310264.6566347666</v>
      </c>
      <c r="AE27" t="n">
        <v>424517.791118295</v>
      </c>
      <c r="AF27" t="n">
        <v>1.610272340869014e-06</v>
      </c>
      <c r="AG27" t="n">
        <v>13</v>
      </c>
      <c r="AH27" t="n">
        <v>384002.4089484261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7.0798</v>
      </c>
      <c r="E28" t="n">
        <v>14.12</v>
      </c>
      <c r="F28" t="n">
        <v>10.72</v>
      </c>
      <c r="G28" t="n">
        <v>37.83</v>
      </c>
      <c r="H28" t="n">
        <v>0.57</v>
      </c>
      <c r="I28" t="n">
        <v>17</v>
      </c>
      <c r="J28" t="n">
        <v>233.91</v>
      </c>
      <c r="K28" t="n">
        <v>56.94</v>
      </c>
      <c r="L28" t="n">
        <v>7.5</v>
      </c>
      <c r="M28" t="n">
        <v>15</v>
      </c>
      <c r="N28" t="n">
        <v>54.46</v>
      </c>
      <c r="O28" t="n">
        <v>29082.74</v>
      </c>
      <c r="P28" t="n">
        <v>162.9</v>
      </c>
      <c r="Q28" t="n">
        <v>197.76</v>
      </c>
      <c r="R28" t="n">
        <v>37.79</v>
      </c>
      <c r="S28" t="n">
        <v>25.4</v>
      </c>
      <c r="T28" t="n">
        <v>5306.24</v>
      </c>
      <c r="U28" t="n">
        <v>0.67</v>
      </c>
      <c r="V28" t="n">
        <v>0.87</v>
      </c>
      <c r="W28" t="n">
        <v>2.96</v>
      </c>
      <c r="X28" t="n">
        <v>0.33</v>
      </c>
      <c r="Y28" t="n">
        <v>1</v>
      </c>
      <c r="Z28" t="n">
        <v>10</v>
      </c>
      <c r="AA28" t="n">
        <v>309.553159475845</v>
      </c>
      <c r="AB28" t="n">
        <v>423.5442893164193</v>
      </c>
      <c r="AC28" t="n">
        <v>383.121816792203</v>
      </c>
      <c r="AD28" t="n">
        <v>309553.1594758449</v>
      </c>
      <c r="AE28" t="n">
        <v>423544.2893164193</v>
      </c>
      <c r="AF28" t="n">
        <v>1.616230647587003e-06</v>
      </c>
      <c r="AG28" t="n">
        <v>13</v>
      </c>
      <c r="AH28" t="n">
        <v>383121.816792203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7.1149</v>
      </c>
      <c r="E29" t="n">
        <v>14.06</v>
      </c>
      <c r="F29" t="n">
        <v>10.69</v>
      </c>
      <c r="G29" t="n">
        <v>40.09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162.42</v>
      </c>
      <c r="Q29" t="n">
        <v>197.8</v>
      </c>
      <c r="R29" t="n">
        <v>36.85</v>
      </c>
      <c r="S29" t="n">
        <v>25.4</v>
      </c>
      <c r="T29" t="n">
        <v>4841.7</v>
      </c>
      <c r="U29" t="n">
        <v>0.6899999999999999</v>
      </c>
      <c r="V29" t="n">
        <v>0.87</v>
      </c>
      <c r="W29" t="n">
        <v>2.96</v>
      </c>
      <c r="X29" t="n">
        <v>0.3</v>
      </c>
      <c r="Y29" t="n">
        <v>1</v>
      </c>
      <c r="Z29" t="n">
        <v>10</v>
      </c>
      <c r="AA29" t="n">
        <v>308.2322292373736</v>
      </c>
      <c r="AB29" t="n">
        <v>421.7369342888134</v>
      </c>
      <c r="AC29" t="n">
        <v>381.4869531917931</v>
      </c>
      <c r="AD29" t="n">
        <v>308232.2292373736</v>
      </c>
      <c r="AE29" t="n">
        <v>421736.9342888134</v>
      </c>
      <c r="AF29" t="n">
        <v>1.624243542828437e-06</v>
      </c>
      <c r="AG29" t="n">
        <v>13</v>
      </c>
      <c r="AH29" t="n">
        <v>381486.9531917931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7.1184</v>
      </c>
      <c r="E30" t="n">
        <v>14.05</v>
      </c>
      <c r="F30" t="n">
        <v>10.69</v>
      </c>
      <c r="G30" t="n">
        <v>40.07</v>
      </c>
      <c r="H30" t="n">
        <v>0.61</v>
      </c>
      <c r="I30" t="n">
        <v>16</v>
      </c>
      <c r="J30" t="n">
        <v>234.77</v>
      </c>
      <c r="K30" t="n">
        <v>56.94</v>
      </c>
      <c r="L30" t="n">
        <v>8</v>
      </c>
      <c r="M30" t="n">
        <v>14</v>
      </c>
      <c r="N30" t="n">
        <v>54.82</v>
      </c>
      <c r="O30" t="n">
        <v>29188.62</v>
      </c>
      <c r="P30" t="n">
        <v>162.36</v>
      </c>
      <c r="Q30" t="n">
        <v>197.78</v>
      </c>
      <c r="R30" t="n">
        <v>36.53</v>
      </c>
      <c r="S30" t="n">
        <v>25.4</v>
      </c>
      <c r="T30" t="n">
        <v>4682.54</v>
      </c>
      <c r="U30" t="n">
        <v>0.7</v>
      </c>
      <c r="V30" t="n">
        <v>0.87</v>
      </c>
      <c r="W30" t="n">
        <v>2.96</v>
      </c>
      <c r="X30" t="n">
        <v>0.29</v>
      </c>
      <c r="Y30" t="n">
        <v>1</v>
      </c>
      <c r="Z30" t="n">
        <v>10</v>
      </c>
      <c r="AA30" t="n">
        <v>308.1040334753843</v>
      </c>
      <c r="AB30" t="n">
        <v>421.5615311916617</v>
      </c>
      <c r="AC30" t="n">
        <v>381.3282903200538</v>
      </c>
      <c r="AD30" t="n">
        <v>308104.0334753842</v>
      </c>
      <c r="AE30" t="n">
        <v>421561.5311916617</v>
      </c>
      <c r="AF30" t="n">
        <v>1.625042549476444e-06</v>
      </c>
      <c r="AG30" t="n">
        <v>13</v>
      </c>
      <c r="AH30" t="n">
        <v>381328.2903200538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7.1157</v>
      </c>
      <c r="E31" t="n">
        <v>14.05</v>
      </c>
      <c r="F31" t="n">
        <v>10.69</v>
      </c>
      <c r="G31" t="n">
        <v>40.09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162.36</v>
      </c>
      <c r="Q31" t="n">
        <v>197.81</v>
      </c>
      <c r="R31" t="n">
        <v>36.77</v>
      </c>
      <c r="S31" t="n">
        <v>25.4</v>
      </c>
      <c r="T31" t="n">
        <v>4801.18</v>
      </c>
      <c r="U31" t="n">
        <v>0.6899999999999999</v>
      </c>
      <c r="V31" t="n">
        <v>0.87</v>
      </c>
      <c r="W31" t="n">
        <v>2.96</v>
      </c>
      <c r="X31" t="n">
        <v>0.3</v>
      </c>
      <c r="Y31" t="n">
        <v>1</v>
      </c>
      <c r="Z31" t="n">
        <v>10</v>
      </c>
      <c r="AA31" t="n">
        <v>308.1675177540112</v>
      </c>
      <c r="AB31" t="n">
        <v>421.648393182408</v>
      </c>
      <c r="AC31" t="n">
        <v>381.4068623243148</v>
      </c>
      <c r="AD31" t="n">
        <v>308167.5177540112</v>
      </c>
      <c r="AE31" t="n">
        <v>421648.3931824079</v>
      </c>
      <c r="AF31" t="n">
        <v>1.624426172919411e-06</v>
      </c>
      <c r="AG31" t="n">
        <v>13</v>
      </c>
      <c r="AH31" t="n">
        <v>381406.8623243148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7.146</v>
      </c>
      <c r="E32" t="n">
        <v>13.99</v>
      </c>
      <c r="F32" t="n">
        <v>10.67</v>
      </c>
      <c r="G32" t="n">
        <v>42.7</v>
      </c>
      <c r="H32" t="n">
        <v>0.64</v>
      </c>
      <c r="I32" t="n">
        <v>15</v>
      </c>
      <c r="J32" t="n">
        <v>235.63</v>
      </c>
      <c r="K32" t="n">
        <v>56.94</v>
      </c>
      <c r="L32" t="n">
        <v>8.5</v>
      </c>
      <c r="M32" t="n">
        <v>13</v>
      </c>
      <c r="N32" t="n">
        <v>55.18</v>
      </c>
      <c r="O32" t="n">
        <v>29294.76</v>
      </c>
      <c r="P32" t="n">
        <v>162.12</v>
      </c>
      <c r="Q32" t="n">
        <v>197.76</v>
      </c>
      <c r="R32" t="n">
        <v>36.23</v>
      </c>
      <c r="S32" t="n">
        <v>25.4</v>
      </c>
      <c r="T32" t="n">
        <v>4537.91</v>
      </c>
      <c r="U32" t="n">
        <v>0.7</v>
      </c>
      <c r="V32" t="n">
        <v>0.87</v>
      </c>
      <c r="W32" t="n">
        <v>2.96</v>
      </c>
      <c r="X32" t="n">
        <v>0.28</v>
      </c>
      <c r="Y32" t="n">
        <v>1</v>
      </c>
      <c r="Z32" t="n">
        <v>10</v>
      </c>
      <c r="AA32" t="n">
        <v>307.1945796339459</v>
      </c>
      <c r="AB32" t="n">
        <v>420.3171763235341</v>
      </c>
      <c r="AC32" t="n">
        <v>380.2026949340772</v>
      </c>
      <c r="AD32" t="n">
        <v>307194.5796339459</v>
      </c>
      <c r="AE32" t="n">
        <v>420317.1763235341</v>
      </c>
      <c r="AF32" t="n">
        <v>1.631343287615007e-06</v>
      </c>
      <c r="AG32" t="n">
        <v>13</v>
      </c>
      <c r="AH32" t="n">
        <v>380202.6949340772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7.1504</v>
      </c>
      <c r="E33" t="n">
        <v>13.99</v>
      </c>
      <c r="F33" t="n">
        <v>10.67</v>
      </c>
      <c r="G33" t="n">
        <v>42.66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161.84</v>
      </c>
      <c r="Q33" t="n">
        <v>197.75</v>
      </c>
      <c r="R33" t="n">
        <v>35.95</v>
      </c>
      <c r="S33" t="n">
        <v>25.4</v>
      </c>
      <c r="T33" t="n">
        <v>4395.34</v>
      </c>
      <c r="U33" t="n">
        <v>0.71</v>
      </c>
      <c r="V33" t="n">
        <v>0.87</v>
      </c>
      <c r="W33" t="n">
        <v>2.96</v>
      </c>
      <c r="X33" t="n">
        <v>0.28</v>
      </c>
      <c r="Y33" t="n">
        <v>1</v>
      </c>
      <c r="Z33" t="n">
        <v>10</v>
      </c>
      <c r="AA33" t="n">
        <v>306.8790857209785</v>
      </c>
      <c r="AB33" t="n">
        <v>419.8855036332031</v>
      </c>
      <c r="AC33" t="n">
        <v>379.8122204794549</v>
      </c>
      <c r="AD33" t="n">
        <v>306879.0857209786</v>
      </c>
      <c r="AE33" t="n">
        <v>419885.5036332031</v>
      </c>
      <c r="AF33" t="n">
        <v>1.632347753115358e-06</v>
      </c>
      <c r="AG33" t="n">
        <v>13</v>
      </c>
      <c r="AH33" t="n">
        <v>379812.220479455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7.1813</v>
      </c>
      <c r="E34" t="n">
        <v>13.92</v>
      </c>
      <c r="F34" t="n">
        <v>10.65</v>
      </c>
      <c r="G34" t="n">
        <v>45.64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161.59</v>
      </c>
      <c r="Q34" t="n">
        <v>197.78</v>
      </c>
      <c r="R34" t="n">
        <v>35.28</v>
      </c>
      <c r="S34" t="n">
        <v>25.4</v>
      </c>
      <c r="T34" t="n">
        <v>4066.37</v>
      </c>
      <c r="U34" t="n">
        <v>0.72</v>
      </c>
      <c r="V34" t="n">
        <v>0.87</v>
      </c>
      <c r="W34" t="n">
        <v>2.97</v>
      </c>
      <c r="X34" t="n">
        <v>0.26</v>
      </c>
      <c r="Y34" t="n">
        <v>1</v>
      </c>
      <c r="Z34" t="n">
        <v>10</v>
      </c>
      <c r="AA34" t="n">
        <v>305.8949120329202</v>
      </c>
      <c r="AB34" t="n">
        <v>418.5389137745228</v>
      </c>
      <c r="AC34" t="n">
        <v>378.5941472669364</v>
      </c>
      <c r="AD34" t="n">
        <v>305894.9120329202</v>
      </c>
      <c r="AE34" t="n">
        <v>418538.9137745228</v>
      </c>
      <c r="AF34" t="n">
        <v>1.639401840379184e-06</v>
      </c>
      <c r="AG34" t="n">
        <v>13</v>
      </c>
      <c r="AH34" t="n">
        <v>378594.1472669364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7.1809</v>
      </c>
      <c r="E35" t="n">
        <v>13.93</v>
      </c>
      <c r="F35" t="n">
        <v>10.65</v>
      </c>
      <c r="G35" t="n">
        <v>45.65</v>
      </c>
      <c r="H35" t="n">
        <v>0.6899999999999999</v>
      </c>
      <c r="I35" t="n">
        <v>14</v>
      </c>
      <c r="J35" t="n">
        <v>236.92</v>
      </c>
      <c r="K35" t="n">
        <v>56.94</v>
      </c>
      <c r="L35" t="n">
        <v>9.25</v>
      </c>
      <c r="M35" t="n">
        <v>12</v>
      </c>
      <c r="N35" t="n">
        <v>55.73</v>
      </c>
      <c r="O35" t="n">
        <v>29454.44</v>
      </c>
      <c r="P35" t="n">
        <v>161.52</v>
      </c>
      <c r="Q35" t="n">
        <v>197.77</v>
      </c>
      <c r="R35" t="n">
        <v>35.45</v>
      </c>
      <c r="S35" t="n">
        <v>25.4</v>
      </c>
      <c r="T35" t="n">
        <v>4150</v>
      </c>
      <c r="U35" t="n">
        <v>0.72</v>
      </c>
      <c r="V35" t="n">
        <v>0.87</v>
      </c>
      <c r="W35" t="n">
        <v>2.96</v>
      </c>
      <c r="X35" t="n">
        <v>0.26</v>
      </c>
      <c r="Y35" t="n">
        <v>1</v>
      </c>
      <c r="Z35" t="n">
        <v>10</v>
      </c>
      <c r="AA35" t="n">
        <v>305.8510600042752</v>
      </c>
      <c r="AB35" t="n">
        <v>418.4789134943157</v>
      </c>
      <c r="AC35" t="n">
        <v>378.5398733292613</v>
      </c>
      <c r="AD35" t="n">
        <v>305851.0600042752</v>
      </c>
      <c r="AE35" t="n">
        <v>418478.9134943157</v>
      </c>
      <c r="AF35" t="n">
        <v>1.639310525333698e-06</v>
      </c>
      <c r="AG35" t="n">
        <v>13</v>
      </c>
      <c r="AH35" t="n">
        <v>378539.8733292613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7.1775</v>
      </c>
      <c r="E36" t="n">
        <v>13.93</v>
      </c>
      <c r="F36" t="n">
        <v>10.66</v>
      </c>
      <c r="G36" t="n">
        <v>45.67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161.41</v>
      </c>
      <c r="Q36" t="n">
        <v>197.77</v>
      </c>
      <c r="R36" t="n">
        <v>35.69</v>
      </c>
      <c r="S36" t="n">
        <v>25.4</v>
      </c>
      <c r="T36" t="n">
        <v>4270.86</v>
      </c>
      <c r="U36" t="n">
        <v>0.71</v>
      </c>
      <c r="V36" t="n">
        <v>0.87</v>
      </c>
      <c r="W36" t="n">
        <v>2.96</v>
      </c>
      <c r="X36" t="n">
        <v>0.27</v>
      </c>
      <c r="Y36" t="n">
        <v>1</v>
      </c>
      <c r="Z36" t="n">
        <v>10</v>
      </c>
      <c r="AA36" t="n">
        <v>305.885912165239</v>
      </c>
      <c r="AB36" t="n">
        <v>418.5265997585153</v>
      </c>
      <c r="AC36" t="n">
        <v>378.5830084833337</v>
      </c>
      <c r="AD36" t="n">
        <v>305885.912165239</v>
      </c>
      <c r="AE36" t="n">
        <v>418526.5997585153</v>
      </c>
      <c r="AF36" t="n">
        <v>1.638534347447063e-06</v>
      </c>
      <c r="AG36" t="n">
        <v>13</v>
      </c>
      <c r="AH36" t="n">
        <v>378583.0084833337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7.2154</v>
      </c>
      <c r="E37" t="n">
        <v>13.86</v>
      </c>
      <c r="F37" t="n">
        <v>10.63</v>
      </c>
      <c r="G37" t="n">
        <v>49.05</v>
      </c>
      <c r="H37" t="n">
        <v>0.73</v>
      </c>
      <c r="I37" t="n">
        <v>13</v>
      </c>
      <c r="J37" t="n">
        <v>237.79</v>
      </c>
      <c r="K37" t="n">
        <v>56.94</v>
      </c>
      <c r="L37" t="n">
        <v>9.75</v>
      </c>
      <c r="M37" t="n">
        <v>11</v>
      </c>
      <c r="N37" t="n">
        <v>56.09</v>
      </c>
      <c r="O37" t="n">
        <v>29561.22</v>
      </c>
      <c r="P37" t="n">
        <v>161.12</v>
      </c>
      <c r="Q37" t="n">
        <v>197.78</v>
      </c>
      <c r="R37" t="n">
        <v>34.79</v>
      </c>
      <c r="S37" t="n">
        <v>25.4</v>
      </c>
      <c r="T37" t="n">
        <v>3826.88</v>
      </c>
      <c r="U37" t="n">
        <v>0.73</v>
      </c>
      <c r="V37" t="n">
        <v>0.88</v>
      </c>
      <c r="W37" t="n">
        <v>2.96</v>
      </c>
      <c r="X37" t="n">
        <v>0.24</v>
      </c>
      <c r="Y37" t="n">
        <v>1</v>
      </c>
      <c r="Z37" t="n">
        <v>10</v>
      </c>
      <c r="AA37" t="n">
        <v>304.6804558750713</v>
      </c>
      <c r="AB37" t="n">
        <v>416.8772412813296</v>
      </c>
      <c r="AC37" t="n">
        <v>377.0910624643216</v>
      </c>
      <c r="AD37" t="n">
        <v>304680.4558750713</v>
      </c>
      <c r="AE37" t="n">
        <v>416877.2412813297</v>
      </c>
      <c r="AF37" t="n">
        <v>1.647186448006902e-06</v>
      </c>
      <c r="AG37" t="n">
        <v>13</v>
      </c>
      <c r="AH37" t="n">
        <v>377091.0624643216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7.2165</v>
      </c>
      <c r="E38" t="n">
        <v>13.86</v>
      </c>
      <c r="F38" t="n">
        <v>10.63</v>
      </c>
      <c r="G38" t="n">
        <v>49.04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161.1</v>
      </c>
      <c r="Q38" t="n">
        <v>197.79</v>
      </c>
      <c r="R38" t="n">
        <v>34.86</v>
      </c>
      <c r="S38" t="n">
        <v>25.4</v>
      </c>
      <c r="T38" t="n">
        <v>3859.16</v>
      </c>
      <c r="U38" t="n">
        <v>0.73</v>
      </c>
      <c r="V38" t="n">
        <v>0.88</v>
      </c>
      <c r="W38" t="n">
        <v>2.96</v>
      </c>
      <c r="X38" t="n">
        <v>0.24</v>
      </c>
      <c r="Y38" t="n">
        <v>1</v>
      </c>
      <c r="Z38" t="n">
        <v>10</v>
      </c>
      <c r="AA38" t="n">
        <v>304.6403930393008</v>
      </c>
      <c r="AB38" t="n">
        <v>416.8224255419809</v>
      </c>
      <c r="AC38" t="n">
        <v>377.0414782622019</v>
      </c>
      <c r="AD38" t="n">
        <v>304640.3930393008</v>
      </c>
      <c r="AE38" t="n">
        <v>416822.4255419809</v>
      </c>
      <c r="AF38" t="n">
        <v>1.64743756438199e-06</v>
      </c>
      <c r="AG38" t="n">
        <v>13</v>
      </c>
      <c r="AH38" t="n">
        <v>377041.4782622019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7.213</v>
      </c>
      <c r="E39" t="n">
        <v>13.86</v>
      </c>
      <c r="F39" t="n">
        <v>10.63</v>
      </c>
      <c r="G39" t="n">
        <v>49.07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161.02</v>
      </c>
      <c r="Q39" t="n">
        <v>197.75</v>
      </c>
      <c r="R39" t="n">
        <v>34.83</v>
      </c>
      <c r="S39" t="n">
        <v>25.4</v>
      </c>
      <c r="T39" t="n">
        <v>3845.26</v>
      </c>
      <c r="U39" t="n">
        <v>0.73</v>
      </c>
      <c r="V39" t="n">
        <v>0.88</v>
      </c>
      <c r="W39" t="n">
        <v>2.96</v>
      </c>
      <c r="X39" t="n">
        <v>0.24</v>
      </c>
      <c r="Y39" t="n">
        <v>1</v>
      </c>
      <c r="Z39" t="n">
        <v>10</v>
      </c>
      <c r="AA39" t="n">
        <v>304.6595394535636</v>
      </c>
      <c r="AB39" t="n">
        <v>416.8486225106554</v>
      </c>
      <c r="AC39" t="n">
        <v>377.0651750289538</v>
      </c>
      <c r="AD39" t="n">
        <v>304659.5394535636</v>
      </c>
      <c r="AE39" t="n">
        <v>416848.6225106554</v>
      </c>
      <c r="AF39" t="n">
        <v>1.646638557733983e-06</v>
      </c>
      <c r="AG39" t="n">
        <v>13</v>
      </c>
      <c r="AH39" t="n">
        <v>377065.1750289538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7.242</v>
      </c>
      <c r="E40" t="n">
        <v>13.81</v>
      </c>
      <c r="F40" t="n">
        <v>10.62</v>
      </c>
      <c r="G40" t="n">
        <v>53.1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160.68</v>
      </c>
      <c r="Q40" t="n">
        <v>197.79</v>
      </c>
      <c r="R40" t="n">
        <v>34.48</v>
      </c>
      <c r="S40" t="n">
        <v>25.4</v>
      </c>
      <c r="T40" t="n">
        <v>3676.87</v>
      </c>
      <c r="U40" t="n">
        <v>0.74</v>
      </c>
      <c r="V40" t="n">
        <v>0.88</v>
      </c>
      <c r="W40" t="n">
        <v>2.96</v>
      </c>
      <c r="X40" t="n">
        <v>0.23</v>
      </c>
      <c r="Y40" t="n">
        <v>1</v>
      </c>
      <c r="Z40" t="n">
        <v>10</v>
      </c>
      <c r="AA40" t="n">
        <v>292.9902692583957</v>
      </c>
      <c r="AB40" t="n">
        <v>400.8822122177593</v>
      </c>
      <c r="AC40" t="n">
        <v>362.6225765254141</v>
      </c>
      <c r="AD40" t="n">
        <v>292990.2692583957</v>
      </c>
      <c r="AE40" t="n">
        <v>400882.2122177593</v>
      </c>
      <c r="AF40" t="n">
        <v>1.653258898531749e-06</v>
      </c>
      <c r="AG40" t="n">
        <v>12</v>
      </c>
      <c r="AH40" t="n">
        <v>362622.5765254141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7.2443</v>
      </c>
      <c r="E41" t="n">
        <v>13.8</v>
      </c>
      <c r="F41" t="n">
        <v>10.62</v>
      </c>
      <c r="G41" t="n">
        <v>53.08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160.59</v>
      </c>
      <c r="Q41" t="n">
        <v>197.76</v>
      </c>
      <c r="R41" t="n">
        <v>34.32</v>
      </c>
      <c r="S41" t="n">
        <v>25.4</v>
      </c>
      <c r="T41" t="n">
        <v>3598.48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292.8709372155399</v>
      </c>
      <c r="AB41" t="n">
        <v>400.7189368521658</v>
      </c>
      <c r="AC41" t="n">
        <v>362.4748839315545</v>
      </c>
      <c r="AD41" t="n">
        <v>292870.9372155399</v>
      </c>
      <c r="AE41" t="n">
        <v>400718.9368521658</v>
      </c>
      <c r="AF41" t="n">
        <v>1.653783960043297e-06</v>
      </c>
      <c r="AG41" t="n">
        <v>12</v>
      </c>
      <c r="AH41" t="n">
        <v>362474.8839315545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7.2473</v>
      </c>
      <c r="E42" t="n">
        <v>13.8</v>
      </c>
      <c r="F42" t="n">
        <v>10.61</v>
      </c>
      <c r="G42" t="n">
        <v>53.05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160.53</v>
      </c>
      <c r="Q42" t="n">
        <v>197.81</v>
      </c>
      <c r="R42" t="n">
        <v>34.26</v>
      </c>
      <c r="S42" t="n">
        <v>25.4</v>
      </c>
      <c r="T42" t="n">
        <v>3564.99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292.7188150311931</v>
      </c>
      <c r="AB42" t="n">
        <v>400.5107965683854</v>
      </c>
      <c r="AC42" t="n">
        <v>362.2866082643313</v>
      </c>
      <c r="AD42" t="n">
        <v>292718.8150311931</v>
      </c>
      <c r="AE42" t="n">
        <v>400510.7965683854</v>
      </c>
      <c r="AF42" t="n">
        <v>1.654468822884444e-06</v>
      </c>
      <c r="AG42" t="n">
        <v>12</v>
      </c>
      <c r="AH42" t="n">
        <v>362286.6082643314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7.2474</v>
      </c>
      <c r="E43" t="n">
        <v>13.8</v>
      </c>
      <c r="F43" t="n">
        <v>10.61</v>
      </c>
      <c r="G43" t="n">
        <v>53.05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160.24</v>
      </c>
      <c r="Q43" t="n">
        <v>197.76</v>
      </c>
      <c r="R43" t="n">
        <v>34.32</v>
      </c>
      <c r="S43" t="n">
        <v>25.4</v>
      </c>
      <c r="T43" t="n">
        <v>3593.85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292.498814454411</v>
      </c>
      <c r="AB43" t="n">
        <v>400.2097820734916</v>
      </c>
      <c r="AC43" t="n">
        <v>362.0143221703538</v>
      </c>
      <c r="AD43" t="n">
        <v>292498.814454411</v>
      </c>
      <c r="AE43" t="n">
        <v>400209.7820734916</v>
      </c>
      <c r="AF43" t="n">
        <v>1.654491651645816e-06</v>
      </c>
      <c r="AG43" t="n">
        <v>12</v>
      </c>
      <c r="AH43" t="n">
        <v>362014.3221703537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7.2796</v>
      </c>
      <c r="E44" t="n">
        <v>13.74</v>
      </c>
      <c r="F44" t="n">
        <v>10.59</v>
      </c>
      <c r="G44" t="n">
        <v>57.78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159.9</v>
      </c>
      <c r="Q44" t="n">
        <v>197.77</v>
      </c>
      <c r="R44" t="n">
        <v>33.71</v>
      </c>
      <c r="S44" t="n">
        <v>25.4</v>
      </c>
      <c r="T44" t="n">
        <v>3295.27</v>
      </c>
      <c r="U44" t="n">
        <v>0.75</v>
      </c>
      <c r="V44" t="n">
        <v>0.88</v>
      </c>
      <c r="W44" t="n">
        <v>2.96</v>
      </c>
      <c r="X44" t="n">
        <v>0.2</v>
      </c>
      <c r="Y44" t="n">
        <v>1</v>
      </c>
      <c r="Z44" t="n">
        <v>10</v>
      </c>
      <c r="AA44" t="n">
        <v>291.4471902396902</v>
      </c>
      <c r="AB44" t="n">
        <v>398.7709034285246</v>
      </c>
      <c r="AC44" t="n">
        <v>360.7127680837835</v>
      </c>
      <c r="AD44" t="n">
        <v>291447.1902396902</v>
      </c>
      <c r="AE44" t="n">
        <v>398770.9034285246</v>
      </c>
      <c r="AF44" t="n">
        <v>1.661842512807473e-06</v>
      </c>
      <c r="AG44" t="n">
        <v>12</v>
      </c>
      <c r="AH44" t="n">
        <v>360712.7680837835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7.2845</v>
      </c>
      <c r="E45" t="n">
        <v>13.73</v>
      </c>
      <c r="F45" t="n">
        <v>10.58</v>
      </c>
      <c r="G45" t="n">
        <v>57.73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159.76</v>
      </c>
      <c r="Q45" t="n">
        <v>197.8</v>
      </c>
      <c r="R45" t="n">
        <v>33.34</v>
      </c>
      <c r="S45" t="n">
        <v>25.4</v>
      </c>
      <c r="T45" t="n">
        <v>3113.42</v>
      </c>
      <c r="U45" t="n">
        <v>0.76</v>
      </c>
      <c r="V45" t="n">
        <v>0.88</v>
      </c>
      <c r="W45" t="n">
        <v>2.96</v>
      </c>
      <c r="X45" t="n">
        <v>0.19</v>
      </c>
      <c r="Y45" t="n">
        <v>1</v>
      </c>
      <c r="Z45" t="n">
        <v>10</v>
      </c>
      <c r="AA45" t="n">
        <v>291.1945765828513</v>
      </c>
      <c r="AB45" t="n">
        <v>398.4252662787096</v>
      </c>
      <c r="AC45" t="n">
        <v>360.4001180584422</v>
      </c>
      <c r="AD45" t="n">
        <v>291194.5765828513</v>
      </c>
      <c r="AE45" t="n">
        <v>398425.2662787096</v>
      </c>
      <c r="AF45" t="n">
        <v>1.662961122114682e-06</v>
      </c>
      <c r="AG45" t="n">
        <v>12</v>
      </c>
      <c r="AH45" t="n">
        <v>360400.1180584421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7.2863</v>
      </c>
      <c r="E46" t="n">
        <v>13.72</v>
      </c>
      <c r="F46" t="n">
        <v>10.58</v>
      </c>
      <c r="G46" t="n">
        <v>57.71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159.7</v>
      </c>
      <c r="Q46" t="n">
        <v>197.79</v>
      </c>
      <c r="R46" t="n">
        <v>33.21</v>
      </c>
      <c r="S46" t="n">
        <v>25.4</v>
      </c>
      <c r="T46" t="n">
        <v>3046.87</v>
      </c>
      <c r="U46" t="n">
        <v>0.76</v>
      </c>
      <c r="V46" t="n">
        <v>0.88</v>
      </c>
      <c r="W46" t="n">
        <v>2.96</v>
      </c>
      <c r="X46" t="n">
        <v>0.19</v>
      </c>
      <c r="Y46" t="n">
        <v>1</v>
      </c>
      <c r="Z46" t="n">
        <v>10</v>
      </c>
      <c r="AA46" t="n">
        <v>291.1099617017239</v>
      </c>
      <c r="AB46" t="n">
        <v>398.3094924654062</v>
      </c>
      <c r="AC46" t="n">
        <v>360.2953935353907</v>
      </c>
      <c r="AD46" t="n">
        <v>291109.9617017239</v>
      </c>
      <c r="AE46" t="n">
        <v>398309.4924654061</v>
      </c>
      <c r="AF46" t="n">
        <v>1.663372039819371e-06</v>
      </c>
      <c r="AG46" t="n">
        <v>12</v>
      </c>
      <c r="AH46" t="n">
        <v>360295.3935353907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7.2818</v>
      </c>
      <c r="E47" t="n">
        <v>13.73</v>
      </c>
      <c r="F47" t="n">
        <v>10.59</v>
      </c>
      <c r="G47" t="n">
        <v>57.76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159.99</v>
      </c>
      <c r="Q47" t="n">
        <v>197.77</v>
      </c>
      <c r="R47" t="n">
        <v>33.67</v>
      </c>
      <c r="S47" t="n">
        <v>25.4</v>
      </c>
      <c r="T47" t="n">
        <v>3274.78</v>
      </c>
      <c r="U47" t="n">
        <v>0.75</v>
      </c>
      <c r="V47" t="n">
        <v>0.88</v>
      </c>
      <c r="W47" t="n">
        <v>2.95</v>
      </c>
      <c r="X47" t="n">
        <v>0.2</v>
      </c>
      <c r="Y47" t="n">
        <v>1</v>
      </c>
      <c r="Z47" t="n">
        <v>10</v>
      </c>
      <c r="AA47" t="n">
        <v>291.4656968642898</v>
      </c>
      <c r="AB47" t="n">
        <v>398.7962250087564</v>
      </c>
      <c r="AC47" t="n">
        <v>360.735673007937</v>
      </c>
      <c r="AD47" t="n">
        <v>291465.6968642898</v>
      </c>
      <c r="AE47" t="n">
        <v>398796.2250087564</v>
      </c>
      <c r="AF47" t="n">
        <v>1.662344745557649e-06</v>
      </c>
      <c r="AG47" t="n">
        <v>12</v>
      </c>
      <c r="AH47" t="n">
        <v>360735.673007937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7.2867</v>
      </c>
      <c r="E48" t="n">
        <v>13.72</v>
      </c>
      <c r="F48" t="n">
        <v>10.58</v>
      </c>
      <c r="G48" t="n">
        <v>57.71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159.51</v>
      </c>
      <c r="Q48" t="n">
        <v>197.76</v>
      </c>
      <c r="R48" t="n">
        <v>33.25</v>
      </c>
      <c r="S48" t="n">
        <v>25.4</v>
      </c>
      <c r="T48" t="n">
        <v>3065.67</v>
      </c>
      <c r="U48" t="n">
        <v>0.76</v>
      </c>
      <c r="V48" t="n">
        <v>0.88</v>
      </c>
      <c r="W48" t="n">
        <v>2.96</v>
      </c>
      <c r="X48" t="n">
        <v>0.19</v>
      </c>
      <c r="Y48" t="n">
        <v>1</v>
      </c>
      <c r="Z48" t="n">
        <v>10</v>
      </c>
      <c r="AA48" t="n">
        <v>290.9592233195481</v>
      </c>
      <c r="AB48" t="n">
        <v>398.1032455608051</v>
      </c>
      <c r="AC48" t="n">
        <v>360.1088305458954</v>
      </c>
      <c r="AD48" t="n">
        <v>290959.2233195481</v>
      </c>
      <c r="AE48" t="n">
        <v>398103.2455608051</v>
      </c>
      <c r="AF48" t="n">
        <v>1.663463354864858e-06</v>
      </c>
      <c r="AG48" t="n">
        <v>12</v>
      </c>
      <c r="AH48" t="n">
        <v>360108.8305458954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7.3192</v>
      </c>
      <c r="E49" t="n">
        <v>13.66</v>
      </c>
      <c r="F49" t="n">
        <v>10.56</v>
      </c>
      <c r="G49" t="n">
        <v>63.38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8</v>
      </c>
      <c r="N49" t="n">
        <v>58.34</v>
      </c>
      <c r="O49" t="n">
        <v>30207.61</v>
      </c>
      <c r="P49" t="n">
        <v>159.3</v>
      </c>
      <c r="Q49" t="n">
        <v>197.76</v>
      </c>
      <c r="R49" t="n">
        <v>32.77</v>
      </c>
      <c r="S49" t="n">
        <v>25.4</v>
      </c>
      <c r="T49" t="n">
        <v>2832.27</v>
      </c>
      <c r="U49" t="n">
        <v>0.77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290.0101252084186</v>
      </c>
      <c r="AB49" t="n">
        <v>396.8046476539041</v>
      </c>
      <c r="AC49" t="n">
        <v>358.9341690006354</v>
      </c>
      <c r="AD49" t="n">
        <v>290010.1252084186</v>
      </c>
      <c r="AE49" t="n">
        <v>396804.6476539041</v>
      </c>
      <c r="AF49" t="n">
        <v>1.67088270231063e-06</v>
      </c>
      <c r="AG49" t="n">
        <v>12</v>
      </c>
      <c r="AH49" t="n">
        <v>358934.1690006354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7.3172</v>
      </c>
      <c r="E50" t="n">
        <v>13.67</v>
      </c>
      <c r="F50" t="n">
        <v>10.57</v>
      </c>
      <c r="G50" t="n">
        <v>63.4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8</v>
      </c>
      <c r="N50" t="n">
        <v>58.53</v>
      </c>
      <c r="O50" t="n">
        <v>30261.91</v>
      </c>
      <c r="P50" t="n">
        <v>159.52</v>
      </c>
      <c r="Q50" t="n">
        <v>197.81</v>
      </c>
      <c r="R50" t="n">
        <v>32.82</v>
      </c>
      <c r="S50" t="n">
        <v>25.4</v>
      </c>
      <c r="T50" t="n">
        <v>2856.43</v>
      </c>
      <c r="U50" t="n">
        <v>0.77</v>
      </c>
      <c r="V50" t="n">
        <v>0.88</v>
      </c>
      <c r="W50" t="n">
        <v>2.96</v>
      </c>
      <c r="X50" t="n">
        <v>0.18</v>
      </c>
      <c r="Y50" t="n">
        <v>1</v>
      </c>
      <c r="Z50" t="n">
        <v>10</v>
      </c>
      <c r="AA50" t="n">
        <v>290.2567595458161</v>
      </c>
      <c r="AB50" t="n">
        <v>397.1421036350704</v>
      </c>
      <c r="AC50" t="n">
        <v>359.2394186565818</v>
      </c>
      <c r="AD50" t="n">
        <v>290256.7595458161</v>
      </c>
      <c r="AE50" t="n">
        <v>397142.1036350704</v>
      </c>
      <c r="AF50" t="n">
        <v>1.670426127083197e-06</v>
      </c>
      <c r="AG50" t="n">
        <v>12</v>
      </c>
      <c r="AH50" t="n">
        <v>359239.4186565818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7.3209</v>
      </c>
      <c r="E51" t="n">
        <v>13.66</v>
      </c>
      <c r="F51" t="n">
        <v>10.56</v>
      </c>
      <c r="G51" t="n">
        <v>63.36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159.35</v>
      </c>
      <c r="Q51" t="n">
        <v>197.76</v>
      </c>
      <c r="R51" t="n">
        <v>32.55</v>
      </c>
      <c r="S51" t="n">
        <v>25.4</v>
      </c>
      <c r="T51" t="n">
        <v>2722.36</v>
      </c>
      <c r="U51" t="n">
        <v>0.78</v>
      </c>
      <c r="V51" t="n">
        <v>0.88</v>
      </c>
      <c r="W51" t="n">
        <v>2.96</v>
      </c>
      <c r="X51" t="n">
        <v>0.17</v>
      </c>
      <c r="Y51" t="n">
        <v>1</v>
      </c>
      <c r="Z51" t="n">
        <v>10</v>
      </c>
      <c r="AA51" t="n">
        <v>290.010154080996</v>
      </c>
      <c r="AB51" t="n">
        <v>396.8046871586382</v>
      </c>
      <c r="AC51" t="n">
        <v>358.9342047350931</v>
      </c>
      <c r="AD51" t="n">
        <v>290010.1540809959</v>
      </c>
      <c r="AE51" t="n">
        <v>396804.6871586382</v>
      </c>
      <c r="AF51" t="n">
        <v>1.671270791253947e-06</v>
      </c>
      <c r="AG51" t="n">
        <v>12</v>
      </c>
      <c r="AH51" t="n">
        <v>358934.2047350932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7.3229</v>
      </c>
      <c r="E52" t="n">
        <v>13.66</v>
      </c>
      <c r="F52" t="n">
        <v>10.56</v>
      </c>
      <c r="G52" t="n">
        <v>63.34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159.21</v>
      </c>
      <c r="Q52" t="n">
        <v>197.75</v>
      </c>
      <c r="R52" t="n">
        <v>32.61</v>
      </c>
      <c r="S52" t="n">
        <v>25.4</v>
      </c>
      <c r="T52" t="n">
        <v>2750.42</v>
      </c>
      <c r="U52" t="n">
        <v>0.78</v>
      </c>
      <c r="V52" t="n">
        <v>0.88</v>
      </c>
      <c r="W52" t="n">
        <v>2.95</v>
      </c>
      <c r="X52" t="n">
        <v>0.17</v>
      </c>
      <c r="Y52" t="n">
        <v>1</v>
      </c>
      <c r="Z52" t="n">
        <v>10</v>
      </c>
      <c r="AA52" t="n">
        <v>289.8624338072619</v>
      </c>
      <c r="AB52" t="n">
        <v>396.6025697631567</v>
      </c>
      <c r="AC52" t="n">
        <v>358.7513771401629</v>
      </c>
      <c r="AD52" t="n">
        <v>289862.4338072619</v>
      </c>
      <c r="AE52" t="n">
        <v>396602.5697631568</v>
      </c>
      <c r="AF52" t="n">
        <v>1.671727366481379e-06</v>
      </c>
      <c r="AG52" t="n">
        <v>12</v>
      </c>
      <c r="AH52" t="n">
        <v>358751.3771401629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7.3148</v>
      </c>
      <c r="E53" t="n">
        <v>13.67</v>
      </c>
      <c r="F53" t="n">
        <v>10.57</v>
      </c>
      <c r="G53" t="n">
        <v>63.43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159.37</v>
      </c>
      <c r="Q53" t="n">
        <v>197.8</v>
      </c>
      <c r="R53" t="n">
        <v>32.98</v>
      </c>
      <c r="S53" t="n">
        <v>25.4</v>
      </c>
      <c r="T53" t="n">
        <v>2934.3</v>
      </c>
      <c r="U53" t="n">
        <v>0.77</v>
      </c>
      <c r="V53" t="n">
        <v>0.88</v>
      </c>
      <c r="W53" t="n">
        <v>2.96</v>
      </c>
      <c r="X53" t="n">
        <v>0.18</v>
      </c>
      <c r="Y53" t="n">
        <v>1</v>
      </c>
      <c r="Z53" t="n">
        <v>10</v>
      </c>
      <c r="AA53" t="n">
        <v>290.1977200614631</v>
      </c>
      <c r="AB53" t="n">
        <v>397.0613232079405</v>
      </c>
      <c r="AC53" t="n">
        <v>359.166347800041</v>
      </c>
      <c r="AD53" t="n">
        <v>290197.7200614631</v>
      </c>
      <c r="AE53" t="n">
        <v>397061.3232079404</v>
      </c>
      <c r="AF53" t="n">
        <v>1.669878236810279e-06</v>
      </c>
      <c r="AG53" t="n">
        <v>12</v>
      </c>
      <c r="AH53" t="n">
        <v>359166.347800041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7.3221</v>
      </c>
      <c r="E54" t="n">
        <v>13.66</v>
      </c>
      <c r="F54" t="n">
        <v>10.56</v>
      </c>
      <c r="G54" t="n">
        <v>63.34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158.87</v>
      </c>
      <c r="Q54" t="n">
        <v>197.76</v>
      </c>
      <c r="R54" t="n">
        <v>32.71</v>
      </c>
      <c r="S54" t="n">
        <v>25.4</v>
      </c>
      <c r="T54" t="n">
        <v>2803.07</v>
      </c>
      <c r="U54" t="n">
        <v>0.78</v>
      </c>
      <c r="V54" t="n">
        <v>0.88</v>
      </c>
      <c r="W54" t="n">
        <v>2.95</v>
      </c>
      <c r="X54" t="n">
        <v>0.17</v>
      </c>
      <c r="Y54" t="n">
        <v>1</v>
      </c>
      <c r="Z54" t="n">
        <v>10</v>
      </c>
      <c r="AA54" t="n">
        <v>289.6271956308202</v>
      </c>
      <c r="AB54" t="n">
        <v>396.2807065121734</v>
      </c>
      <c r="AC54" t="n">
        <v>358.4602320661155</v>
      </c>
      <c r="AD54" t="n">
        <v>289627.1956308202</v>
      </c>
      <c r="AE54" t="n">
        <v>396280.7065121733</v>
      </c>
      <c r="AF54" t="n">
        <v>1.671544736390406e-06</v>
      </c>
      <c r="AG54" t="n">
        <v>12</v>
      </c>
      <c r="AH54" t="n">
        <v>358460.2320661155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7.3528</v>
      </c>
      <c r="E55" t="n">
        <v>13.6</v>
      </c>
      <c r="F55" t="n">
        <v>10.54</v>
      </c>
      <c r="G55" t="n">
        <v>70.3</v>
      </c>
      <c r="H55" t="n">
        <v>1.03</v>
      </c>
      <c r="I55" t="n">
        <v>9</v>
      </c>
      <c r="J55" t="n">
        <v>245.68</v>
      </c>
      <c r="K55" t="n">
        <v>56.94</v>
      </c>
      <c r="L55" t="n">
        <v>14.25</v>
      </c>
      <c r="M55" t="n">
        <v>7</v>
      </c>
      <c r="N55" t="n">
        <v>59.48</v>
      </c>
      <c r="O55" t="n">
        <v>30534.42</v>
      </c>
      <c r="P55" t="n">
        <v>158.36</v>
      </c>
      <c r="Q55" t="n">
        <v>197.78</v>
      </c>
      <c r="R55" t="n">
        <v>32.15</v>
      </c>
      <c r="S55" t="n">
        <v>25.4</v>
      </c>
      <c r="T55" t="n">
        <v>2528.37</v>
      </c>
      <c r="U55" t="n">
        <v>0.79</v>
      </c>
      <c r="V55" t="n">
        <v>0.88</v>
      </c>
      <c r="W55" t="n">
        <v>2.95</v>
      </c>
      <c r="X55" t="n">
        <v>0.15</v>
      </c>
      <c r="Y55" t="n">
        <v>1</v>
      </c>
      <c r="Z55" t="n">
        <v>10</v>
      </c>
      <c r="AA55" t="n">
        <v>288.5053447771921</v>
      </c>
      <c r="AB55" t="n">
        <v>394.7457406816728</v>
      </c>
      <c r="AC55" t="n">
        <v>357.0717612201399</v>
      </c>
      <c r="AD55" t="n">
        <v>288505.3447771922</v>
      </c>
      <c r="AE55" t="n">
        <v>394745.7406816728</v>
      </c>
      <c r="AF55" t="n">
        <v>1.67855316613149e-06</v>
      </c>
      <c r="AG55" t="n">
        <v>12</v>
      </c>
      <c r="AH55" t="n">
        <v>357071.7612201399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7.3444</v>
      </c>
      <c r="E56" t="n">
        <v>13.62</v>
      </c>
      <c r="F56" t="n">
        <v>10.56</v>
      </c>
      <c r="G56" t="n">
        <v>70.40000000000001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158.78</v>
      </c>
      <c r="Q56" t="n">
        <v>197.76</v>
      </c>
      <c r="R56" t="n">
        <v>32.63</v>
      </c>
      <c r="S56" t="n">
        <v>25.4</v>
      </c>
      <c r="T56" t="n">
        <v>2764.36</v>
      </c>
      <c r="U56" t="n">
        <v>0.78</v>
      </c>
      <c r="V56" t="n">
        <v>0.88</v>
      </c>
      <c r="W56" t="n">
        <v>2.96</v>
      </c>
      <c r="X56" t="n">
        <v>0.17</v>
      </c>
      <c r="Y56" t="n">
        <v>1</v>
      </c>
      <c r="Z56" t="n">
        <v>10</v>
      </c>
      <c r="AA56" t="n">
        <v>289.0760615951957</v>
      </c>
      <c r="AB56" t="n">
        <v>395.5266206103143</v>
      </c>
      <c r="AC56" t="n">
        <v>357.7781150643637</v>
      </c>
      <c r="AD56" t="n">
        <v>289076.0615951957</v>
      </c>
      <c r="AE56" t="n">
        <v>395526.6206103143</v>
      </c>
      <c r="AF56" t="n">
        <v>1.676635550176275e-06</v>
      </c>
      <c r="AG56" t="n">
        <v>12</v>
      </c>
      <c r="AH56" t="n">
        <v>357778.1150643637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7.3484</v>
      </c>
      <c r="E57" t="n">
        <v>13.61</v>
      </c>
      <c r="F57" t="n">
        <v>10.55</v>
      </c>
      <c r="G57" t="n">
        <v>70.34999999999999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158.73</v>
      </c>
      <c r="Q57" t="n">
        <v>197.77</v>
      </c>
      <c r="R57" t="n">
        <v>32.46</v>
      </c>
      <c r="S57" t="n">
        <v>25.4</v>
      </c>
      <c r="T57" t="n">
        <v>2683.12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288.9133499711447</v>
      </c>
      <c r="AB57" t="n">
        <v>395.3039913879575</v>
      </c>
      <c r="AC57" t="n">
        <v>357.5767332625265</v>
      </c>
      <c r="AD57" t="n">
        <v>288913.3499711448</v>
      </c>
      <c r="AE57" t="n">
        <v>395303.9913879575</v>
      </c>
      <c r="AF57" t="n">
        <v>1.677548700631139e-06</v>
      </c>
      <c r="AG57" t="n">
        <v>12</v>
      </c>
      <c r="AH57" t="n">
        <v>357576.7332625265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7.3486</v>
      </c>
      <c r="E58" t="n">
        <v>13.61</v>
      </c>
      <c r="F58" t="n">
        <v>10.55</v>
      </c>
      <c r="G58" t="n">
        <v>70.34999999999999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158.82</v>
      </c>
      <c r="Q58" t="n">
        <v>197.75</v>
      </c>
      <c r="R58" t="n">
        <v>32.41</v>
      </c>
      <c r="S58" t="n">
        <v>25.4</v>
      </c>
      <c r="T58" t="n">
        <v>2654.13</v>
      </c>
      <c r="U58" t="n">
        <v>0.78</v>
      </c>
      <c r="V58" t="n">
        <v>0.88</v>
      </c>
      <c r="W58" t="n">
        <v>2.95</v>
      </c>
      <c r="X58" t="n">
        <v>0.16</v>
      </c>
      <c r="Y58" t="n">
        <v>1</v>
      </c>
      <c r="Z58" t="n">
        <v>10</v>
      </c>
      <c r="AA58" t="n">
        <v>288.9756759886899</v>
      </c>
      <c r="AB58" t="n">
        <v>395.3892685947927</v>
      </c>
      <c r="AC58" t="n">
        <v>357.6538717324287</v>
      </c>
      <c r="AD58" t="n">
        <v>288975.6759886899</v>
      </c>
      <c r="AE58" t="n">
        <v>395389.2685947927</v>
      </c>
      <c r="AF58" t="n">
        <v>1.677594358153882e-06</v>
      </c>
      <c r="AG58" t="n">
        <v>12</v>
      </c>
      <c r="AH58" t="n">
        <v>357653.8717324287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7.3501</v>
      </c>
      <c r="E59" t="n">
        <v>13.61</v>
      </c>
      <c r="F59" t="n">
        <v>10.55</v>
      </c>
      <c r="G59" t="n">
        <v>70.33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158.73</v>
      </c>
      <c r="Q59" t="n">
        <v>197.76</v>
      </c>
      <c r="R59" t="n">
        <v>32.29</v>
      </c>
      <c r="S59" t="n">
        <v>25.4</v>
      </c>
      <c r="T59" t="n">
        <v>2596.89</v>
      </c>
      <c r="U59" t="n">
        <v>0.79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288.8766127788353</v>
      </c>
      <c r="AB59" t="n">
        <v>395.2537259407092</v>
      </c>
      <c r="AC59" t="n">
        <v>357.5312650790156</v>
      </c>
      <c r="AD59" t="n">
        <v>288876.6127788353</v>
      </c>
      <c r="AE59" t="n">
        <v>395253.7259407092</v>
      </c>
      <c r="AF59" t="n">
        <v>1.677936789574456e-06</v>
      </c>
      <c r="AG59" t="n">
        <v>12</v>
      </c>
      <c r="AH59" t="n">
        <v>357531.2650790156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7.3483</v>
      </c>
      <c r="E60" t="n">
        <v>13.61</v>
      </c>
      <c r="F60" t="n">
        <v>10.55</v>
      </c>
      <c r="G60" t="n">
        <v>70.34999999999999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158.6</v>
      </c>
      <c r="Q60" t="n">
        <v>197.76</v>
      </c>
      <c r="R60" t="n">
        <v>32.47</v>
      </c>
      <c r="S60" t="n">
        <v>25.4</v>
      </c>
      <c r="T60" t="n">
        <v>2686.95</v>
      </c>
      <c r="U60" t="n">
        <v>0.78</v>
      </c>
      <c r="V60" t="n">
        <v>0.88</v>
      </c>
      <c r="W60" t="n">
        <v>2.95</v>
      </c>
      <c r="X60" t="n">
        <v>0.16</v>
      </c>
      <c r="Y60" t="n">
        <v>1</v>
      </c>
      <c r="Z60" t="n">
        <v>10</v>
      </c>
      <c r="AA60" t="n">
        <v>288.8192369158179</v>
      </c>
      <c r="AB60" t="n">
        <v>395.1752217536844</v>
      </c>
      <c r="AC60" t="n">
        <v>357.4602532214191</v>
      </c>
      <c r="AD60" t="n">
        <v>288819.2369158179</v>
      </c>
      <c r="AE60" t="n">
        <v>395175.2217536844</v>
      </c>
      <c r="AF60" t="n">
        <v>1.677525871869767e-06</v>
      </c>
      <c r="AG60" t="n">
        <v>12</v>
      </c>
      <c r="AH60" t="n">
        <v>357460.2532214191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7.3492</v>
      </c>
      <c r="E61" t="n">
        <v>13.61</v>
      </c>
      <c r="F61" t="n">
        <v>10.55</v>
      </c>
      <c r="G61" t="n">
        <v>70.34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158.51</v>
      </c>
      <c r="Q61" t="n">
        <v>197.76</v>
      </c>
      <c r="R61" t="n">
        <v>32.42</v>
      </c>
      <c r="S61" t="n">
        <v>25.4</v>
      </c>
      <c r="T61" t="n">
        <v>2661.62</v>
      </c>
      <c r="U61" t="n">
        <v>0.78</v>
      </c>
      <c r="V61" t="n">
        <v>0.88</v>
      </c>
      <c r="W61" t="n">
        <v>2.95</v>
      </c>
      <c r="X61" t="n">
        <v>0.16</v>
      </c>
      <c r="Y61" t="n">
        <v>1</v>
      </c>
      <c r="Z61" t="n">
        <v>10</v>
      </c>
      <c r="AA61" t="n">
        <v>288.7331534764645</v>
      </c>
      <c r="AB61" t="n">
        <v>395.0574385942277</v>
      </c>
      <c r="AC61" t="n">
        <v>357.3537111213912</v>
      </c>
      <c r="AD61" t="n">
        <v>288733.1534764644</v>
      </c>
      <c r="AE61" t="n">
        <v>395057.4385942277</v>
      </c>
      <c r="AF61" t="n">
        <v>1.677731330722112e-06</v>
      </c>
      <c r="AG61" t="n">
        <v>12</v>
      </c>
      <c r="AH61" t="n">
        <v>357353.7111213912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7.3529</v>
      </c>
      <c r="E62" t="n">
        <v>13.6</v>
      </c>
      <c r="F62" t="n">
        <v>10.54</v>
      </c>
      <c r="G62" t="n">
        <v>70.29000000000001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158.27</v>
      </c>
      <c r="Q62" t="n">
        <v>197.76</v>
      </c>
      <c r="R62" t="n">
        <v>32.23</v>
      </c>
      <c r="S62" t="n">
        <v>25.4</v>
      </c>
      <c r="T62" t="n">
        <v>2565</v>
      </c>
      <c r="U62" t="n">
        <v>0.79</v>
      </c>
      <c r="V62" t="n">
        <v>0.88</v>
      </c>
      <c r="W62" t="n">
        <v>2.95</v>
      </c>
      <c r="X62" t="n">
        <v>0.15</v>
      </c>
      <c r="Y62" t="n">
        <v>1</v>
      </c>
      <c r="Z62" t="n">
        <v>10</v>
      </c>
      <c r="AA62" t="n">
        <v>288.4365801918241</v>
      </c>
      <c r="AB62" t="n">
        <v>394.6516539422928</v>
      </c>
      <c r="AC62" t="n">
        <v>356.9866539871147</v>
      </c>
      <c r="AD62" t="n">
        <v>288436.5801918241</v>
      </c>
      <c r="AE62" t="n">
        <v>394651.6539422928</v>
      </c>
      <c r="AF62" t="n">
        <v>1.678575994892861e-06</v>
      </c>
      <c r="AG62" t="n">
        <v>12</v>
      </c>
      <c r="AH62" t="n">
        <v>356986.6539871147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7.384</v>
      </c>
      <c r="E63" t="n">
        <v>13.54</v>
      </c>
      <c r="F63" t="n">
        <v>10.53</v>
      </c>
      <c r="G63" t="n">
        <v>78.98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157.99</v>
      </c>
      <c r="Q63" t="n">
        <v>197.76</v>
      </c>
      <c r="R63" t="n">
        <v>31.73</v>
      </c>
      <c r="S63" t="n">
        <v>25.4</v>
      </c>
      <c r="T63" t="n">
        <v>2319.07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287.5242953695345</v>
      </c>
      <c r="AB63" t="n">
        <v>393.4034256012703</v>
      </c>
      <c r="AC63" t="n">
        <v>355.85755480706</v>
      </c>
      <c r="AD63" t="n">
        <v>287524.2953695345</v>
      </c>
      <c r="AE63" t="n">
        <v>393403.4256012703</v>
      </c>
      <c r="AF63" t="n">
        <v>1.685675739679431e-06</v>
      </c>
      <c r="AG63" t="n">
        <v>12</v>
      </c>
      <c r="AH63" t="n">
        <v>355857.5548070599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7.3908</v>
      </c>
      <c r="E64" t="n">
        <v>13.53</v>
      </c>
      <c r="F64" t="n">
        <v>10.52</v>
      </c>
      <c r="G64" t="n">
        <v>78.89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157.81</v>
      </c>
      <c r="Q64" t="n">
        <v>197.75</v>
      </c>
      <c r="R64" t="n">
        <v>31.4</v>
      </c>
      <c r="S64" t="n">
        <v>25.4</v>
      </c>
      <c r="T64" t="n">
        <v>2156.25</v>
      </c>
      <c r="U64" t="n">
        <v>0.8100000000000001</v>
      </c>
      <c r="V64" t="n">
        <v>0.88</v>
      </c>
      <c r="W64" t="n">
        <v>2.95</v>
      </c>
      <c r="X64" t="n">
        <v>0.13</v>
      </c>
      <c r="Y64" t="n">
        <v>1</v>
      </c>
      <c r="Z64" t="n">
        <v>10</v>
      </c>
      <c r="AA64" t="n">
        <v>287.207987192747</v>
      </c>
      <c r="AB64" t="n">
        <v>392.9706387992578</v>
      </c>
      <c r="AC64" t="n">
        <v>355.4660725700114</v>
      </c>
      <c r="AD64" t="n">
        <v>287207.987192747</v>
      </c>
      <c r="AE64" t="n">
        <v>392970.6387992578</v>
      </c>
      <c r="AF64" t="n">
        <v>1.6872280954527e-06</v>
      </c>
      <c r="AG64" t="n">
        <v>12</v>
      </c>
      <c r="AH64" t="n">
        <v>355466.0725700114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7.3878</v>
      </c>
      <c r="E65" t="n">
        <v>13.54</v>
      </c>
      <c r="F65" t="n">
        <v>10.52</v>
      </c>
      <c r="G65" t="n">
        <v>78.93000000000001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</v>
      </c>
      <c r="Q65" t="n">
        <v>197.77</v>
      </c>
      <c r="R65" t="n">
        <v>31.51</v>
      </c>
      <c r="S65" t="n">
        <v>25.4</v>
      </c>
      <c r="T65" t="n">
        <v>2211.66</v>
      </c>
      <c r="U65" t="n">
        <v>0.8100000000000001</v>
      </c>
      <c r="V65" t="n">
        <v>0.88</v>
      </c>
      <c r="W65" t="n">
        <v>2.95</v>
      </c>
      <c r="X65" t="n">
        <v>0.13</v>
      </c>
      <c r="Y65" t="n">
        <v>1</v>
      </c>
      <c r="Z65" t="n">
        <v>10</v>
      </c>
      <c r="AA65" t="n">
        <v>287.4117509000465</v>
      </c>
      <c r="AB65" t="n">
        <v>393.2494372930052</v>
      </c>
      <c r="AC65" t="n">
        <v>355.7182629268117</v>
      </c>
      <c r="AD65" t="n">
        <v>287411.7509000464</v>
      </c>
      <c r="AE65" t="n">
        <v>393249.4372930052</v>
      </c>
      <c r="AF65" t="n">
        <v>1.686543232611552e-06</v>
      </c>
      <c r="AG65" t="n">
        <v>12</v>
      </c>
      <c r="AH65" t="n">
        <v>355718.2629268117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7.3843</v>
      </c>
      <c r="E66" t="n">
        <v>13.54</v>
      </c>
      <c r="F66" t="n">
        <v>10.53</v>
      </c>
      <c r="G66" t="n">
        <v>78.98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158.16</v>
      </c>
      <c r="Q66" t="n">
        <v>197.75</v>
      </c>
      <c r="R66" t="n">
        <v>31.75</v>
      </c>
      <c r="S66" t="n">
        <v>25.4</v>
      </c>
      <c r="T66" t="n">
        <v>2329.51</v>
      </c>
      <c r="U66" t="n">
        <v>0.8</v>
      </c>
      <c r="V66" t="n">
        <v>0.88</v>
      </c>
      <c r="W66" t="n">
        <v>2.95</v>
      </c>
      <c r="X66" t="n">
        <v>0.14</v>
      </c>
      <c r="Y66" t="n">
        <v>1</v>
      </c>
      <c r="Z66" t="n">
        <v>10</v>
      </c>
      <c r="AA66" t="n">
        <v>287.6431825660221</v>
      </c>
      <c r="AB66" t="n">
        <v>393.5660923084376</v>
      </c>
      <c r="AC66" t="n">
        <v>356.0046968319994</v>
      </c>
      <c r="AD66" t="n">
        <v>287643.1825660221</v>
      </c>
      <c r="AE66" t="n">
        <v>393566.0923084376</v>
      </c>
      <c r="AF66" t="n">
        <v>1.685744225963545e-06</v>
      </c>
      <c r="AG66" t="n">
        <v>12</v>
      </c>
      <c r="AH66" t="n">
        <v>356004.6968319993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7.3861</v>
      </c>
      <c r="E67" t="n">
        <v>13.54</v>
      </c>
      <c r="F67" t="n">
        <v>10.53</v>
      </c>
      <c r="G67" t="n">
        <v>78.95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158.11</v>
      </c>
      <c r="Q67" t="n">
        <v>197.79</v>
      </c>
      <c r="R67" t="n">
        <v>31.61</v>
      </c>
      <c r="S67" t="n">
        <v>25.4</v>
      </c>
      <c r="T67" t="n">
        <v>2260.48</v>
      </c>
      <c r="U67" t="n">
        <v>0.8</v>
      </c>
      <c r="V67" t="n">
        <v>0.88</v>
      </c>
      <c r="W67" t="n">
        <v>2.95</v>
      </c>
      <c r="X67" t="n">
        <v>0.14</v>
      </c>
      <c r="Y67" t="n">
        <v>1</v>
      </c>
      <c r="Z67" t="n">
        <v>10</v>
      </c>
      <c r="AA67" t="n">
        <v>287.5679443058498</v>
      </c>
      <c r="AB67" t="n">
        <v>393.4631480015921</v>
      </c>
      <c r="AC67" t="n">
        <v>355.911577385316</v>
      </c>
      <c r="AD67" t="n">
        <v>287567.9443058498</v>
      </c>
      <c r="AE67" t="n">
        <v>393463.1480015921</v>
      </c>
      <c r="AF67" t="n">
        <v>1.686155143668234e-06</v>
      </c>
      <c r="AG67" t="n">
        <v>12</v>
      </c>
      <c r="AH67" t="n">
        <v>355911.577385316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7.3886</v>
      </c>
      <c r="E68" t="n">
        <v>13.53</v>
      </c>
      <c r="F68" t="n">
        <v>10.52</v>
      </c>
      <c r="G68" t="n">
        <v>78.92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157.93</v>
      </c>
      <c r="Q68" t="n">
        <v>197.76</v>
      </c>
      <c r="R68" t="n">
        <v>31.55</v>
      </c>
      <c r="S68" t="n">
        <v>25.4</v>
      </c>
      <c r="T68" t="n">
        <v>2232.47</v>
      </c>
      <c r="U68" t="n">
        <v>0.8</v>
      </c>
      <c r="V68" t="n">
        <v>0.88</v>
      </c>
      <c r="W68" t="n">
        <v>2.95</v>
      </c>
      <c r="X68" t="n">
        <v>0.13</v>
      </c>
      <c r="Y68" t="n">
        <v>1</v>
      </c>
      <c r="Z68" t="n">
        <v>10</v>
      </c>
      <c r="AA68" t="n">
        <v>287.3431580658961</v>
      </c>
      <c r="AB68" t="n">
        <v>393.1555855512183</v>
      </c>
      <c r="AC68" t="n">
        <v>355.6333682635393</v>
      </c>
      <c r="AD68" t="n">
        <v>287343.1580658961</v>
      </c>
      <c r="AE68" t="n">
        <v>393155.5855512184</v>
      </c>
      <c r="AF68" t="n">
        <v>1.686725862702525e-06</v>
      </c>
      <c r="AG68" t="n">
        <v>12</v>
      </c>
      <c r="AH68" t="n">
        <v>355633.3682635393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7.3898</v>
      </c>
      <c r="E69" t="n">
        <v>13.53</v>
      </c>
      <c r="F69" t="n">
        <v>10.52</v>
      </c>
      <c r="G69" t="n">
        <v>78.90000000000001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157.79</v>
      </c>
      <c r="Q69" t="n">
        <v>197.78</v>
      </c>
      <c r="R69" t="n">
        <v>31.43</v>
      </c>
      <c r="S69" t="n">
        <v>25.4</v>
      </c>
      <c r="T69" t="n">
        <v>2173.32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287.2145221406954</v>
      </c>
      <c r="AB69" t="n">
        <v>392.9795802033423</v>
      </c>
      <c r="AC69" t="n">
        <v>355.4741606190394</v>
      </c>
      <c r="AD69" t="n">
        <v>287214.5221406954</v>
      </c>
      <c r="AE69" t="n">
        <v>392979.5802033423</v>
      </c>
      <c r="AF69" t="n">
        <v>1.686999807838984e-06</v>
      </c>
      <c r="AG69" t="n">
        <v>12</v>
      </c>
      <c r="AH69" t="n">
        <v>355474.1606190394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7.3848</v>
      </c>
      <c r="E70" t="n">
        <v>13.54</v>
      </c>
      <c r="F70" t="n">
        <v>10.53</v>
      </c>
      <c r="G70" t="n">
        <v>78.97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157.9</v>
      </c>
      <c r="Q70" t="n">
        <v>197.77</v>
      </c>
      <c r="R70" t="n">
        <v>31.72</v>
      </c>
      <c r="S70" t="n">
        <v>25.4</v>
      </c>
      <c r="T70" t="n">
        <v>2316.96</v>
      </c>
      <c r="U70" t="n">
        <v>0.8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287.4409167781957</v>
      </c>
      <c r="AB70" t="n">
        <v>393.2893433341968</v>
      </c>
      <c r="AC70" t="n">
        <v>355.7543603914405</v>
      </c>
      <c r="AD70" t="n">
        <v>287440.9167781957</v>
      </c>
      <c r="AE70" t="n">
        <v>393289.3433341968</v>
      </c>
      <c r="AF70" t="n">
        <v>1.685858369770404e-06</v>
      </c>
      <c r="AG70" t="n">
        <v>12</v>
      </c>
      <c r="AH70" t="n">
        <v>355754.3603914405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7.3884</v>
      </c>
      <c r="E71" t="n">
        <v>13.53</v>
      </c>
      <c r="F71" t="n">
        <v>10.52</v>
      </c>
      <c r="G71" t="n">
        <v>78.92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157.56</v>
      </c>
      <c r="Q71" t="n">
        <v>197.77</v>
      </c>
      <c r="R71" t="n">
        <v>31.45</v>
      </c>
      <c r="S71" t="n">
        <v>25.4</v>
      </c>
      <c r="T71" t="n">
        <v>2179.51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287.0748900498625</v>
      </c>
      <c r="AB71" t="n">
        <v>392.7885294165316</v>
      </c>
      <c r="AC71" t="n">
        <v>355.3013434511805</v>
      </c>
      <c r="AD71" t="n">
        <v>287074.8900498624</v>
      </c>
      <c r="AE71" t="n">
        <v>392788.5294165316</v>
      </c>
      <c r="AF71" t="n">
        <v>1.686680205179781e-06</v>
      </c>
      <c r="AG71" t="n">
        <v>12</v>
      </c>
      <c r="AH71" t="n">
        <v>355301.3434511805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7.3866</v>
      </c>
      <c r="E72" t="n">
        <v>13.54</v>
      </c>
      <c r="F72" t="n">
        <v>10.53</v>
      </c>
      <c r="G72" t="n">
        <v>78.95</v>
      </c>
      <c r="H72" t="n">
        <v>1.3</v>
      </c>
      <c r="I72" t="n">
        <v>8</v>
      </c>
      <c r="J72" t="n">
        <v>253.3</v>
      </c>
      <c r="K72" t="n">
        <v>56.94</v>
      </c>
      <c r="L72" t="n">
        <v>18.5</v>
      </c>
      <c r="M72" t="n">
        <v>6</v>
      </c>
      <c r="N72" t="n">
        <v>62.86</v>
      </c>
      <c r="O72" t="n">
        <v>31474.25</v>
      </c>
      <c r="P72" t="n">
        <v>157.27</v>
      </c>
      <c r="Q72" t="n">
        <v>197.76</v>
      </c>
      <c r="R72" t="n">
        <v>31.63</v>
      </c>
      <c r="S72" t="n">
        <v>25.4</v>
      </c>
      <c r="T72" t="n">
        <v>2272.9</v>
      </c>
      <c r="U72" t="n">
        <v>0.8</v>
      </c>
      <c r="V72" t="n">
        <v>0.88</v>
      </c>
      <c r="W72" t="n">
        <v>2.95</v>
      </c>
      <c r="X72" t="n">
        <v>0.14</v>
      </c>
      <c r="Y72" t="n">
        <v>1</v>
      </c>
      <c r="Z72" t="n">
        <v>10</v>
      </c>
      <c r="AA72" t="n">
        <v>286.9384272425669</v>
      </c>
      <c r="AB72" t="n">
        <v>392.6018149832756</v>
      </c>
      <c r="AC72" t="n">
        <v>355.132448781379</v>
      </c>
      <c r="AD72" t="n">
        <v>286938.4272425669</v>
      </c>
      <c r="AE72" t="n">
        <v>392601.8149832756</v>
      </c>
      <c r="AF72" t="n">
        <v>1.686269287475092e-06</v>
      </c>
      <c r="AG72" t="n">
        <v>12</v>
      </c>
      <c r="AH72" t="n">
        <v>355132.448781379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7.4189</v>
      </c>
      <c r="E73" t="n">
        <v>13.48</v>
      </c>
      <c r="F73" t="n">
        <v>10.51</v>
      </c>
      <c r="G73" t="n">
        <v>90.09999999999999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156.93</v>
      </c>
      <c r="Q73" t="n">
        <v>197.76</v>
      </c>
      <c r="R73" t="n">
        <v>31.16</v>
      </c>
      <c r="S73" t="n">
        <v>25.4</v>
      </c>
      <c r="T73" t="n">
        <v>2041.72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285.9285679208029</v>
      </c>
      <c r="AB73" t="n">
        <v>391.2200809073892</v>
      </c>
      <c r="AC73" t="n">
        <v>353.8825854664193</v>
      </c>
      <c r="AD73" t="n">
        <v>285928.5679208029</v>
      </c>
      <c r="AE73" t="n">
        <v>391220.0809073892</v>
      </c>
      <c r="AF73" t="n">
        <v>1.693642977398121e-06</v>
      </c>
      <c r="AG73" t="n">
        <v>12</v>
      </c>
      <c r="AH73" t="n">
        <v>353882.5854664193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7.423</v>
      </c>
      <c r="E74" t="n">
        <v>13.47</v>
      </c>
      <c r="F74" t="n">
        <v>10.5</v>
      </c>
      <c r="G74" t="n">
        <v>90.03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157.17</v>
      </c>
      <c r="Q74" t="n">
        <v>197.75</v>
      </c>
      <c r="R74" t="n">
        <v>30.92</v>
      </c>
      <c r="S74" t="n">
        <v>25.4</v>
      </c>
      <c r="T74" t="n">
        <v>1922.13</v>
      </c>
      <c r="U74" t="n">
        <v>0.82</v>
      </c>
      <c r="V74" t="n">
        <v>0.89</v>
      </c>
      <c r="W74" t="n">
        <v>2.95</v>
      </c>
      <c r="X74" t="n">
        <v>0.11</v>
      </c>
      <c r="Y74" t="n">
        <v>1</v>
      </c>
      <c r="Z74" t="n">
        <v>10</v>
      </c>
      <c r="AA74" t="n">
        <v>285.9796931652994</v>
      </c>
      <c r="AB74" t="n">
        <v>391.2900327223959</v>
      </c>
      <c r="AC74" t="n">
        <v>353.9458611783797</v>
      </c>
      <c r="AD74" t="n">
        <v>285979.6931652994</v>
      </c>
      <c r="AE74" t="n">
        <v>391290.0327223959</v>
      </c>
      <c r="AF74" t="n">
        <v>1.694578956614357e-06</v>
      </c>
      <c r="AG74" t="n">
        <v>12</v>
      </c>
      <c r="AH74" t="n">
        <v>353945.8611783797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7.4175</v>
      </c>
      <c r="E75" t="n">
        <v>13.48</v>
      </c>
      <c r="F75" t="n">
        <v>10.51</v>
      </c>
      <c r="G75" t="n">
        <v>90.12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157.55</v>
      </c>
      <c r="Q75" t="n">
        <v>197.82</v>
      </c>
      <c r="R75" t="n">
        <v>31.2</v>
      </c>
      <c r="S75" t="n">
        <v>25.4</v>
      </c>
      <c r="T75" t="n">
        <v>2058.77</v>
      </c>
      <c r="U75" t="n">
        <v>0.8100000000000001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286.4128559836404</v>
      </c>
      <c r="AB75" t="n">
        <v>391.882705200245</v>
      </c>
      <c r="AC75" t="n">
        <v>354.481969826764</v>
      </c>
      <c r="AD75" t="n">
        <v>286412.8559836404</v>
      </c>
      <c r="AE75" t="n">
        <v>391882.705200245</v>
      </c>
      <c r="AF75" t="n">
        <v>1.693323374738919e-06</v>
      </c>
      <c r="AG75" t="n">
        <v>12</v>
      </c>
      <c r="AH75" t="n">
        <v>354481.969826764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7.4195</v>
      </c>
      <c r="E76" t="n">
        <v>13.48</v>
      </c>
      <c r="F76" t="n">
        <v>10.51</v>
      </c>
      <c r="G76" t="n">
        <v>90.09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157.55</v>
      </c>
      <c r="Q76" t="n">
        <v>197.76</v>
      </c>
      <c r="R76" t="n">
        <v>31.08</v>
      </c>
      <c r="S76" t="n">
        <v>25.4</v>
      </c>
      <c r="T76" t="n">
        <v>2001.2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286.3707140607403</v>
      </c>
      <c r="AB76" t="n">
        <v>391.8250447621626</v>
      </c>
      <c r="AC76" t="n">
        <v>354.4298124199652</v>
      </c>
      <c r="AD76" t="n">
        <v>286370.7140607403</v>
      </c>
      <c r="AE76" t="n">
        <v>391825.0447621625</v>
      </c>
      <c r="AF76" t="n">
        <v>1.693779949966351e-06</v>
      </c>
      <c r="AG76" t="n">
        <v>12</v>
      </c>
      <c r="AH76" t="n">
        <v>354429.8124199652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7.4248</v>
      </c>
      <c r="E77" t="n">
        <v>13.47</v>
      </c>
      <c r="F77" t="n">
        <v>10.5</v>
      </c>
      <c r="G77" t="n">
        <v>90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157.42</v>
      </c>
      <c r="Q77" t="n">
        <v>197.79</v>
      </c>
      <c r="R77" t="n">
        <v>30.83</v>
      </c>
      <c r="S77" t="n">
        <v>25.4</v>
      </c>
      <c r="T77" t="n">
        <v>1875.13</v>
      </c>
      <c r="U77" t="n">
        <v>0.82</v>
      </c>
      <c r="V77" t="n">
        <v>0.89</v>
      </c>
      <c r="W77" t="n">
        <v>2.95</v>
      </c>
      <c r="X77" t="n">
        <v>0.11</v>
      </c>
      <c r="Y77" t="n">
        <v>1</v>
      </c>
      <c r="Z77" t="n">
        <v>10</v>
      </c>
      <c r="AA77" t="n">
        <v>286.1251333842346</v>
      </c>
      <c r="AB77" t="n">
        <v>391.4890304463128</v>
      </c>
      <c r="AC77" t="n">
        <v>354.125866838821</v>
      </c>
      <c r="AD77" t="n">
        <v>286125.1333842346</v>
      </c>
      <c r="AE77" t="n">
        <v>391489.0304463127</v>
      </c>
      <c r="AF77" t="n">
        <v>1.694989874319046e-06</v>
      </c>
      <c r="AG77" t="n">
        <v>12</v>
      </c>
      <c r="AH77" t="n">
        <v>354125.866838821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7.4212</v>
      </c>
      <c r="E78" t="n">
        <v>13.48</v>
      </c>
      <c r="F78" t="n">
        <v>10.51</v>
      </c>
      <c r="G78" t="n">
        <v>90.06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157.48</v>
      </c>
      <c r="Q78" t="n">
        <v>197.75</v>
      </c>
      <c r="R78" t="n">
        <v>30.96</v>
      </c>
      <c r="S78" t="n">
        <v>25.4</v>
      </c>
      <c r="T78" t="n">
        <v>1939.52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286.2835803551626</v>
      </c>
      <c r="AB78" t="n">
        <v>391.7058245821235</v>
      </c>
      <c r="AC78" t="n">
        <v>354.3219704465824</v>
      </c>
      <c r="AD78" t="n">
        <v>286283.5803551626</v>
      </c>
      <c r="AE78" t="n">
        <v>391705.8245821234</v>
      </c>
      <c r="AF78" t="n">
        <v>1.694168038909668e-06</v>
      </c>
      <c r="AG78" t="n">
        <v>12</v>
      </c>
      <c r="AH78" t="n">
        <v>354321.9704465824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7.4215</v>
      </c>
      <c r="E79" t="n">
        <v>13.47</v>
      </c>
      <c r="F79" t="n">
        <v>10.51</v>
      </c>
      <c r="G79" t="n">
        <v>90.05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157.51</v>
      </c>
      <c r="Q79" t="n">
        <v>197.75</v>
      </c>
      <c r="R79" t="n">
        <v>31.1</v>
      </c>
      <c r="S79" t="n">
        <v>25.4</v>
      </c>
      <c r="T79" t="n">
        <v>2010.11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286.299264076803</v>
      </c>
      <c r="AB79" t="n">
        <v>391.7272837419886</v>
      </c>
      <c r="AC79" t="n">
        <v>354.3413815743482</v>
      </c>
      <c r="AD79" t="n">
        <v>286299.2640768029</v>
      </c>
      <c r="AE79" t="n">
        <v>391727.2837419886</v>
      </c>
      <c r="AF79" t="n">
        <v>1.694236525193783e-06</v>
      </c>
      <c r="AG79" t="n">
        <v>12</v>
      </c>
      <c r="AH79" t="n">
        <v>354341.3815743482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7.4182</v>
      </c>
      <c r="E80" t="n">
        <v>13.48</v>
      </c>
      <c r="F80" t="n">
        <v>10.51</v>
      </c>
      <c r="G80" t="n">
        <v>90.09999999999999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157.57</v>
      </c>
      <c r="Q80" t="n">
        <v>197.8</v>
      </c>
      <c r="R80" t="n">
        <v>31.24</v>
      </c>
      <c r="S80" t="n">
        <v>25.4</v>
      </c>
      <c r="T80" t="n">
        <v>2082.72</v>
      </c>
      <c r="U80" t="n">
        <v>0.8100000000000001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286.4127756369801</v>
      </c>
      <c r="AB80" t="n">
        <v>391.8825952663996</v>
      </c>
      <c r="AC80" t="n">
        <v>354.4818703848505</v>
      </c>
      <c r="AD80" t="n">
        <v>286412.7756369801</v>
      </c>
      <c r="AE80" t="n">
        <v>391882.5952663996</v>
      </c>
      <c r="AF80" t="n">
        <v>1.69348317606852e-06</v>
      </c>
      <c r="AG80" t="n">
        <v>12</v>
      </c>
      <c r="AH80" t="n">
        <v>354481.8703848505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7.4227</v>
      </c>
      <c r="E81" t="n">
        <v>13.47</v>
      </c>
      <c r="F81" t="n">
        <v>10.5</v>
      </c>
      <c r="G81" t="n">
        <v>90.04000000000001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157.37</v>
      </c>
      <c r="Q81" t="n">
        <v>197.78</v>
      </c>
      <c r="R81" t="n">
        <v>30.94</v>
      </c>
      <c r="S81" t="n">
        <v>25.4</v>
      </c>
      <c r="T81" t="n">
        <v>1932.35</v>
      </c>
      <c r="U81" t="n">
        <v>0.82</v>
      </c>
      <c r="V81" t="n">
        <v>0.89</v>
      </c>
      <c r="W81" t="n">
        <v>2.95</v>
      </c>
      <c r="X81" t="n">
        <v>0.11</v>
      </c>
      <c r="Y81" t="n">
        <v>1</v>
      </c>
      <c r="Z81" t="n">
        <v>10</v>
      </c>
      <c r="AA81" t="n">
        <v>286.1326243849486</v>
      </c>
      <c r="AB81" t="n">
        <v>391.4992799639691</v>
      </c>
      <c r="AC81" t="n">
        <v>354.1351381568975</v>
      </c>
      <c r="AD81" t="n">
        <v>286132.6243849486</v>
      </c>
      <c r="AE81" t="n">
        <v>391499.2799639691</v>
      </c>
      <c r="AF81" t="n">
        <v>1.694510470330242e-06</v>
      </c>
      <c r="AG81" t="n">
        <v>12</v>
      </c>
      <c r="AH81" t="n">
        <v>354135.1381568976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7.4184</v>
      </c>
      <c r="E82" t="n">
        <v>13.48</v>
      </c>
      <c r="F82" t="n">
        <v>10.51</v>
      </c>
      <c r="G82" t="n">
        <v>90.09999999999999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157.19</v>
      </c>
      <c r="Q82" t="n">
        <v>197.75</v>
      </c>
      <c r="R82" t="n">
        <v>31.21</v>
      </c>
      <c r="S82" t="n">
        <v>25.4</v>
      </c>
      <c r="T82" t="n">
        <v>2065.72</v>
      </c>
      <c r="U82" t="n">
        <v>0.8100000000000001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286.1298020255448</v>
      </c>
      <c r="AB82" t="n">
        <v>391.4954182873192</v>
      </c>
      <c r="AC82" t="n">
        <v>354.1316450332473</v>
      </c>
      <c r="AD82" t="n">
        <v>286129.8020255448</v>
      </c>
      <c r="AE82" t="n">
        <v>391495.4182873192</v>
      </c>
      <c r="AF82" t="n">
        <v>1.693528833591263e-06</v>
      </c>
      <c r="AG82" t="n">
        <v>12</v>
      </c>
      <c r="AH82" t="n">
        <v>354131.6450332472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7.4178</v>
      </c>
      <c r="E83" t="n">
        <v>13.48</v>
      </c>
      <c r="F83" t="n">
        <v>10.51</v>
      </c>
      <c r="G83" t="n">
        <v>90.11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157.08</v>
      </c>
      <c r="Q83" t="n">
        <v>197.76</v>
      </c>
      <c r="R83" t="n">
        <v>31.08</v>
      </c>
      <c r="S83" t="n">
        <v>25.4</v>
      </c>
      <c r="T83" t="n">
        <v>2002.98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286.0617247417609</v>
      </c>
      <c r="AB83" t="n">
        <v>391.4022719442882</v>
      </c>
      <c r="AC83" t="n">
        <v>354.0473884464634</v>
      </c>
      <c r="AD83" t="n">
        <v>286061.7247417609</v>
      </c>
      <c r="AE83" t="n">
        <v>391402.2719442882</v>
      </c>
      <c r="AF83" t="n">
        <v>1.693391861023034e-06</v>
      </c>
      <c r="AG83" t="n">
        <v>12</v>
      </c>
      <c r="AH83" t="n">
        <v>354047.3884464634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7.4173</v>
      </c>
      <c r="E84" t="n">
        <v>13.48</v>
      </c>
      <c r="F84" t="n">
        <v>10.51</v>
      </c>
      <c r="G84" t="n">
        <v>90.12</v>
      </c>
      <c r="H84" t="n">
        <v>1.48</v>
      </c>
      <c r="I84" t="n">
        <v>7</v>
      </c>
      <c r="J84" t="n">
        <v>258.78</v>
      </c>
      <c r="K84" t="n">
        <v>56.94</v>
      </c>
      <c r="L84" t="n">
        <v>21.5</v>
      </c>
      <c r="M84" t="n">
        <v>5</v>
      </c>
      <c r="N84" t="n">
        <v>65.34</v>
      </c>
      <c r="O84" t="n">
        <v>32150.72</v>
      </c>
      <c r="P84" t="n">
        <v>156.89</v>
      </c>
      <c r="Q84" t="n">
        <v>197.77</v>
      </c>
      <c r="R84" t="n">
        <v>31.3</v>
      </c>
      <c r="S84" t="n">
        <v>25.4</v>
      </c>
      <c r="T84" t="n">
        <v>2112.58</v>
      </c>
      <c r="U84" t="n">
        <v>0.8100000000000001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285.9328396091515</v>
      </c>
      <c r="AB84" t="n">
        <v>391.2259256198412</v>
      </c>
      <c r="AC84" t="n">
        <v>353.887872367718</v>
      </c>
      <c r="AD84" t="n">
        <v>285932.8396091515</v>
      </c>
      <c r="AE84" t="n">
        <v>391225.9256198413</v>
      </c>
      <c r="AF84" t="n">
        <v>1.693277717216176e-06</v>
      </c>
      <c r="AG84" t="n">
        <v>12</v>
      </c>
      <c r="AH84" t="n">
        <v>353887.872367718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7.4195</v>
      </c>
      <c r="E85" t="n">
        <v>13.48</v>
      </c>
      <c r="F85" t="n">
        <v>10.51</v>
      </c>
      <c r="G85" t="n">
        <v>90.09</v>
      </c>
      <c r="H85" t="n">
        <v>1.49</v>
      </c>
      <c r="I85" t="n">
        <v>7</v>
      </c>
      <c r="J85" t="n">
        <v>259.24</v>
      </c>
      <c r="K85" t="n">
        <v>56.94</v>
      </c>
      <c r="L85" t="n">
        <v>21.75</v>
      </c>
      <c r="M85" t="n">
        <v>5</v>
      </c>
      <c r="N85" t="n">
        <v>65.55</v>
      </c>
      <c r="O85" t="n">
        <v>32207.59</v>
      </c>
      <c r="P85" t="n">
        <v>156.68</v>
      </c>
      <c r="Q85" t="n">
        <v>197.77</v>
      </c>
      <c r="R85" t="n">
        <v>31.19</v>
      </c>
      <c r="S85" t="n">
        <v>25.4</v>
      </c>
      <c r="T85" t="n">
        <v>2058.35</v>
      </c>
      <c r="U85" t="n">
        <v>0.8100000000000001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285.7325977519251</v>
      </c>
      <c r="AB85" t="n">
        <v>390.9519458767369</v>
      </c>
      <c r="AC85" t="n">
        <v>353.6400408667627</v>
      </c>
      <c r="AD85" t="n">
        <v>285732.5977519251</v>
      </c>
      <c r="AE85" t="n">
        <v>390951.945876737</v>
      </c>
      <c r="AF85" t="n">
        <v>1.693779949966351e-06</v>
      </c>
      <c r="AG85" t="n">
        <v>12</v>
      </c>
      <c r="AH85" t="n">
        <v>353640.0408667626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7.4189</v>
      </c>
      <c r="E86" t="n">
        <v>13.48</v>
      </c>
      <c r="F86" t="n">
        <v>10.51</v>
      </c>
      <c r="G86" t="n">
        <v>90.09999999999999</v>
      </c>
      <c r="H86" t="n">
        <v>1.51</v>
      </c>
      <c r="I86" t="n">
        <v>7</v>
      </c>
      <c r="J86" t="n">
        <v>259.71</v>
      </c>
      <c r="K86" t="n">
        <v>56.94</v>
      </c>
      <c r="L86" t="n">
        <v>22</v>
      </c>
      <c r="M86" t="n">
        <v>5</v>
      </c>
      <c r="N86" t="n">
        <v>65.76000000000001</v>
      </c>
      <c r="O86" t="n">
        <v>32264.54</v>
      </c>
      <c r="P86" t="n">
        <v>156.43</v>
      </c>
      <c r="Q86" t="n">
        <v>197.75</v>
      </c>
      <c r="R86" t="n">
        <v>31.18</v>
      </c>
      <c r="S86" t="n">
        <v>25.4</v>
      </c>
      <c r="T86" t="n">
        <v>2051.96</v>
      </c>
      <c r="U86" t="n">
        <v>0.8100000000000001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285.5618047505918</v>
      </c>
      <c r="AB86" t="n">
        <v>390.7182593574573</v>
      </c>
      <c r="AC86" t="n">
        <v>353.4286570609019</v>
      </c>
      <c r="AD86" t="n">
        <v>285561.8047505918</v>
      </c>
      <c r="AE86" t="n">
        <v>390718.2593574573</v>
      </c>
      <c r="AF86" t="n">
        <v>1.693642977398121e-06</v>
      </c>
      <c r="AG86" t="n">
        <v>12</v>
      </c>
      <c r="AH86" t="n">
        <v>353428.6570609019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7.4196</v>
      </c>
      <c r="E87" t="n">
        <v>13.48</v>
      </c>
      <c r="F87" t="n">
        <v>10.51</v>
      </c>
      <c r="G87" t="n">
        <v>90.08</v>
      </c>
      <c r="H87" t="n">
        <v>1.52</v>
      </c>
      <c r="I87" t="n">
        <v>7</v>
      </c>
      <c r="J87" t="n">
        <v>260.17</v>
      </c>
      <c r="K87" t="n">
        <v>56.94</v>
      </c>
      <c r="L87" t="n">
        <v>22.25</v>
      </c>
      <c r="M87" t="n">
        <v>5</v>
      </c>
      <c r="N87" t="n">
        <v>65.98</v>
      </c>
      <c r="O87" t="n">
        <v>32321.56</v>
      </c>
      <c r="P87" t="n">
        <v>156.18</v>
      </c>
      <c r="Q87" t="n">
        <v>197.78</v>
      </c>
      <c r="R87" t="n">
        <v>31.12</v>
      </c>
      <c r="S87" t="n">
        <v>25.4</v>
      </c>
      <c r="T87" t="n">
        <v>2019.35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285.3637712845274</v>
      </c>
      <c r="AB87" t="n">
        <v>390.447301232568</v>
      </c>
      <c r="AC87" t="n">
        <v>353.1835587991599</v>
      </c>
      <c r="AD87" t="n">
        <v>285363.7712845274</v>
      </c>
      <c r="AE87" t="n">
        <v>390447.301232568</v>
      </c>
      <c r="AF87" t="n">
        <v>1.693802778727723e-06</v>
      </c>
      <c r="AG87" t="n">
        <v>12</v>
      </c>
      <c r="AH87" t="n">
        <v>353183.5587991599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7.4556</v>
      </c>
      <c r="E88" t="n">
        <v>13.41</v>
      </c>
      <c r="F88" t="n">
        <v>10.49</v>
      </c>
      <c r="G88" t="n">
        <v>104.89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155.89</v>
      </c>
      <c r="Q88" t="n">
        <v>197.77</v>
      </c>
      <c r="R88" t="n">
        <v>30.44</v>
      </c>
      <c r="S88" t="n">
        <v>25.4</v>
      </c>
      <c r="T88" t="n">
        <v>1683.72</v>
      </c>
      <c r="U88" t="n">
        <v>0.83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284.3251362199548</v>
      </c>
      <c r="AB88" t="n">
        <v>389.0261949158747</v>
      </c>
      <c r="AC88" t="n">
        <v>351.8980808747966</v>
      </c>
      <c r="AD88" t="n">
        <v>284325.1362199548</v>
      </c>
      <c r="AE88" t="n">
        <v>389026.1949158747</v>
      </c>
      <c r="AF88" t="n">
        <v>1.702021132821501e-06</v>
      </c>
      <c r="AG88" t="n">
        <v>12</v>
      </c>
      <c r="AH88" t="n">
        <v>351898.0808747965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7.4574</v>
      </c>
      <c r="E89" t="n">
        <v>13.41</v>
      </c>
      <c r="F89" t="n">
        <v>10.49</v>
      </c>
      <c r="G89" t="n">
        <v>104.85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155.88</v>
      </c>
      <c r="Q89" t="n">
        <v>197.78</v>
      </c>
      <c r="R89" t="n">
        <v>30.26</v>
      </c>
      <c r="S89" t="n">
        <v>25.4</v>
      </c>
      <c r="T89" t="n">
        <v>1595.48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284.2806077666927</v>
      </c>
      <c r="AB89" t="n">
        <v>388.9652691216647</v>
      </c>
      <c r="AC89" t="n">
        <v>351.8429697528762</v>
      </c>
      <c r="AD89" t="n">
        <v>284280.6077666927</v>
      </c>
      <c r="AE89" t="n">
        <v>388965.2691216647</v>
      </c>
      <c r="AF89" t="n">
        <v>1.70243205052619e-06</v>
      </c>
      <c r="AG89" t="n">
        <v>12</v>
      </c>
      <c r="AH89" t="n">
        <v>351842.9697528761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7.4585</v>
      </c>
      <c r="E90" t="n">
        <v>13.41</v>
      </c>
      <c r="F90" t="n">
        <v>10.48</v>
      </c>
      <c r="G90" t="n">
        <v>104.83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155.94</v>
      </c>
      <c r="Q90" t="n">
        <v>197.75</v>
      </c>
      <c r="R90" t="n">
        <v>30.29</v>
      </c>
      <c r="S90" t="n">
        <v>25.4</v>
      </c>
      <c r="T90" t="n">
        <v>1612.53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284.2630865540175</v>
      </c>
      <c r="AB90" t="n">
        <v>388.9412958255012</v>
      </c>
      <c r="AC90" t="n">
        <v>351.8212844344518</v>
      </c>
      <c r="AD90" t="n">
        <v>284263.0865540176</v>
      </c>
      <c r="AE90" t="n">
        <v>388941.2958255013</v>
      </c>
      <c r="AF90" t="n">
        <v>1.702683166901278e-06</v>
      </c>
      <c r="AG90" t="n">
        <v>12</v>
      </c>
      <c r="AH90" t="n">
        <v>351821.2844344518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7.4573</v>
      </c>
      <c r="E91" t="n">
        <v>13.41</v>
      </c>
      <c r="F91" t="n">
        <v>10.49</v>
      </c>
      <c r="G91" t="n">
        <v>104.86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156.11</v>
      </c>
      <c r="Q91" t="n">
        <v>197.75</v>
      </c>
      <c r="R91" t="n">
        <v>30.33</v>
      </c>
      <c r="S91" t="n">
        <v>25.4</v>
      </c>
      <c r="T91" t="n">
        <v>1631.38</v>
      </c>
      <c r="U91" t="n">
        <v>0.84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284.4505179011149</v>
      </c>
      <c r="AB91" t="n">
        <v>389.1977476634873</v>
      </c>
      <c r="AC91" t="n">
        <v>352.0532608689529</v>
      </c>
      <c r="AD91" t="n">
        <v>284450.5179011149</v>
      </c>
      <c r="AE91" t="n">
        <v>389197.7476634873</v>
      </c>
      <c r="AF91" t="n">
        <v>1.702409221764818e-06</v>
      </c>
      <c r="AG91" t="n">
        <v>12</v>
      </c>
      <c r="AH91" t="n">
        <v>352053.2608689529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7.4579</v>
      </c>
      <c r="E92" t="n">
        <v>13.41</v>
      </c>
      <c r="F92" t="n">
        <v>10.48</v>
      </c>
      <c r="G92" t="n">
        <v>104.84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156.41</v>
      </c>
      <c r="Q92" t="n">
        <v>197.78</v>
      </c>
      <c r="R92" t="n">
        <v>30.27</v>
      </c>
      <c r="S92" t="n">
        <v>25.4</v>
      </c>
      <c r="T92" t="n">
        <v>1601.05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284.6184456046752</v>
      </c>
      <c r="AB92" t="n">
        <v>389.4275137559459</v>
      </c>
      <c r="AC92" t="n">
        <v>352.261098408026</v>
      </c>
      <c r="AD92" t="n">
        <v>284618.4456046752</v>
      </c>
      <c r="AE92" t="n">
        <v>389427.513755946</v>
      </c>
      <c r="AF92" t="n">
        <v>1.702546194333048e-06</v>
      </c>
      <c r="AG92" t="n">
        <v>12</v>
      </c>
      <c r="AH92" t="n">
        <v>352261.098408026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7.4543</v>
      </c>
      <c r="E93" t="n">
        <v>13.42</v>
      </c>
      <c r="F93" t="n">
        <v>10.49</v>
      </c>
      <c r="G93" t="n">
        <v>104.91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156.61</v>
      </c>
      <c r="Q93" t="n">
        <v>197.75</v>
      </c>
      <c r="R93" t="n">
        <v>30.5</v>
      </c>
      <c r="S93" t="n">
        <v>25.4</v>
      </c>
      <c r="T93" t="n">
        <v>1714.64</v>
      </c>
      <c r="U93" t="n">
        <v>0.83</v>
      </c>
      <c r="V93" t="n">
        <v>0.89</v>
      </c>
      <c r="W93" t="n">
        <v>2.95</v>
      </c>
      <c r="X93" t="n">
        <v>0.1</v>
      </c>
      <c r="Y93" t="n">
        <v>1</v>
      </c>
      <c r="Z93" t="n">
        <v>10</v>
      </c>
      <c r="AA93" t="n">
        <v>284.8776673671504</v>
      </c>
      <c r="AB93" t="n">
        <v>389.7821924074215</v>
      </c>
      <c r="AC93" t="n">
        <v>352.5819270267994</v>
      </c>
      <c r="AD93" t="n">
        <v>284877.6673671504</v>
      </c>
      <c r="AE93" t="n">
        <v>389782.1924074215</v>
      </c>
      <c r="AF93" t="n">
        <v>1.70172435892367e-06</v>
      </c>
      <c r="AG93" t="n">
        <v>12</v>
      </c>
      <c r="AH93" t="n">
        <v>352581.9270267994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7.4565</v>
      </c>
      <c r="E94" t="n">
        <v>13.41</v>
      </c>
      <c r="F94" t="n">
        <v>10.49</v>
      </c>
      <c r="G94" t="n">
        <v>104.87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4</v>
      </c>
      <c r="N94" t="n">
        <v>67.48</v>
      </c>
      <c r="O94" t="n">
        <v>32722.99</v>
      </c>
      <c r="P94" t="n">
        <v>156.74</v>
      </c>
      <c r="Q94" t="n">
        <v>197.75</v>
      </c>
      <c r="R94" t="n">
        <v>30.42</v>
      </c>
      <c r="S94" t="n">
        <v>25.4</v>
      </c>
      <c r="T94" t="n">
        <v>1674.5</v>
      </c>
      <c r="U94" t="n">
        <v>0.83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284.9268717971117</v>
      </c>
      <c r="AB94" t="n">
        <v>389.849516079241</v>
      </c>
      <c r="AC94" t="n">
        <v>352.6428254218697</v>
      </c>
      <c r="AD94" t="n">
        <v>284926.8717971118</v>
      </c>
      <c r="AE94" t="n">
        <v>389849.5160792409</v>
      </c>
      <c r="AF94" t="n">
        <v>1.702226591673846e-06</v>
      </c>
      <c r="AG94" t="n">
        <v>12</v>
      </c>
      <c r="AH94" t="n">
        <v>352642.8254218697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7.4633</v>
      </c>
      <c r="E95" t="n">
        <v>13.4</v>
      </c>
      <c r="F95" t="n">
        <v>10.47</v>
      </c>
      <c r="G95" t="n">
        <v>104.75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4</v>
      </c>
      <c r="N95" t="n">
        <v>67.7</v>
      </c>
      <c r="O95" t="n">
        <v>32780.66</v>
      </c>
      <c r="P95" t="n">
        <v>156.31</v>
      </c>
      <c r="Q95" t="n">
        <v>197.75</v>
      </c>
      <c r="R95" t="n">
        <v>30.02</v>
      </c>
      <c r="S95" t="n">
        <v>25.4</v>
      </c>
      <c r="T95" t="n">
        <v>1477.19</v>
      </c>
      <c r="U95" t="n">
        <v>0.85</v>
      </c>
      <c r="V95" t="n">
        <v>0.89</v>
      </c>
      <c r="W95" t="n">
        <v>2.95</v>
      </c>
      <c r="X95" t="n">
        <v>0.08</v>
      </c>
      <c r="Y95" t="n">
        <v>1</v>
      </c>
      <c r="Z95" t="n">
        <v>10</v>
      </c>
      <c r="AA95" t="n">
        <v>284.3951803217706</v>
      </c>
      <c r="AB95" t="n">
        <v>389.1220323461067</v>
      </c>
      <c r="AC95" t="n">
        <v>351.9847717151959</v>
      </c>
      <c r="AD95" t="n">
        <v>284395.1803217705</v>
      </c>
      <c r="AE95" t="n">
        <v>389122.0323461067</v>
      </c>
      <c r="AF95" t="n">
        <v>1.703778947447115e-06</v>
      </c>
      <c r="AG95" t="n">
        <v>12</v>
      </c>
      <c r="AH95" t="n">
        <v>351984.7717151959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7.4584</v>
      </c>
      <c r="E96" t="n">
        <v>13.41</v>
      </c>
      <c r="F96" t="n">
        <v>10.48</v>
      </c>
      <c r="G96" t="n">
        <v>104.84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4</v>
      </c>
      <c r="N96" t="n">
        <v>67.92</v>
      </c>
      <c r="O96" t="n">
        <v>32838.42</v>
      </c>
      <c r="P96" t="n">
        <v>156.56</v>
      </c>
      <c r="Q96" t="n">
        <v>197.76</v>
      </c>
      <c r="R96" t="n">
        <v>30.21</v>
      </c>
      <c r="S96" t="n">
        <v>25.4</v>
      </c>
      <c r="T96" t="n">
        <v>1570.05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284.7175316004644</v>
      </c>
      <c r="AB96" t="n">
        <v>389.5630875867503</v>
      </c>
      <c r="AC96" t="n">
        <v>352.3837332626975</v>
      </c>
      <c r="AD96" t="n">
        <v>284717.5316004644</v>
      </c>
      <c r="AE96" t="n">
        <v>389563.0875867503</v>
      </c>
      <c r="AF96" t="n">
        <v>1.702660338139906e-06</v>
      </c>
      <c r="AG96" t="n">
        <v>12</v>
      </c>
      <c r="AH96" t="n">
        <v>352383.7332626975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7.4565</v>
      </c>
      <c r="E97" t="n">
        <v>13.41</v>
      </c>
      <c r="F97" t="n">
        <v>10.49</v>
      </c>
      <c r="G97" t="n">
        <v>104.87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4</v>
      </c>
      <c r="N97" t="n">
        <v>68.13</v>
      </c>
      <c r="O97" t="n">
        <v>32896.26</v>
      </c>
      <c r="P97" t="n">
        <v>156.63</v>
      </c>
      <c r="Q97" t="n">
        <v>197.75</v>
      </c>
      <c r="R97" t="n">
        <v>30.38</v>
      </c>
      <c r="S97" t="n">
        <v>25.4</v>
      </c>
      <c r="T97" t="n">
        <v>1657.25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284.8465907748674</v>
      </c>
      <c r="AB97" t="n">
        <v>389.7396720428574</v>
      </c>
      <c r="AC97" t="n">
        <v>352.5434647461515</v>
      </c>
      <c r="AD97" t="n">
        <v>284846.5907748674</v>
      </c>
      <c r="AE97" t="n">
        <v>389739.6720428574</v>
      </c>
      <c r="AF97" t="n">
        <v>1.702226591673846e-06</v>
      </c>
      <c r="AG97" t="n">
        <v>12</v>
      </c>
      <c r="AH97" t="n">
        <v>352543.4647461515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7.4579</v>
      </c>
      <c r="E98" t="n">
        <v>13.41</v>
      </c>
      <c r="F98" t="n">
        <v>10.48</v>
      </c>
      <c r="G98" t="n">
        <v>104.84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4</v>
      </c>
      <c r="N98" t="n">
        <v>68.34999999999999</v>
      </c>
      <c r="O98" t="n">
        <v>32954.18</v>
      </c>
      <c r="P98" t="n">
        <v>156.68</v>
      </c>
      <c r="Q98" t="n">
        <v>197.75</v>
      </c>
      <c r="R98" t="n">
        <v>30.31</v>
      </c>
      <c r="S98" t="n">
        <v>25.4</v>
      </c>
      <c r="T98" t="n">
        <v>1619.1</v>
      </c>
      <c r="U98" t="n">
        <v>0.84</v>
      </c>
      <c r="V98" t="n">
        <v>0.89</v>
      </c>
      <c r="W98" t="n">
        <v>2.95</v>
      </c>
      <c r="X98" t="n">
        <v>0.09</v>
      </c>
      <c r="Y98" t="n">
        <v>1</v>
      </c>
      <c r="Z98" t="n">
        <v>10</v>
      </c>
      <c r="AA98" t="n">
        <v>284.8154620319643</v>
      </c>
      <c r="AB98" t="n">
        <v>389.6970803235142</v>
      </c>
      <c r="AC98" t="n">
        <v>352.5049379207246</v>
      </c>
      <c r="AD98" t="n">
        <v>284815.4620319643</v>
      </c>
      <c r="AE98" t="n">
        <v>389697.0803235142</v>
      </c>
      <c r="AF98" t="n">
        <v>1.702546194333048e-06</v>
      </c>
      <c r="AG98" t="n">
        <v>12</v>
      </c>
      <c r="AH98" t="n">
        <v>352504.9379207246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7.4556</v>
      </c>
      <c r="E99" t="n">
        <v>13.41</v>
      </c>
      <c r="F99" t="n">
        <v>10.49</v>
      </c>
      <c r="G99" t="n">
        <v>104.89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4</v>
      </c>
      <c r="N99" t="n">
        <v>68.56999999999999</v>
      </c>
      <c r="O99" t="n">
        <v>33012.18</v>
      </c>
      <c r="P99" t="n">
        <v>156.55</v>
      </c>
      <c r="Q99" t="n">
        <v>197.76</v>
      </c>
      <c r="R99" t="n">
        <v>30.42</v>
      </c>
      <c r="S99" t="n">
        <v>25.4</v>
      </c>
      <c r="T99" t="n">
        <v>1675.02</v>
      </c>
      <c r="U99" t="n">
        <v>0.83</v>
      </c>
      <c r="V99" t="n">
        <v>0.89</v>
      </c>
      <c r="W99" t="n">
        <v>2.95</v>
      </c>
      <c r="X99" t="n">
        <v>0.1</v>
      </c>
      <c r="Y99" t="n">
        <v>1</v>
      </c>
      <c r="Z99" t="n">
        <v>10</v>
      </c>
      <c r="AA99" t="n">
        <v>284.806880499985</v>
      </c>
      <c r="AB99" t="n">
        <v>389.6853386928697</v>
      </c>
      <c r="AC99" t="n">
        <v>352.4943168948293</v>
      </c>
      <c r="AD99" t="n">
        <v>284806.880499985</v>
      </c>
      <c r="AE99" t="n">
        <v>389685.3386928696</v>
      </c>
      <c r="AF99" t="n">
        <v>1.702021132821501e-06</v>
      </c>
      <c r="AG99" t="n">
        <v>12</v>
      </c>
      <c r="AH99" t="n">
        <v>352494.3168948293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7.457</v>
      </c>
      <c r="E100" t="n">
        <v>13.41</v>
      </c>
      <c r="F100" t="n">
        <v>10.49</v>
      </c>
      <c r="G100" t="n">
        <v>104.86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4</v>
      </c>
      <c r="N100" t="n">
        <v>68.8</v>
      </c>
      <c r="O100" t="n">
        <v>33070.26</v>
      </c>
      <c r="P100" t="n">
        <v>156.5</v>
      </c>
      <c r="Q100" t="n">
        <v>197.79</v>
      </c>
      <c r="R100" t="n">
        <v>30.4</v>
      </c>
      <c r="S100" t="n">
        <v>25.4</v>
      </c>
      <c r="T100" t="n">
        <v>1667.69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284.7413420850002</v>
      </c>
      <c r="AB100" t="n">
        <v>389.5956661421367</v>
      </c>
      <c r="AC100" t="n">
        <v>352.413202566482</v>
      </c>
      <c r="AD100" t="n">
        <v>284741.3420850002</v>
      </c>
      <c r="AE100" t="n">
        <v>389595.6661421367</v>
      </c>
      <c r="AF100" t="n">
        <v>1.702340735480704e-06</v>
      </c>
      <c r="AG100" t="n">
        <v>12</v>
      </c>
      <c r="AH100" t="n">
        <v>352413.202566482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7.4565</v>
      </c>
      <c r="E101" t="n">
        <v>13.41</v>
      </c>
      <c r="F101" t="n">
        <v>10.49</v>
      </c>
      <c r="G101" t="n">
        <v>104.87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4</v>
      </c>
      <c r="N101" t="n">
        <v>69.02</v>
      </c>
      <c r="O101" t="n">
        <v>33128.44</v>
      </c>
      <c r="P101" t="n">
        <v>156.44</v>
      </c>
      <c r="Q101" t="n">
        <v>197.75</v>
      </c>
      <c r="R101" t="n">
        <v>30.37</v>
      </c>
      <c r="S101" t="n">
        <v>25.4</v>
      </c>
      <c r="T101" t="n">
        <v>1648.77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284.707923554627</v>
      </c>
      <c r="AB101" t="n">
        <v>389.5499414345585</v>
      </c>
      <c r="AC101" t="n">
        <v>352.3718417608201</v>
      </c>
      <c r="AD101" t="n">
        <v>284707.923554627</v>
      </c>
      <c r="AE101" t="n">
        <v>389549.9414345585</v>
      </c>
      <c r="AF101" t="n">
        <v>1.702226591673846e-06</v>
      </c>
      <c r="AG101" t="n">
        <v>12</v>
      </c>
      <c r="AH101" t="n">
        <v>352371.8417608201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7.456</v>
      </c>
      <c r="E102" t="n">
        <v>13.41</v>
      </c>
      <c r="F102" t="n">
        <v>10.49</v>
      </c>
      <c r="G102" t="n">
        <v>104.88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4</v>
      </c>
      <c r="N102" t="n">
        <v>69.23999999999999</v>
      </c>
      <c r="O102" t="n">
        <v>33186.69</v>
      </c>
      <c r="P102" t="n">
        <v>156.29</v>
      </c>
      <c r="Q102" t="n">
        <v>197.76</v>
      </c>
      <c r="R102" t="n">
        <v>30.42</v>
      </c>
      <c r="S102" t="n">
        <v>25.4</v>
      </c>
      <c r="T102" t="n">
        <v>1673.98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284.6088116646031</v>
      </c>
      <c r="AB102" t="n">
        <v>389.4143321741197</v>
      </c>
      <c r="AC102" t="n">
        <v>352.2491748578688</v>
      </c>
      <c r="AD102" t="n">
        <v>284608.8116646031</v>
      </c>
      <c r="AE102" t="n">
        <v>389414.3321741198</v>
      </c>
      <c r="AF102" t="n">
        <v>1.702112447866987e-06</v>
      </c>
      <c r="AG102" t="n">
        <v>12</v>
      </c>
      <c r="AH102" t="n">
        <v>352249.1748578688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7.457</v>
      </c>
      <c r="E103" t="n">
        <v>13.41</v>
      </c>
      <c r="F103" t="n">
        <v>10.49</v>
      </c>
      <c r="G103" t="n">
        <v>104.86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4</v>
      </c>
      <c r="N103" t="n">
        <v>69.45999999999999</v>
      </c>
      <c r="O103" t="n">
        <v>33245.03</v>
      </c>
      <c r="P103" t="n">
        <v>156.08</v>
      </c>
      <c r="Q103" t="n">
        <v>197.75</v>
      </c>
      <c r="R103" t="n">
        <v>30.32</v>
      </c>
      <c r="S103" t="n">
        <v>25.4</v>
      </c>
      <c r="T103" t="n">
        <v>1625.53</v>
      </c>
      <c r="U103" t="n">
        <v>0.84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284.4348350985281</v>
      </c>
      <c r="AB103" t="n">
        <v>389.1762897611116</v>
      </c>
      <c r="AC103" t="n">
        <v>352.0338508786635</v>
      </c>
      <c r="AD103" t="n">
        <v>284434.8350985281</v>
      </c>
      <c r="AE103" t="n">
        <v>389176.2897611116</v>
      </c>
      <c r="AF103" t="n">
        <v>1.702340735480704e-06</v>
      </c>
      <c r="AG103" t="n">
        <v>12</v>
      </c>
      <c r="AH103" t="n">
        <v>352033.8508786635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7.4565</v>
      </c>
      <c r="E104" t="n">
        <v>13.41</v>
      </c>
      <c r="F104" t="n">
        <v>10.49</v>
      </c>
      <c r="G104" t="n">
        <v>104.87</v>
      </c>
      <c r="H104" t="n">
        <v>1.76</v>
      </c>
      <c r="I104" t="n">
        <v>6</v>
      </c>
      <c r="J104" t="n">
        <v>268.13</v>
      </c>
      <c r="K104" t="n">
        <v>56.94</v>
      </c>
      <c r="L104" t="n">
        <v>26.5</v>
      </c>
      <c r="M104" t="n">
        <v>4</v>
      </c>
      <c r="N104" t="n">
        <v>69.69</v>
      </c>
      <c r="O104" t="n">
        <v>33303.46</v>
      </c>
      <c r="P104" t="n">
        <v>155.91</v>
      </c>
      <c r="Q104" t="n">
        <v>197.75</v>
      </c>
      <c r="R104" t="n">
        <v>30.42</v>
      </c>
      <c r="S104" t="n">
        <v>25.4</v>
      </c>
      <c r="T104" t="n">
        <v>1676.07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284.321114992904</v>
      </c>
      <c r="AB104" t="n">
        <v>389.0206928956197</v>
      </c>
      <c r="AC104" t="n">
        <v>351.8931039596326</v>
      </c>
      <c r="AD104" t="n">
        <v>284321.114992904</v>
      </c>
      <c r="AE104" t="n">
        <v>389020.6928956197</v>
      </c>
      <c r="AF104" t="n">
        <v>1.702226591673846e-06</v>
      </c>
      <c r="AG104" t="n">
        <v>12</v>
      </c>
      <c r="AH104" t="n">
        <v>351893.1039596326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7.4563</v>
      </c>
      <c r="E105" t="n">
        <v>13.41</v>
      </c>
      <c r="F105" t="n">
        <v>10.49</v>
      </c>
      <c r="G105" t="n">
        <v>104.87</v>
      </c>
      <c r="H105" t="n">
        <v>1.77</v>
      </c>
      <c r="I105" t="n">
        <v>6</v>
      </c>
      <c r="J105" t="n">
        <v>268.6</v>
      </c>
      <c r="K105" t="n">
        <v>56.94</v>
      </c>
      <c r="L105" t="n">
        <v>26.75</v>
      </c>
      <c r="M105" t="n">
        <v>4</v>
      </c>
      <c r="N105" t="n">
        <v>69.91</v>
      </c>
      <c r="O105" t="n">
        <v>33361.97</v>
      </c>
      <c r="P105" t="n">
        <v>155.73</v>
      </c>
      <c r="Q105" t="n">
        <v>197.79</v>
      </c>
      <c r="R105" t="n">
        <v>30.32</v>
      </c>
      <c r="S105" t="n">
        <v>25.4</v>
      </c>
      <c r="T105" t="n">
        <v>1627.83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284.1938798105006</v>
      </c>
      <c r="AB105" t="n">
        <v>388.8466041058352</v>
      </c>
      <c r="AC105" t="n">
        <v>351.73562995961</v>
      </c>
      <c r="AD105" t="n">
        <v>284193.8798105005</v>
      </c>
      <c r="AE105" t="n">
        <v>388846.6041058352</v>
      </c>
      <c r="AF105" t="n">
        <v>1.702180934151102e-06</v>
      </c>
      <c r="AG105" t="n">
        <v>12</v>
      </c>
      <c r="AH105" t="n">
        <v>351735.62995961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7.4585</v>
      </c>
      <c r="E106" t="n">
        <v>13.41</v>
      </c>
      <c r="F106" t="n">
        <v>10.48</v>
      </c>
      <c r="G106" t="n">
        <v>104.83</v>
      </c>
      <c r="H106" t="n">
        <v>1.79</v>
      </c>
      <c r="I106" t="n">
        <v>6</v>
      </c>
      <c r="J106" t="n">
        <v>269.08</v>
      </c>
      <c r="K106" t="n">
        <v>56.94</v>
      </c>
      <c r="L106" t="n">
        <v>27</v>
      </c>
      <c r="M106" t="n">
        <v>4</v>
      </c>
      <c r="N106" t="n">
        <v>70.14</v>
      </c>
      <c r="O106" t="n">
        <v>33420.56</v>
      </c>
      <c r="P106" t="n">
        <v>155.51</v>
      </c>
      <c r="Q106" t="n">
        <v>197.75</v>
      </c>
      <c r="R106" t="n">
        <v>30.33</v>
      </c>
      <c r="S106" t="n">
        <v>25.4</v>
      </c>
      <c r="T106" t="n">
        <v>1632.6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283.9493448923172</v>
      </c>
      <c r="AB106" t="n">
        <v>388.5120206426575</v>
      </c>
      <c r="AC106" t="n">
        <v>351.4329786725672</v>
      </c>
      <c r="AD106" t="n">
        <v>283949.3448923172</v>
      </c>
      <c r="AE106" t="n">
        <v>388512.0206426575</v>
      </c>
      <c r="AF106" t="n">
        <v>1.702683166901278e-06</v>
      </c>
      <c r="AG106" t="n">
        <v>12</v>
      </c>
      <c r="AH106" t="n">
        <v>351432.9786725672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7.4591</v>
      </c>
      <c r="E107" t="n">
        <v>13.41</v>
      </c>
      <c r="F107" t="n">
        <v>10.48</v>
      </c>
      <c r="G107" t="n">
        <v>104.82</v>
      </c>
      <c r="H107" t="n">
        <v>1.8</v>
      </c>
      <c r="I107" t="n">
        <v>6</v>
      </c>
      <c r="J107" t="n">
        <v>269.55</v>
      </c>
      <c r="K107" t="n">
        <v>56.94</v>
      </c>
      <c r="L107" t="n">
        <v>27.25</v>
      </c>
      <c r="M107" t="n">
        <v>4</v>
      </c>
      <c r="N107" t="n">
        <v>70.36</v>
      </c>
      <c r="O107" t="n">
        <v>33479.25</v>
      </c>
      <c r="P107" t="n">
        <v>155.21</v>
      </c>
      <c r="Q107" t="n">
        <v>197.78</v>
      </c>
      <c r="R107" t="n">
        <v>30.3</v>
      </c>
      <c r="S107" t="n">
        <v>25.4</v>
      </c>
      <c r="T107" t="n">
        <v>1615.85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283.718095671564</v>
      </c>
      <c r="AB107" t="n">
        <v>388.1956152568275</v>
      </c>
      <c r="AC107" t="n">
        <v>351.146770572683</v>
      </c>
      <c r="AD107" t="n">
        <v>283718.095671564</v>
      </c>
      <c r="AE107" t="n">
        <v>388195.6152568274</v>
      </c>
      <c r="AF107" t="n">
        <v>1.702820139469507e-06</v>
      </c>
      <c r="AG107" t="n">
        <v>12</v>
      </c>
      <c r="AH107" t="n">
        <v>351146.770572683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7.4517</v>
      </c>
      <c r="E108" t="n">
        <v>13.42</v>
      </c>
      <c r="F108" t="n">
        <v>10.5</v>
      </c>
      <c r="G108" t="n">
        <v>104.96</v>
      </c>
      <c r="H108" t="n">
        <v>1.81</v>
      </c>
      <c r="I108" t="n">
        <v>6</v>
      </c>
      <c r="J108" t="n">
        <v>270.03</v>
      </c>
      <c r="K108" t="n">
        <v>56.94</v>
      </c>
      <c r="L108" t="n">
        <v>27.5</v>
      </c>
      <c r="M108" t="n">
        <v>4</v>
      </c>
      <c r="N108" t="n">
        <v>70.59</v>
      </c>
      <c r="O108" t="n">
        <v>33538.02</v>
      </c>
      <c r="P108" t="n">
        <v>155.05</v>
      </c>
      <c r="Q108" t="n">
        <v>197.75</v>
      </c>
      <c r="R108" t="n">
        <v>30.69</v>
      </c>
      <c r="S108" t="n">
        <v>25.4</v>
      </c>
      <c r="T108" t="n">
        <v>1808.86</v>
      </c>
      <c r="U108" t="n">
        <v>0.83</v>
      </c>
      <c r="V108" t="n">
        <v>0.89</v>
      </c>
      <c r="W108" t="n">
        <v>2.95</v>
      </c>
      <c r="X108" t="n">
        <v>0.11</v>
      </c>
      <c r="Y108" t="n">
        <v>1</v>
      </c>
      <c r="Z108" t="n">
        <v>10</v>
      </c>
      <c r="AA108" t="n">
        <v>283.8310071546692</v>
      </c>
      <c r="AB108" t="n">
        <v>388.3501057293151</v>
      </c>
      <c r="AC108" t="n">
        <v>351.2865166913052</v>
      </c>
      <c r="AD108" t="n">
        <v>283831.0071546693</v>
      </c>
      <c r="AE108" t="n">
        <v>388350.1057293151</v>
      </c>
      <c r="AF108" t="n">
        <v>1.701130811128008e-06</v>
      </c>
      <c r="AG108" t="n">
        <v>12</v>
      </c>
      <c r="AH108" t="n">
        <v>351286.5166913052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7.4877</v>
      </c>
      <c r="E109" t="n">
        <v>13.36</v>
      </c>
      <c r="F109" t="n">
        <v>10.47</v>
      </c>
      <c r="G109" t="n">
        <v>125.7</v>
      </c>
      <c r="H109" t="n">
        <v>1.83</v>
      </c>
      <c r="I109" t="n">
        <v>5</v>
      </c>
      <c r="J109" t="n">
        <v>270.51</v>
      </c>
      <c r="K109" t="n">
        <v>56.94</v>
      </c>
      <c r="L109" t="n">
        <v>27.75</v>
      </c>
      <c r="M109" t="n">
        <v>3</v>
      </c>
      <c r="N109" t="n">
        <v>70.81999999999999</v>
      </c>
      <c r="O109" t="n">
        <v>33596.87</v>
      </c>
      <c r="P109" t="n">
        <v>154.7</v>
      </c>
      <c r="Q109" t="n">
        <v>197.78</v>
      </c>
      <c r="R109" t="n">
        <v>30.02</v>
      </c>
      <c r="S109" t="n">
        <v>25.4</v>
      </c>
      <c r="T109" t="n">
        <v>1481.72</v>
      </c>
      <c r="U109" t="n">
        <v>0.85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282.7221805528774</v>
      </c>
      <c r="AB109" t="n">
        <v>386.8329602547664</v>
      </c>
      <c r="AC109" t="n">
        <v>349.9141654515203</v>
      </c>
      <c r="AD109" t="n">
        <v>282722.1805528774</v>
      </c>
      <c r="AE109" t="n">
        <v>386832.9602547664</v>
      </c>
      <c r="AF109" t="n">
        <v>1.709349165221787e-06</v>
      </c>
      <c r="AG109" t="n">
        <v>12</v>
      </c>
      <c r="AH109" t="n">
        <v>349914.1654515202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7.4894</v>
      </c>
      <c r="E110" t="n">
        <v>13.35</v>
      </c>
      <c r="F110" t="n">
        <v>10.47</v>
      </c>
      <c r="G110" t="n">
        <v>125.66</v>
      </c>
      <c r="H110" t="n">
        <v>1.84</v>
      </c>
      <c r="I110" t="n">
        <v>5</v>
      </c>
      <c r="J110" t="n">
        <v>270.99</v>
      </c>
      <c r="K110" t="n">
        <v>56.94</v>
      </c>
      <c r="L110" t="n">
        <v>28</v>
      </c>
      <c r="M110" t="n">
        <v>3</v>
      </c>
      <c r="N110" t="n">
        <v>71.04000000000001</v>
      </c>
      <c r="O110" t="n">
        <v>33655.82</v>
      </c>
      <c r="P110" t="n">
        <v>154.99</v>
      </c>
      <c r="Q110" t="n">
        <v>197.76</v>
      </c>
      <c r="R110" t="n">
        <v>29.96</v>
      </c>
      <c r="S110" t="n">
        <v>25.4</v>
      </c>
      <c r="T110" t="n">
        <v>1449.4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282.8982521921591</v>
      </c>
      <c r="AB110" t="n">
        <v>387.0738692393641</v>
      </c>
      <c r="AC110" t="n">
        <v>350.1320824207459</v>
      </c>
      <c r="AD110" t="n">
        <v>282898.2521921591</v>
      </c>
      <c r="AE110" t="n">
        <v>387073.8692393641</v>
      </c>
      <c r="AF110" t="n">
        <v>1.709737254165104e-06</v>
      </c>
      <c r="AG110" t="n">
        <v>12</v>
      </c>
      <c r="AH110" t="n">
        <v>350132.0824207459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7.4863</v>
      </c>
      <c r="E111" t="n">
        <v>13.36</v>
      </c>
      <c r="F111" t="n">
        <v>10.48</v>
      </c>
      <c r="G111" t="n">
        <v>125.73</v>
      </c>
      <c r="H111" t="n">
        <v>1.85</v>
      </c>
      <c r="I111" t="n">
        <v>5</v>
      </c>
      <c r="J111" t="n">
        <v>271.46</v>
      </c>
      <c r="K111" t="n">
        <v>56.94</v>
      </c>
      <c r="L111" t="n">
        <v>28.25</v>
      </c>
      <c r="M111" t="n">
        <v>3</v>
      </c>
      <c r="N111" t="n">
        <v>71.27</v>
      </c>
      <c r="O111" t="n">
        <v>33714.85</v>
      </c>
      <c r="P111" t="n">
        <v>155.2</v>
      </c>
      <c r="Q111" t="n">
        <v>197.75</v>
      </c>
      <c r="R111" t="n">
        <v>30.19</v>
      </c>
      <c r="S111" t="n">
        <v>25.4</v>
      </c>
      <c r="T111" t="n">
        <v>1568.46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283.152601199821</v>
      </c>
      <c r="AB111" t="n">
        <v>387.4218807727332</v>
      </c>
      <c r="AC111" t="n">
        <v>350.4468802218076</v>
      </c>
      <c r="AD111" t="n">
        <v>283152.601199821</v>
      </c>
      <c r="AE111" t="n">
        <v>387421.8807727332</v>
      </c>
      <c r="AF111" t="n">
        <v>1.709029562562584e-06</v>
      </c>
      <c r="AG111" t="n">
        <v>12</v>
      </c>
      <c r="AH111" t="n">
        <v>350446.8802218076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7.4839</v>
      </c>
      <c r="E112" t="n">
        <v>13.36</v>
      </c>
      <c r="F112" t="n">
        <v>10.48</v>
      </c>
      <c r="G112" t="n">
        <v>125.78</v>
      </c>
      <c r="H112" t="n">
        <v>1.87</v>
      </c>
      <c r="I112" t="n">
        <v>5</v>
      </c>
      <c r="J112" t="n">
        <v>271.94</v>
      </c>
      <c r="K112" t="n">
        <v>56.94</v>
      </c>
      <c r="L112" t="n">
        <v>28.5</v>
      </c>
      <c r="M112" t="n">
        <v>3</v>
      </c>
      <c r="N112" t="n">
        <v>71.5</v>
      </c>
      <c r="O112" t="n">
        <v>33773.97</v>
      </c>
      <c r="P112" t="n">
        <v>155.46</v>
      </c>
      <c r="Q112" t="n">
        <v>197.79</v>
      </c>
      <c r="R112" t="n">
        <v>30.18</v>
      </c>
      <c r="S112" t="n">
        <v>25.4</v>
      </c>
      <c r="T112" t="n">
        <v>1559.74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283.3907512301899</v>
      </c>
      <c r="AB112" t="n">
        <v>387.7477281507219</v>
      </c>
      <c r="AC112" t="n">
        <v>350.7416291833705</v>
      </c>
      <c r="AD112" t="n">
        <v>283390.7512301899</v>
      </c>
      <c r="AE112" t="n">
        <v>387747.7281507219</v>
      </c>
      <c r="AF112" t="n">
        <v>1.708481672289666e-06</v>
      </c>
      <c r="AG112" t="n">
        <v>12</v>
      </c>
      <c r="AH112" t="n">
        <v>350741.6291833706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7.488</v>
      </c>
      <c r="E113" t="n">
        <v>13.35</v>
      </c>
      <c r="F113" t="n">
        <v>10.47</v>
      </c>
      <c r="G113" t="n">
        <v>125.69</v>
      </c>
      <c r="H113" t="n">
        <v>1.88</v>
      </c>
      <c r="I113" t="n">
        <v>5</v>
      </c>
      <c r="J113" t="n">
        <v>272.43</v>
      </c>
      <c r="K113" t="n">
        <v>56.94</v>
      </c>
      <c r="L113" t="n">
        <v>28.75</v>
      </c>
      <c r="M113" t="n">
        <v>3</v>
      </c>
      <c r="N113" t="n">
        <v>71.73</v>
      </c>
      <c r="O113" t="n">
        <v>33833.3</v>
      </c>
      <c r="P113" t="n">
        <v>155.45</v>
      </c>
      <c r="Q113" t="n">
        <v>197.75</v>
      </c>
      <c r="R113" t="n">
        <v>30.07</v>
      </c>
      <c r="S113" t="n">
        <v>25.4</v>
      </c>
      <c r="T113" t="n">
        <v>1504.41</v>
      </c>
      <c r="U113" t="n">
        <v>0.84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283.2611329204394</v>
      </c>
      <c r="AB113" t="n">
        <v>387.570378660965</v>
      </c>
      <c r="AC113" t="n">
        <v>350.5812056800046</v>
      </c>
      <c r="AD113" t="n">
        <v>283261.1329204394</v>
      </c>
      <c r="AE113" t="n">
        <v>387570.3786609651</v>
      </c>
      <c r="AF113" t="n">
        <v>1.709417651505902e-06</v>
      </c>
      <c r="AG113" t="n">
        <v>12</v>
      </c>
      <c r="AH113" t="n">
        <v>350581.2056800046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7.4878</v>
      </c>
      <c r="E114" t="n">
        <v>13.36</v>
      </c>
      <c r="F114" t="n">
        <v>10.47</v>
      </c>
      <c r="G114" t="n">
        <v>125.7</v>
      </c>
      <c r="H114" t="n">
        <v>1.89</v>
      </c>
      <c r="I114" t="n">
        <v>5</v>
      </c>
      <c r="J114" t="n">
        <v>272.91</v>
      </c>
      <c r="K114" t="n">
        <v>56.94</v>
      </c>
      <c r="L114" t="n">
        <v>29</v>
      </c>
      <c r="M114" t="n">
        <v>3</v>
      </c>
      <c r="N114" t="n">
        <v>71.95999999999999</v>
      </c>
      <c r="O114" t="n">
        <v>33892.61</v>
      </c>
      <c r="P114" t="n">
        <v>155.6</v>
      </c>
      <c r="Q114" t="n">
        <v>197.76</v>
      </c>
      <c r="R114" t="n">
        <v>30.01</v>
      </c>
      <c r="S114" t="n">
        <v>25.4</v>
      </c>
      <c r="T114" t="n">
        <v>1474.72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283.3742409949242</v>
      </c>
      <c r="AB114" t="n">
        <v>387.7251381184512</v>
      </c>
      <c r="AC114" t="n">
        <v>350.7211951120745</v>
      </c>
      <c r="AD114" t="n">
        <v>283374.2409949242</v>
      </c>
      <c r="AE114" t="n">
        <v>387725.1381184512</v>
      </c>
      <c r="AF114" t="n">
        <v>1.709371993983158e-06</v>
      </c>
      <c r="AG114" t="n">
        <v>12</v>
      </c>
      <c r="AH114" t="n">
        <v>350721.1951120745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7.4899</v>
      </c>
      <c r="E115" t="n">
        <v>13.35</v>
      </c>
      <c r="F115" t="n">
        <v>10.47</v>
      </c>
      <c r="G115" t="n">
        <v>125.65</v>
      </c>
      <c r="H115" t="n">
        <v>1.9</v>
      </c>
      <c r="I115" t="n">
        <v>5</v>
      </c>
      <c r="J115" t="n">
        <v>273.39</v>
      </c>
      <c r="K115" t="n">
        <v>56.94</v>
      </c>
      <c r="L115" t="n">
        <v>29.25</v>
      </c>
      <c r="M115" t="n">
        <v>3</v>
      </c>
      <c r="N115" t="n">
        <v>72.19</v>
      </c>
      <c r="O115" t="n">
        <v>33952</v>
      </c>
      <c r="P115" t="n">
        <v>155.55</v>
      </c>
      <c r="Q115" t="n">
        <v>197.75</v>
      </c>
      <c r="R115" t="n">
        <v>29.88</v>
      </c>
      <c r="S115" t="n">
        <v>25.4</v>
      </c>
      <c r="T115" t="n">
        <v>1412.22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283.29493119991</v>
      </c>
      <c r="AB115" t="n">
        <v>387.6166229580115</v>
      </c>
      <c r="AC115" t="n">
        <v>350.6230364862451</v>
      </c>
      <c r="AD115" t="n">
        <v>283294.9311999099</v>
      </c>
      <c r="AE115" t="n">
        <v>387616.6229580115</v>
      </c>
      <c r="AF115" t="n">
        <v>1.709851397971962e-06</v>
      </c>
      <c r="AG115" t="n">
        <v>12</v>
      </c>
      <c r="AH115" t="n">
        <v>350623.0364862451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7.4905</v>
      </c>
      <c r="E116" t="n">
        <v>13.35</v>
      </c>
      <c r="F116" t="n">
        <v>10.47</v>
      </c>
      <c r="G116" t="n">
        <v>125.64</v>
      </c>
      <c r="H116" t="n">
        <v>1.92</v>
      </c>
      <c r="I116" t="n">
        <v>5</v>
      </c>
      <c r="J116" t="n">
        <v>273.87</v>
      </c>
      <c r="K116" t="n">
        <v>56.94</v>
      </c>
      <c r="L116" t="n">
        <v>29.5</v>
      </c>
      <c r="M116" t="n">
        <v>3</v>
      </c>
      <c r="N116" t="n">
        <v>72.43000000000001</v>
      </c>
      <c r="O116" t="n">
        <v>34011.48</v>
      </c>
      <c r="P116" t="n">
        <v>155.71</v>
      </c>
      <c r="Q116" t="n">
        <v>197.75</v>
      </c>
      <c r="R116" t="n">
        <v>29.98</v>
      </c>
      <c r="S116" t="n">
        <v>25.4</v>
      </c>
      <c r="T116" t="n">
        <v>1458.57</v>
      </c>
      <c r="U116" t="n">
        <v>0.85</v>
      </c>
      <c r="V116" t="n">
        <v>0.89</v>
      </c>
      <c r="W116" t="n">
        <v>2.94</v>
      </c>
      <c r="X116" t="n">
        <v>0.08</v>
      </c>
      <c r="Y116" t="n">
        <v>1</v>
      </c>
      <c r="Z116" t="n">
        <v>10</v>
      </c>
      <c r="AA116" t="n">
        <v>283.3989005646381</v>
      </c>
      <c r="AB116" t="n">
        <v>387.7588784296372</v>
      </c>
      <c r="AC116" t="n">
        <v>350.7517152953157</v>
      </c>
      <c r="AD116" t="n">
        <v>283398.9005646381</v>
      </c>
      <c r="AE116" t="n">
        <v>387758.8784296372</v>
      </c>
      <c r="AF116" t="n">
        <v>1.709988370540192e-06</v>
      </c>
      <c r="AG116" t="n">
        <v>12</v>
      </c>
      <c r="AH116" t="n">
        <v>350751.7152953157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7.4902</v>
      </c>
      <c r="E117" t="n">
        <v>13.35</v>
      </c>
      <c r="F117" t="n">
        <v>10.47</v>
      </c>
      <c r="G117" t="n">
        <v>125.65</v>
      </c>
      <c r="H117" t="n">
        <v>1.93</v>
      </c>
      <c r="I117" t="n">
        <v>5</v>
      </c>
      <c r="J117" t="n">
        <v>274.35</v>
      </c>
      <c r="K117" t="n">
        <v>56.94</v>
      </c>
      <c r="L117" t="n">
        <v>29.75</v>
      </c>
      <c r="M117" t="n">
        <v>3</v>
      </c>
      <c r="N117" t="n">
        <v>72.66</v>
      </c>
      <c r="O117" t="n">
        <v>34071.05</v>
      </c>
      <c r="P117" t="n">
        <v>155.82</v>
      </c>
      <c r="Q117" t="n">
        <v>197.76</v>
      </c>
      <c r="R117" t="n">
        <v>29.87</v>
      </c>
      <c r="S117" t="n">
        <v>25.4</v>
      </c>
      <c r="T117" t="n">
        <v>1406.06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283.4849612913587</v>
      </c>
      <c r="AB117" t="n">
        <v>387.8766305126677</v>
      </c>
      <c r="AC117" t="n">
        <v>350.8582292848079</v>
      </c>
      <c r="AD117" t="n">
        <v>283484.9612913587</v>
      </c>
      <c r="AE117" t="n">
        <v>387876.6305126677</v>
      </c>
      <c r="AF117" t="n">
        <v>1.709919884256077e-06</v>
      </c>
      <c r="AG117" t="n">
        <v>12</v>
      </c>
      <c r="AH117" t="n">
        <v>350858.2292848079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7.4933</v>
      </c>
      <c r="E118" t="n">
        <v>13.35</v>
      </c>
      <c r="F118" t="n">
        <v>10.46</v>
      </c>
      <c r="G118" t="n">
        <v>125.58</v>
      </c>
      <c r="H118" t="n">
        <v>1.94</v>
      </c>
      <c r="I118" t="n">
        <v>5</v>
      </c>
      <c r="J118" t="n">
        <v>274.84</v>
      </c>
      <c r="K118" t="n">
        <v>56.94</v>
      </c>
      <c r="L118" t="n">
        <v>30</v>
      </c>
      <c r="M118" t="n">
        <v>3</v>
      </c>
      <c r="N118" t="n">
        <v>72.89</v>
      </c>
      <c r="O118" t="n">
        <v>34130.71</v>
      </c>
      <c r="P118" t="n">
        <v>155.72</v>
      </c>
      <c r="Q118" t="n">
        <v>197.75</v>
      </c>
      <c r="R118" t="n">
        <v>29.72</v>
      </c>
      <c r="S118" t="n">
        <v>25.4</v>
      </c>
      <c r="T118" t="n">
        <v>1333.54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283.3104939229228</v>
      </c>
      <c r="AB118" t="n">
        <v>387.6379165622164</v>
      </c>
      <c r="AC118" t="n">
        <v>350.6422978587507</v>
      </c>
      <c r="AD118" t="n">
        <v>283310.4939229228</v>
      </c>
      <c r="AE118" t="n">
        <v>387637.9165622165</v>
      </c>
      <c r="AF118" t="n">
        <v>1.710627575858597e-06</v>
      </c>
      <c r="AG118" t="n">
        <v>12</v>
      </c>
      <c r="AH118" t="n">
        <v>350642.2978587507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7.4909</v>
      </c>
      <c r="E119" t="n">
        <v>13.35</v>
      </c>
      <c r="F119" t="n">
        <v>10.47</v>
      </c>
      <c r="G119" t="n">
        <v>125.63</v>
      </c>
      <c r="H119" t="n">
        <v>1.96</v>
      </c>
      <c r="I119" t="n">
        <v>5</v>
      </c>
      <c r="J119" t="n">
        <v>275.32</v>
      </c>
      <c r="K119" t="n">
        <v>56.94</v>
      </c>
      <c r="L119" t="n">
        <v>30.25</v>
      </c>
      <c r="M119" t="n">
        <v>3</v>
      </c>
      <c r="N119" t="n">
        <v>73.13</v>
      </c>
      <c r="O119" t="n">
        <v>34190.46</v>
      </c>
      <c r="P119" t="n">
        <v>155.89</v>
      </c>
      <c r="Q119" t="n">
        <v>197.76</v>
      </c>
      <c r="R119" t="n">
        <v>29.83</v>
      </c>
      <c r="S119" t="n">
        <v>25.4</v>
      </c>
      <c r="T119" t="n">
        <v>1385.56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283.5214791232663</v>
      </c>
      <c r="AB119" t="n">
        <v>387.9265958213366</v>
      </c>
      <c r="AC119" t="n">
        <v>350.9034259745442</v>
      </c>
      <c r="AD119" t="n">
        <v>283521.4791232663</v>
      </c>
      <c r="AE119" t="n">
        <v>387926.5958213366</v>
      </c>
      <c r="AF119" t="n">
        <v>1.710079685585678e-06</v>
      </c>
      <c r="AG119" t="n">
        <v>12</v>
      </c>
      <c r="AH119" t="n">
        <v>350903.4259745442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7.4903</v>
      </c>
      <c r="E120" t="n">
        <v>13.35</v>
      </c>
      <c r="F120" t="n">
        <v>10.47</v>
      </c>
      <c r="G120" t="n">
        <v>125.64</v>
      </c>
      <c r="H120" t="n">
        <v>1.97</v>
      </c>
      <c r="I120" t="n">
        <v>5</v>
      </c>
      <c r="J120" t="n">
        <v>275.81</v>
      </c>
      <c r="K120" t="n">
        <v>56.94</v>
      </c>
      <c r="L120" t="n">
        <v>30.5</v>
      </c>
      <c r="M120" t="n">
        <v>3</v>
      </c>
      <c r="N120" t="n">
        <v>73.36</v>
      </c>
      <c r="O120" t="n">
        <v>34250.31</v>
      </c>
      <c r="P120" t="n">
        <v>155.95</v>
      </c>
      <c r="Q120" t="n">
        <v>197.75</v>
      </c>
      <c r="R120" t="n">
        <v>29.88</v>
      </c>
      <c r="S120" t="n">
        <v>25.4</v>
      </c>
      <c r="T120" t="n">
        <v>1410.91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283.5773626375432</v>
      </c>
      <c r="AB120" t="n">
        <v>388.003058110977</v>
      </c>
      <c r="AC120" t="n">
        <v>350.9725908105768</v>
      </c>
      <c r="AD120" t="n">
        <v>283577.3626375432</v>
      </c>
      <c r="AE120" t="n">
        <v>388003.0581109769</v>
      </c>
      <c r="AF120" t="n">
        <v>1.709942713017449e-06</v>
      </c>
      <c r="AG120" t="n">
        <v>12</v>
      </c>
      <c r="AH120" t="n">
        <v>350972.5908105768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7.4894</v>
      </c>
      <c r="E121" t="n">
        <v>13.35</v>
      </c>
      <c r="F121" t="n">
        <v>10.47</v>
      </c>
      <c r="G121" t="n">
        <v>125.66</v>
      </c>
      <c r="H121" t="n">
        <v>1.98</v>
      </c>
      <c r="I121" t="n">
        <v>5</v>
      </c>
      <c r="J121" t="n">
        <v>276.29</v>
      </c>
      <c r="K121" t="n">
        <v>56.94</v>
      </c>
      <c r="L121" t="n">
        <v>30.75</v>
      </c>
      <c r="M121" t="n">
        <v>3</v>
      </c>
      <c r="N121" t="n">
        <v>73.59999999999999</v>
      </c>
      <c r="O121" t="n">
        <v>34310.24</v>
      </c>
      <c r="P121" t="n">
        <v>156.1</v>
      </c>
      <c r="Q121" t="n">
        <v>197.75</v>
      </c>
      <c r="R121" t="n">
        <v>29.91</v>
      </c>
      <c r="S121" t="n">
        <v>25.4</v>
      </c>
      <c r="T121" t="n">
        <v>1425.84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283.7048019837744</v>
      </c>
      <c r="AB121" t="n">
        <v>388.1774262467177</v>
      </c>
      <c r="AC121" t="n">
        <v>351.1303174961696</v>
      </c>
      <c r="AD121" t="n">
        <v>283704.8019837744</v>
      </c>
      <c r="AE121" t="n">
        <v>388177.4262467177</v>
      </c>
      <c r="AF121" t="n">
        <v>1.709737254165104e-06</v>
      </c>
      <c r="AG121" t="n">
        <v>12</v>
      </c>
      <c r="AH121" t="n">
        <v>351130.3174961696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7.4888</v>
      </c>
      <c r="E122" t="n">
        <v>13.35</v>
      </c>
      <c r="F122" t="n">
        <v>10.47</v>
      </c>
      <c r="G122" t="n">
        <v>125.68</v>
      </c>
      <c r="H122" t="n">
        <v>1.99</v>
      </c>
      <c r="I122" t="n">
        <v>5</v>
      </c>
      <c r="J122" t="n">
        <v>276.78</v>
      </c>
      <c r="K122" t="n">
        <v>56.94</v>
      </c>
      <c r="L122" t="n">
        <v>31</v>
      </c>
      <c r="M122" t="n">
        <v>3</v>
      </c>
      <c r="N122" t="n">
        <v>73.84</v>
      </c>
      <c r="O122" t="n">
        <v>34370.27</v>
      </c>
      <c r="P122" t="n">
        <v>156.07</v>
      </c>
      <c r="Q122" t="n">
        <v>197.75</v>
      </c>
      <c r="R122" t="n">
        <v>29.96</v>
      </c>
      <c r="S122" t="n">
        <v>25.4</v>
      </c>
      <c r="T122" t="n">
        <v>1452.87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283.6953102106837</v>
      </c>
      <c r="AB122" t="n">
        <v>388.1644391840275</v>
      </c>
      <c r="AC122" t="n">
        <v>351.1185699005151</v>
      </c>
      <c r="AD122" t="n">
        <v>283695.3102106837</v>
      </c>
      <c r="AE122" t="n">
        <v>388164.4391840275</v>
      </c>
      <c r="AF122" t="n">
        <v>1.709600281596875e-06</v>
      </c>
      <c r="AG122" t="n">
        <v>12</v>
      </c>
      <c r="AH122" t="n">
        <v>351118.5699005151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7.4894</v>
      </c>
      <c r="E123" t="n">
        <v>13.35</v>
      </c>
      <c r="F123" t="n">
        <v>10.47</v>
      </c>
      <c r="G123" t="n">
        <v>125.66</v>
      </c>
      <c r="H123" t="n">
        <v>2.01</v>
      </c>
      <c r="I123" t="n">
        <v>5</v>
      </c>
      <c r="J123" t="n">
        <v>277.27</v>
      </c>
      <c r="K123" t="n">
        <v>56.94</v>
      </c>
      <c r="L123" t="n">
        <v>31.25</v>
      </c>
      <c r="M123" t="n">
        <v>3</v>
      </c>
      <c r="N123" t="n">
        <v>74.06999999999999</v>
      </c>
      <c r="O123" t="n">
        <v>34430.39</v>
      </c>
      <c r="P123" t="n">
        <v>156.04</v>
      </c>
      <c r="Q123" t="n">
        <v>197.75</v>
      </c>
      <c r="R123" t="n">
        <v>29.92</v>
      </c>
      <c r="S123" t="n">
        <v>25.4</v>
      </c>
      <c r="T123" t="n">
        <v>1433.2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283.6612046977411</v>
      </c>
      <c r="AB123" t="n">
        <v>388.1177745165904</v>
      </c>
      <c r="AC123" t="n">
        <v>351.076358843444</v>
      </c>
      <c r="AD123" t="n">
        <v>283661.2046977411</v>
      </c>
      <c r="AE123" t="n">
        <v>388117.7745165904</v>
      </c>
      <c r="AF123" t="n">
        <v>1.709737254165104e-06</v>
      </c>
      <c r="AG123" t="n">
        <v>12</v>
      </c>
      <c r="AH123" t="n">
        <v>351076.358843444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7.4911</v>
      </c>
      <c r="E124" t="n">
        <v>13.35</v>
      </c>
      <c r="F124" t="n">
        <v>10.47</v>
      </c>
      <c r="G124" t="n">
        <v>125.63</v>
      </c>
      <c r="H124" t="n">
        <v>2.02</v>
      </c>
      <c r="I124" t="n">
        <v>5</v>
      </c>
      <c r="J124" t="n">
        <v>277.75</v>
      </c>
      <c r="K124" t="n">
        <v>56.94</v>
      </c>
      <c r="L124" t="n">
        <v>31.5</v>
      </c>
      <c r="M124" t="n">
        <v>3</v>
      </c>
      <c r="N124" t="n">
        <v>74.31</v>
      </c>
      <c r="O124" t="n">
        <v>34490.61</v>
      </c>
      <c r="P124" t="n">
        <v>155.92</v>
      </c>
      <c r="Q124" t="n">
        <v>197.78</v>
      </c>
      <c r="R124" t="n">
        <v>29.84</v>
      </c>
      <c r="S124" t="n">
        <v>25.4</v>
      </c>
      <c r="T124" t="n">
        <v>1392.19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283.5391761013717</v>
      </c>
      <c r="AB124" t="n">
        <v>387.950809607516</v>
      </c>
      <c r="AC124" t="n">
        <v>350.9253288309549</v>
      </c>
      <c r="AD124" t="n">
        <v>283539.1761013717</v>
      </c>
      <c r="AE124" t="n">
        <v>387950.809607516</v>
      </c>
      <c r="AF124" t="n">
        <v>1.710125343108422e-06</v>
      </c>
      <c r="AG124" t="n">
        <v>12</v>
      </c>
      <c r="AH124" t="n">
        <v>350925.3288309549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7.4922</v>
      </c>
      <c r="E125" t="n">
        <v>13.35</v>
      </c>
      <c r="F125" t="n">
        <v>10.47</v>
      </c>
      <c r="G125" t="n">
        <v>125.6</v>
      </c>
      <c r="H125" t="n">
        <v>2.03</v>
      </c>
      <c r="I125" t="n">
        <v>5</v>
      </c>
      <c r="J125" t="n">
        <v>278.24</v>
      </c>
      <c r="K125" t="n">
        <v>56.94</v>
      </c>
      <c r="L125" t="n">
        <v>31.75</v>
      </c>
      <c r="M125" t="n">
        <v>3</v>
      </c>
      <c r="N125" t="n">
        <v>74.55</v>
      </c>
      <c r="O125" t="n">
        <v>34550.91</v>
      </c>
      <c r="P125" t="n">
        <v>156.01</v>
      </c>
      <c r="Q125" t="n">
        <v>197.76</v>
      </c>
      <c r="R125" t="n">
        <v>29.8</v>
      </c>
      <c r="S125" t="n">
        <v>25.4</v>
      </c>
      <c r="T125" t="n">
        <v>1370.44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283.5820163513076</v>
      </c>
      <c r="AB125" t="n">
        <v>388.0094255274568</v>
      </c>
      <c r="AC125" t="n">
        <v>350.9783505297644</v>
      </c>
      <c r="AD125" t="n">
        <v>283582.0163513076</v>
      </c>
      <c r="AE125" t="n">
        <v>388009.4255274568</v>
      </c>
      <c r="AF125" t="n">
        <v>1.710376459483509e-06</v>
      </c>
      <c r="AG125" t="n">
        <v>12</v>
      </c>
      <c r="AH125" t="n">
        <v>350978.3505297644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7.4925</v>
      </c>
      <c r="E126" t="n">
        <v>13.35</v>
      </c>
      <c r="F126" t="n">
        <v>10.47</v>
      </c>
      <c r="G126" t="n">
        <v>125.6</v>
      </c>
      <c r="H126" t="n">
        <v>2.04</v>
      </c>
      <c r="I126" t="n">
        <v>5</v>
      </c>
      <c r="J126" t="n">
        <v>278.73</v>
      </c>
      <c r="K126" t="n">
        <v>56.94</v>
      </c>
      <c r="L126" t="n">
        <v>32</v>
      </c>
      <c r="M126" t="n">
        <v>3</v>
      </c>
      <c r="N126" t="n">
        <v>74.79000000000001</v>
      </c>
      <c r="O126" t="n">
        <v>34611.32</v>
      </c>
      <c r="P126" t="n">
        <v>155.87</v>
      </c>
      <c r="Q126" t="n">
        <v>197.75</v>
      </c>
      <c r="R126" t="n">
        <v>29.76</v>
      </c>
      <c r="S126" t="n">
        <v>25.4</v>
      </c>
      <c r="T126" t="n">
        <v>1352.07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283.4741850871063</v>
      </c>
      <c r="AB126" t="n">
        <v>387.8618860345969</v>
      </c>
      <c r="AC126" t="n">
        <v>350.8448919990302</v>
      </c>
      <c r="AD126" t="n">
        <v>283474.1850871063</v>
      </c>
      <c r="AE126" t="n">
        <v>387861.8860345969</v>
      </c>
      <c r="AF126" t="n">
        <v>1.710444945767624e-06</v>
      </c>
      <c r="AG126" t="n">
        <v>12</v>
      </c>
      <c r="AH126" t="n">
        <v>350844.8919990302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7.493</v>
      </c>
      <c r="E127" t="n">
        <v>13.35</v>
      </c>
      <c r="F127" t="n">
        <v>10.47</v>
      </c>
      <c r="G127" t="n">
        <v>125.59</v>
      </c>
      <c r="H127" t="n">
        <v>2.06</v>
      </c>
      <c r="I127" t="n">
        <v>5</v>
      </c>
      <c r="J127" t="n">
        <v>279.22</v>
      </c>
      <c r="K127" t="n">
        <v>56.94</v>
      </c>
      <c r="L127" t="n">
        <v>32.25</v>
      </c>
      <c r="M127" t="n">
        <v>3</v>
      </c>
      <c r="N127" t="n">
        <v>75.03</v>
      </c>
      <c r="O127" t="n">
        <v>34671.81</v>
      </c>
      <c r="P127" t="n">
        <v>155.8</v>
      </c>
      <c r="Q127" t="n">
        <v>197.76</v>
      </c>
      <c r="R127" t="n">
        <v>29.81</v>
      </c>
      <c r="S127" t="n">
        <v>25.4</v>
      </c>
      <c r="T127" t="n">
        <v>1377.58</v>
      </c>
      <c r="U127" t="n">
        <v>0.85</v>
      </c>
      <c r="V127" t="n">
        <v>0.89</v>
      </c>
      <c r="W127" t="n">
        <v>2.94</v>
      </c>
      <c r="X127" t="n">
        <v>0.08</v>
      </c>
      <c r="Y127" t="n">
        <v>1</v>
      </c>
      <c r="Z127" t="n">
        <v>10</v>
      </c>
      <c r="AA127" t="n">
        <v>283.4131099818777</v>
      </c>
      <c r="AB127" t="n">
        <v>387.7783203811796</v>
      </c>
      <c r="AC127" t="n">
        <v>350.7693017342899</v>
      </c>
      <c r="AD127" t="n">
        <v>283413.1099818777</v>
      </c>
      <c r="AE127" t="n">
        <v>387778.3203811796</v>
      </c>
      <c r="AF127" t="n">
        <v>1.710559089574482e-06</v>
      </c>
      <c r="AG127" t="n">
        <v>12</v>
      </c>
      <c r="AH127" t="n">
        <v>350769.3017342899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7.4927</v>
      </c>
      <c r="E128" t="n">
        <v>13.35</v>
      </c>
      <c r="F128" t="n">
        <v>10.47</v>
      </c>
      <c r="G128" t="n">
        <v>125.59</v>
      </c>
      <c r="H128" t="n">
        <v>2.07</v>
      </c>
      <c r="I128" t="n">
        <v>5</v>
      </c>
      <c r="J128" t="n">
        <v>279.72</v>
      </c>
      <c r="K128" t="n">
        <v>56.94</v>
      </c>
      <c r="L128" t="n">
        <v>32.5</v>
      </c>
      <c r="M128" t="n">
        <v>3</v>
      </c>
      <c r="N128" t="n">
        <v>75.27</v>
      </c>
      <c r="O128" t="n">
        <v>34732.41</v>
      </c>
      <c r="P128" t="n">
        <v>155.74</v>
      </c>
      <c r="Q128" t="n">
        <v>197.75</v>
      </c>
      <c r="R128" t="n">
        <v>29.78</v>
      </c>
      <c r="S128" t="n">
        <v>25.4</v>
      </c>
      <c r="T128" t="n">
        <v>1359.85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283.3756713231466</v>
      </c>
      <c r="AB128" t="n">
        <v>387.7270951566267</v>
      </c>
      <c r="AC128" t="n">
        <v>350.7229653732733</v>
      </c>
      <c r="AD128" t="n">
        <v>283375.6713231466</v>
      </c>
      <c r="AE128" t="n">
        <v>387727.0951566267</v>
      </c>
      <c r="AF128" t="n">
        <v>1.710490603290367e-06</v>
      </c>
      <c r="AG128" t="n">
        <v>12</v>
      </c>
      <c r="AH128" t="n">
        <v>350722.9653732732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7.4941</v>
      </c>
      <c r="E129" t="n">
        <v>13.34</v>
      </c>
      <c r="F129" t="n">
        <v>10.46</v>
      </c>
      <c r="G129" t="n">
        <v>125.56</v>
      </c>
      <c r="H129" t="n">
        <v>2.08</v>
      </c>
      <c r="I129" t="n">
        <v>5</v>
      </c>
      <c r="J129" t="n">
        <v>280.21</v>
      </c>
      <c r="K129" t="n">
        <v>56.94</v>
      </c>
      <c r="L129" t="n">
        <v>32.75</v>
      </c>
      <c r="M129" t="n">
        <v>3</v>
      </c>
      <c r="N129" t="n">
        <v>75.51000000000001</v>
      </c>
      <c r="O129" t="n">
        <v>34793.09</v>
      </c>
      <c r="P129" t="n">
        <v>155.59</v>
      </c>
      <c r="Q129" t="n">
        <v>197.77</v>
      </c>
      <c r="R129" t="n">
        <v>29.58</v>
      </c>
      <c r="S129" t="n">
        <v>25.4</v>
      </c>
      <c r="T129" t="n">
        <v>1260.99</v>
      </c>
      <c r="U129" t="n">
        <v>0.86</v>
      </c>
      <c r="V129" t="n">
        <v>0.89</v>
      </c>
      <c r="W129" t="n">
        <v>2.95</v>
      </c>
      <c r="X129" t="n">
        <v>0.07000000000000001</v>
      </c>
      <c r="Y129" t="n">
        <v>1</v>
      </c>
      <c r="Z129" t="n">
        <v>10</v>
      </c>
      <c r="AA129" t="n">
        <v>283.1997345892017</v>
      </c>
      <c r="AB129" t="n">
        <v>387.4863707554624</v>
      </c>
      <c r="AC129" t="n">
        <v>350.5052153710972</v>
      </c>
      <c r="AD129" t="n">
        <v>283199.7345892017</v>
      </c>
      <c r="AE129" t="n">
        <v>387486.3707554624</v>
      </c>
      <c r="AF129" t="n">
        <v>1.71081020594957e-06</v>
      </c>
      <c r="AG129" t="n">
        <v>12</v>
      </c>
      <c r="AH129" t="n">
        <v>350505.2153710972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7.4933</v>
      </c>
      <c r="E130" t="n">
        <v>13.35</v>
      </c>
      <c r="F130" t="n">
        <v>10.46</v>
      </c>
      <c r="G130" t="n">
        <v>125.58</v>
      </c>
      <c r="H130" t="n">
        <v>2.09</v>
      </c>
      <c r="I130" t="n">
        <v>5</v>
      </c>
      <c r="J130" t="n">
        <v>280.7</v>
      </c>
      <c r="K130" t="n">
        <v>56.94</v>
      </c>
      <c r="L130" t="n">
        <v>33</v>
      </c>
      <c r="M130" t="n">
        <v>3</v>
      </c>
      <c r="N130" t="n">
        <v>75.76000000000001</v>
      </c>
      <c r="O130" t="n">
        <v>34853.88</v>
      </c>
      <c r="P130" t="n">
        <v>155.51</v>
      </c>
      <c r="Q130" t="n">
        <v>197.77</v>
      </c>
      <c r="R130" t="n">
        <v>29.66</v>
      </c>
      <c r="S130" t="n">
        <v>25.4</v>
      </c>
      <c r="T130" t="n">
        <v>1302.72</v>
      </c>
      <c r="U130" t="n">
        <v>0.86</v>
      </c>
      <c r="V130" t="n">
        <v>0.89</v>
      </c>
      <c r="W130" t="n">
        <v>2.95</v>
      </c>
      <c r="X130" t="n">
        <v>0.07000000000000001</v>
      </c>
      <c r="Y130" t="n">
        <v>1</v>
      </c>
      <c r="Z130" t="n">
        <v>10</v>
      </c>
      <c r="AA130" t="n">
        <v>283.1579828398137</v>
      </c>
      <c r="AB130" t="n">
        <v>387.4292441699925</v>
      </c>
      <c r="AC130" t="n">
        <v>350.453540866767</v>
      </c>
      <c r="AD130" t="n">
        <v>283157.9828398137</v>
      </c>
      <c r="AE130" t="n">
        <v>387429.2441699925</v>
      </c>
      <c r="AF130" t="n">
        <v>1.710627575858597e-06</v>
      </c>
      <c r="AG130" t="n">
        <v>12</v>
      </c>
      <c r="AH130" t="n">
        <v>350453.5408667669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7.4939</v>
      </c>
      <c r="E131" t="n">
        <v>13.34</v>
      </c>
      <c r="F131" t="n">
        <v>10.46</v>
      </c>
      <c r="G131" t="n">
        <v>125.57</v>
      </c>
      <c r="H131" t="n">
        <v>2.11</v>
      </c>
      <c r="I131" t="n">
        <v>5</v>
      </c>
      <c r="J131" t="n">
        <v>281.19</v>
      </c>
      <c r="K131" t="n">
        <v>56.94</v>
      </c>
      <c r="L131" t="n">
        <v>33.25</v>
      </c>
      <c r="M131" t="n">
        <v>3</v>
      </c>
      <c r="N131" t="n">
        <v>76</v>
      </c>
      <c r="O131" t="n">
        <v>34914.76</v>
      </c>
      <c r="P131" t="n">
        <v>155.48</v>
      </c>
      <c r="Q131" t="n">
        <v>197.75</v>
      </c>
      <c r="R131" t="n">
        <v>29.64</v>
      </c>
      <c r="S131" t="n">
        <v>25.4</v>
      </c>
      <c r="T131" t="n">
        <v>1289.68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283.1239408280161</v>
      </c>
      <c r="AB131" t="n">
        <v>387.3826663876235</v>
      </c>
      <c r="AC131" t="n">
        <v>350.4114084025749</v>
      </c>
      <c r="AD131" t="n">
        <v>283123.9408280161</v>
      </c>
      <c r="AE131" t="n">
        <v>387382.6663876235</v>
      </c>
      <c r="AF131" t="n">
        <v>1.710764548426826e-06</v>
      </c>
      <c r="AG131" t="n">
        <v>12</v>
      </c>
      <c r="AH131" t="n">
        <v>350411.4084025749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7.4978</v>
      </c>
      <c r="E132" t="n">
        <v>13.34</v>
      </c>
      <c r="F132" t="n">
        <v>10.46</v>
      </c>
      <c r="G132" t="n">
        <v>125.48</v>
      </c>
      <c r="H132" t="n">
        <v>2.12</v>
      </c>
      <c r="I132" t="n">
        <v>5</v>
      </c>
      <c r="J132" t="n">
        <v>281.69</v>
      </c>
      <c r="K132" t="n">
        <v>56.94</v>
      </c>
      <c r="L132" t="n">
        <v>33.5</v>
      </c>
      <c r="M132" t="n">
        <v>3</v>
      </c>
      <c r="N132" t="n">
        <v>76.25</v>
      </c>
      <c r="O132" t="n">
        <v>34975.73</v>
      </c>
      <c r="P132" t="n">
        <v>155.19</v>
      </c>
      <c r="Q132" t="n">
        <v>197.75</v>
      </c>
      <c r="R132" t="n">
        <v>29.46</v>
      </c>
      <c r="S132" t="n">
        <v>25.4</v>
      </c>
      <c r="T132" t="n">
        <v>1200.21</v>
      </c>
      <c r="U132" t="n">
        <v>0.86</v>
      </c>
      <c r="V132" t="n">
        <v>0.89</v>
      </c>
      <c r="W132" t="n">
        <v>2.95</v>
      </c>
      <c r="X132" t="n">
        <v>0.07000000000000001</v>
      </c>
      <c r="Y132" t="n">
        <v>1</v>
      </c>
      <c r="Z132" t="n">
        <v>10</v>
      </c>
      <c r="AA132" t="n">
        <v>282.8338488531195</v>
      </c>
      <c r="AB132" t="n">
        <v>386.9857497496153</v>
      </c>
      <c r="AC132" t="n">
        <v>350.0523729314223</v>
      </c>
      <c r="AD132" t="n">
        <v>282833.8488531195</v>
      </c>
      <c r="AE132" t="n">
        <v>386985.7497496153</v>
      </c>
      <c r="AF132" t="n">
        <v>1.711654870120319e-06</v>
      </c>
      <c r="AG132" t="n">
        <v>12</v>
      </c>
      <c r="AH132" t="n">
        <v>350052.3729314223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7.4945</v>
      </c>
      <c r="E133" t="n">
        <v>13.34</v>
      </c>
      <c r="F133" t="n">
        <v>10.46</v>
      </c>
      <c r="G133" t="n">
        <v>125.55</v>
      </c>
      <c r="H133" t="n">
        <v>2.13</v>
      </c>
      <c r="I133" t="n">
        <v>5</v>
      </c>
      <c r="J133" t="n">
        <v>282.18</v>
      </c>
      <c r="K133" t="n">
        <v>56.94</v>
      </c>
      <c r="L133" t="n">
        <v>33.75</v>
      </c>
      <c r="M133" t="n">
        <v>3</v>
      </c>
      <c r="N133" t="n">
        <v>76.48999999999999</v>
      </c>
      <c r="O133" t="n">
        <v>35036.81</v>
      </c>
      <c r="P133" t="n">
        <v>155.22</v>
      </c>
      <c r="Q133" t="n">
        <v>197.75</v>
      </c>
      <c r="R133" t="n">
        <v>29.57</v>
      </c>
      <c r="S133" t="n">
        <v>25.4</v>
      </c>
      <c r="T133" t="n">
        <v>1258.42</v>
      </c>
      <c r="U133" t="n">
        <v>0.86</v>
      </c>
      <c r="V133" t="n">
        <v>0.89</v>
      </c>
      <c r="W133" t="n">
        <v>2.95</v>
      </c>
      <c r="X133" t="n">
        <v>0.07000000000000001</v>
      </c>
      <c r="Y133" t="n">
        <v>1</v>
      </c>
      <c r="Z133" t="n">
        <v>10</v>
      </c>
      <c r="AA133" t="n">
        <v>282.9228950641355</v>
      </c>
      <c r="AB133" t="n">
        <v>387.1075867039689</v>
      </c>
      <c r="AC133" t="n">
        <v>350.1625819378515</v>
      </c>
      <c r="AD133" t="n">
        <v>282922.8950641355</v>
      </c>
      <c r="AE133" t="n">
        <v>387107.5867039689</v>
      </c>
      <c r="AF133" t="n">
        <v>1.710901520995056e-06</v>
      </c>
      <c r="AG133" t="n">
        <v>12</v>
      </c>
      <c r="AH133" t="n">
        <v>350162.5819378516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7.4952</v>
      </c>
      <c r="E134" t="n">
        <v>13.34</v>
      </c>
      <c r="F134" t="n">
        <v>10.46</v>
      </c>
      <c r="G134" t="n">
        <v>125.54</v>
      </c>
      <c r="H134" t="n">
        <v>2.14</v>
      </c>
      <c r="I134" t="n">
        <v>5</v>
      </c>
      <c r="J134" t="n">
        <v>282.68</v>
      </c>
      <c r="K134" t="n">
        <v>56.94</v>
      </c>
      <c r="L134" t="n">
        <v>34</v>
      </c>
      <c r="M134" t="n">
        <v>3</v>
      </c>
      <c r="N134" t="n">
        <v>76.73999999999999</v>
      </c>
      <c r="O134" t="n">
        <v>35097.98</v>
      </c>
      <c r="P134" t="n">
        <v>154.93</v>
      </c>
      <c r="Q134" t="n">
        <v>197.75</v>
      </c>
      <c r="R134" t="n">
        <v>29.56</v>
      </c>
      <c r="S134" t="n">
        <v>25.4</v>
      </c>
      <c r="T134" t="n">
        <v>1251.56</v>
      </c>
      <c r="U134" t="n">
        <v>0.86</v>
      </c>
      <c r="V134" t="n">
        <v>0.89</v>
      </c>
      <c r="W134" t="n">
        <v>2.95</v>
      </c>
      <c r="X134" t="n">
        <v>0.07000000000000001</v>
      </c>
      <c r="Y134" t="n">
        <v>1</v>
      </c>
      <c r="Z134" t="n">
        <v>10</v>
      </c>
      <c r="AA134" t="n">
        <v>282.6980631436118</v>
      </c>
      <c r="AB134" t="n">
        <v>386.799961751424</v>
      </c>
      <c r="AC134" t="n">
        <v>349.8843162790233</v>
      </c>
      <c r="AD134" t="n">
        <v>282698.0631436118</v>
      </c>
      <c r="AE134" t="n">
        <v>386799.961751424</v>
      </c>
      <c r="AF134" t="n">
        <v>1.711061322324657e-06</v>
      </c>
      <c r="AG134" t="n">
        <v>12</v>
      </c>
      <c r="AH134" t="n">
        <v>349884.3162790232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7.4961</v>
      </c>
      <c r="E135" t="n">
        <v>13.34</v>
      </c>
      <c r="F135" t="n">
        <v>10.46</v>
      </c>
      <c r="G135" t="n">
        <v>125.52</v>
      </c>
      <c r="H135" t="n">
        <v>2.15</v>
      </c>
      <c r="I135" t="n">
        <v>5</v>
      </c>
      <c r="J135" t="n">
        <v>283.18</v>
      </c>
      <c r="K135" t="n">
        <v>56.94</v>
      </c>
      <c r="L135" t="n">
        <v>34.25</v>
      </c>
      <c r="M135" t="n">
        <v>3</v>
      </c>
      <c r="N135" t="n">
        <v>76.98</v>
      </c>
      <c r="O135" t="n">
        <v>35159.25</v>
      </c>
      <c r="P135" t="n">
        <v>154.67</v>
      </c>
      <c r="Q135" t="n">
        <v>197.75</v>
      </c>
      <c r="R135" t="n">
        <v>29.6</v>
      </c>
      <c r="S135" t="n">
        <v>25.4</v>
      </c>
      <c r="T135" t="n">
        <v>1268.88</v>
      </c>
      <c r="U135" t="n">
        <v>0.86</v>
      </c>
      <c r="V135" t="n">
        <v>0.89</v>
      </c>
      <c r="W135" t="n">
        <v>2.94</v>
      </c>
      <c r="X135" t="n">
        <v>0.07000000000000001</v>
      </c>
      <c r="Y135" t="n">
        <v>1</v>
      </c>
      <c r="Z135" t="n">
        <v>10</v>
      </c>
      <c r="AA135" t="n">
        <v>282.4909863553506</v>
      </c>
      <c r="AB135" t="n">
        <v>386.516630154142</v>
      </c>
      <c r="AC135" t="n">
        <v>349.6280254517275</v>
      </c>
      <c r="AD135" t="n">
        <v>282490.9863553506</v>
      </c>
      <c r="AE135" t="n">
        <v>386516.630154142</v>
      </c>
      <c r="AF135" t="n">
        <v>1.711266781177002e-06</v>
      </c>
      <c r="AG135" t="n">
        <v>12</v>
      </c>
      <c r="AH135" t="n">
        <v>349628.0254517274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7.4953</v>
      </c>
      <c r="E136" t="n">
        <v>13.34</v>
      </c>
      <c r="F136" t="n">
        <v>10.46</v>
      </c>
      <c r="G136" t="n">
        <v>125.54</v>
      </c>
      <c r="H136" t="n">
        <v>2.17</v>
      </c>
      <c r="I136" t="n">
        <v>5</v>
      </c>
      <c r="J136" t="n">
        <v>283.67</v>
      </c>
      <c r="K136" t="n">
        <v>56.94</v>
      </c>
      <c r="L136" t="n">
        <v>34.5</v>
      </c>
      <c r="M136" t="n">
        <v>3</v>
      </c>
      <c r="N136" t="n">
        <v>77.23</v>
      </c>
      <c r="O136" t="n">
        <v>35220.61</v>
      </c>
      <c r="P136" t="n">
        <v>154.41</v>
      </c>
      <c r="Q136" t="n">
        <v>197.75</v>
      </c>
      <c r="R136" t="n">
        <v>29.62</v>
      </c>
      <c r="S136" t="n">
        <v>25.4</v>
      </c>
      <c r="T136" t="n">
        <v>1281.82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282.31848119554</v>
      </c>
      <c r="AB136" t="n">
        <v>386.2806009840986</v>
      </c>
      <c r="AC136" t="n">
        <v>349.4145225744039</v>
      </c>
      <c r="AD136" t="n">
        <v>282318.48119554</v>
      </c>
      <c r="AE136" t="n">
        <v>386280.6009840986</v>
      </c>
      <c r="AF136" t="n">
        <v>1.711084151086029e-06</v>
      </c>
      <c r="AG136" t="n">
        <v>12</v>
      </c>
      <c r="AH136" t="n">
        <v>349414.5225744039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7.4938</v>
      </c>
      <c r="E137" t="n">
        <v>13.34</v>
      </c>
      <c r="F137" t="n">
        <v>10.46</v>
      </c>
      <c r="G137" t="n">
        <v>125.57</v>
      </c>
      <c r="H137" t="n">
        <v>2.18</v>
      </c>
      <c r="I137" t="n">
        <v>5</v>
      </c>
      <c r="J137" t="n">
        <v>284.17</v>
      </c>
      <c r="K137" t="n">
        <v>56.94</v>
      </c>
      <c r="L137" t="n">
        <v>34.75</v>
      </c>
      <c r="M137" t="n">
        <v>3</v>
      </c>
      <c r="N137" t="n">
        <v>77.48</v>
      </c>
      <c r="O137" t="n">
        <v>35282.08</v>
      </c>
      <c r="P137" t="n">
        <v>154.37</v>
      </c>
      <c r="Q137" t="n">
        <v>197.75</v>
      </c>
      <c r="R137" t="n">
        <v>29.75</v>
      </c>
      <c r="S137" t="n">
        <v>25.4</v>
      </c>
      <c r="T137" t="n">
        <v>1344.97</v>
      </c>
      <c r="U137" t="n">
        <v>0.85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282.3199069198532</v>
      </c>
      <c r="AB137" t="n">
        <v>386.2825517230024</v>
      </c>
      <c r="AC137" t="n">
        <v>349.4162871375246</v>
      </c>
      <c r="AD137" t="n">
        <v>282319.9069198532</v>
      </c>
      <c r="AE137" t="n">
        <v>386282.5517230024</v>
      </c>
      <c r="AF137" t="n">
        <v>1.710741719665455e-06</v>
      </c>
      <c r="AG137" t="n">
        <v>12</v>
      </c>
      <c r="AH137" t="n">
        <v>349416.2871375246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7.4908</v>
      </c>
      <c r="E138" t="n">
        <v>13.35</v>
      </c>
      <c r="F138" t="n">
        <v>10.47</v>
      </c>
      <c r="G138" t="n">
        <v>125.63</v>
      </c>
      <c r="H138" t="n">
        <v>2.19</v>
      </c>
      <c r="I138" t="n">
        <v>5</v>
      </c>
      <c r="J138" t="n">
        <v>284.67</v>
      </c>
      <c r="K138" t="n">
        <v>56.94</v>
      </c>
      <c r="L138" t="n">
        <v>35</v>
      </c>
      <c r="M138" t="n">
        <v>3</v>
      </c>
      <c r="N138" t="n">
        <v>77.73</v>
      </c>
      <c r="O138" t="n">
        <v>35343.65</v>
      </c>
      <c r="P138" t="n">
        <v>154.4</v>
      </c>
      <c r="Q138" t="n">
        <v>197.78</v>
      </c>
      <c r="R138" t="n">
        <v>29.82</v>
      </c>
      <c r="S138" t="n">
        <v>25.4</v>
      </c>
      <c r="T138" t="n">
        <v>1382.07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282.4410639736687</v>
      </c>
      <c r="AB138" t="n">
        <v>386.4483241491047</v>
      </c>
      <c r="AC138" t="n">
        <v>349.5662384759429</v>
      </c>
      <c r="AD138" t="n">
        <v>282441.0639736687</v>
      </c>
      <c r="AE138" t="n">
        <v>386448.3241491047</v>
      </c>
      <c r="AF138" t="n">
        <v>1.710056856824307e-06</v>
      </c>
      <c r="AG138" t="n">
        <v>12</v>
      </c>
      <c r="AH138" t="n">
        <v>349566.2384759429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7.4905</v>
      </c>
      <c r="E139" t="n">
        <v>13.35</v>
      </c>
      <c r="F139" t="n">
        <v>10.47</v>
      </c>
      <c r="G139" t="n">
        <v>125.64</v>
      </c>
      <c r="H139" t="n">
        <v>2.2</v>
      </c>
      <c r="I139" t="n">
        <v>5</v>
      </c>
      <c r="J139" t="n">
        <v>285.17</v>
      </c>
      <c r="K139" t="n">
        <v>56.94</v>
      </c>
      <c r="L139" t="n">
        <v>35.25</v>
      </c>
      <c r="M139" t="n">
        <v>3</v>
      </c>
      <c r="N139" t="n">
        <v>77.98</v>
      </c>
      <c r="O139" t="n">
        <v>35405.32</v>
      </c>
      <c r="P139" t="n">
        <v>154.32</v>
      </c>
      <c r="Q139" t="n">
        <v>197.75</v>
      </c>
      <c r="R139" t="n">
        <v>29.88</v>
      </c>
      <c r="S139" t="n">
        <v>25.4</v>
      </c>
      <c r="T139" t="n">
        <v>1412.99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282.389045093298</v>
      </c>
      <c r="AB139" t="n">
        <v>386.3771496220706</v>
      </c>
      <c r="AC139" t="n">
        <v>349.5018567458748</v>
      </c>
      <c r="AD139" t="n">
        <v>282389.045093298</v>
      </c>
      <c r="AE139" t="n">
        <v>386377.1496220707</v>
      </c>
      <c r="AF139" t="n">
        <v>1.709988370540192e-06</v>
      </c>
      <c r="AG139" t="n">
        <v>12</v>
      </c>
      <c r="AH139" t="n">
        <v>349501.8567458748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7.4928</v>
      </c>
      <c r="E140" t="n">
        <v>13.35</v>
      </c>
      <c r="F140" t="n">
        <v>10.47</v>
      </c>
      <c r="G140" t="n">
        <v>125.59</v>
      </c>
      <c r="H140" t="n">
        <v>2.21</v>
      </c>
      <c r="I140" t="n">
        <v>5</v>
      </c>
      <c r="J140" t="n">
        <v>285.67</v>
      </c>
      <c r="K140" t="n">
        <v>56.94</v>
      </c>
      <c r="L140" t="n">
        <v>35.5</v>
      </c>
      <c r="M140" t="n">
        <v>3</v>
      </c>
      <c r="N140" t="n">
        <v>78.23</v>
      </c>
      <c r="O140" t="n">
        <v>35467.08</v>
      </c>
      <c r="P140" t="n">
        <v>154.11</v>
      </c>
      <c r="Q140" t="n">
        <v>197.78</v>
      </c>
      <c r="R140" t="n">
        <v>29.77</v>
      </c>
      <c r="S140" t="n">
        <v>25.4</v>
      </c>
      <c r="T140" t="n">
        <v>1354.42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282.1897698783563</v>
      </c>
      <c r="AB140" t="n">
        <v>386.1044924815854</v>
      </c>
      <c r="AC140" t="n">
        <v>349.2552216202008</v>
      </c>
      <c r="AD140" t="n">
        <v>282189.7698783564</v>
      </c>
      <c r="AE140" t="n">
        <v>386104.4924815854</v>
      </c>
      <c r="AF140" t="n">
        <v>1.710513432051738e-06</v>
      </c>
      <c r="AG140" t="n">
        <v>12</v>
      </c>
      <c r="AH140" t="n">
        <v>349255.2216202008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7.4913</v>
      </c>
      <c r="E141" t="n">
        <v>13.35</v>
      </c>
      <c r="F141" t="n">
        <v>10.47</v>
      </c>
      <c r="G141" t="n">
        <v>125.62</v>
      </c>
      <c r="H141" t="n">
        <v>2.22</v>
      </c>
      <c r="I141" t="n">
        <v>5</v>
      </c>
      <c r="J141" t="n">
        <v>286.17</v>
      </c>
      <c r="K141" t="n">
        <v>56.94</v>
      </c>
      <c r="L141" t="n">
        <v>35.75</v>
      </c>
      <c r="M141" t="n">
        <v>3</v>
      </c>
      <c r="N141" t="n">
        <v>78.48</v>
      </c>
      <c r="O141" t="n">
        <v>35528.95</v>
      </c>
      <c r="P141" t="n">
        <v>153.88</v>
      </c>
      <c r="Q141" t="n">
        <v>197.75</v>
      </c>
      <c r="R141" t="n">
        <v>29.81</v>
      </c>
      <c r="S141" t="n">
        <v>25.4</v>
      </c>
      <c r="T141" t="n">
        <v>1374.02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282.0531472491946</v>
      </c>
      <c r="AB141" t="n">
        <v>385.9175593730012</v>
      </c>
      <c r="AC141" t="n">
        <v>349.0861291451375</v>
      </c>
      <c r="AD141" t="n">
        <v>282053.1472491946</v>
      </c>
      <c r="AE141" t="n">
        <v>385917.5593730012</v>
      </c>
      <c r="AF141" t="n">
        <v>1.710171000631164e-06</v>
      </c>
      <c r="AG141" t="n">
        <v>12</v>
      </c>
      <c r="AH141" t="n">
        <v>349086.1291451376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7.4903</v>
      </c>
      <c r="E142" t="n">
        <v>13.35</v>
      </c>
      <c r="F142" t="n">
        <v>10.47</v>
      </c>
      <c r="G142" t="n">
        <v>125.64</v>
      </c>
      <c r="H142" t="n">
        <v>2.24</v>
      </c>
      <c r="I142" t="n">
        <v>5</v>
      </c>
      <c r="J142" t="n">
        <v>286.68</v>
      </c>
      <c r="K142" t="n">
        <v>56.94</v>
      </c>
      <c r="L142" t="n">
        <v>36</v>
      </c>
      <c r="M142" t="n">
        <v>3</v>
      </c>
      <c r="N142" t="n">
        <v>78.73</v>
      </c>
      <c r="O142" t="n">
        <v>35591.05</v>
      </c>
      <c r="P142" t="n">
        <v>153.68</v>
      </c>
      <c r="Q142" t="n">
        <v>197.77</v>
      </c>
      <c r="R142" t="n">
        <v>29.77</v>
      </c>
      <c r="S142" t="n">
        <v>25.4</v>
      </c>
      <c r="T142" t="n">
        <v>1357.39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281.9281301706199</v>
      </c>
      <c r="AB142" t="n">
        <v>385.7465054907311</v>
      </c>
      <c r="AC142" t="n">
        <v>348.9314004053157</v>
      </c>
      <c r="AD142" t="n">
        <v>281928.1301706199</v>
      </c>
      <c r="AE142" t="n">
        <v>385746.5054907311</v>
      </c>
      <c r="AF142" t="n">
        <v>1.709942713017449e-06</v>
      </c>
      <c r="AG142" t="n">
        <v>12</v>
      </c>
      <c r="AH142" t="n">
        <v>348931.4004053157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7.4928</v>
      </c>
      <c r="E143" t="n">
        <v>13.35</v>
      </c>
      <c r="F143" t="n">
        <v>10.47</v>
      </c>
      <c r="G143" t="n">
        <v>125.59</v>
      </c>
      <c r="H143" t="n">
        <v>2.25</v>
      </c>
      <c r="I143" t="n">
        <v>5</v>
      </c>
      <c r="J143" t="n">
        <v>287.18</v>
      </c>
      <c r="K143" t="n">
        <v>56.94</v>
      </c>
      <c r="L143" t="n">
        <v>36.25</v>
      </c>
      <c r="M143" t="n">
        <v>3</v>
      </c>
      <c r="N143" t="n">
        <v>78.98999999999999</v>
      </c>
      <c r="O143" t="n">
        <v>35653.12</v>
      </c>
      <c r="P143" t="n">
        <v>153.51</v>
      </c>
      <c r="Q143" t="n">
        <v>197.8</v>
      </c>
      <c r="R143" t="n">
        <v>29.77</v>
      </c>
      <c r="S143" t="n">
        <v>25.4</v>
      </c>
      <c r="T143" t="n">
        <v>1356.93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281.7539948489714</v>
      </c>
      <c r="AB143" t="n">
        <v>385.5082458613435</v>
      </c>
      <c r="AC143" t="n">
        <v>348.7158799405573</v>
      </c>
      <c r="AD143" t="n">
        <v>281753.9948489714</v>
      </c>
      <c r="AE143" t="n">
        <v>385508.2458613435</v>
      </c>
      <c r="AF143" t="n">
        <v>1.710513432051738e-06</v>
      </c>
      <c r="AG143" t="n">
        <v>12</v>
      </c>
      <c r="AH143" t="n">
        <v>348715.8799405573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7.5293</v>
      </c>
      <c r="E144" t="n">
        <v>13.28</v>
      </c>
      <c r="F144" t="n">
        <v>10.45</v>
      </c>
      <c r="G144" t="n">
        <v>156.68</v>
      </c>
      <c r="H144" t="n">
        <v>2.26</v>
      </c>
      <c r="I144" t="n">
        <v>4</v>
      </c>
      <c r="J144" t="n">
        <v>287.68</v>
      </c>
      <c r="K144" t="n">
        <v>56.94</v>
      </c>
      <c r="L144" t="n">
        <v>36.5</v>
      </c>
      <c r="M144" t="n">
        <v>2</v>
      </c>
      <c r="N144" t="n">
        <v>79.23999999999999</v>
      </c>
      <c r="O144" t="n">
        <v>35715.3</v>
      </c>
      <c r="P144" t="n">
        <v>153.01</v>
      </c>
      <c r="Q144" t="n">
        <v>197.79</v>
      </c>
      <c r="R144" t="n">
        <v>29.11</v>
      </c>
      <c r="S144" t="n">
        <v>25.4</v>
      </c>
      <c r="T144" t="n">
        <v>1029.3</v>
      </c>
      <c r="U144" t="n">
        <v>0.87</v>
      </c>
      <c r="V144" t="n">
        <v>0.89</v>
      </c>
      <c r="W144" t="n">
        <v>2.94</v>
      </c>
      <c r="X144" t="n">
        <v>0.06</v>
      </c>
      <c r="Y144" t="n">
        <v>1</v>
      </c>
      <c r="Z144" t="n">
        <v>10</v>
      </c>
      <c r="AA144" t="n">
        <v>280.5809315491321</v>
      </c>
      <c r="AB144" t="n">
        <v>383.9032089026029</v>
      </c>
      <c r="AC144" t="n">
        <v>347.2640254564755</v>
      </c>
      <c r="AD144" t="n">
        <v>280580.931549132</v>
      </c>
      <c r="AE144" t="n">
        <v>383903.2089026029</v>
      </c>
      <c r="AF144" t="n">
        <v>1.718845929952375e-06</v>
      </c>
      <c r="AG144" t="n">
        <v>12</v>
      </c>
      <c r="AH144" t="n">
        <v>347264.0254564754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7.5296</v>
      </c>
      <c r="E145" t="n">
        <v>13.28</v>
      </c>
      <c r="F145" t="n">
        <v>10.44</v>
      </c>
      <c r="G145" t="n">
        <v>156.67</v>
      </c>
      <c r="H145" t="n">
        <v>2.27</v>
      </c>
      <c r="I145" t="n">
        <v>4</v>
      </c>
      <c r="J145" t="n">
        <v>288.19</v>
      </c>
      <c r="K145" t="n">
        <v>56.94</v>
      </c>
      <c r="L145" t="n">
        <v>36.75</v>
      </c>
      <c r="M145" t="n">
        <v>2</v>
      </c>
      <c r="N145" t="n">
        <v>79.5</v>
      </c>
      <c r="O145" t="n">
        <v>35777.58</v>
      </c>
      <c r="P145" t="n">
        <v>153.25</v>
      </c>
      <c r="Q145" t="n">
        <v>197.75</v>
      </c>
      <c r="R145" t="n">
        <v>29.05</v>
      </c>
      <c r="S145" t="n">
        <v>25.4</v>
      </c>
      <c r="T145" t="n">
        <v>1001.96</v>
      </c>
      <c r="U145" t="n">
        <v>0.87</v>
      </c>
      <c r="V145" t="n">
        <v>0.89</v>
      </c>
      <c r="W145" t="n">
        <v>2.95</v>
      </c>
      <c r="X145" t="n">
        <v>0.05</v>
      </c>
      <c r="Y145" t="n">
        <v>1</v>
      </c>
      <c r="Z145" t="n">
        <v>10</v>
      </c>
      <c r="AA145" t="n">
        <v>280.7102004983976</v>
      </c>
      <c r="AB145" t="n">
        <v>384.0800803819316</v>
      </c>
      <c r="AC145" t="n">
        <v>347.4240165700577</v>
      </c>
      <c r="AD145" t="n">
        <v>280710.2004983976</v>
      </c>
      <c r="AE145" t="n">
        <v>384080.0803819316</v>
      </c>
      <c r="AF145" t="n">
        <v>1.71891441623649e-06</v>
      </c>
      <c r="AG145" t="n">
        <v>12</v>
      </c>
      <c r="AH145" t="n">
        <v>347424.0165700577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7.5323</v>
      </c>
      <c r="E146" t="n">
        <v>13.28</v>
      </c>
      <c r="F146" t="n">
        <v>10.44</v>
      </c>
      <c r="G146" t="n">
        <v>156.6</v>
      </c>
      <c r="H146" t="n">
        <v>2.28</v>
      </c>
      <c r="I146" t="n">
        <v>4</v>
      </c>
      <c r="J146" t="n">
        <v>288.7</v>
      </c>
      <c r="K146" t="n">
        <v>56.94</v>
      </c>
      <c r="L146" t="n">
        <v>37</v>
      </c>
      <c r="M146" t="n">
        <v>2</v>
      </c>
      <c r="N146" t="n">
        <v>79.75</v>
      </c>
      <c r="O146" t="n">
        <v>35839.97</v>
      </c>
      <c r="P146" t="n">
        <v>153.41</v>
      </c>
      <c r="Q146" t="n">
        <v>197.75</v>
      </c>
      <c r="R146" t="n">
        <v>28.95</v>
      </c>
      <c r="S146" t="n">
        <v>25.4</v>
      </c>
      <c r="T146" t="n">
        <v>948.97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280.7718023125354</v>
      </c>
      <c r="AB146" t="n">
        <v>384.1643667017152</v>
      </c>
      <c r="AC146" t="n">
        <v>347.5002587217778</v>
      </c>
      <c r="AD146" t="n">
        <v>280771.8023125355</v>
      </c>
      <c r="AE146" t="n">
        <v>384164.3667017152</v>
      </c>
      <c r="AF146" t="n">
        <v>1.719530792793523e-06</v>
      </c>
      <c r="AG146" t="n">
        <v>12</v>
      </c>
      <c r="AH146" t="n">
        <v>347500.2587217778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7.5298</v>
      </c>
      <c r="E147" t="n">
        <v>13.28</v>
      </c>
      <c r="F147" t="n">
        <v>10.44</v>
      </c>
      <c r="G147" t="n">
        <v>156.66</v>
      </c>
      <c r="H147" t="n">
        <v>2.29</v>
      </c>
      <c r="I147" t="n">
        <v>4</v>
      </c>
      <c r="J147" t="n">
        <v>289.2</v>
      </c>
      <c r="K147" t="n">
        <v>56.94</v>
      </c>
      <c r="L147" t="n">
        <v>37.25</v>
      </c>
      <c r="M147" t="n">
        <v>2</v>
      </c>
      <c r="N147" t="n">
        <v>80.01000000000001</v>
      </c>
      <c r="O147" t="n">
        <v>35902.46</v>
      </c>
      <c r="P147" t="n">
        <v>153.62</v>
      </c>
      <c r="Q147" t="n">
        <v>197.76</v>
      </c>
      <c r="R147" t="n">
        <v>28.98</v>
      </c>
      <c r="S147" t="n">
        <v>25.4</v>
      </c>
      <c r="T147" t="n">
        <v>968.17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280.973606963533</v>
      </c>
      <c r="AB147" t="n">
        <v>384.4404847282029</v>
      </c>
      <c r="AC147" t="n">
        <v>347.7500244313515</v>
      </c>
      <c r="AD147" t="n">
        <v>280973.606963533</v>
      </c>
      <c r="AE147" t="n">
        <v>384440.4847282029</v>
      </c>
      <c r="AF147" t="n">
        <v>1.718960073759233e-06</v>
      </c>
      <c r="AG147" t="n">
        <v>12</v>
      </c>
      <c r="AH147" t="n">
        <v>347750.0244313515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7.5287</v>
      </c>
      <c r="E148" t="n">
        <v>13.28</v>
      </c>
      <c r="F148" t="n">
        <v>10.45</v>
      </c>
      <c r="G148" t="n">
        <v>156.69</v>
      </c>
      <c r="H148" t="n">
        <v>2.31</v>
      </c>
      <c r="I148" t="n">
        <v>4</v>
      </c>
      <c r="J148" t="n">
        <v>289.71</v>
      </c>
      <c r="K148" t="n">
        <v>56.94</v>
      </c>
      <c r="L148" t="n">
        <v>37.5</v>
      </c>
      <c r="M148" t="n">
        <v>2</v>
      </c>
      <c r="N148" t="n">
        <v>80.27</v>
      </c>
      <c r="O148" t="n">
        <v>35965.05</v>
      </c>
      <c r="P148" t="n">
        <v>153.9</v>
      </c>
      <c r="Q148" t="n">
        <v>197.76</v>
      </c>
      <c r="R148" t="n">
        <v>29.11</v>
      </c>
      <c r="S148" t="n">
        <v>25.4</v>
      </c>
      <c r="T148" t="n">
        <v>1031.01</v>
      </c>
      <c r="U148" t="n">
        <v>0.87</v>
      </c>
      <c r="V148" t="n">
        <v>0.89</v>
      </c>
      <c r="W148" t="n">
        <v>2.95</v>
      </c>
      <c r="X148" t="n">
        <v>0.06</v>
      </c>
      <c r="Y148" t="n">
        <v>1</v>
      </c>
      <c r="Z148" t="n">
        <v>10</v>
      </c>
      <c r="AA148" t="n">
        <v>281.2362432987064</v>
      </c>
      <c r="AB148" t="n">
        <v>384.7998353486845</v>
      </c>
      <c r="AC148" t="n">
        <v>348.0750791329661</v>
      </c>
      <c r="AD148" t="n">
        <v>281236.2432987064</v>
      </c>
      <c r="AE148" t="n">
        <v>384799.8353486845</v>
      </c>
      <c r="AF148" t="n">
        <v>1.718708957384145e-06</v>
      </c>
      <c r="AG148" t="n">
        <v>12</v>
      </c>
      <c r="AH148" t="n">
        <v>348075.0791329661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7.5295</v>
      </c>
      <c r="E149" t="n">
        <v>13.28</v>
      </c>
      <c r="F149" t="n">
        <v>10.44</v>
      </c>
      <c r="G149" t="n">
        <v>156.67</v>
      </c>
      <c r="H149" t="n">
        <v>2.32</v>
      </c>
      <c r="I149" t="n">
        <v>4</v>
      </c>
      <c r="J149" t="n">
        <v>290.22</v>
      </c>
      <c r="K149" t="n">
        <v>56.94</v>
      </c>
      <c r="L149" t="n">
        <v>37.75</v>
      </c>
      <c r="M149" t="n">
        <v>2</v>
      </c>
      <c r="N149" t="n">
        <v>80.52</v>
      </c>
      <c r="O149" t="n">
        <v>36027.75</v>
      </c>
      <c r="P149" t="n">
        <v>154.03</v>
      </c>
      <c r="Q149" t="n">
        <v>197.75</v>
      </c>
      <c r="R149" t="n">
        <v>29.07</v>
      </c>
      <c r="S149" t="n">
        <v>25.4</v>
      </c>
      <c r="T149" t="n">
        <v>1009.28</v>
      </c>
      <c r="U149" t="n">
        <v>0.87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281.2759473629341</v>
      </c>
      <c r="AB149" t="n">
        <v>384.8541602009805</v>
      </c>
      <c r="AC149" t="n">
        <v>348.1242192976044</v>
      </c>
      <c r="AD149" t="n">
        <v>281275.9473629341</v>
      </c>
      <c r="AE149" t="n">
        <v>384854.1602009805</v>
      </c>
      <c r="AF149" t="n">
        <v>1.718891587475118e-06</v>
      </c>
      <c r="AG149" t="n">
        <v>12</v>
      </c>
      <c r="AH149" t="n">
        <v>348124.2192976044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7.5292</v>
      </c>
      <c r="E150" t="n">
        <v>13.28</v>
      </c>
      <c r="F150" t="n">
        <v>10.45</v>
      </c>
      <c r="G150" t="n">
        <v>156.68</v>
      </c>
      <c r="H150" t="n">
        <v>2.33</v>
      </c>
      <c r="I150" t="n">
        <v>4</v>
      </c>
      <c r="J150" t="n">
        <v>290.73</v>
      </c>
      <c r="K150" t="n">
        <v>56.94</v>
      </c>
      <c r="L150" t="n">
        <v>38</v>
      </c>
      <c r="M150" t="n">
        <v>2</v>
      </c>
      <c r="N150" t="n">
        <v>80.78</v>
      </c>
      <c r="O150" t="n">
        <v>36090.56</v>
      </c>
      <c r="P150" t="n">
        <v>154.21</v>
      </c>
      <c r="Q150" t="n">
        <v>197.75</v>
      </c>
      <c r="R150" t="n">
        <v>29.03</v>
      </c>
      <c r="S150" t="n">
        <v>25.4</v>
      </c>
      <c r="T150" t="n">
        <v>991.78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281.4502670280348</v>
      </c>
      <c r="AB150" t="n">
        <v>385.0926720572122</v>
      </c>
      <c r="AC150" t="n">
        <v>348.3399679170308</v>
      </c>
      <c r="AD150" t="n">
        <v>281450.2670280348</v>
      </c>
      <c r="AE150" t="n">
        <v>385092.6720572122</v>
      </c>
      <c r="AF150" t="n">
        <v>1.718823101191004e-06</v>
      </c>
      <c r="AG150" t="n">
        <v>12</v>
      </c>
      <c r="AH150" t="n">
        <v>348339.9679170308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7.5292</v>
      </c>
      <c r="E151" t="n">
        <v>13.28</v>
      </c>
      <c r="F151" t="n">
        <v>10.45</v>
      </c>
      <c r="G151" t="n">
        <v>156.68</v>
      </c>
      <c r="H151" t="n">
        <v>2.34</v>
      </c>
      <c r="I151" t="n">
        <v>4</v>
      </c>
      <c r="J151" t="n">
        <v>291.24</v>
      </c>
      <c r="K151" t="n">
        <v>56.94</v>
      </c>
      <c r="L151" t="n">
        <v>38.25</v>
      </c>
      <c r="M151" t="n">
        <v>2</v>
      </c>
      <c r="N151" t="n">
        <v>81.04000000000001</v>
      </c>
      <c r="O151" t="n">
        <v>36153.47</v>
      </c>
      <c r="P151" t="n">
        <v>154.45</v>
      </c>
      <c r="Q151" t="n">
        <v>197.75</v>
      </c>
      <c r="R151" t="n">
        <v>29.08</v>
      </c>
      <c r="S151" t="n">
        <v>25.4</v>
      </c>
      <c r="T151" t="n">
        <v>1014.58</v>
      </c>
      <c r="U151" t="n">
        <v>0.87</v>
      </c>
      <c r="V151" t="n">
        <v>0.89</v>
      </c>
      <c r="W151" t="n">
        <v>2.95</v>
      </c>
      <c r="X151" t="n">
        <v>0.06</v>
      </c>
      <c r="Y151" t="n">
        <v>1</v>
      </c>
      <c r="Z151" t="n">
        <v>10</v>
      </c>
      <c r="AA151" t="n">
        <v>281.6237343361247</v>
      </c>
      <c r="AB151" t="n">
        <v>385.3300176809783</v>
      </c>
      <c r="AC151" t="n">
        <v>348.5546616075814</v>
      </c>
      <c r="AD151" t="n">
        <v>281623.7343361247</v>
      </c>
      <c r="AE151" t="n">
        <v>385330.0176809783</v>
      </c>
      <c r="AF151" t="n">
        <v>1.718823101191004e-06</v>
      </c>
      <c r="AG151" t="n">
        <v>12</v>
      </c>
      <c r="AH151" t="n">
        <v>348554.6616075814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7.5315</v>
      </c>
      <c r="E152" t="n">
        <v>13.28</v>
      </c>
      <c r="F152" t="n">
        <v>10.44</v>
      </c>
      <c r="G152" t="n">
        <v>156.62</v>
      </c>
      <c r="H152" t="n">
        <v>2.35</v>
      </c>
      <c r="I152" t="n">
        <v>4</v>
      </c>
      <c r="J152" t="n">
        <v>291.75</v>
      </c>
      <c r="K152" t="n">
        <v>56.94</v>
      </c>
      <c r="L152" t="n">
        <v>38.5</v>
      </c>
      <c r="M152" t="n">
        <v>2</v>
      </c>
      <c r="N152" t="n">
        <v>81.31</v>
      </c>
      <c r="O152" t="n">
        <v>36216.49</v>
      </c>
      <c r="P152" t="n">
        <v>154.55</v>
      </c>
      <c r="Q152" t="n">
        <v>197.75</v>
      </c>
      <c r="R152" t="n">
        <v>29.01</v>
      </c>
      <c r="S152" t="n">
        <v>25.4</v>
      </c>
      <c r="T152" t="n">
        <v>982.3200000000001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281.6115272972236</v>
      </c>
      <c r="AB152" t="n">
        <v>385.3133154718174</v>
      </c>
      <c r="AC152" t="n">
        <v>348.5395534338211</v>
      </c>
      <c r="AD152" t="n">
        <v>281611.5272972236</v>
      </c>
      <c r="AE152" t="n">
        <v>385313.3154718174</v>
      </c>
      <c r="AF152" t="n">
        <v>1.719348162702551e-06</v>
      </c>
      <c r="AG152" t="n">
        <v>12</v>
      </c>
      <c r="AH152" t="n">
        <v>348539.5534338211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7.5308</v>
      </c>
      <c r="E153" t="n">
        <v>13.28</v>
      </c>
      <c r="F153" t="n">
        <v>10.44</v>
      </c>
      <c r="G153" t="n">
        <v>156.64</v>
      </c>
      <c r="H153" t="n">
        <v>2.36</v>
      </c>
      <c r="I153" t="n">
        <v>4</v>
      </c>
      <c r="J153" t="n">
        <v>292.26</v>
      </c>
      <c r="K153" t="n">
        <v>56.94</v>
      </c>
      <c r="L153" t="n">
        <v>38.75</v>
      </c>
      <c r="M153" t="n">
        <v>2</v>
      </c>
      <c r="N153" t="n">
        <v>81.56999999999999</v>
      </c>
      <c r="O153" t="n">
        <v>36279.61</v>
      </c>
      <c r="P153" t="n">
        <v>154.64</v>
      </c>
      <c r="Q153" t="n">
        <v>197.75</v>
      </c>
      <c r="R153" t="n">
        <v>28.98</v>
      </c>
      <c r="S153" t="n">
        <v>25.4</v>
      </c>
      <c r="T153" t="n">
        <v>967.91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281.6906491089675</v>
      </c>
      <c r="AB153" t="n">
        <v>385.4215734252533</v>
      </c>
      <c r="AC153" t="n">
        <v>348.6374794001221</v>
      </c>
      <c r="AD153" t="n">
        <v>281690.6491089675</v>
      </c>
      <c r="AE153" t="n">
        <v>385421.5734252533</v>
      </c>
      <c r="AF153" t="n">
        <v>1.719188361372949e-06</v>
      </c>
      <c r="AG153" t="n">
        <v>12</v>
      </c>
      <c r="AH153" t="n">
        <v>348637.4794001221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7.5298</v>
      </c>
      <c r="E154" t="n">
        <v>13.28</v>
      </c>
      <c r="F154" t="n">
        <v>10.44</v>
      </c>
      <c r="G154" t="n">
        <v>156.66</v>
      </c>
      <c r="H154" t="n">
        <v>2.37</v>
      </c>
      <c r="I154" t="n">
        <v>4</v>
      </c>
      <c r="J154" t="n">
        <v>292.77</v>
      </c>
      <c r="K154" t="n">
        <v>56.94</v>
      </c>
      <c r="L154" t="n">
        <v>39</v>
      </c>
      <c r="M154" t="n">
        <v>2</v>
      </c>
      <c r="N154" t="n">
        <v>81.83</v>
      </c>
      <c r="O154" t="n">
        <v>36342.85</v>
      </c>
      <c r="P154" t="n">
        <v>154.77</v>
      </c>
      <c r="Q154" t="n">
        <v>197.75</v>
      </c>
      <c r="R154" t="n">
        <v>29.06</v>
      </c>
      <c r="S154" t="n">
        <v>25.4</v>
      </c>
      <c r="T154" t="n">
        <v>1004.08</v>
      </c>
      <c r="U154" t="n">
        <v>0.87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281.8047382488264</v>
      </c>
      <c r="AB154" t="n">
        <v>385.5776752196658</v>
      </c>
      <c r="AC154" t="n">
        <v>348.7786830583661</v>
      </c>
      <c r="AD154" t="n">
        <v>281804.7382488264</v>
      </c>
      <c r="AE154" t="n">
        <v>385577.6752196657</v>
      </c>
      <c r="AF154" t="n">
        <v>1.718960073759233e-06</v>
      </c>
      <c r="AG154" t="n">
        <v>12</v>
      </c>
      <c r="AH154" t="n">
        <v>348778.6830583661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7.5263</v>
      </c>
      <c r="E155" t="n">
        <v>13.29</v>
      </c>
      <c r="F155" t="n">
        <v>10.45</v>
      </c>
      <c r="G155" t="n">
        <v>156.75</v>
      </c>
      <c r="H155" t="n">
        <v>2.38</v>
      </c>
      <c r="I155" t="n">
        <v>4</v>
      </c>
      <c r="J155" t="n">
        <v>293.29</v>
      </c>
      <c r="K155" t="n">
        <v>56.94</v>
      </c>
      <c r="L155" t="n">
        <v>39.25</v>
      </c>
      <c r="M155" t="n">
        <v>2</v>
      </c>
      <c r="N155" t="n">
        <v>82.09</v>
      </c>
      <c r="O155" t="n">
        <v>36406.19</v>
      </c>
      <c r="P155" t="n">
        <v>154.96</v>
      </c>
      <c r="Q155" t="n">
        <v>197.75</v>
      </c>
      <c r="R155" t="n">
        <v>29.26</v>
      </c>
      <c r="S155" t="n">
        <v>25.4</v>
      </c>
      <c r="T155" t="n">
        <v>1108.12</v>
      </c>
      <c r="U155" t="n">
        <v>0.87</v>
      </c>
      <c r="V155" t="n">
        <v>0.89</v>
      </c>
      <c r="W155" t="n">
        <v>2.95</v>
      </c>
      <c r="X155" t="n">
        <v>0.06</v>
      </c>
      <c r="Y155" t="n">
        <v>1</v>
      </c>
      <c r="Z155" t="n">
        <v>10</v>
      </c>
      <c r="AA155" t="n">
        <v>282.050887759714</v>
      </c>
      <c r="AB155" t="n">
        <v>385.9144678398123</v>
      </c>
      <c r="AC155" t="n">
        <v>349.0833326635372</v>
      </c>
      <c r="AD155" t="n">
        <v>282050.887759714</v>
      </c>
      <c r="AE155" t="n">
        <v>385914.4678398123</v>
      </c>
      <c r="AF155" t="n">
        <v>1.718161067111227e-06</v>
      </c>
      <c r="AG155" t="n">
        <v>12</v>
      </c>
      <c r="AH155" t="n">
        <v>349083.3326635372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7.5279</v>
      </c>
      <c r="E156" t="n">
        <v>13.28</v>
      </c>
      <c r="F156" t="n">
        <v>10.45</v>
      </c>
      <c r="G156" t="n">
        <v>156.71</v>
      </c>
      <c r="H156" t="n">
        <v>2.39</v>
      </c>
      <c r="I156" t="n">
        <v>4</v>
      </c>
      <c r="J156" t="n">
        <v>293.8</v>
      </c>
      <c r="K156" t="n">
        <v>56.94</v>
      </c>
      <c r="L156" t="n">
        <v>39.5</v>
      </c>
      <c r="M156" t="n">
        <v>2</v>
      </c>
      <c r="N156" t="n">
        <v>82.36</v>
      </c>
      <c r="O156" t="n">
        <v>36469.64</v>
      </c>
      <c r="P156" t="n">
        <v>155.03</v>
      </c>
      <c r="Q156" t="n">
        <v>197.75</v>
      </c>
      <c r="R156" t="n">
        <v>29.22</v>
      </c>
      <c r="S156" t="n">
        <v>25.4</v>
      </c>
      <c r="T156" t="n">
        <v>1083.56</v>
      </c>
      <c r="U156" t="n">
        <v>0.87</v>
      </c>
      <c r="V156" t="n">
        <v>0.89</v>
      </c>
      <c r="W156" t="n">
        <v>2.94</v>
      </c>
      <c r="X156" t="n">
        <v>0.06</v>
      </c>
      <c r="Y156" t="n">
        <v>1</v>
      </c>
      <c r="Z156" t="n">
        <v>10</v>
      </c>
      <c r="AA156" t="n">
        <v>282.0691901616161</v>
      </c>
      <c r="AB156" t="n">
        <v>385.9395099935397</v>
      </c>
      <c r="AC156" t="n">
        <v>349.1059848292598</v>
      </c>
      <c r="AD156" t="n">
        <v>282069.1901616161</v>
      </c>
      <c r="AE156" t="n">
        <v>385939.5099935397</v>
      </c>
      <c r="AF156" t="n">
        <v>1.718526327293173e-06</v>
      </c>
      <c r="AG156" t="n">
        <v>12</v>
      </c>
      <c r="AH156" t="n">
        <v>349105.9848292598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7.5273</v>
      </c>
      <c r="E157" t="n">
        <v>13.28</v>
      </c>
      <c r="F157" t="n">
        <v>10.45</v>
      </c>
      <c r="G157" t="n">
        <v>156.73</v>
      </c>
      <c r="H157" t="n">
        <v>2.41</v>
      </c>
      <c r="I157" t="n">
        <v>4</v>
      </c>
      <c r="J157" t="n">
        <v>294.32</v>
      </c>
      <c r="K157" t="n">
        <v>56.94</v>
      </c>
      <c r="L157" t="n">
        <v>39.75</v>
      </c>
      <c r="M157" t="n">
        <v>2</v>
      </c>
      <c r="N157" t="n">
        <v>82.62</v>
      </c>
      <c r="O157" t="n">
        <v>36533.2</v>
      </c>
      <c r="P157" t="n">
        <v>155.13</v>
      </c>
      <c r="Q157" t="n">
        <v>197.75</v>
      </c>
      <c r="R157" t="n">
        <v>29.28</v>
      </c>
      <c r="S157" t="n">
        <v>25.4</v>
      </c>
      <c r="T157" t="n">
        <v>1114.23</v>
      </c>
      <c r="U157" t="n">
        <v>0.87</v>
      </c>
      <c r="V157" t="n">
        <v>0.89</v>
      </c>
      <c r="W157" t="n">
        <v>2.94</v>
      </c>
      <c r="X157" t="n">
        <v>0.06</v>
      </c>
      <c r="Y157" t="n">
        <v>1</v>
      </c>
      <c r="Z157" t="n">
        <v>10</v>
      </c>
      <c r="AA157" t="n">
        <v>282.1536017376513</v>
      </c>
      <c r="AB157" t="n">
        <v>386.055005635847</v>
      </c>
      <c r="AC157" t="n">
        <v>349.2104577295644</v>
      </c>
      <c r="AD157" t="n">
        <v>282153.6017376513</v>
      </c>
      <c r="AE157" t="n">
        <v>386055.005635847</v>
      </c>
      <c r="AF157" t="n">
        <v>1.718389354724943e-06</v>
      </c>
      <c r="AG157" t="n">
        <v>12</v>
      </c>
      <c r="AH157" t="n">
        <v>349210.4577295644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7.5298</v>
      </c>
      <c r="E158" t="n">
        <v>13.28</v>
      </c>
      <c r="F158" t="n">
        <v>10.44</v>
      </c>
      <c r="G158" t="n">
        <v>156.66</v>
      </c>
      <c r="H158" t="n">
        <v>2.42</v>
      </c>
      <c r="I158" t="n">
        <v>4</v>
      </c>
      <c r="J158" t="n">
        <v>294.83</v>
      </c>
      <c r="K158" t="n">
        <v>56.94</v>
      </c>
      <c r="L158" t="n">
        <v>40</v>
      </c>
      <c r="M158" t="n">
        <v>2</v>
      </c>
      <c r="N158" t="n">
        <v>82.89</v>
      </c>
      <c r="O158" t="n">
        <v>36596.87</v>
      </c>
      <c r="P158" t="n">
        <v>155.04</v>
      </c>
      <c r="Q158" t="n">
        <v>197.75</v>
      </c>
      <c r="R158" t="n">
        <v>29.08</v>
      </c>
      <c r="S158" t="n">
        <v>25.4</v>
      </c>
      <c r="T158" t="n">
        <v>1015.08</v>
      </c>
      <c r="U158" t="n">
        <v>0.87</v>
      </c>
      <c r="V158" t="n">
        <v>0.89</v>
      </c>
      <c r="W158" t="n">
        <v>2.94</v>
      </c>
      <c r="X158" t="n">
        <v>0.05</v>
      </c>
      <c r="Y158" t="n">
        <v>1</v>
      </c>
      <c r="Z158" t="n">
        <v>10</v>
      </c>
      <c r="AA158" t="n">
        <v>281.9998734201561</v>
      </c>
      <c r="AB158" t="n">
        <v>385.8446677698353</v>
      </c>
      <c r="AC158" t="n">
        <v>349.0201942142739</v>
      </c>
      <c r="AD158" t="n">
        <v>281999.8734201561</v>
      </c>
      <c r="AE158" t="n">
        <v>385844.6677698353</v>
      </c>
      <c r="AF158" t="n">
        <v>1.718960073759233e-06</v>
      </c>
      <c r="AG158" t="n">
        <v>12</v>
      </c>
      <c r="AH158" t="n">
        <v>349020.1942142739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6.7427</v>
      </c>
      <c r="E2" t="n">
        <v>14.83</v>
      </c>
      <c r="F2" t="n">
        <v>11.77</v>
      </c>
      <c r="G2" t="n">
        <v>10.38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66</v>
      </c>
      <c r="N2" t="n">
        <v>9.74</v>
      </c>
      <c r="O2" t="n">
        <v>10204.21</v>
      </c>
      <c r="P2" t="n">
        <v>92.44</v>
      </c>
      <c r="Q2" t="n">
        <v>197.82</v>
      </c>
      <c r="R2" t="n">
        <v>70.23</v>
      </c>
      <c r="S2" t="n">
        <v>25.4</v>
      </c>
      <c r="T2" t="n">
        <v>21269.64</v>
      </c>
      <c r="U2" t="n">
        <v>0.36</v>
      </c>
      <c r="V2" t="n">
        <v>0.79</v>
      </c>
      <c r="W2" t="n">
        <v>3.05</v>
      </c>
      <c r="X2" t="n">
        <v>1.37</v>
      </c>
      <c r="Y2" t="n">
        <v>1</v>
      </c>
      <c r="Z2" t="n">
        <v>10</v>
      </c>
      <c r="AA2" t="n">
        <v>226.7435942186254</v>
      </c>
      <c r="AB2" t="n">
        <v>310.2405888311638</v>
      </c>
      <c r="AC2" t="n">
        <v>280.6316624586105</v>
      </c>
      <c r="AD2" t="n">
        <v>226743.5942186254</v>
      </c>
      <c r="AE2" t="n">
        <v>310240.5888311638</v>
      </c>
      <c r="AF2" t="n">
        <v>1.816748778259391e-06</v>
      </c>
      <c r="AG2" t="n">
        <v>13</v>
      </c>
      <c r="AH2" t="n">
        <v>280631.6624586105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7.0211</v>
      </c>
      <c r="E3" t="n">
        <v>14.24</v>
      </c>
      <c r="F3" t="n">
        <v>11.44</v>
      </c>
      <c r="G3" t="n">
        <v>12.95</v>
      </c>
      <c r="H3" t="n">
        <v>0.27</v>
      </c>
      <c r="I3" t="n">
        <v>53</v>
      </c>
      <c r="J3" t="n">
        <v>81.14</v>
      </c>
      <c r="K3" t="n">
        <v>35.1</v>
      </c>
      <c r="L3" t="n">
        <v>1.25</v>
      </c>
      <c r="M3" t="n">
        <v>51</v>
      </c>
      <c r="N3" t="n">
        <v>9.789999999999999</v>
      </c>
      <c r="O3" t="n">
        <v>10241.25</v>
      </c>
      <c r="P3" t="n">
        <v>89.42</v>
      </c>
      <c r="Q3" t="n">
        <v>197.86</v>
      </c>
      <c r="R3" t="n">
        <v>60.09</v>
      </c>
      <c r="S3" t="n">
        <v>25.4</v>
      </c>
      <c r="T3" t="n">
        <v>16274.27</v>
      </c>
      <c r="U3" t="n">
        <v>0.42</v>
      </c>
      <c r="V3" t="n">
        <v>0.8100000000000001</v>
      </c>
      <c r="W3" t="n">
        <v>3.02</v>
      </c>
      <c r="X3" t="n">
        <v>1.05</v>
      </c>
      <c r="Y3" t="n">
        <v>1</v>
      </c>
      <c r="Z3" t="n">
        <v>10</v>
      </c>
      <c r="AA3" t="n">
        <v>219.3761324726746</v>
      </c>
      <c r="AB3" t="n">
        <v>300.1601026408863</v>
      </c>
      <c r="AC3" t="n">
        <v>271.5132437222786</v>
      </c>
      <c r="AD3" t="n">
        <v>219376.1324726746</v>
      </c>
      <c r="AE3" t="n">
        <v>300160.1026408863</v>
      </c>
      <c r="AF3" t="n">
        <v>1.891760696314089e-06</v>
      </c>
      <c r="AG3" t="n">
        <v>13</v>
      </c>
      <c r="AH3" t="n">
        <v>271513.2437222786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7.2049</v>
      </c>
      <c r="E4" t="n">
        <v>13.88</v>
      </c>
      <c r="F4" t="n">
        <v>11.25</v>
      </c>
      <c r="G4" t="n">
        <v>15.69</v>
      </c>
      <c r="H4" t="n">
        <v>0.32</v>
      </c>
      <c r="I4" t="n">
        <v>43</v>
      </c>
      <c r="J4" t="n">
        <v>81.44</v>
      </c>
      <c r="K4" t="n">
        <v>35.1</v>
      </c>
      <c r="L4" t="n">
        <v>1.5</v>
      </c>
      <c r="M4" t="n">
        <v>41</v>
      </c>
      <c r="N4" t="n">
        <v>9.84</v>
      </c>
      <c r="O4" t="n">
        <v>10278.32</v>
      </c>
      <c r="P4" t="n">
        <v>87.48999999999999</v>
      </c>
      <c r="Q4" t="n">
        <v>197.96</v>
      </c>
      <c r="R4" t="n">
        <v>53.88</v>
      </c>
      <c r="S4" t="n">
        <v>25.4</v>
      </c>
      <c r="T4" t="n">
        <v>13221.53</v>
      </c>
      <c r="U4" t="n">
        <v>0.47</v>
      </c>
      <c r="V4" t="n">
        <v>0.83</v>
      </c>
      <c r="W4" t="n">
        <v>3.01</v>
      </c>
      <c r="X4" t="n">
        <v>0.85</v>
      </c>
      <c r="Y4" t="n">
        <v>1</v>
      </c>
      <c r="Z4" t="n">
        <v>10</v>
      </c>
      <c r="AA4" t="n">
        <v>214.9411857375005</v>
      </c>
      <c r="AB4" t="n">
        <v>294.0920128617828</v>
      </c>
      <c r="AC4" t="n">
        <v>266.0242839150735</v>
      </c>
      <c r="AD4" t="n">
        <v>214941.1857375005</v>
      </c>
      <c r="AE4" t="n">
        <v>294092.0128617829</v>
      </c>
      <c r="AF4" t="n">
        <v>1.941283650834397e-06</v>
      </c>
      <c r="AG4" t="n">
        <v>13</v>
      </c>
      <c r="AH4" t="n">
        <v>266024.2839150735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7.3275</v>
      </c>
      <c r="E5" t="n">
        <v>13.65</v>
      </c>
      <c r="F5" t="n">
        <v>11.12</v>
      </c>
      <c r="G5" t="n">
        <v>18.03</v>
      </c>
      <c r="H5" t="n">
        <v>0.38</v>
      </c>
      <c r="I5" t="n">
        <v>37</v>
      </c>
      <c r="J5" t="n">
        <v>81.73999999999999</v>
      </c>
      <c r="K5" t="n">
        <v>35.1</v>
      </c>
      <c r="L5" t="n">
        <v>1.75</v>
      </c>
      <c r="M5" t="n">
        <v>35</v>
      </c>
      <c r="N5" t="n">
        <v>9.890000000000001</v>
      </c>
      <c r="O5" t="n">
        <v>10315.41</v>
      </c>
      <c r="P5" t="n">
        <v>86.19</v>
      </c>
      <c r="Q5" t="n">
        <v>197.93</v>
      </c>
      <c r="R5" t="n">
        <v>49.94</v>
      </c>
      <c r="S5" t="n">
        <v>25.4</v>
      </c>
      <c r="T5" t="n">
        <v>11281.99</v>
      </c>
      <c r="U5" t="n">
        <v>0.51</v>
      </c>
      <c r="V5" t="n">
        <v>0.84</v>
      </c>
      <c r="W5" t="n">
        <v>3</v>
      </c>
      <c r="X5" t="n">
        <v>0.72</v>
      </c>
      <c r="Y5" t="n">
        <v>1</v>
      </c>
      <c r="Z5" t="n">
        <v>10</v>
      </c>
      <c r="AA5" t="n">
        <v>202.8888062637721</v>
      </c>
      <c r="AB5" t="n">
        <v>277.60141555238</v>
      </c>
      <c r="AC5" t="n">
        <v>251.1075260681761</v>
      </c>
      <c r="AD5" t="n">
        <v>202888.8062637721</v>
      </c>
      <c r="AE5" t="n">
        <v>277601.41555238</v>
      </c>
      <c r="AF5" t="n">
        <v>1.97431691647199e-06</v>
      </c>
      <c r="AG5" t="n">
        <v>12</v>
      </c>
      <c r="AH5" t="n">
        <v>251107.5260681761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7.4196</v>
      </c>
      <c r="E6" t="n">
        <v>13.48</v>
      </c>
      <c r="F6" t="n">
        <v>11.03</v>
      </c>
      <c r="G6" t="n">
        <v>20.69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30</v>
      </c>
      <c r="N6" t="n">
        <v>9.94</v>
      </c>
      <c r="O6" t="n">
        <v>10352.53</v>
      </c>
      <c r="P6" t="n">
        <v>85.09</v>
      </c>
      <c r="Q6" t="n">
        <v>197.89</v>
      </c>
      <c r="R6" t="n">
        <v>47.32</v>
      </c>
      <c r="S6" t="n">
        <v>25.4</v>
      </c>
      <c r="T6" t="n">
        <v>9997.07</v>
      </c>
      <c r="U6" t="n">
        <v>0.54</v>
      </c>
      <c r="V6" t="n">
        <v>0.84</v>
      </c>
      <c r="W6" t="n">
        <v>2.99</v>
      </c>
      <c r="X6" t="n">
        <v>0.64</v>
      </c>
      <c r="Y6" t="n">
        <v>1</v>
      </c>
      <c r="Z6" t="n">
        <v>10</v>
      </c>
      <c r="AA6" t="n">
        <v>200.7362781127615</v>
      </c>
      <c r="AB6" t="n">
        <v>274.6562315733289</v>
      </c>
      <c r="AC6" t="n">
        <v>248.443426314493</v>
      </c>
      <c r="AD6" t="n">
        <v>200736.2781127615</v>
      </c>
      <c r="AE6" t="n">
        <v>274656.2315733289</v>
      </c>
      <c r="AF6" t="n">
        <v>1.999132281604309e-06</v>
      </c>
      <c r="AG6" t="n">
        <v>12</v>
      </c>
      <c r="AH6" t="n">
        <v>248443.426314493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7.5131</v>
      </c>
      <c r="E7" t="n">
        <v>13.31</v>
      </c>
      <c r="F7" t="n">
        <v>10.94</v>
      </c>
      <c r="G7" t="n">
        <v>23.43</v>
      </c>
      <c r="H7" t="n">
        <v>0.48</v>
      </c>
      <c r="I7" t="n">
        <v>28</v>
      </c>
      <c r="J7" t="n">
        <v>82.34</v>
      </c>
      <c r="K7" t="n">
        <v>35.1</v>
      </c>
      <c r="L7" t="n">
        <v>2.25</v>
      </c>
      <c r="M7" t="n">
        <v>26</v>
      </c>
      <c r="N7" t="n">
        <v>9.99</v>
      </c>
      <c r="O7" t="n">
        <v>10389.66</v>
      </c>
      <c r="P7" t="n">
        <v>83.95</v>
      </c>
      <c r="Q7" t="n">
        <v>197.77</v>
      </c>
      <c r="R7" t="n">
        <v>44.37</v>
      </c>
      <c r="S7" t="n">
        <v>25.4</v>
      </c>
      <c r="T7" t="n">
        <v>8539.219999999999</v>
      </c>
      <c r="U7" t="n">
        <v>0.57</v>
      </c>
      <c r="V7" t="n">
        <v>0.85</v>
      </c>
      <c r="W7" t="n">
        <v>2.98</v>
      </c>
      <c r="X7" t="n">
        <v>0.54</v>
      </c>
      <c r="Y7" t="n">
        <v>1</v>
      </c>
      <c r="Z7" t="n">
        <v>10</v>
      </c>
      <c r="AA7" t="n">
        <v>198.5913920882182</v>
      </c>
      <c r="AB7" t="n">
        <v>271.7215038888572</v>
      </c>
      <c r="AC7" t="n">
        <v>245.7887849213101</v>
      </c>
      <c r="AD7" t="n">
        <v>198591.3920882182</v>
      </c>
      <c r="AE7" t="n">
        <v>271721.5038888571</v>
      </c>
      <c r="AF7" t="n">
        <v>2.024324861841789e-06</v>
      </c>
      <c r="AG7" t="n">
        <v>12</v>
      </c>
      <c r="AH7" t="n">
        <v>245788.7849213101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7.5809</v>
      </c>
      <c r="E8" t="n">
        <v>13.19</v>
      </c>
      <c r="F8" t="n">
        <v>10.87</v>
      </c>
      <c r="G8" t="n">
        <v>26.08</v>
      </c>
      <c r="H8" t="n">
        <v>0.53</v>
      </c>
      <c r="I8" t="n">
        <v>25</v>
      </c>
      <c r="J8" t="n">
        <v>82.65000000000001</v>
      </c>
      <c r="K8" t="n">
        <v>35.1</v>
      </c>
      <c r="L8" t="n">
        <v>2.5</v>
      </c>
      <c r="M8" t="n">
        <v>23</v>
      </c>
      <c r="N8" t="n">
        <v>10.04</v>
      </c>
      <c r="O8" t="n">
        <v>10426.82</v>
      </c>
      <c r="P8" t="n">
        <v>83.05</v>
      </c>
      <c r="Q8" t="n">
        <v>197.75</v>
      </c>
      <c r="R8" t="n">
        <v>42.4</v>
      </c>
      <c r="S8" t="n">
        <v>25.4</v>
      </c>
      <c r="T8" t="n">
        <v>7572.75</v>
      </c>
      <c r="U8" t="n">
        <v>0.6</v>
      </c>
      <c r="V8" t="n">
        <v>0.86</v>
      </c>
      <c r="W8" t="n">
        <v>2.97</v>
      </c>
      <c r="X8" t="n">
        <v>0.48</v>
      </c>
      <c r="Y8" t="n">
        <v>1</v>
      </c>
      <c r="Z8" t="n">
        <v>10</v>
      </c>
      <c r="AA8" t="n">
        <v>197.0053800568037</v>
      </c>
      <c r="AB8" t="n">
        <v>269.5514522575643</v>
      </c>
      <c r="AC8" t="n">
        <v>243.8258399720206</v>
      </c>
      <c r="AD8" t="n">
        <v>197005.3800568038</v>
      </c>
      <c r="AE8" t="n">
        <v>269551.4522575643</v>
      </c>
      <c r="AF8" t="n">
        <v>2.042592850505972e-06</v>
      </c>
      <c r="AG8" t="n">
        <v>12</v>
      </c>
      <c r="AH8" t="n">
        <v>243825.8399720207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7.6181</v>
      </c>
      <c r="E9" t="n">
        <v>13.13</v>
      </c>
      <c r="F9" t="n">
        <v>10.84</v>
      </c>
      <c r="G9" t="n">
        <v>28.27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82.39</v>
      </c>
      <c r="Q9" t="n">
        <v>197.81</v>
      </c>
      <c r="R9" t="n">
        <v>41.26</v>
      </c>
      <c r="S9" t="n">
        <v>25.4</v>
      </c>
      <c r="T9" t="n">
        <v>7012.88</v>
      </c>
      <c r="U9" t="n">
        <v>0.62</v>
      </c>
      <c r="V9" t="n">
        <v>0.86</v>
      </c>
      <c r="W9" t="n">
        <v>2.98</v>
      </c>
      <c r="X9" t="n">
        <v>0.45</v>
      </c>
      <c r="Y9" t="n">
        <v>1</v>
      </c>
      <c r="Z9" t="n">
        <v>10</v>
      </c>
      <c r="AA9" t="n">
        <v>196.0480929784661</v>
      </c>
      <c r="AB9" t="n">
        <v>268.2416498444582</v>
      </c>
      <c r="AC9" t="n">
        <v>242.6410432629017</v>
      </c>
      <c r="AD9" t="n">
        <v>196048.0929784661</v>
      </c>
      <c r="AE9" t="n">
        <v>268241.6498444582</v>
      </c>
      <c r="AF9" t="n">
        <v>2.052615994728798e-06</v>
      </c>
      <c r="AG9" t="n">
        <v>12</v>
      </c>
      <c r="AH9" t="n">
        <v>242641.0432629017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7.6633</v>
      </c>
      <c r="E10" t="n">
        <v>13.05</v>
      </c>
      <c r="F10" t="n">
        <v>10.8</v>
      </c>
      <c r="G10" t="n">
        <v>30.84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81.64</v>
      </c>
      <c r="Q10" t="n">
        <v>197.76</v>
      </c>
      <c r="R10" t="n">
        <v>39.81</v>
      </c>
      <c r="S10" t="n">
        <v>25.4</v>
      </c>
      <c r="T10" t="n">
        <v>6296.9</v>
      </c>
      <c r="U10" t="n">
        <v>0.64</v>
      </c>
      <c r="V10" t="n">
        <v>0.86</v>
      </c>
      <c r="W10" t="n">
        <v>2.98</v>
      </c>
      <c r="X10" t="n">
        <v>0.4</v>
      </c>
      <c r="Y10" t="n">
        <v>1</v>
      </c>
      <c r="Z10" t="n">
        <v>10</v>
      </c>
      <c r="AA10" t="n">
        <v>194.92608476541</v>
      </c>
      <c r="AB10" t="n">
        <v>266.7064687078467</v>
      </c>
      <c r="AC10" t="n">
        <v>241.2523776593276</v>
      </c>
      <c r="AD10" t="n">
        <v>194926.08476541</v>
      </c>
      <c r="AE10" t="n">
        <v>266706.4687078467</v>
      </c>
      <c r="AF10" t="n">
        <v>2.064794653838253e-06</v>
      </c>
      <c r="AG10" t="n">
        <v>12</v>
      </c>
      <c r="AH10" t="n">
        <v>241252.3776593276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7.7106</v>
      </c>
      <c r="E11" t="n">
        <v>12.97</v>
      </c>
      <c r="F11" t="n">
        <v>10.75</v>
      </c>
      <c r="G11" t="n">
        <v>33.95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80.94</v>
      </c>
      <c r="Q11" t="n">
        <v>197.82</v>
      </c>
      <c r="R11" t="n">
        <v>38.51</v>
      </c>
      <c r="S11" t="n">
        <v>25.4</v>
      </c>
      <c r="T11" t="n">
        <v>5657.32</v>
      </c>
      <c r="U11" t="n">
        <v>0.66</v>
      </c>
      <c r="V11" t="n">
        <v>0.87</v>
      </c>
      <c r="W11" t="n">
        <v>2.97</v>
      </c>
      <c r="X11" t="n">
        <v>0.36</v>
      </c>
      <c r="Y11" t="n">
        <v>1</v>
      </c>
      <c r="Z11" t="n">
        <v>10</v>
      </c>
      <c r="AA11" t="n">
        <v>193.8071226918499</v>
      </c>
      <c r="AB11" t="n">
        <v>265.17545543368</v>
      </c>
      <c r="AC11" t="n">
        <v>239.8674821432562</v>
      </c>
      <c r="AD11" t="n">
        <v>193807.1226918499</v>
      </c>
      <c r="AE11" t="n">
        <v>265175.45543368</v>
      </c>
      <c r="AF11" t="n">
        <v>2.077539135605449e-06</v>
      </c>
      <c r="AG11" t="n">
        <v>12</v>
      </c>
      <c r="AH11" t="n">
        <v>239867.4821432562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7.7394</v>
      </c>
      <c r="E12" t="n">
        <v>12.92</v>
      </c>
      <c r="F12" t="n">
        <v>10.72</v>
      </c>
      <c r="G12" t="n">
        <v>35.73</v>
      </c>
      <c r="H12" t="n">
        <v>0.73</v>
      </c>
      <c r="I12" t="n">
        <v>18</v>
      </c>
      <c r="J12" t="n">
        <v>83.84999999999999</v>
      </c>
      <c r="K12" t="n">
        <v>35.1</v>
      </c>
      <c r="L12" t="n">
        <v>3.5</v>
      </c>
      <c r="M12" t="n">
        <v>16</v>
      </c>
      <c r="N12" t="n">
        <v>10.25</v>
      </c>
      <c r="O12" t="n">
        <v>10575.66</v>
      </c>
      <c r="P12" t="n">
        <v>80.36</v>
      </c>
      <c r="Q12" t="n">
        <v>197.76</v>
      </c>
      <c r="R12" t="n">
        <v>37.56</v>
      </c>
      <c r="S12" t="n">
        <v>25.4</v>
      </c>
      <c r="T12" t="n">
        <v>5186.26</v>
      </c>
      <c r="U12" t="n">
        <v>0.68</v>
      </c>
      <c r="V12" t="n">
        <v>0.87</v>
      </c>
      <c r="W12" t="n">
        <v>2.97</v>
      </c>
      <c r="X12" t="n">
        <v>0.33</v>
      </c>
      <c r="Y12" t="n">
        <v>1</v>
      </c>
      <c r="Z12" t="n">
        <v>10</v>
      </c>
      <c r="AA12" t="n">
        <v>193.0253963555758</v>
      </c>
      <c r="AB12" t="n">
        <v>264.1058629730582</v>
      </c>
      <c r="AC12" t="n">
        <v>238.8999700858934</v>
      </c>
      <c r="AD12" t="n">
        <v>193025.3963555758</v>
      </c>
      <c r="AE12" t="n">
        <v>264105.8629730582</v>
      </c>
      <c r="AF12" t="n">
        <v>2.085298989197314e-06</v>
      </c>
      <c r="AG12" t="n">
        <v>12</v>
      </c>
      <c r="AH12" t="n">
        <v>238899.9700858934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7.7493</v>
      </c>
      <c r="E13" t="n">
        <v>12.9</v>
      </c>
      <c r="F13" t="n">
        <v>10.72</v>
      </c>
      <c r="G13" t="n">
        <v>37.83</v>
      </c>
      <c r="H13" t="n">
        <v>0.78</v>
      </c>
      <c r="I13" t="n">
        <v>17</v>
      </c>
      <c r="J13" t="n">
        <v>84.15000000000001</v>
      </c>
      <c r="K13" t="n">
        <v>35.1</v>
      </c>
      <c r="L13" t="n">
        <v>3.75</v>
      </c>
      <c r="M13" t="n">
        <v>15</v>
      </c>
      <c r="N13" t="n">
        <v>10.3</v>
      </c>
      <c r="O13" t="n">
        <v>10612.93</v>
      </c>
      <c r="P13" t="n">
        <v>79.84999999999999</v>
      </c>
      <c r="Q13" t="n">
        <v>197.75</v>
      </c>
      <c r="R13" t="n">
        <v>37.8</v>
      </c>
      <c r="S13" t="n">
        <v>25.4</v>
      </c>
      <c r="T13" t="n">
        <v>5310.09</v>
      </c>
      <c r="U13" t="n">
        <v>0.67</v>
      </c>
      <c r="V13" t="n">
        <v>0.87</v>
      </c>
      <c r="W13" t="n">
        <v>2.96</v>
      </c>
      <c r="X13" t="n">
        <v>0.33</v>
      </c>
      <c r="Y13" t="n">
        <v>1</v>
      </c>
      <c r="Z13" t="n">
        <v>10</v>
      </c>
      <c r="AA13" t="n">
        <v>192.5635673303411</v>
      </c>
      <c r="AB13" t="n">
        <v>263.4739681262737</v>
      </c>
      <c r="AC13" t="n">
        <v>238.3283823964159</v>
      </c>
      <c r="AD13" t="n">
        <v>192563.5673303411</v>
      </c>
      <c r="AE13" t="n">
        <v>263473.9681262738</v>
      </c>
      <c r="AF13" t="n">
        <v>2.087966438869518e-06</v>
      </c>
      <c r="AG13" t="n">
        <v>12</v>
      </c>
      <c r="AH13" t="n">
        <v>238328.3823964159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7.7789</v>
      </c>
      <c r="E14" t="n">
        <v>12.86</v>
      </c>
      <c r="F14" t="n">
        <v>10.69</v>
      </c>
      <c r="G14" t="n">
        <v>40.08</v>
      </c>
      <c r="H14" t="n">
        <v>0.83</v>
      </c>
      <c r="I14" t="n">
        <v>16</v>
      </c>
      <c r="J14" t="n">
        <v>84.45999999999999</v>
      </c>
      <c r="K14" t="n">
        <v>35.1</v>
      </c>
      <c r="L14" t="n">
        <v>4</v>
      </c>
      <c r="M14" t="n">
        <v>14</v>
      </c>
      <c r="N14" t="n">
        <v>10.36</v>
      </c>
      <c r="O14" t="n">
        <v>10650.22</v>
      </c>
      <c r="P14" t="n">
        <v>79.31</v>
      </c>
      <c r="Q14" t="n">
        <v>197.77</v>
      </c>
      <c r="R14" t="n">
        <v>36.66</v>
      </c>
      <c r="S14" t="n">
        <v>25.4</v>
      </c>
      <c r="T14" t="n">
        <v>4746.15</v>
      </c>
      <c r="U14" t="n">
        <v>0.6899999999999999</v>
      </c>
      <c r="V14" t="n">
        <v>0.87</v>
      </c>
      <c r="W14" t="n">
        <v>2.96</v>
      </c>
      <c r="X14" t="n">
        <v>0.3</v>
      </c>
      <c r="Y14" t="n">
        <v>1</v>
      </c>
      <c r="Z14" t="n">
        <v>10</v>
      </c>
      <c r="AA14" t="n">
        <v>191.8100988341368</v>
      </c>
      <c r="AB14" t="n">
        <v>262.4430392890836</v>
      </c>
      <c r="AC14" t="n">
        <v>237.3958439605291</v>
      </c>
      <c r="AD14" t="n">
        <v>191810.0988341368</v>
      </c>
      <c r="AE14" t="n">
        <v>262443.0392890836</v>
      </c>
      <c r="AF14" t="n">
        <v>2.095941843950046e-06</v>
      </c>
      <c r="AG14" t="n">
        <v>12</v>
      </c>
      <c r="AH14" t="n">
        <v>237395.8439605291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7.8057</v>
      </c>
      <c r="E15" t="n">
        <v>12.81</v>
      </c>
      <c r="F15" t="n">
        <v>10.66</v>
      </c>
      <c r="G15" t="n">
        <v>42.64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13</v>
      </c>
      <c r="N15" t="n">
        <v>10.41</v>
      </c>
      <c r="O15" t="n">
        <v>10687.53</v>
      </c>
      <c r="P15" t="n">
        <v>78.58</v>
      </c>
      <c r="Q15" t="n">
        <v>197.76</v>
      </c>
      <c r="R15" t="n">
        <v>35.88</v>
      </c>
      <c r="S15" t="n">
        <v>25.4</v>
      </c>
      <c r="T15" t="n">
        <v>4361.89</v>
      </c>
      <c r="U15" t="n">
        <v>0.71</v>
      </c>
      <c r="V15" t="n">
        <v>0.87</v>
      </c>
      <c r="W15" t="n">
        <v>2.96</v>
      </c>
      <c r="X15" t="n">
        <v>0.27</v>
      </c>
      <c r="Y15" t="n">
        <v>1</v>
      </c>
      <c r="Z15" t="n">
        <v>10</v>
      </c>
      <c r="AA15" t="n">
        <v>190.9582867988597</v>
      </c>
      <c r="AB15" t="n">
        <v>261.2775524831232</v>
      </c>
      <c r="AC15" t="n">
        <v>236.3415895795582</v>
      </c>
      <c r="AD15" t="n">
        <v>190958.2867988597</v>
      </c>
      <c r="AE15" t="n">
        <v>261277.5524831232</v>
      </c>
      <c r="AF15" t="n">
        <v>2.103162818820254e-06</v>
      </c>
      <c r="AG15" t="n">
        <v>12</v>
      </c>
      <c r="AH15" t="n">
        <v>236341.5895795582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7.8206</v>
      </c>
      <c r="E16" t="n">
        <v>12.79</v>
      </c>
      <c r="F16" t="n">
        <v>10.65</v>
      </c>
      <c r="G16" t="n">
        <v>45.66</v>
      </c>
      <c r="H16" t="n">
        <v>0.93</v>
      </c>
      <c r="I16" t="n">
        <v>14</v>
      </c>
      <c r="J16" t="n">
        <v>85.06</v>
      </c>
      <c r="K16" t="n">
        <v>35.1</v>
      </c>
      <c r="L16" t="n">
        <v>4.5</v>
      </c>
      <c r="M16" t="n">
        <v>12</v>
      </c>
      <c r="N16" t="n">
        <v>10.46</v>
      </c>
      <c r="O16" t="n">
        <v>10724.86</v>
      </c>
      <c r="P16" t="n">
        <v>78.11</v>
      </c>
      <c r="Q16" t="n">
        <v>197.76</v>
      </c>
      <c r="R16" t="n">
        <v>35.61</v>
      </c>
      <c r="S16" t="n">
        <v>25.4</v>
      </c>
      <c r="T16" t="n">
        <v>4230.58</v>
      </c>
      <c r="U16" t="n">
        <v>0.71</v>
      </c>
      <c r="V16" t="n">
        <v>0.87</v>
      </c>
      <c r="W16" t="n">
        <v>2.96</v>
      </c>
      <c r="X16" t="n">
        <v>0.26</v>
      </c>
      <c r="Y16" t="n">
        <v>1</v>
      </c>
      <c r="Z16" t="n">
        <v>10</v>
      </c>
      <c r="AA16" t="n">
        <v>190.457796692111</v>
      </c>
      <c r="AB16" t="n">
        <v>260.5927598390049</v>
      </c>
      <c r="AC16" t="n">
        <v>235.7221525842818</v>
      </c>
      <c r="AD16" t="n">
        <v>190457.796692111</v>
      </c>
      <c r="AE16" t="n">
        <v>260592.7598390049</v>
      </c>
      <c r="AF16" t="n">
        <v>2.107177465296601e-06</v>
      </c>
      <c r="AG16" t="n">
        <v>12</v>
      </c>
      <c r="AH16" t="n">
        <v>235722.1525842818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7.8378</v>
      </c>
      <c r="E17" t="n">
        <v>12.76</v>
      </c>
      <c r="F17" t="n">
        <v>10.64</v>
      </c>
      <c r="G17" t="n">
        <v>49.12</v>
      </c>
      <c r="H17" t="n">
        <v>0.98</v>
      </c>
      <c r="I17" t="n">
        <v>13</v>
      </c>
      <c r="J17" t="n">
        <v>85.36</v>
      </c>
      <c r="K17" t="n">
        <v>35.1</v>
      </c>
      <c r="L17" t="n">
        <v>4.75</v>
      </c>
      <c r="M17" t="n">
        <v>11</v>
      </c>
      <c r="N17" t="n">
        <v>10.51</v>
      </c>
      <c r="O17" t="n">
        <v>10762.22</v>
      </c>
      <c r="P17" t="n">
        <v>77.89</v>
      </c>
      <c r="Q17" t="n">
        <v>197.79</v>
      </c>
      <c r="R17" t="n">
        <v>35.24</v>
      </c>
      <c r="S17" t="n">
        <v>25.4</v>
      </c>
      <c r="T17" t="n">
        <v>4051.31</v>
      </c>
      <c r="U17" t="n">
        <v>0.72</v>
      </c>
      <c r="V17" t="n">
        <v>0.87</v>
      </c>
      <c r="W17" t="n">
        <v>2.96</v>
      </c>
      <c r="X17" t="n">
        <v>0.25</v>
      </c>
      <c r="Y17" t="n">
        <v>1</v>
      </c>
      <c r="Z17" t="n">
        <v>10</v>
      </c>
      <c r="AA17" t="n">
        <v>190.1098749212197</v>
      </c>
      <c r="AB17" t="n">
        <v>260.1167179228464</v>
      </c>
      <c r="AC17" t="n">
        <v>235.2915434404723</v>
      </c>
      <c r="AD17" t="n">
        <v>190109.8749212197</v>
      </c>
      <c r="AE17" t="n">
        <v>260116.7179228464</v>
      </c>
      <c r="AF17" t="n">
        <v>2.111811822302854e-06</v>
      </c>
      <c r="AG17" t="n">
        <v>12</v>
      </c>
      <c r="AH17" t="n">
        <v>235291.5434404723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7.8646</v>
      </c>
      <c r="E18" t="n">
        <v>12.72</v>
      </c>
      <c r="F18" t="n">
        <v>10.62</v>
      </c>
      <c r="G18" t="n">
        <v>53.08</v>
      </c>
      <c r="H18" t="n">
        <v>1.02</v>
      </c>
      <c r="I18" t="n">
        <v>12</v>
      </c>
      <c r="J18" t="n">
        <v>85.67</v>
      </c>
      <c r="K18" t="n">
        <v>35.1</v>
      </c>
      <c r="L18" t="n">
        <v>5</v>
      </c>
      <c r="M18" t="n">
        <v>10</v>
      </c>
      <c r="N18" t="n">
        <v>10.57</v>
      </c>
      <c r="O18" t="n">
        <v>10799.59</v>
      </c>
      <c r="P18" t="n">
        <v>76.83</v>
      </c>
      <c r="Q18" t="n">
        <v>197.79</v>
      </c>
      <c r="R18" t="n">
        <v>34.47</v>
      </c>
      <c r="S18" t="n">
        <v>25.4</v>
      </c>
      <c r="T18" t="n">
        <v>3672.03</v>
      </c>
      <c r="U18" t="n">
        <v>0.74</v>
      </c>
      <c r="V18" t="n">
        <v>0.88</v>
      </c>
      <c r="W18" t="n">
        <v>2.96</v>
      </c>
      <c r="X18" t="n">
        <v>0.23</v>
      </c>
      <c r="Y18" t="n">
        <v>1</v>
      </c>
      <c r="Z18" t="n">
        <v>10</v>
      </c>
      <c r="AA18" t="n">
        <v>189.0645205189884</v>
      </c>
      <c r="AB18" t="n">
        <v>258.6864179119329</v>
      </c>
      <c r="AC18" t="n">
        <v>233.9977492551613</v>
      </c>
      <c r="AD18" t="n">
        <v>189064.5205189884</v>
      </c>
      <c r="AE18" t="n">
        <v>258686.4179119329</v>
      </c>
      <c r="AF18" t="n">
        <v>2.119032797173062e-06</v>
      </c>
      <c r="AG18" t="n">
        <v>12</v>
      </c>
      <c r="AH18" t="n">
        <v>233997.7492551613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7.8676</v>
      </c>
      <c r="E19" t="n">
        <v>12.71</v>
      </c>
      <c r="F19" t="n">
        <v>10.61</v>
      </c>
      <c r="G19" t="n">
        <v>53.06</v>
      </c>
      <c r="H19" t="n">
        <v>1.07</v>
      </c>
      <c r="I19" t="n">
        <v>12</v>
      </c>
      <c r="J19" t="n">
        <v>85.97</v>
      </c>
      <c r="K19" t="n">
        <v>35.1</v>
      </c>
      <c r="L19" t="n">
        <v>5.25</v>
      </c>
      <c r="M19" t="n">
        <v>10</v>
      </c>
      <c r="N19" t="n">
        <v>10.62</v>
      </c>
      <c r="O19" t="n">
        <v>10836.99</v>
      </c>
      <c r="P19" t="n">
        <v>76.5</v>
      </c>
      <c r="Q19" t="n">
        <v>197.76</v>
      </c>
      <c r="R19" t="n">
        <v>34.25</v>
      </c>
      <c r="S19" t="n">
        <v>25.4</v>
      </c>
      <c r="T19" t="n">
        <v>3560.14</v>
      </c>
      <c r="U19" t="n">
        <v>0.74</v>
      </c>
      <c r="V19" t="n">
        <v>0.88</v>
      </c>
      <c r="W19" t="n">
        <v>2.96</v>
      </c>
      <c r="X19" t="n">
        <v>0.22</v>
      </c>
      <c r="Y19" t="n">
        <v>1</v>
      </c>
      <c r="Z19" t="n">
        <v>10</v>
      </c>
      <c r="AA19" t="n">
        <v>188.7842051061478</v>
      </c>
      <c r="AB19" t="n">
        <v>258.3028779974413</v>
      </c>
      <c r="AC19" t="n">
        <v>233.650813851807</v>
      </c>
      <c r="AD19" t="n">
        <v>188784.2051061478</v>
      </c>
      <c r="AE19" t="n">
        <v>258302.8779974413</v>
      </c>
      <c r="AF19" t="n">
        <v>2.119841115255548e-06</v>
      </c>
      <c r="AG19" t="n">
        <v>12</v>
      </c>
      <c r="AH19" t="n">
        <v>233650.813851807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7.8982</v>
      </c>
      <c r="E20" t="n">
        <v>12.66</v>
      </c>
      <c r="F20" t="n">
        <v>10.58</v>
      </c>
      <c r="G20" t="n">
        <v>57.71</v>
      </c>
      <c r="H20" t="n">
        <v>1.12</v>
      </c>
      <c r="I20" t="n">
        <v>11</v>
      </c>
      <c r="J20" t="n">
        <v>86.27</v>
      </c>
      <c r="K20" t="n">
        <v>35.1</v>
      </c>
      <c r="L20" t="n">
        <v>5.5</v>
      </c>
      <c r="M20" t="n">
        <v>9</v>
      </c>
      <c r="N20" t="n">
        <v>10.67</v>
      </c>
      <c r="O20" t="n">
        <v>10874.42</v>
      </c>
      <c r="P20" t="n">
        <v>75.56999999999999</v>
      </c>
      <c r="Q20" t="n">
        <v>197.78</v>
      </c>
      <c r="R20" t="n">
        <v>33.34</v>
      </c>
      <c r="S20" t="n">
        <v>25.4</v>
      </c>
      <c r="T20" t="n">
        <v>3112.77</v>
      </c>
      <c r="U20" t="n">
        <v>0.76</v>
      </c>
      <c r="V20" t="n">
        <v>0.88</v>
      </c>
      <c r="W20" t="n">
        <v>2.95</v>
      </c>
      <c r="X20" t="n">
        <v>0.19</v>
      </c>
      <c r="Y20" t="n">
        <v>1</v>
      </c>
      <c r="Z20" t="n">
        <v>10</v>
      </c>
      <c r="AA20" t="n">
        <v>178.577300701563</v>
      </c>
      <c r="AB20" t="n">
        <v>244.3373410942534</v>
      </c>
      <c r="AC20" t="n">
        <v>221.0181281899007</v>
      </c>
      <c r="AD20" t="n">
        <v>178577.300701563</v>
      </c>
      <c r="AE20" t="n">
        <v>244337.3410942534</v>
      </c>
      <c r="AF20" t="n">
        <v>2.128085959696905e-06</v>
      </c>
      <c r="AG20" t="n">
        <v>11</v>
      </c>
      <c r="AH20" t="n">
        <v>221018.1281899007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7.8913</v>
      </c>
      <c r="E21" t="n">
        <v>12.67</v>
      </c>
      <c r="F21" t="n">
        <v>10.59</v>
      </c>
      <c r="G21" t="n">
        <v>57.77</v>
      </c>
      <c r="H21" t="n">
        <v>1.16</v>
      </c>
      <c r="I21" t="n">
        <v>11</v>
      </c>
      <c r="J21" t="n">
        <v>86.58</v>
      </c>
      <c r="K21" t="n">
        <v>35.1</v>
      </c>
      <c r="L21" t="n">
        <v>5.75</v>
      </c>
      <c r="M21" t="n">
        <v>9</v>
      </c>
      <c r="N21" t="n">
        <v>10.73</v>
      </c>
      <c r="O21" t="n">
        <v>10911.86</v>
      </c>
      <c r="P21" t="n">
        <v>75.61</v>
      </c>
      <c r="Q21" t="n">
        <v>197.79</v>
      </c>
      <c r="R21" t="n">
        <v>33.61</v>
      </c>
      <c r="S21" t="n">
        <v>25.4</v>
      </c>
      <c r="T21" t="n">
        <v>3247.44</v>
      </c>
      <c r="U21" t="n">
        <v>0.76</v>
      </c>
      <c r="V21" t="n">
        <v>0.88</v>
      </c>
      <c r="W21" t="n">
        <v>2.96</v>
      </c>
      <c r="X21" t="n">
        <v>0.2</v>
      </c>
      <c r="Y21" t="n">
        <v>1</v>
      </c>
      <c r="Z21" t="n">
        <v>10</v>
      </c>
      <c r="AA21" t="n">
        <v>178.6938122613954</v>
      </c>
      <c r="AB21" t="n">
        <v>244.4967573505433</v>
      </c>
      <c r="AC21" t="n">
        <v>221.1623299824325</v>
      </c>
      <c r="AD21" t="n">
        <v>178693.8122613954</v>
      </c>
      <c r="AE21" t="n">
        <v>244496.7573505433</v>
      </c>
      <c r="AF21" t="n">
        <v>2.126226828107187e-06</v>
      </c>
      <c r="AG21" t="n">
        <v>11</v>
      </c>
      <c r="AH21" t="n">
        <v>221162.3299824325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7.9178</v>
      </c>
      <c r="E22" t="n">
        <v>12.63</v>
      </c>
      <c r="F22" t="n">
        <v>10.57</v>
      </c>
      <c r="G22" t="n">
        <v>63.39</v>
      </c>
      <c r="H22" t="n">
        <v>1.21</v>
      </c>
      <c r="I22" t="n">
        <v>10</v>
      </c>
      <c r="J22" t="n">
        <v>86.88</v>
      </c>
      <c r="K22" t="n">
        <v>35.1</v>
      </c>
      <c r="L22" t="n">
        <v>6</v>
      </c>
      <c r="M22" t="n">
        <v>8</v>
      </c>
      <c r="N22" t="n">
        <v>10.78</v>
      </c>
      <c r="O22" t="n">
        <v>10949.33</v>
      </c>
      <c r="P22" t="n">
        <v>74.84</v>
      </c>
      <c r="Q22" t="n">
        <v>197.75</v>
      </c>
      <c r="R22" t="n">
        <v>32.69</v>
      </c>
      <c r="S22" t="n">
        <v>25.4</v>
      </c>
      <c r="T22" t="n">
        <v>2792.08</v>
      </c>
      <c r="U22" t="n">
        <v>0.78</v>
      </c>
      <c r="V22" t="n">
        <v>0.88</v>
      </c>
      <c r="W22" t="n">
        <v>2.96</v>
      </c>
      <c r="X22" t="n">
        <v>0.18</v>
      </c>
      <c r="Y22" t="n">
        <v>1</v>
      </c>
      <c r="Z22" t="n">
        <v>10</v>
      </c>
      <c r="AA22" t="n">
        <v>177.8651802971734</v>
      </c>
      <c r="AB22" t="n">
        <v>243.362986540433</v>
      </c>
      <c r="AC22" t="n">
        <v>220.1367646671815</v>
      </c>
      <c r="AD22" t="n">
        <v>177865.1802971734</v>
      </c>
      <c r="AE22" t="n">
        <v>243362.986540433</v>
      </c>
      <c r="AF22" t="n">
        <v>2.133366971169146e-06</v>
      </c>
      <c r="AG22" t="n">
        <v>11</v>
      </c>
      <c r="AH22" t="n">
        <v>220136.7646671815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7.919</v>
      </c>
      <c r="E23" t="n">
        <v>12.63</v>
      </c>
      <c r="F23" t="n">
        <v>10.56</v>
      </c>
      <c r="G23" t="n">
        <v>63.38</v>
      </c>
      <c r="H23" t="n">
        <v>1.26</v>
      </c>
      <c r="I23" t="n">
        <v>10</v>
      </c>
      <c r="J23" t="n">
        <v>87.19</v>
      </c>
      <c r="K23" t="n">
        <v>35.1</v>
      </c>
      <c r="L23" t="n">
        <v>6.25</v>
      </c>
      <c r="M23" t="n">
        <v>8</v>
      </c>
      <c r="N23" t="n">
        <v>10.83</v>
      </c>
      <c r="O23" t="n">
        <v>10986.82</v>
      </c>
      <c r="P23" t="n">
        <v>74.37</v>
      </c>
      <c r="Q23" t="n">
        <v>197.76</v>
      </c>
      <c r="R23" t="n">
        <v>32.61</v>
      </c>
      <c r="S23" t="n">
        <v>25.4</v>
      </c>
      <c r="T23" t="n">
        <v>2752.42</v>
      </c>
      <c r="U23" t="n">
        <v>0.78</v>
      </c>
      <c r="V23" t="n">
        <v>0.88</v>
      </c>
      <c r="W23" t="n">
        <v>2.96</v>
      </c>
      <c r="X23" t="n">
        <v>0.17</v>
      </c>
      <c r="Y23" t="n">
        <v>1</v>
      </c>
      <c r="Z23" t="n">
        <v>10</v>
      </c>
      <c r="AA23" t="n">
        <v>177.5083255912692</v>
      </c>
      <c r="AB23" t="n">
        <v>242.8747221884967</v>
      </c>
      <c r="AC23" t="n">
        <v>219.6950995797105</v>
      </c>
      <c r="AD23" t="n">
        <v>177508.3255912692</v>
      </c>
      <c r="AE23" t="n">
        <v>242874.7221884967</v>
      </c>
      <c r="AF23" t="n">
        <v>2.133690298402141e-06</v>
      </c>
      <c r="AG23" t="n">
        <v>11</v>
      </c>
      <c r="AH23" t="n">
        <v>219695.0995797105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7.9147</v>
      </c>
      <c r="E24" t="n">
        <v>12.63</v>
      </c>
      <c r="F24" t="n">
        <v>10.57</v>
      </c>
      <c r="G24" t="n">
        <v>63.42</v>
      </c>
      <c r="H24" t="n">
        <v>1.3</v>
      </c>
      <c r="I24" t="n">
        <v>10</v>
      </c>
      <c r="J24" t="n">
        <v>87.48999999999999</v>
      </c>
      <c r="K24" t="n">
        <v>35.1</v>
      </c>
      <c r="L24" t="n">
        <v>6.5</v>
      </c>
      <c r="M24" t="n">
        <v>8</v>
      </c>
      <c r="N24" t="n">
        <v>10.89</v>
      </c>
      <c r="O24" t="n">
        <v>11024.33</v>
      </c>
      <c r="P24" t="n">
        <v>73.47</v>
      </c>
      <c r="Q24" t="n">
        <v>197.77</v>
      </c>
      <c r="R24" t="n">
        <v>32.84</v>
      </c>
      <c r="S24" t="n">
        <v>25.4</v>
      </c>
      <c r="T24" t="n">
        <v>2867.03</v>
      </c>
      <c r="U24" t="n">
        <v>0.77</v>
      </c>
      <c r="V24" t="n">
        <v>0.88</v>
      </c>
      <c r="W24" t="n">
        <v>2.96</v>
      </c>
      <c r="X24" t="n">
        <v>0.18</v>
      </c>
      <c r="Y24" t="n">
        <v>1</v>
      </c>
      <c r="Z24" t="n">
        <v>10</v>
      </c>
      <c r="AA24" t="n">
        <v>176.9526539800248</v>
      </c>
      <c r="AB24" t="n">
        <v>242.1144277754911</v>
      </c>
      <c r="AC24" t="n">
        <v>219.007366598402</v>
      </c>
      <c r="AD24" t="n">
        <v>176952.6539800248</v>
      </c>
      <c r="AE24" t="n">
        <v>242114.4277754911</v>
      </c>
      <c r="AF24" t="n">
        <v>2.132531709150578e-06</v>
      </c>
      <c r="AG24" t="n">
        <v>11</v>
      </c>
      <c r="AH24" t="n">
        <v>219007.366598402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7.9327</v>
      </c>
      <c r="E25" t="n">
        <v>12.61</v>
      </c>
      <c r="F25" t="n">
        <v>10.56</v>
      </c>
      <c r="G25" t="n">
        <v>70.39</v>
      </c>
      <c r="H25" t="n">
        <v>1.35</v>
      </c>
      <c r="I25" t="n">
        <v>9</v>
      </c>
      <c r="J25" t="n">
        <v>87.79000000000001</v>
      </c>
      <c r="K25" t="n">
        <v>35.1</v>
      </c>
      <c r="L25" t="n">
        <v>6.75</v>
      </c>
      <c r="M25" t="n">
        <v>7</v>
      </c>
      <c r="N25" t="n">
        <v>10.94</v>
      </c>
      <c r="O25" t="n">
        <v>11061.87</v>
      </c>
      <c r="P25" t="n">
        <v>73.2</v>
      </c>
      <c r="Q25" t="n">
        <v>197.75</v>
      </c>
      <c r="R25" t="n">
        <v>32.53</v>
      </c>
      <c r="S25" t="n">
        <v>25.4</v>
      </c>
      <c r="T25" t="n">
        <v>2718.11</v>
      </c>
      <c r="U25" t="n">
        <v>0.78</v>
      </c>
      <c r="V25" t="n">
        <v>0.88</v>
      </c>
      <c r="W25" t="n">
        <v>2.96</v>
      </c>
      <c r="X25" t="n">
        <v>0.17</v>
      </c>
      <c r="Y25" t="n">
        <v>1</v>
      </c>
      <c r="Z25" t="n">
        <v>10</v>
      </c>
      <c r="AA25" t="n">
        <v>176.5764356044064</v>
      </c>
      <c r="AB25" t="n">
        <v>241.599669196387</v>
      </c>
      <c r="AC25" t="n">
        <v>218.5417358556192</v>
      </c>
      <c r="AD25" t="n">
        <v>176576.4356044064</v>
      </c>
      <c r="AE25" t="n">
        <v>241599.669196387</v>
      </c>
      <c r="AF25" t="n">
        <v>2.137381617645494e-06</v>
      </c>
      <c r="AG25" t="n">
        <v>11</v>
      </c>
      <c r="AH25" t="n">
        <v>218541.7358556192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7.9412</v>
      </c>
      <c r="E26" t="n">
        <v>12.59</v>
      </c>
      <c r="F26" t="n">
        <v>10.55</v>
      </c>
      <c r="G26" t="n">
        <v>70.3</v>
      </c>
      <c r="H26" t="n">
        <v>1.39</v>
      </c>
      <c r="I26" t="n">
        <v>9</v>
      </c>
      <c r="J26" t="n">
        <v>88.09999999999999</v>
      </c>
      <c r="K26" t="n">
        <v>35.1</v>
      </c>
      <c r="L26" t="n">
        <v>7</v>
      </c>
      <c r="M26" t="n">
        <v>7</v>
      </c>
      <c r="N26" t="n">
        <v>11</v>
      </c>
      <c r="O26" t="n">
        <v>11099.43</v>
      </c>
      <c r="P26" t="n">
        <v>72.64</v>
      </c>
      <c r="Q26" t="n">
        <v>197.75</v>
      </c>
      <c r="R26" t="n">
        <v>32.19</v>
      </c>
      <c r="S26" t="n">
        <v>25.4</v>
      </c>
      <c r="T26" t="n">
        <v>2547.76</v>
      </c>
      <c r="U26" t="n">
        <v>0.79</v>
      </c>
      <c r="V26" t="n">
        <v>0.88</v>
      </c>
      <c r="W26" t="n">
        <v>2.95</v>
      </c>
      <c r="X26" t="n">
        <v>0.16</v>
      </c>
      <c r="Y26" t="n">
        <v>1</v>
      </c>
      <c r="Z26" t="n">
        <v>10</v>
      </c>
      <c r="AA26" t="n">
        <v>176.0911571047567</v>
      </c>
      <c r="AB26" t="n">
        <v>240.9356897441901</v>
      </c>
      <c r="AC26" t="n">
        <v>217.9411256704388</v>
      </c>
      <c r="AD26" t="n">
        <v>176091.1571047567</v>
      </c>
      <c r="AE26" t="n">
        <v>240935.6897441901</v>
      </c>
      <c r="AF26" t="n">
        <v>2.139671852212537e-06</v>
      </c>
      <c r="AG26" t="n">
        <v>11</v>
      </c>
      <c r="AH26" t="n">
        <v>217941.1256704388</v>
      </c>
    </row>
    <row r="27">
      <c r="A27" t="n">
        <v>25</v>
      </c>
      <c r="B27" t="n">
        <v>35</v>
      </c>
      <c r="C27" t="inlineStr">
        <is>
          <t xml:space="preserve">CONCLUIDO	</t>
        </is>
      </c>
      <c r="D27" t="n">
        <v>7.9395</v>
      </c>
      <c r="E27" t="n">
        <v>12.6</v>
      </c>
      <c r="F27" t="n">
        <v>10.55</v>
      </c>
      <c r="G27" t="n">
        <v>70.31999999999999</v>
      </c>
      <c r="H27" t="n">
        <v>1.44</v>
      </c>
      <c r="I27" t="n">
        <v>9</v>
      </c>
      <c r="J27" t="n">
        <v>88.40000000000001</v>
      </c>
      <c r="K27" t="n">
        <v>35.1</v>
      </c>
      <c r="L27" t="n">
        <v>7.25</v>
      </c>
      <c r="M27" t="n">
        <v>7</v>
      </c>
      <c r="N27" t="n">
        <v>11.05</v>
      </c>
      <c r="O27" t="n">
        <v>11137.01</v>
      </c>
      <c r="P27" t="n">
        <v>72.38</v>
      </c>
      <c r="Q27" t="n">
        <v>197.77</v>
      </c>
      <c r="R27" t="n">
        <v>32.38</v>
      </c>
      <c r="S27" t="n">
        <v>25.4</v>
      </c>
      <c r="T27" t="n">
        <v>2643.46</v>
      </c>
      <c r="U27" t="n">
        <v>0.78</v>
      </c>
      <c r="V27" t="n">
        <v>0.88</v>
      </c>
      <c r="W27" t="n">
        <v>2.95</v>
      </c>
      <c r="X27" t="n">
        <v>0.16</v>
      </c>
      <c r="Y27" t="n">
        <v>1</v>
      </c>
      <c r="Z27" t="n">
        <v>10</v>
      </c>
      <c r="AA27" t="n">
        <v>175.9286670366523</v>
      </c>
      <c r="AB27" t="n">
        <v>240.7133636644539</v>
      </c>
      <c r="AC27" t="n">
        <v>217.7400180797159</v>
      </c>
      <c r="AD27" t="n">
        <v>175928.6670366523</v>
      </c>
      <c r="AE27" t="n">
        <v>240713.3636644538</v>
      </c>
      <c r="AF27" t="n">
        <v>2.139213805299128e-06</v>
      </c>
      <c r="AG27" t="n">
        <v>11</v>
      </c>
      <c r="AH27" t="n">
        <v>217740.0180797159</v>
      </c>
    </row>
    <row r="28">
      <c r="A28" t="n">
        <v>26</v>
      </c>
      <c r="B28" t="n">
        <v>35</v>
      </c>
      <c r="C28" t="inlineStr">
        <is>
          <t xml:space="preserve">CONCLUIDO	</t>
        </is>
      </c>
      <c r="D28" t="n">
        <v>7.9708</v>
      </c>
      <c r="E28" t="n">
        <v>12.55</v>
      </c>
      <c r="F28" t="n">
        <v>10.52</v>
      </c>
      <c r="G28" t="n">
        <v>78.87</v>
      </c>
      <c r="H28" t="n">
        <v>1.48</v>
      </c>
      <c r="I28" t="n">
        <v>8</v>
      </c>
      <c r="J28" t="n">
        <v>88.70999999999999</v>
      </c>
      <c r="K28" t="n">
        <v>35.1</v>
      </c>
      <c r="L28" t="n">
        <v>7.5</v>
      </c>
      <c r="M28" t="n">
        <v>6</v>
      </c>
      <c r="N28" t="n">
        <v>11.11</v>
      </c>
      <c r="O28" t="n">
        <v>11174.61</v>
      </c>
      <c r="P28" t="n">
        <v>71.56999999999999</v>
      </c>
      <c r="Q28" t="n">
        <v>197.75</v>
      </c>
      <c r="R28" t="n">
        <v>31.35</v>
      </c>
      <c r="S28" t="n">
        <v>25.4</v>
      </c>
      <c r="T28" t="n">
        <v>2133.5</v>
      </c>
      <c r="U28" t="n">
        <v>0.8100000000000001</v>
      </c>
      <c r="V28" t="n">
        <v>0.88</v>
      </c>
      <c r="W28" t="n">
        <v>2.95</v>
      </c>
      <c r="X28" t="n">
        <v>0.13</v>
      </c>
      <c r="Y28" t="n">
        <v>1</v>
      </c>
      <c r="Z28" t="n">
        <v>10</v>
      </c>
      <c r="AA28" t="n">
        <v>175.0209826686324</v>
      </c>
      <c r="AB28" t="n">
        <v>239.4714298679216</v>
      </c>
      <c r="AC28" t="n">
        <v>216.6166127016592</v>
      </c>
      <c r="AD28" t="n">
        <v>175020.9826686324</v>
      </c>
      <c r="AE28" t="n">
        <v>239471.4298679216</v>
      </c>
      <c r="AF28" t="n">
        <v>2.147647257293066e-06</v>
      </c>
      <c r="AG28" t="n">
        <v>11</v>
      </c>
      <c r="AH28" t="n">
        <v>216616.6127016592</v>
      </c>
    </row>
    <row r="29">
      <c r="A29" t="n">
        <v>27</v>
      </c>
      <c r="B29" t="n">
        <v>35</v>
      </c>
      <c r="C29" t="inlineStr">
        <is>
          <t xml:space="preserve">CONCLUIDO	</t>
        </is>
      </c>
      <c r="D29" t="n">
        <v>7.9662</v>
      </c>
      <c r="E29" t="n">
        <v>12.55</v>
      </c>
      <c r="F29" t="n">
        <v>10.52</v>
      </c>
      <c r="G29" t="n">
        <v>78.92</v>
      </c>
      <c r="H29" t="n">
        <v>1.53</v>
      </c>
      <c r="I29" t="n">
        <v>8</v>
      </c>
      <c r="J29" t="n">
        <v>89.01000000000001</v>
      </c>
      <c r="K29" t="n">
        <v>35.1</v>
      </c>
      <c r="L29" t="n">
        <v>7.75</v>
      </c>
      <c r="M29" t="n">
        <v>6</v>
      </c>
      <c r="N29" t="n">
        <v>11.16</v>
      </c>
      <c r="O29" t="n">
        <v>11212.24</v>
      </c>
      <c r="P29" t="n">
        <v>71.45</v>
      </c>
      <c r="Q29" t="n">
        <v>197.75</v>
      </c>
      <c r="R29" t="n">
        <v>31.56</v>
      </c>
      <c r="S29" t="n">
        <v>25.4</v>
      </c>
      <c r="T29" t="n">
        <v>2235.33</v>
      </c>
      <c r="U29" t="n">
        <v>0.8</v>
      </c>
      <c r="V29" t="n">
        <v>0.88</v>
      </c>
      <c r="W29" t="n">
        <v>2.95</v>
      </c>
      <c r="X29" t="n">
        <v>0.13</v>
      </c>
      <c r="Y29" t="n">
        <v>1</v>
      </c>
      <c r="Z29" t="n">
        <v>10</v>
      </c>
      <c r="AA29" t="n">
        <v>174.9807864140186</v>
      </c>
      <c r="AB29" t="n">
        <v>239.4164315790254</v>
      </c>
      <c r="AC29" t="n">
        <v>216.5668633722647</v>
      </c>
      <c r="AD29" t="n">
        <v>174980.7864140186</v>
      </c>
      <c r="AE29" t="n">
        <v>239416.4315790253</v>
      </c>
      <c r="AF29" t="n">
        <v>2.146407836233254e-06</v>
      </c>
      <c r="AG29" t="n">
        <v>11</v>
      </c>
      <c r="AH29" t="n">
        <v>216566.8633722647</v>
      </c>
    </row>
    <row r="30">
      <c r="A30" t="n">
        <v>28</v>
      </c>
      <c r="B30" t="n">
        <v>35</v>
      </c>
      <c r="C30" t="inlineStr">
        <is>
          <t xml:space="preserve">CONCLUIDO	</t>
        </is>
      </c>
      <c r="D30" t="n">
        <v>7.9623</v>
      </c>
      <c r="E30" t="n">
        <v>12.56</v>
      </c>
      <c r="F30" t="n">
        <v>10.53</v>
      </c>
      <c r="G30" t="n">
        <v>78.97</v>
      </c>
      <c r="H30" t="n">
        <v>1.57</v>
      </c>
      <c r="I30" t="n">
        <v>8</v>
      </c>
      <c r="J30" t="n">
        <v>89.31999999999999</v>
      </c>
      <c r="K30" t="n">
        <v>35.1</v>
      </c>
      <c r="L30" t="n">
        <v>8</v>
      </c>
      <c r="M30" t="n">
        <v>6</v>
      </c>
      <c r="N30" t="n">
        <v>11.22</v>
      </c>
      <c r="O30" t="n">
        <v>11249.89</v>
      </c>
      <c r="P30" t="n">
        <v>71</v>
      </c>
      <c r="Q30" t="n">
        <v>197.77</v>
      </c>
      <c r="R30" t="n">
        <v>31.7</v>
      </c>
      <c r="S30" t="n">
        <v>25.4</v>
      </c>
      <c r="T30" t="n">
        <v>2305.63</v>
      </c>
      <c r="U30" t="n">
        <v>0.8</v>
      </c>
      <c r="V30" t="n">
        <v>0.88</v>
      </c>
      <c r="W30" t="n">
        <v>2.95</v>
      </c>
      <c r="X30" t="n">
        <v>0.14</v>
      </c>
      <c r="Y30" t="n">
        <v>1</v>
      </c>
      <c r="Z30" t="n">
        <v>10</v>
      </c>
      <c r="AA30" t="n">
        <v>174.7309985046096</v>
      </c>
      <c r="AB30" t="n">
        <v>239.0746607415073</v>
      </c>
      <c r="AC30" t="n">
        <v>216.2577106638009</v>
      </c>
      <c r="AD30" t="n">
        <v>174730.9985046096</v>
      </c>
      <c r="AE30" t="n">
        <v>239074.6607415073</v>
      </c>
      <c r="AF30" t="n">
        <v>2.145357022726022e-06</v>
      </c>
      <c r="AG30" t="n">
        <v>11</v>
      </c>
      <c r="AH30" t="n">
        <v>216257.7106638009</v>
      </c>
    </row>
    <row r="31">
      <c r="A31" t="n">
        <v>29</v>
      </c>
      <c r="B31" t="n">
        <v>35</v>
      </c>
      <c r="C31" t="inlineStr">
        <is>
          <t xml:space="preserve">CONCLUIDO	</t>
        </is>
      </c>
      <c r="D31" t="n">
        <v>7.9598</v>
      </c>
      <c r="E31" t="n">
        <v>12.56</v>
      </c>
      <c r="F31" t="n">
        <v>10.53</v>
      </c>
      <c r="G31" t="n">
        <v>79</v>
      </c>
      <c r="H31" t="n">
        <v>1.62</v>
      </c>
      <c r="I31" t="n">
        <v>8</v>
      </c>
      <c r="J31" t="n">
        <v>89.62</v>
      </c>
      <c r="K31" t="n">
        <v>35.1</v>
      </c>
      <c r="L31" t="n">
        <v>8.25</v>
      </c>
      <c r="M31" t="n">
        <v>4</v>
      </c>
      <c r="N31" t="n">
        <v>11.27</v>
      </c>
      <c r="O31" t="n">
        <v>11287.56</v>
      </c>
      <c r="P31" t="n">
        <v>69.93000000000001</v>
      </c>
      <c r="Q31" t="n">
        <v>197.78</v>
      </c>
      <c r="R31" t="n">
        <v>31.77</v>
      </c>
      <c r="S31" t="n">
        <v>25.4</v>
      </c>
      <c r="T31" t="n">
        <v>2342.3</v>
      </c>
      <c r="U31" t="n">
        <v>0.8</v>
      </c>
      <c r="V31" t="n">
        <v>0.88</v>
      </c>
      <c r="W31" t="n">
        <v>2.95</v>
      </c>
      <c r="X31" t="n">
        <v>0.14</v>
      </c>
      <c r="Y31" t="n">
        <v>1</v>
      </c>
      <c r="Z31" t="n">
        <v>10</v>
      </c>
      <c r="AA31" t="n">
        <v>174.0220939815789</v>
      </c>
      <c r="AB31" t="n">
        <v>238.1047062984369</v>
      </c>
      <c r="AC31" t="n">
        <v>215.3803273114372</v>
      </c>
      <c r="AD31" t="n">
        <v>174022.0939815789</v>
      </c>
      <c r="AE31" t="n">
        <v>238104.7062984369</v>
      </c>
      <c r="AF31" t="n">
        <v>2.14468342432395e-06</v>
      </c>
      <c r="AG31" t="n">
        <v>11</v>
      </c>
      <c r="AH31" t="n">
        <v>215380.3273114372</v>
      </c>
    </row>
    <row r="32">
      <c r="A32" t="n">
        <v>30</v>
      </c>
      <c r="B32" t="n">
        <v>35</v>
      </c>
      <c r="C32" t="inlineStr">
        <is>
          <t xml:space="preserve">CONCLUIDO	</t>
        </is>
      </c>
      <c r="D32" t="n">
        <v>7.986</v>
      </c>
      <c r="E32" t="n">
        <v>12.52</v>
      </c>
      <c r="F32" t="n">
        <v>10.51</v>
      </c>
      <c r="G32" t="n">
        <v>90.08</v>
      </c>
      <c r="H32" t="n">
        <v>1.66</v>
      </c>
      <c r="I32" t="n">
        <v>7</v>
      </c>
      <c r="J32" t="n">
        <v>89.93000000000001</v>
      </c>
      <c r="K32" t="n">
        <v>35.1</v>
      </c>
      <c r="L32" t="n">
        <v>8.5</v>
      </c>
      <c r="M32" t="n">
        <v>2</v>
      </c>
      <c r="N32" t="n">
        <v>11.33</v>
      </c>
      <c r="O32" t="n">
        <v>11325.25</v>
      </c>
      <c r="P32" t="n">
        <v>69.88</v>
      </c>
      <c r="Q32" t="n">
        <v>197.8</v>
      </c>
      <c r="R32" t="n">
        <v>30.98</v>
      </c>
      <c r="S32" t="n">
        <v>25.4</v>
      </c>
      <c r="T32" t="n">
        <v>1948.82</v>
      </c>
      <c r="U32" t="n">
        <v>0.82</v>
      </c>
      <c r="V32" t="n">
        <v>0.89</v>
      </c>
      <c r="W32" t="n">
        <v>2.95</v>
      </c>
      <c r="X32" t="n">
        <v>0.12</v>
      </c>
      <c r="Y32" t="n">
        <v>1</v>
      </c>
      <c r="Z32" t="n">
        <v>10</v>
      </c>
      <c r="AA32" t="n">
        <v>173.7093560349545</v>
      </c>
      <c r="AB32" t="n">
        <v>237.6768044428412</v>
      </c>
      <c r="AC32" t="n">
        <v>214.9932638083754</v>
      </c>
      <c r="AD32" t="n">
        <v>173709.3560349545</v>
      </c>
      <c r="AE32" t="n">
        <v>237676.8044428412</v>
      </c>
      <c r="AF32" t="n">
        <v>2.151742735577661e-06</v>
      </c>
      <c r="AG32" t="n">
        <v>11</v>
      </c>
      <c r="AH32" t="n">
        <v>214993.2638083754</v>
      </c>
    </row>
    <row r="33">
      <c r="A33" t="n">
        <v>31</v>
      </c>
      <c r="B33" t="n">
        <v>35</v>
      </c>
      <c r="C33" t="inlineStr">
        <is>
          <t xml:space="preserve">CONCLUIDO	</t>
        </is>
      </c>
      <c r="D33" t="n">
        <v>7.9789</v>
      </c>
      <c r="E33" t="n">
        <v>12.53</v>
      </c>
      <c r="F33" t="n">
        <v>10.52</v>
      </c>
      <c r="G33" t="n">
        <v>90.18000000000001</v>
      </c>
      <c r="H33" t="n">
        <v>1.7</v>
      </c>
      <c r="I33" t="n">
        <v>7</v>
      </c>
      <c r="J33" t="n">
        <v>90.23999999999999</v>
      </c>
      <c r="K33" t="n">
        <v>35.1</v>
      </c>
      <c r="L33" t="n">
        <v>8.75</v>
      </c>
      <c r="M33" t="n">
        <v>1</v>
      </c>
      <c r="N33" t="n">
        <v>11.38</v>
      </c>
      <c r="O33" t="n">
        <v>11362.97</v>
      </c>
      <c r="P33" t="n">
        <v>70.11</v>
      </c>
      <c r="Q33" t="n">
        <v>197.83</v>
      </c>
      <c r="R33" t="n">
        <v>31.28</v>
      </c>
      <c r="S33" t="n">
        <v>25.4</v>
      </c>
      <c r="T33" t="n">
        <v>2100.57</v>
      </c>
      <c r="U33" t="n">
        <v>0.8100000000000001</v>
      </c>
      <c r="V33" t="n">
        <v>0.88</v>
      </c>
      <c r="W33" t="n">
        <v>2.96</v>
      </c>
      <c r="X33" t="n">
        <v>0.13</v>
      </c>
      <c r="Y33" t="n">
        <v>1</v>
      </c>
      <c r="Z33" t="n">
        <v>10</v>
      </c>
      <c r="AA33" t="n">
        <v>173.9517477491849</v>
      </c>
      <c r="AB33" t="n">
        <v>238.0084554798188</v>
      </c>
      <c r="AC33" t="n">
        <v>215.293262535859</v>
      </c>
      <c r="AD33" t="n">
        <v>173951.7477491849</v>
      </c>
      <c r="AE33" t="n">
        <v>238008.4554798188</v>
      </c>
      <c r="AF33" t="n">
        <v>2.149829716115777e-06</v>
      </c>
      <c r="AG33" t="n">
        <v>11</v>
      </c>
      <c r="AH33" t="n">
        <v>215293.262535859</v>
      </c>
    </row>
    <row r="34">
      <c r="A34" t="n">
        <v>32</v>
      </c>
      <c r="B34" t="n">
        <v>35</v>
      </c>
      <c r="C34" t="inlineStr">
        <is>
          <t xml:space="preserve">CONCLUIDO	</t>
        </is>
      </c>
      <c r="D34" t="n">
        <v>7.978</v>
      </c>
      <c r="E34" t="n">
        <v>12.53</v>
      </c>
      <c r="F34" t="n">
        <v>10.52</v>
      </c>
      <c r="G34" t="n">
        <v>90.19</v>
      </c>
      <c r="H34" t="n">
        <v>1.75</v>
      </c>
      <c r="I34" t="n">
        <v>7</v>
      </c>
      <c r="J34" t="n">
        <v>90.54000000000001</v>
      </c>
      <c r="K34" t="n">
        <v>35.1</v>
      </c>
      <c r="L34" t="n">
        <v>9</v>
      </c>
      <c r="M34" t="n">
        <v>1</v>
      </c>
      <c r="N34" t="n">
        <v>11.44</v>
      </c>
      <c r="O34" t="n">
        <v>11400.71</v>
      </c>
      <c r="P34" t="n">
        <v>70.27</v>
      </c>
      <c r="Q34" t="n">
        <v>197.78</v>
      </c>
      <c r="R34" t="n">
        <v>31.3</v>
      </c>
      <c r="S34" t="n">
        <v>25.4</v>
      </c>
      <c r="T34" t="n">
        <v>2110.34</v>
      </c>
      <c r="U34" t="n">
        <v>0.8100000000000001</v>
      </c>
      <c r="V34" t="n">
        <v>0.88</v>
      </c>
      <c r="W34" t="n">
        <v>2.96</v>
      </c>
      <c r="X34" t="n">
        <v>0.13</v>
      </c>
      <c r="Y34" t="n">
        <v>1</v>
      </c>
      <c r="Z34" t="n">
        <v>10</v>
      </c>
      <c r="AA34" t="n">
        <v>174.0689285871086</v>
      </c>
      <c r="AB34" t="n">
        <v>238.1687874719195</v>
      </c>
      <c r="AC34" t="n">
        <v>215.4382926676611</v>
      </c>
      <c r="AD34" t="n">
        <v>174068.9285871086</v>
      </c>
      <c r="AE34" t="n">
        <v>238168.7874719195</v>
      </c>
      <c r="AF34" t="n">
        <v>2.149587220691032e-06</v>
      </c>
      <c r="AG34" t="n">
        <v>11</v>
      </c>
      <c r="AH34" t="n">
        <v>215438.2926676611</v>
      </c>
    </row>
    <row r="35">
      <c r="A35" t="n">
        <v>33</v>
      </c>
      <c r="B35" t="n">
        <v>35</v>
      </c>
      <c r="C35" t="inlineStr">
        <is>
          <t xml:space="preserve">CONCLUIDO	</t>
        </is>
      </c>
      <c r="D35" t="n">
        <v>7.9798</v>
      </c>
      <c r="E35" t="n">
        <v>12.53</v>
      </c>
      <c r="F35" t="n">
        <v>10.52</v>
      </c>
      <c r="G35" t="n">
        <v>90.16</v>
      </c>
      <c r="H35" t="n">
        <v>1.79</v>
      </c>
      <c r="I35" t="n">
        <v>7</v>
      </c>
      <c r="J35" t="n">
        <v>90.84999999999999</v>
      </c>
      <c r="K35" t="n">
        <v>35.1</v>
      </c>
      <c r="L35" t="n">
        <v>9.25</v>
      </c>
      <c r="M35" t="n">
        <v>0</v>
      </c>
      <c r="N35" t="n">
        <v>11.5</v>
      </c>
      <c r="O35" t="n">
        <v>11438.48</v>
      </c>
      <c r="P35" t="n">
        <v>70.38</v>
      </c>
      <c r="Q35" t="n">
        <v>197.76</v>
      </c>
      <c r="R35" t="n">
        <v>31.16</v>
      </c>
      <c r="S35" t="n">
        <v>25.4</v>
      </c>
      <c r="T35" t="n">
        <v>2041.92</v>
      </c>
      <c r="U35" t="n">
        <v>0.82</v>
      </c>
      <c r="V35" t="n">
        <v>0.88</v>
      </c>
      <c r="W35" t="n">
        <v>2.96</v>
      </c>
      <c r="X35" t="n">
        <v>0.13</v>
      </c>
      <c r="Y35" t="n">
        <v>1</v>
      </c>
      <c r="Z35" t="n">
        <v>10</v>
      </c>
      <c r="AA35" t="n">
        <v>174.1278390621047</v>
      </c>
      <c r="AB35" t="n">
        <v>238.2493913827559</v>
      </c>
      <c r="AC35" t="n">
        <v>215.5112038543756</v>
      </c>
      <c r="AD35" t="n">
        <v>174127.8390621047</v>
      </c>
      <c r="AE35" t="n">
        <v>238249.3913827559</v>
      </c>
      <c r="AF35" t="n">
        <v>2.150072211540524e-06</v>
      </c>
      <c r="AG35" t="n">
        <v>11</v>
      </c>
      <c r="AH35" t="n">
        <v>215511.2038543756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6.2516</v>
      </c>
      <c r="E2" t="n">
        <v>16</v>
      </c>
      <c r="F2" t="n">
        <v>12.09</v>
      </c>
      <c r="G2" t="n">
        <v>8.640000000000001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115.57</v>
      </c>
      <c r="Q2" t="n">
        <v>198.07</v>
      </c>
      <c r="R2" t="n">
        <v>79.93000000000001</v>
      </c>
      <c r="S2" t="n">
        <v>25.4</v>
      </c>
      <c r="T2" t="n">
        <v>26040.08</v>
      </c>
      <c r="U2" t="n">
        <v>0.32</v>
      </c>
      <c r="V2" t="n">
        <v>0.77</v>
      </c>
      <c r="W2" t="n">
        <v>3.08</v>
      </c>
      <c r="X2" t="n">
        <v>1.7</v>
      </c>
      <c r="Y2" t="n">
        <v>1</v>
      </c>
      <c r="Z2" t="n">
        <v>10</v>
      </c>
      <c r="AA2" t="n">
        <v>275.9544334216883</v>
      </c>
      <c r="AB2" t="n">
        <v>377.5730300579422</v>
      </c>
      <c r="AC2" t="n">
        <v>341.5379899962873</v>
      </c>
      <c r="AD2" t="n">
        <v>275954.4334216883</v>
      </c>
      <c r="AE2" t="n">
        <v>377573.0300579421</v>
      </c>
      <c r="AF2" t="n">
        <v>1.611437963491989e-06</v>
      </c>
      <c r="AG2" t="n">
        <v>14</v>
      </c>
      <c r="AH2" t="n">
        <v>341537.9899962873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6.5829</v>
      </c>
      <c r="E3" t="n">
        <v>15.19</v>
      </c>
      <c r="F3" t="n">
        <v>11.71</v>
      </c>
      <c r="G3" t="n">
        <v>10.81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111.65</v>
      </c>
      <c r="Q3" t="n">
        <v>197.91</v>
      </c>
      <c r="R3" t="n">
        <v>68.45</v>
      </c>
      <c r="S3" t="n">
        <v>25.4</v>
      </c>
      <c r="T3" t="n">
        <v>20398.09</v>
      </c>
      <c r="U3" t="n">
        <v>0.37</v>
      </c>
      <c r="V3" t="n">
        <v>0.79</v>
      </c>
      <c r="W3" t="n">
        <v>3.05</v>
      </c>
      <c r="X3" t="n">
        <v>1.32</v>
      </c>
      <c r="Y3" t="n">
        <v>1</v>
      </c>
      <c r="Z3" t="n">
        <v>10</v>
      </c>
      <c r="AA3" t="n">
        <v>264.4642050476378</v>
      </c>
      <c r="AB3" t="n">
        <v>361.8515926834665</v>
      </c>
      <c r="AC3" t="n">
        <v>327.3169845396557</v>
      </c>
      <c r="AD3" t="n">
        <v>264464.2050476379</v>
      </c>
      <c r="AE3" t="n">
        <v>361851.5926834666</v>
      </c>
      <c r="AF3" t="n">
        <v>1.696835205366853e-06</v>
      </c>
      <c r="AG3" t="n">
        <v>14</v>
      </c>
      <c r="AH3" t="n">
        <v>327316.9845396557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6.7881</v>
      </c>
      <c r="E4" t="n">
        <v>14.73</v>
      </c>
      <c r="F4" t="n">
        <v>11.5</v>
      </c>
      <c r="G4" t="n">
        <v>12.77</v>
      </c>
      <c r="H4" t="n">
        <v>0.24</v>
      </c>
      <c r="I4" t="n">
        <v>54</v>
      </c>
      <c r="J4" t="n">
        <v>108.05</v>
      </c>
      <c r="K4" t="n">
        <v>41.65</v>
      </c>
      <c r="L4" t="n">
        <v>1.5</v>
      </c>
      <c r="M4" t="n">
        <v>52</v>
      </c>
      <c r="N4" t="n">
        <v>14.9</v>
      </c>
      <c r="O4" t="n">
        <v>13559.91</v>
      </c>
      <c r="P4" t="n">
        <v>109.35</v>
      </c>
      <c r="Q4" t="n">
        <v>197.88</v>
      </c>
      <c r="R4" t="n">
        <v>61.44</v>
      </c>
      <c r="S4" t="n">
        <v>25.4</v>
      </c>
      <c r="T4" t="n">
        <v>16943.6</v>
      </c>
      <c r="U4" t="n">
        <v>0.41</v>
      </c>
      <c r="V4" t="n">
        <v>0.8100000000000001</v>
      </c>
      <c r="W4" t="n">
        <v>3.04</v>
      </c>
      <c r="X4" t="n">
        <v>1.1</v>
      </c>
      <c r="Y4" t="n">
        <v>1</v>
      </c>
      <c r="Z4" t="n">
        <v>10</v>
      </c>
      <c r="AA4" t="n">
        <v>248.507470913642</v>
      </c>
      <c r="AB4" t="n">
        <v>340.0188850797462</v>
      </c>
      <c r="AC4" t="n">
        <v>307.5679599073388</v>
      </c>
      <c r="AD4" t="n">
        <v>248507.470913642</v>
      </c>
      <c r="AE4" t="n">
        <v>340018.8850797461</v>
      </c>
      <c r="AF4" t="n">
        <v>1.749728395927438e-06</v>
      </c>
      <c r="AG4" t="n">
        <v>13</v>
      </c>
      <c r="AH4" t="n">
        <v>307567.9599073388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6.9889</v>
      </c>
      <c r="E5" t="n">
        <v>14.31</v>
      </c>
      <c r="F5" t="n">
        <v>11.27</v>
      </c>
      <c r="G5" t="n">
        <v>15.03</v>
      </c>
      <c r="H5" t="n">
        <v>0.28</v>
      </c>
      <c r="I5" t="n">
        <v>45</v>
      </c>
      <c r="J5" t="n">
        <v>108.37</v>
      </c>
      <c r="K5" t="n">
        <v>41.65</v>
      </c>
      <c r="L5" t="n">
        <v>1.75</v>
      </c>
      <c r="M5" t="n">
        <v>43</v>
      </c>
      <c r="N5" t="n">
        <v>14.97</v>
      </c>
      <c r="O5" t="n">
        <v>13599.17</v>
      </c>
      <c r="P5" t="n">
        <v>106.95</v>
      </c>
      <c r="Q5" t="n">
        <v>197.82</v>
      </c>
      <c r="R5" t="n">
        <v>54.69</v>
      </c>
      <c r="S5" t="n">
        <v>25.4</v>
      </c>
      <c r="T5" t="n">
        <v>13616.96</v>
      </c>
      <c r="U5" t="n">
        <v>0.46</v>
      </c>
      <c r="V5" t="n">
        <v>0.83</v>
      </c>
      <c r="W5" t="n">
        <v>3.01</v>
      </c>
      <c r="X5" t="n">
        <v>0.88</v>
      </c>
      <c r="Y5" t="n">
        <v>1</v>
      </c>
      <c r="Z5" t="n">
        <v>10</v>
      </c>
      <c r="AA5" t="n">
        <v>242.4432967846346</v>
      </c>
      <c r="AB5" t="n">
        <v>331.7216145039613</v>
      </c>
      <c r="AC5" t="n">
        <v>300.0625691900119</v>
      </c>
      <c r="AD5" t="n">
        <v>242443.2967846346</v>
      </c>
      <c r="AE5" t="n">
        <v>331721.6145039613</v>
      </c>
      <c r="AF5" t="n">
        <v>1.801487424507192e-06</v>
      </c>
      <c r="AG5" t="n">
        <v>13</v>
      </c>
      <c r="AH5" t="n">
        <v>300062.5691900119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7.1134</v>
      </c>
      <c r="E6" t="n">
        <v>14.06</v>
      </c>
      <c r="F6" t="n">
        <v>11.16</v>
      </c>
      <c r="G6" t="n">
        <v>17.16</v>
      </c>
      <c r="H6" t="n">
        <v>0.32</v>
      </c>
      <c r="I6" t="n">
        <v>39</v>
      </c>
      <c r="J6" t="n">
        <v>108.68</v>
      </c>
      <c r="K6" t="n">
        <v>41.65</v>
      </c>
      <c r="L6" t="n">
        <v>2</v>
      </c>
      <c r="M6" t="n">
        <v>37</v>
      </c>
      <c r="N6" t="n">
        <v>15.03</v>
      </c>
      <c r="O6" t="n">
        <v>13638.32</v>
      </c>
      <c r="P6" t="n">
        <v>105.6</v>
      </c>
      <c r="Q6" t="n">
        <v>197.85</v>
      </c>
      <c r="R6" t="n">
        <v>51.14</v>
      </c>
      <c r="S6" t="n">
        <v>25.4</v>
      </c>
      <c r="T6" t="n">
        <v>11868.92</v>
      </c>
      <c r="U6" t="n">
        <v>0.5</v>
      </c>
      <c r="V6" t="n">
        <v>0.83</v>
      </c>
      <c r="W6" t="n">
        <v>3</v>
      </c>
      <c r="X6" t="n">
        <v>0.76</v>
      </c>
      <c r="Y6" t="n">
        <v>1</v>
      </c>
      <c r="Z6" t="n">
        <v>10</v>
      </c>
      <c r="AA6" t="n">
        <v>239.0551399051468</v>
      </c>
      <c r="AB6" t="n">
        <v>327.0857887865163</v>
      </c>
      <c r="AC6" t="n">
        <v>295.8691801726162</v>
      </c>
      <c r="AD6" t="n">
        <v>239055.1399051468</v>
      </c>
      <c r="AE6" t="n">
        <v>327085.7887865163</v>
      </c>
      <c r="AF6" t="n">
        <v>1.833579053282986e-06</v>
      </c>
      <c r="AG6" t="n">
        <v>13</v>
      </c>
      <c r="AH6" t="n">
        <v>295869.1801726162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7.2</v>
      </c>
      <c r="E7" t="n">
        <v>13.89</v>
      </c>
      <c r="F7" t="n">
        <v>11.07</v>
      </c>
      <c r="G7" t="n">
        <v>18.99</v>
      </c>
      <c r="H7" t="n">
        <v>0.36</v>
      </c>
      <c r="I7" t="n">
        <v>35</v>
      </c>
      <c r="J7" t="n">
        <v>109</v>
      </c>
      <c r="K7" t="n">
        <v>41.65</v>
      </c>
      <c r="L7" t="n">
        <v>2.25</v>
      </c>
      <c r="M7" t="n">
        <v>33</v>
      </c>
      <c r="N7" t="n">
        <v>15.1</v>
      </c>
      <c r="O7" t="n">
        <v>13677.51</v>
      </c>
      <c r="P7" t="n">
        <v>104.5</v>
      </c>
      <c r="Q7" t="n">
        <v>197.79</v>
      </c>
      <c r="R7" t="n">
        <v>48.64</v>
      </c>
      <c r="S7" t="n">
        <v>25.4</v>
      </c>
      <c r="T7" t="n">
        <v>10642.5</v>
      </c>
      <c r="U7" t="n">
        <v>0.52</v>
      </c>
      <c r="V7" t="n">
        <v>0.84</v>
      </c>
      <c r="W7" t="n">
        <v>3</v>
      </c>
      <c r="X7" t="n">
        <v>0.68</v>
      </c>
      <c r="Y7" t="n">
        <v>1</v>
      </c>
      <c r="Z7" t="n">
        <v>10</v>
      </c>
      <c r="AA7" t="n">
        <v>236.6073414719659</v>
      </c>
      <c r="AB7" t="n">
        <v>323.7366029809945</v>
      </c>
      <c r="AC7" t="n">
        <v>292.8396359597604</v>
      </c>
      <c r="AD7" t="n">
        <v>236607.3414719659</v>
      </c>
      <c r="AE7" t="n">
        <v>323736.6029809944</v>
      </c>
      <c r="AF7" t="n">
        <v>1.855901423178438e-06</v>
      </c>
      <c r="AG7" t="n">
        <v>13</v>
      </c>
      <c r="AH7" t="n">
        <v>292839.6359597604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7.3045</v>
      </c>
      <c r="E8" t="n">
        <v>13.69</v>
      </c>
      <c r="F8" t="n">
        <v>10.97</v>
      </c>
      <c r="G8" t="n">
        <v>21.22</v>
      </c>
      <c r="H8" t="n">
        <v>0.4</v>
      </c>
      <c r="I8" t="n">
        <v>31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103.22</v>
      </c>
      <c r="Q8" t="n">
        <v>197.86</v>
      </c>
      <c r="R8" t="n">
        <v>45.37</v>
      </c>
      <c r="S8" t="n">
        <v>25.4</v>
      </c>
      <c r="T8" t="n">
        <v>9025.049999999999</v>
      </c>
      <c r="U8" t="n">
        <v>0.5600000000000001</v>
      </c>
      <c r="V8" t="n">
        <v>0.85</v>
      </c>
      <c r="W8" t="n">
        <v>2.98</v>
      </c>
      <c r="X8" t="n">
        <v>0.57</v>
      </c>
      <c r="Y8" t="n">
        <v>1</v>
      </c>
      <c r="Z8" t="n">
        <v>10</v>
      </c>
      <c r="AA8" t="n">
        <v>224.2085660566997</v>
      </c>
      <c r="AB8" t="n">
        <v>306.7720514624695</v>
      </c>
      <c r="AC8" t="n">
        <v>277.4941574282606</v>
      </c>
      <c r="AD8" t="n">
        <v>224208.5660566997</v>
      </c>
      <c r="AE8" t="n">
        <v>306772.0514624695</v>
      </c>
      <c r="AF8" t="n">
        <v>1.88283777022318e-06</v>
      </c>
      <c r="AG8" t="n">
        <v>12</v>
      </c>
      <c r="AH8" t="n">
        <v>277494.1574282605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7.36</v>
      </c>
      <c r="E9" t="n">
        <v>13.59</v>
      </c>
      <c r="F9" t="n">
        <v>10.93</v>
      </c>
      <c r="G9" t="n">
        <v>23.42</v>
      </c>
      <c r="H9" t="n">
        <v>0.44</v>
      </c>
      <c r="I9" t="n">
        <v>28</v>
      </c>
      <c r="J9" t="n">
        <v>109.64</v>
      </c>
      <c r="K9" t="n">
        <v>41.65</v>
      </c>
      <c r="L9" t="n">
        <v>2.75</v>
      </c>
      <c r="M9" t="n">
        <v>26</v>
      </c>
      <c r="N9" t="n">
        <v>15.24</v>
      </c>
      <c r="O9" t="n">
        <v>13755.95</v>
      </c>
      <c r="P9" t="n">
        <v>102.62</v>
      </c>
      <c r="Q9" t="n">
        <v>197.83</v>
      </c>
      <c r="R9" t="n">
        <v>44.33</v>
      </c>
      <c r="S9" t="n">
        <v>25.4</v>
      </c>
      <c r="T9" t="n">
        <v>8523.24</v>
      </c>
      <c r="U9" t="n">
        <v>0.57</v>
      </c>
      <c r="V9" t="n">
        <v>0.85</v>
      </c>
      <c r="W9" t="n">
        <v>2.98</v>
      </c>
      <c r="X9" t="n">
        <v>0.54</v>
      </c>
      <c r="Y9" t="n">
        <v>1</v>
      </c>
      <c r="Z9" t="n">
        <v>10</v>
      </c>
      <c r="AA9" t="n">
        <v>222.840606672878</v>
      </c>
      <c r="AB9" t="n">
        <v>304.9003490834169</v>
      </c>
      <c r="AC9" t="n">
        <v>275.8010876973133</v>
      </c>
      <c r="AD9" t="n">
        <v>222840.606672878</v>
      </c>
      <c r="AE9" t="n">
        <v>304900.3490834169</v>
      </c>
      <c r="AF9" t="n">
        <v>1.897143677026848e-06</v>
      </c>
      <c r="AG9" t="n">
        <v>12</v>
      </c>
      <c r="AH9" t="n">
        <v>275801.0876973133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7.3986</v>
      </c>
      <c r="E10" t="n">
        <v>13.52</v>
      </c>
      <c r="F10" t="n">
        <v>10.9</v>
      </c>
      <c r="G10" t="n">
        <v>25.16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101.96</v>
      </c>
      <c r="Q10" t="n">
        <v>197.89</v>
      </c>
      <c r="R10" t="n">
        <v>43.1</v>
      </c>
      <c r="S10" t="n">
        <v>25.4</v>
      </c>
      <c r="T10" t="n">
        <v>7915.07</v>
      </c>
      <c r="U10" t="n">
        <v>0.59</v>
      </c>
      <c r="V10" t="n">
        <v>0.85</v>
      </c>
      <c r="W10" t="n">
        <v>2.98</v>
      </c>
      <c r="X10" t="n">
        <v>0.51</v>
      </c>
      <c r="Y10" t="n">
        <v>1</v>
      </c>
      <c r="Z10" t="n">
        <v>10</v>
      </c>
      <c r="AA10" t="n">
        <v>221.7167244198498</v>
      </c>
      <c r="AB10" t="n">
        <v>303.3626038026387</v>
      </c>
      <c r="AC10" t="n">
        <v>274.4101026678931</v>
      </c>
      <c r="AD10" t="n">
        <v>221716.7244198498</v>
      </c>
      <c r="AE10" t="n">
        <v>303362.6038026387</v>
      </c>
      <c r="AF10" t="n">
        <v>1.907093370767777e-06</v>
      </c>
      <c r="AG10" t="n">
        <v>12</v>
      </c>
      <c r="AH10" t="n">
        <v>274410.1026678931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7.4462</v>
      </c>
      <c r="E11" t="n">
        <v>13.43</v>
      </c>
      <c r="F11" t="n">
        <v>10.86</v>
      </c>
      <c r="G11" t="n">
        <v>27.15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22</v>
      </c>
      <c r="N11" t="n">
        <v>15.37</v>
      </c>
      <c r="O11" t="n">
        <v>13834.5</v>
      </c>
      <c r="P11" t="n">
        <v>101.42</v>
      </c>
      <c r="Q11" t="n">
        <v>197.84</v>
      </c>
      <c r="R11" t="n">
        <v>42.15</v>
      </c>
      <c r="S11" t="n">
        <v>25.4</v>
      </c>
      <c r="T11" t="n">
        <v>7453.42</v>
      </c>
      <c r="U11" t="n">
        <v>0.6</v>
      </c>
      <c r="V11" t="n">
        <v>0.86</v>
      </c>
      <c r="W11" t="n">
        <v>2.97</v>
      </c>
      <c r="X11" t="n">
        <v>0.47</v>
      </c>
      <c r="Y11" t="n">
        <v>1</v>
      </c>
      <c r="Z11" t="n">
        <v>10</v>
      </c>
      <c r="AA11" t="n">
        <v>220.5387128587584</v>
      </c>
      <c r="AB11" t="n">
        <v>301.7507964145521</v>
      </c>
      <c r="AC11" t="n">
        <v>272.952123914739</v>
      </c>
      <c r="AD11" t="n">
        <v>220538.7128587584</v>
      </c>
      <c r="AE11" t="n">
        <v>301750.7964145521</v>
      </c>
      <c r="AF11" t="n">
        <v>1.919362941287679e-06</v>
      </c>
      <c r="AG11" t="n">
        <v>12</v>
      </c>
      <c r="AH11" t="n">
        <v>272952.123914739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7.5002</v>
      </c>
      <c r="E12" t="n">
        <v>13.33</v>
      </c>
      <c r="F12" t="n">
        <v>10.81</v>
      </c>
      <c r="G12" t="n">
        <v>29.48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20</v>
      </c>
      <c r="N12" t="n">
        <v>15.44</v>
      </c>
      <c r="O12" t="n">
        <v>13873.81</v>
      </c>
      <c r="P12" t="n">
        <v>100.64</v>
      </c>
      <c r="Q12" t="n">
        <v>197.81</v>
      </c>
      <c r="R12" t="n">
        <v>40.2</v>
      </c>
      <c r="S12" t="n">
        <v>25.4</v>
      </c>
      <c r="T12" t="n">
        <v>6484.83</v>
      </c>
      <c r="U12" t="n">
        <v>0.63</v>
      </c>
      <c r="V12" t="n">
        <v>0.86</v>
      </c>
      <c r="W12" t="n">
        <v>2.98</v>
      </c>
      <c r="X12" t="n">
        <v>0.42</v>
      </c>
      <c r="Y12" t="n">
        <v>1</v>
      </c>
      <c r="Z12" t="n">
        <v>10</v>
      </c>
      <c r="AA12" t="n">
        <v>219.08629443457</v>
      </c>
      <c r="AB12" t="n">
        <v>299.7635334503999</v>
      </c>
      <c r="AC12" t="n">
        <v>271.1545225387438</v>
      </c>
      <c r="AD12" t="n">
        <v>219086.29443457</v>
      </c>
      <c r="AE12" t="n">
        <v>299763.5334503999</v>
      </c>
      <c r="AF12" t="n">
        <v>1.933282201961517e-06</v>
      </c>
      <c r="AG12" t="n">
        <v>12</v>
      </c>
      <c r="AH12" t="n">
        <v>271154.5225387438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7.5238</v>
      </c>
      <c r="E13" t="n">
        <v>13.29</v>
      </c>
      <c r="F13" t="n">
        <v>10.79</v>
      </c>
      <c r="G13" t="n">
        <v>30.82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100.04</v>
      </c>
      <c r="Q13" t="n">
        <v>197.78</v>
      </c>
      <c r="R13" t="n">
        <v>39.82</v>
      </c>
      <c r="S13" t="n">
        <v>25.4</v>
      </c>
      <c r="T13" t="n">
        <v>6303.05</v>
      </c>
      <c r="U13" t="n">
        <v>0.64</v>
      </c>
      <c r="V13" t="n">
        <v>0.86</v>
      </c>
      <c r="W13" t="n">
        <v>2.97</v>
      </c>
      <c r="X13" t="n">
        <v>0.4</v>
      </c>
      <c r="Y13" t="n">
        <v>1</v>
      </c>
      <c r="Z13" t="n">
        <v>10</v>
      </c>
      <c r="AA13" t="n">
        <v>218.2757241876587</v>
      </c>
      <c r="AB13" t="n">
        <v>298.6544754787409</v>
      </c>
      <c r="AC13" t="n">
        <v>270.151311503327</v>
      </c>
      <c r="AD13" t="n">
        <v>218275.7241876587</v>
      </c>
      <c r="AE13" t="n">
        <v>298654.4754787409</v>
      </c>
      <c r="AF13" t="n">
        <v>1.939365434404157e-06</v>
      </c>
      <c r="AG13" t="n">
        <v>12</v>
      </c>
      <c r="AH13" t="n">
        <v>270151.311503327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7.5724</v>
      </c>
      <c r="E14" t="n">
        <v>13.21</v>
      </c>
      <c r="F14" t="n">
        <v>10.75</v>
      </c>
      <c r="G14" t="n">
        <v>33.94</v>
      </c>
      <c r="H14" t="n">
        <v>0.63</v>
      </c>
      <c r="I14" t="n">
        <v>19</v>
      </c>
      <c r="J14" t="n">
        <v>111.23</v>
      </c>
      <c r="K14" t="n">
        <v>41.65</v>
      </c>
      <c r="L14" t="n">
        <v>4</v>
      </c>
      <c r="M14" t="n">
        <v>17</v>
      </c>
      <c r="N14" t="n">
        <v>15.58</v>
      </c>
      <c r="O14" t="n">
        <v>13952.52</v>
      </c>
      <c r="P14" t="n">
        <v>99.56</v>
      </c>
      <c r="Q14" t="n">
        <v>197.78</v>
      </c>
      <c r="R14" t="n">
        <v>38.51</v>
      </c>
      <c r="S14" t="n">
        <v>25.4</v>
      </c>
      <c r="T14" t="n">
        <v>5655.29</v>
      </c>
      <c r="U14" t="n">
        <v>0.66</v>
      </c>
      <c r="V14" t="n">
        <v>0.87</v>
      </c>
      <c r="W14" t="n">
        <v>2.97</v>
      </c>
      <c r="X14" t="n">
        <v>0.36</v>
      </c>
      <c r="Y14" t="n">
        <v>1</v>
      </c>
      <c r="Z14" t="n">
        <v>10</v>
      </c>
      <c r="AA14" t="n">
        <v>217.1686468337079</v>
      </c>
      <c r="AB14" t="n">
        <v>297.1397234022605</v>
      </c>
      <c r="AC14" t="n">
        <v>268.7811252390575</v>
      </c>
      <c r="AD14" t="n">
        <v>217168.6468337079</v>
      </c>
      <c r="AE14" t="n">
        <v>297139.7234022605</v>
      </c>
      <c r="AF14" t="n">
        <v>1.951892769010611e-06</v>
      </c>
      <c r="AG14" t="n">
        <v>12</v>
      </c>
      <c r="AH14" t="n">
        <v>268781.1252390575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7.5957</v>
      </c>
      <c r="E15" t="n">
        <v>13.17</v>
      </c>
      <c r="F15" t="n">
        <v>10.73</v>
      </c>
      <c r="G15" t="n">
        <v>35.76</v>
      </c>
      <c r="H15" t="n">
        <v>0.67</v>
      </c>
      <c r="I15" t="n">
        <v>18</v>
      </c>
      <c r="J15" t="n">
        <v>111.55</v>
      </c>
      <c r="K15" t="n">
        <v>41.65</v>
      </c>
      <c r="L15" t="n">
        <v>4.25</v>
      </c>
      <c r="M15" t="n">
        <v>16</v>
      </c>
      <c r="N15" t="n">
        <v>15.65</v>
      </c>
      <c r="O15" t="n">
        <v>13991.91</v>
      </c>
      <c r="P15" t="n">
        <v>99.12</v>
      </c>
      <c r="Q15" t="n">
        <v>197.76</v>
      </c>
      <c r="R15" t="n">
        <v>37.8</v>
      </c>
      <c r="S15" t="n">
        <v>25.4</v>
      </c>
      <c r="T15" t="n">
        <v>5306.59</v>
      </c>
      <c r="U15" t="n">
        <v>0.67</v>
      </c>
      <c r="V15" t="n">
        <v>0.87</v>
      </c>
      <c r="W15" t="n">
        <v>2.97</v>
      </c>
      <c r="X15" t="n">
        <v>0.34</v>
      </c>
      <c r="Y15" t="n">
        <v>1</v>
      </c>
      <c r="Z15" t="n">
        <v>10</v>
      </c>
      <c r="AA15" t="n">
        <v>216.4903181616113</v>
      </c>
      <c r="AB15" t="n">
        <v>296.2116041873492</v>
      </c>
      <c r="AC15" t="n">
        <v>267.9415844193936</v>
      </c>
      <c r="AD15" t="n">
        <v>216490.3181616113</v>
      </c>
      <c r="AE15" t="n">
        <v>296211.6041873492</v>
      </c>
      <c r="AF15" t="n">
        <v>1.957898672227286e-06</v>
      </c>
      <c r="AG15" t="n">
        <v>12</v>
      </c>
      <c r="AH15" t="n">
        <v>267941.5844193936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7.6087</v>
      </c>
      <c r="E16" t="n">
        <v>13.14</v>
      </c>
      <c r="F16" t="n">
        <v>10.73</v>
      </c>
      <c r="G16" t="n">
        <v>37.87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98.69</v>
      </c>
      <c r="Q16" t="n">
        <v>197.79</v>
      </c>
      <c r="R16" t="n">
        <v>37.94</v>
      </c>
      <c r="S16" t="n">
        <v>25.4</v>
      </c>
      <c r="T16" t="n">
        <v>5381.41</v>
      </c>
      <c r="U16" t="n">
        <v>0.67</v>
      </c>
      <c r="V16" t="n">
        <v>0.87</v>
      </c>
      <c r="W16" t="n">
        <v>2.97</v>
      </c>
      <c r="X16" t="n">
        <v>0.34</v>
      </c>
      <c r="Y16" t="n">
        <v>1</v>
      </c>
      <c r="Z16" t="n">
        <v>10</v>
      </c>
      <c r="AA16" t="n">
        <v>216.0118332921172</v>
      </c>
      <c r="AB16" t="n">
        <v>295.5569200796452</v>
      </c>
      <c r="AC16" t="n">
        <v>267.3493824440737</v>
      </c>
      <c r="AD16" t="n">
        <v>216011.8332921172</v>
      </c>
      <c r="AE16" t="n">
        <v>295556.9200796452</v>
      </c>
      <c r="AF16" t="n">
        <v>1.96124960535247e-06</v>
      </c>
      <c r="AG16" t="n">
        <v>12</v>
      </c>
      <c r="AH16" t="n">
        <v>267349.3824440737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7.6522</v>
      </c>
      <c r="E17" t="n">
        <v>13.07</v>
      </c>
      <c r="F17" t="n">
        <v>10.68</v>
      </c>
      <c r="G17" t="n">
        <v>40.04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97.93000000000001</v>
      </c>
      <c r="Q17" t="n">
        <v>197.77</v>
      </c>
      <c r="R17" t="n">
        <v>36.37</v>
      </c>
      <c r="S17" t="n">
        <v>25.4</v>
      </c>
      <c r="T17" t="n">
        <v>4599.2</v>
      </c>
      <c r="U17" t="n">
        <v>0.7</v>
      </c>
      <c r="V17" t="n">
        <v>0.87</v>
      </c>
      <c r="W17" t="n">
        <v>2.96</v>
      </c>
      <c r="X17" t="n">
        <v>0.29</v>
      </c>
      <c r="Y17" t="n">
        <v>1</v>
      </c>
      <c r="Z17" t="n">
        <v>10</v>
      </c>
      <c r="AA17" t="n">
        <v>214.771056402423</v>
      </c>
      <c r="AB17" t="n">
        <v>293.8592343999534</v>
      </c>
      <c r="AC17" t="n">
        <v>265.8137215029343</v>
      </c>
      <c r="AD17" t="n">
        <v>214771.056402423</v>
      </c>
      <c r="AE17" t="n">
        <v>293859.2343999534</v>
      </c>
      <c r="AF17" t="n">
        <v>1.972462343117506e-06</v>
      </c>
      <c r="AG17" t="n">
        <v>12</v>
      </c>
      <c r="AH17" t="n">
        <v>265813.7215029343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7.6695</v>
      </c>
      <c r="E18" t="n">
        <v>13.04</v>
      </c>
      <c r="F18" t="n">
        <v>10.67</v>
      </c>
      <c r="G18" t="n">
        <v>42.68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97.73</v>
      </c>
      <c r="Q18" t="n">
        <v>197.81</v>
      </c>
      <c r="R18" t="n">
        <v>36.03</v>
      </c>
      <c r="S18" t="n">
        <v>25.4</v>
      </c>
      <c r="T18" t="n">
        <v>4435.75</v>
      </c>
      <c r="U18" t="n">
        <v>0.7</v>
      </c>
      <c r="V18" t="n">
        <v>0.87</v>
      </c>
      <c r="W18" t="n">
        <v>2.96</v>
      </c>
      <c r="X18" t="n">
        <v>0.28</v>
      </c>
      <c r="Y18" t="n">
        <v>1</v>
      </c>
      <c r="Z18" t="n">
        <v>10</v>
      </c>
      <c r="AA18" t="n">
        <v>214.3805526094552</v>
      </c>
      <c r="AB18" t="n">
        <v>293.3249298826037</v>
      </c>
      <c r="AC18" t="n">
        <v>265.3304102588192</v>
      </c>
      <c r="AD18" t="n">
        <v>214380.5526094552</v>
      </c>
      <c r="AE18" t="n">
        <v>293324.9298826037</v>
      </c>
      <c r="AF18" t="n">
        <v>1.976921661814865e-06</v>
      </c>
      <c r="AG18" t="n">
        <v>12</v>
      </c>
      <c r="AH18" t="n">
        <v>265330.4102588192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7.6697</v>
      </c>
      <c r="E19" t="n">
        <v>13.04</v>
      </c>
      <c r="F19" t="n">
        <v>10.67</v>
      </c>
      <c r="G19" t="n">
        <v>42.68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97.36</v>
      </c>
      <c r="Q19" t="n">
        <v>197.81</v>
      </c>
      <c r="R19" t="n">
        <v>35.96</v>
      </c>
      <c r="S19" t="n">
        <v>25.4</v>
      </c>
      <c r="T19" t="n">
        <v>4401.04</v>
      </c>
      <c r="U19" t="n">
        <v>0.71</v>
      </c>
      <c r="V19" t="n">
        <v>0.87</v>
      </c>
      <c r="W19" t="n">
        <v>2.97</v>
      </c>
      <c r="X19" t="n">
        <v>0.28</v>
      </c>
      <c r="Y19" t="n">
        <v>1</v>
      </c>
      <c r="Z19" t="n">
        <v>10</v>
      </c>
      <c r="AA19" t="n">
        <v>214.11546896417</v>
      </c>
      <c r="AB19" t="n">
        <v>292.9622307444595</v>
      </c>
      <c r="AC19" t="n">
        <v>265.0023266173679</v>
      </c>
      <c r="AD19" t="n">
        <v>214115.46896417</v>
      </c>
      <c r="AE19" t="n">
        <v>292962.2307444595</v>
      </c>
      <c r="AF19" t="n">
        <v>1.976973214632176e-06</v>
      </c>
      <c r="AG19" t="n">
        <v>12</v>
      </c>
      <c r="AH19" t="n">
        <v>265002.3266173679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7.6977</v>
      </c>
      <c r="E20" t="n">
        <v>12.99</v>
      </c>
      <c r="F20" t="n">
        <v>10.64</v>
      </c>
      <c r="G20" t="n">
        <v>45.62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96.94</v>
      </c>
      <c r="Q20" t="n">
        <v>197.75</v>
      </c>
      <c r="R20" t="n">
        <v>35.31</v>
      </c>
      <c r="S20" t="n">
        <v>25.4</v>
      </c>
      <c r="T20" t="n">
        <v>4083.25</v>
      </c>
      <c r="U20" t="n">
        <v>0.72</v>
      </c>
      <c r="V20" t="n">
        <v>0.87</v>
      </c>
      <c r="W20" t="n">
        <v>2.96</v>
      </c>
      <c r="X20" t="n">
        <v>0.25</v>
      </c>
      <c r="Y20" t="n">
        <v>1</v>
      </c>
      <c r="Z20" t="n">
        <v>10</v>
      </c>
      <c r="AA20" t="n">
        <v>213.3831756252038</v>
      </c>
      <c r="AB20" t="n">
        <v>291.9602746915845</v>
      </c>
      <c r="AC20" t="n">
        <v>264.0959958439248</v>
      </c>
      <c r="AD20" t="n">
        <v>213383.1756252038</v>
      </c>
      <c r="AE20" t="n">
        <v>291960.2746915845</v>
      </c>
      <c r="AF20" t="n">
        <v>1.984190609055648e-06</v>
      </c>
      <c r="AG20" t="n">
        <v>12</v>
      </c>
      <c r="AH20" t="n">
        <v>264095.9958439248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7.7131</v>
      </c>
      <c r="E21" t="n">
        <v>12.96</v>
      </c>
      <c r="F21" t="n">
        <v>10.64</v>
      </c>
      <c r="G21" t="n">
        <v>49.11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96.39</v>
      </c>
      <c r="Q21" t="n">
        <v>197.78</v>
      </c>
      <c r="R21" t="n">
        <v>35.2</v>
      </c>
      <c r="S21" t="n">
        <v>25.4</v>
      </c>
      <c r="T21" t="n">
        <v>4030.82</v>
      </c>
      <c r="U21" t="n">
        <v>0.72</v>
      </c>
      <c r="V21" t="n">
        <v>0.87</v>
      </c>
      <c r="W21" t="n">
        <v>2.96</v>
      </c>
      <c r="X21" t="n">
        <v>0.25</v>
      </c>
      <c r="Y21" t="n">
        <v>1</v>
      </c>
      <c r="Z21" t="n">
        <v>10</v>
      </c>
      <c r="AA21" t="n">
        <v>212.8015748848454</v>
      </c>
      <c r="AB21" t="n">
        <v>291.1645029002127</v>
      </c>
      <c r="AC21" t="n">
        <v>263.3761713954485</v>
      </c>
      <c r="AD21" t="n">
        <v>212801.5748848454</v>
      </c>
      <c r="AE21" t="n">
        <v>291164.5029002127</v>
      </c>
      <c r="AF21" t="n">
        <v>1.988160175988557e-06</v>
      </c>
      <c r="AG21" t="n">
        <v>12</v>
      </c>
      <c r="AH21" t="n">
        <v>263376.1713954485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7.7227</v>
      </c>
      <c r="E22" t="n">
        <v>12.95</v>
      </c>
      <c r="F22" t="n">
        <v>10.62</v>
      </c>
      <c r="G22" t="n">
        <v>49.03</v>
      </c>
      <c r="H22" t="n">
        <v>0.93</v>
      </c>
      <c r="I22" t="n">
        <v>13</v>
      </c>
      <c r="J22" t="n">
        <v>113.79</v>
      </c>
      <c r="K22" t="n">
        <v>41.65</v>
      </c>
      <c r="L22" t="n">
        <v>6</v>
      </c>
      <c r="M22" t="n">
        <v>11</v>
      </c>
      <c r="N22" t="n">
        <v>16.14</v>
      </c>
      <c r="O22" t="n">
        <v>14268.39</v>
      </c>
      <c r="P22" t="n">
        <v>96.33</v>
      </c>
      <c r="Q22" t="n">
        <v>197.78</v>
      </c>
      <c r="R22" t="n">
        <v>34.67</v>
      </c>
      <c r="S22" t="n">
        <v>25.4</v>
      </c>
      <c r="T22" t="n">
        <v>3765.22</v>
      </c>
      <c r="U22" t="n">
        <v>0.73</v>
      </c>
      <c r="V22" t="n">
        <v>0.88</v>
      </c>
      <c r="W22" t="n">
        <v>2.96</v>
      </c>
      <c r="X22" t="n">
        <v>0.23</v>
      </c>
      <c r="Y22" t="n">
        <v>1</v>
      </c>
      <c r="Z22" t="n">
        <v>10</v>
      </c>
      <c r="AA22" t="n">
        <v>212.5862898690575</v>
      </c>
      <c r="AB22" t="n">
        <v>290.8699404439072</v>
      </c>
      <c r="AC22" t="n">
        <v>263.1097215665518</v>
      </c>
      <c r="AD22" t="n">
        <v>212586.2898690575</v>
      </c>
      <c r="AE22" t="n">
        <v>290869.9404439072</v>
      </c>
      <c r="AF22" t="n">
        <v>1.990634711219461e-06</v>
      </c>
      <c r="AG22" t="n">
        <v>12</v>
      </c>
      <c r="AH22" t="n">
        <v>263109.7215665518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7.7399</v>
      </c>
      <c r="E23" t="n">
        <v>12.92</v>
      </c>
      <c r="F23" t="n">
        <v>10.62</v>
      </c>
      <c r="G23" t="n">
        <v>53.09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95.7</v>
      </c>
      <c r="Q23" t="n">
        <v>197.79</v>
      </c>
      <c r="R23" t="n">
        <v>34.46</v>
      </c>
      <c r="S23" t="n">
        <v>25.4</v>
      </c>
      <c r="T23" t="n">
        <v>3664.13</v>
      </c>
      <c r="U23" t="n">
        <v>0.74</v>
      </c>
      <c r="V23" t="n">
        <v>0.88</v>
      </c>
      <c r="W23" t="n">
        <v>2.96</v>
      </c>
      <c r="X23" t="n">
        <v>0.23</v>
      </c>
      <c r="Y23" t="n">
        <v>1</v>
      </c>
      <c r="Z23" t="n">
        <v>10</v>
      </c>
      <c r="AA23" t="n">
        <v>211.9296811373597</v>
      </c>
      <c r="AB23" t="n">
        <v>289.971539409666</v>
      </c>
      <c r="AC23" t="n">
        <v>262.2970626661044</v>
      </c>
      <c r="AD23" t="n">
        <v>211929.6811373597</v>
      </c>
      <c r="AE23" t="n">
        <v>289971.539409666</v>
      </c>
      <c r="AF23" t="n">
        <v>1.995068253508165e-06</v>
      </c>
      <c r="AG23" t="n">
        <v>12</v>
      </c>
      <c r="AH23" t="n">
        <v>262297.0626661044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7.7429</v>
      </c>
      <c r="E24" t="n">
        <v>12.92</v>
      </c>
      <c r="F24" t="n">
        <v>10.61</v>
      </c>
      <c r="G24" t="n">
        <v>53.06</v>
      </c>
      <c r="H24" t="n">
        <v>1</v>
      </c>
      <c r="I24" t="n">
        <v>12</v>
      </c>
      <c r="J24" t="n">
        <v>114.44</v>
      </c>
      <c r="K24" t="n">
        <v>41.65</v>
      </c>
      <c r="L24" t="n">
        <v>6.5</v>
      </c>
      <c r="M24" t="n">
        <v>10</v>
      </c>
      <c r="N24" t="n">
        <v>16.29</v>
      </c>
      <c r="O24" t="n">
        <v>14347.62</v>
      </c>
      <c r="P24" t="n">
        <v>95.45</v>
      </c>
      <c r="Q24" t="n">
        <v>197.75</v>
      </c>
      <c r="R24" t="n">
        <v>34.36</v>
      </c>
      <c r="S24" t="n">
        <v>25.4</v>
      </c>
      <c r="T24" t="n">
        <v>3613.87</v>
      </c>
      <c r="U24" t="n">
        <v>0.74</v>
      </c>
      <c r="V24" t="n">
        <v>0.88</v>
      </c>
      <c r="W24" t="n">
        <v>2.96</v>
      </c>
      <c r="X24" t="n">
        <v>0.22</v>
      </c>
      <c r="Y24" t="n">
        <v>1</v>
      </c>
      <c r="Z24" t="n">
        <v>10</v>
      </c>
      <c r="AA24" t="n">
        <v>211.6904346174672</v>
      </c>
      <c r="AB24" t="n">
        <v>289.6441917663376</v>
      </c>
      <c r="AC24" t="n">
        <v>262.00095662242</v>
      </c>
      <c r="AD24" t="n">
        <v>211690.4346174672</v>
      </c>
      <c r="AE24" t="n">
        <v>289644.1917663376</v>
      </c>
      <c r="AF24" t="n">
        <v>1.995841545767823e-06</v>
      </c>
      <c r="AG24" t="n">
        <v>12</v>
      </c>
      <c r="AH24" t="n">
        <v>262000.95662242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7.7403</v>
      </c>
      <c r="E25" t="n">
        <v>12.92</v>
      </c>
      <c r="F25" t="n">
        <v>10.62</v>
      </c>
      <c r="G25" t="n">
        <v>53.08</v>
      </c>
      <c r="H25" t="n">
        <v>1.04</v>
      </c>
      <c r="I25" t="n">
        <v>12</v>
      </c>
      <c r="J25" t="n">
        <v>114.76</v>
      </c>
      <c r="K25" t="n">
        <v>41.65</v>
      </c>
      <c r="L25" t="n">
        <v>6.75</v>
      </c>
      <c r="M25" t="n">
        <v>10</v>
      </c>
      <c r="N25" t="n">
        <v>16.36</v>
      </c>
      <c r="O25" t="n">
        <v>14387.27</v>
      </c>
      <c r="P25" t="n">
        <v>94.88</v>
      </c>
      <c r="Q25" t="n">
        <v>197.79</v>
      </c>
      <c r="R25" t="n">
        <v>34.37</v>
      </c>
      <c r="S25" t="n">
        <v>25.4</v>
      </c>
      <c r="T25" t="n">
        <v>3621.23</v>
      </c>
      <c r="U25" t="n">
        <v>0.74</v>
      </c>
      <c r="V25" t="n">
        <v>0.88</v>
      </c>
      <c r="W25" t="n">
        <v>2.96</v>
      </c>
      <c r="X25" t="n">
        <v>0.23</v>
      </c>
      <c r="Y25" t="n">
        <v>1</v>
      </c>
      <c r="Z25" t="n">
        <v>10</v>
      </c>
      <c r="AA25" t="n">
        <v>211.3482307536204</v>
      </c>
      <c r="AB25" t="n">
        <v>289.1759733428537</v>
      </c>
      <c r="AC25" t="n">
        <v>261.5774243081245</v>
      </c>
      <c r="AD25" t="n">
        <v>211348.2307536204</v>
      </c>
      <c r="AE25" t="n">
        <v>289175.9733428537</v>
      </c>
      <c r="AF25" t="n">
        <v>1.995171359142786e-06</v>
      </c>
      <c r="AG25" t="n">
        <v>12</v>
      </c>
      <c r="AH25" t="n">
        <v>261577.4243081246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7.7725</v>
      </c>
      <c r="E26" t="n">
        <v>12.87</v>
      </c>
      <c r="F26" t="n">
        <v>10.59</v>
      </c>
      <c r="G26" t="n">
        <v>57.74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9</v>
      </c>
      <c r="N26" t="n">
        <v>16.43</v>
      </c>
      <c r="O26" t="n">
        <v>14426.96</v>
      </c>
      <c r="P26" t="n">
        <v>94.43000000000001</v>
      </c>
      <c r="Q26" t="n">
        <v>197.77</v>
      </c>
      <c r="R26" t="n">
        <v>33.46</v>
      </c>
      <c r="S26" t="n">
        <v>25.4</v>
      </c>
      <c r="T26" t="n">
        <v>3170.58</v>
      </c>
      <c r="U26" t="n">
        <v>0.76</v>
      </c>
      <c r="V26" t="n">
        <v>0.88</v>
      </c>
      <c r="W26" t="n">
        <v>2.96</v>
      </c>
      <c r="X26" t="n">
        <v>0.19</v>
      </c>
      <c r="Y26" t="n">
        <v>1</v>
      </c>
      <c r="Z26" t="n">
        <v>10</v>
      </c>
      <c r="AA26" t="n">
        <v>210.5606656941738</v>
      </c>
      <c r="AB26" t="n">
        <v>288.0983920836012</v>
      </c>
      <c r="AC26" t="n">
        <v>260.60268589186</v>
      </c>
      <c r="AD26" t="n">
        <v>210560.6656941739</v>
      </c>
      <c r="AE26" t="n">
        <v>288098.3920836012</v>
      </c>
      <c r="AF26" t="n">
        <v>2.003471362729779e-06</v>
      </c>
      <c r="AG26" t="n">
        <v>12</v>
      </c>
      <c r="AH26" t="n">
        <v>260602.68589186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7.7656</v>
      </c>
      <c r="E27" t="n">
        <v>12.88</v>
      </c>
      <c r="F27" t="n">
        <v>10.6</v>
      </c>
      <c r="G27" t="n">
        <v>57.8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9</v>
      </c>
      <c r="N27" t="n">
        <v>16.5</v>
      </c>
      <c r="O27" t="n">
        <v>14466.67</v>
      </c>
      <c r="P27" t="n">
        <v>94.63</v>
      </c>
      <c r="Q27" t="n">
        <v>197.85</v>
      </c>
      <c r="R27" t="n">
        <v>33.75</v>
      </c>
      <c r="S27" t="n">
        <v>25.4</v>
      </c>
      <c r="T27" t="n">
        <v>3317.09</v>
      </c>
      <c r="U27" t="n">
        <v>0.75</v>
      </c>
      <c r="V27" t="n">
        <v>0.88</v>
      </c>
      <c r="W27" t="n">
        <v>2.96</v>
      </c>
      <c r="X27" t="n">
        <v>0.21</v>
      </c>
      <c r="Y27" t="n">
        <v>1</v>
      </c>
      <c r="Z27" t="n">
        <v>10</v>
      </c>
      <c r="AA27" t="n">
        <v>210.8109120308887</v>
      </c>
      <c r="AB27" t="n">
        <v>288.4407901615836</v>
      </c>
      <c r="AC27" t="n">
        <v>260.9124059778385</v>
      </c>
      <c r="AD27" t="n">
        <v>210810.9120308887</v>
      </c>
      <c r="AE27" t="n">
        <v>288440.7901615836</v>
      </c>
      <c r="AF27" t="n">
        <v>2.001692790532567e-06</v>
      </c>
      <c r="AG27" t="n">
        <v>12</v>
      </c>
      <c r="AH27" t="n">
        <v>260912.4059778385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7.7979</v>
      </c>
      <c r="E28" t="n">
        <v>12.82</v>
      </c>
      <c r="F28" t="n">
        <v>10.57</v>
      </c>
      <c r="G28" t="n">
        <v>63.39</v>
      </c>
      <c r="H28" t="n">
        <v>1.14</v>
      </c>
      <c r="I28" t="n">
        <v>10</v>
      </c>
      <c r="J28" t="n">
        <v>115.72</v>
      </c>
      <c r="K28" t="n">
        <v>41.65</v>
      </c>
      <c r="L28" t="n">
        <v>7.5</v>
      </c>
      <c r="M28" t="n">
        <v>8</v>
      </c>
      <c r="N28" t="n">
        <v>16.57</v>
      </c>
      <c r="O28" t="n">
        <v>14506.4</v>
      </c>
      <c r="P28" t="n">
        <v>93.81999999999999</v>
      </c>
      <c r="Q28" t="n">
        <v>197.76</v>
      </c>
      <c r="R28" t="n">
        <v>32.82</v>
      </c>
      <c r="S28" t="n">
        <v>25.4</v>
      </c>
      <c r="T28" t="n">
        <v>2855.74</v>
      </c>
      <c r="U28" t="n">
        <v>0.77</v>
      </c>
      <c r="V28" t="n">
        <v>0.88</v>
      </c>
      <c r="W28" t="n">
        <v>2.95</v>
      </c>
      <c r="X28" t="n">
        <v>0.17</v>
      </c>
      <c r="Y28" t="n">
        <v>1</v>
      </c>
      <c r="Z28" t="n">
        <v>10</v>
      </c>
      <c r="AA28" t="n">
        <v>209.7756859361762</v>
      </c>
      <c r="AB28" t="n">
        <v>287.0243481478467</v>
      </c>
      <c r="AC28" t="n">
        <v>259.6311472019033</v>
      </c>
      <c r="AD28" t="n">
        <v>209775.6859361762</v>
      </c>
      <c r="AE28" t="n">
        <v>287024.3481478467</v>
      </c>
      <c r="AF28" t="n">
        <v>2.010018570528214e-06</v>
      </c>
      <c r="AG28" t="n">
        <v>12</v>
      </c>
      <c r="AH28" t="n">
        <v>259631.1472019033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7.8008</v>
      </c>
      <c r="E29" t="n">
        <v>12.82</v>
      </c>
      <c r="F29" t="n">
        <v>10.56</v>
      </c>
      <c r="G29" t="n">
        <v>63.37</v>
      </c>
      <c r="H29" t="n">
        <v>1.18</v>
      </c>
      <c r="I29" t="n">
        <v>10</v>
      </c>
      <c r="J29" t="n">
        <v>116.05</v>
      </c>
      <c r="K29" t="n">
        <v>41.65</v>
      </c>
      <c r="L29" t="n">
        <v>7.75</v>
      </c>
      <c r="M29" t="n">
        <v>8</v>
      </c>
      <c r="N29" t="n">
        <v>16.65</v>
      </c>
      <c r="O29" t="n">
        <v>14546.17</v>
      </c>
      <c r="P29" t="n">
        <v>93.66</v>
      </c>
      <c r="Q29" t="n">
        <v>197.76</v>
      </c>
      <c r="R29" t="n">
        <v>32.52</v>
      </c>
      <c r="S29" t="n">
        <v>25.4</v>
      </c>
      <c r="T29" t="n">
        <v>2703.76</v>
      </c>
      <c r="U29" t="n">
        <v>0.78</v>
      </c>
      <c r="V29" t="n">
        <v>0.88</v>
      </c>
      <c r="W29" t="n">
        <v>2.96</v>
      </c>
      <c r="X29" t="n">
        <v>0.17</v>
      </c>
      <c r="Y29" t="n">
        <v>1</v>
      </c>
      <c r="Z29" t="n">
        <v>10</v>
      </c>
      <c r="AA29" t="n">
        <v>209.6030253851202</v>
      </c>
      <c r="AB29" t="n">
        <v>286.788106364646</v>
      </c>
      <c r="AC29" t="n">
        <v>259.4174520029239</v>
      </c>
      <c r="AD29" t="n">
        <v>209603.0253851202</v>
      </c>
      <c r="AE29" t="n">
        <v>286788.106364646</v>
      </c>
      <c r="AF29" t="n">
        <v>2.010766086379217e-06</v>
      </c>
      <c r="AG29" t="n">
        <v>12</v>
      </c>
      <c r="AH29" t="n">
        <v>259417.4520029239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7.7973</v>
      </c>
      <c r="E30" t="n">
        <v>12.82</v>
      </c>
      <c r="F30" t="n">
        <v>10.57</v>
      </c>
      <c r="G30" t="n">
        <v>63.4</v>
      </c>
      <c r="H30" t="n">
        <v>1.21</v>
      </c>
      <c r="I30" t="n">
        <v>10</v>
      </c>
      <c r="J30" t="n">
        <v>116.37</v>
      </c>
      <c r="K30" t="n">
        <v>41.65</v>
      </c>
      <c r="L30" t="n">
        <v>8</v>
      </c>
      <c r="M30" t="n">
        <v>8</v>
      </c>
      <c r="N30" t="n">
        <v>16.72</v>
      </c>
      <c r="O30" t="n">
        <v>14585.96</v>
      </c>
      <c r="P30" t="n">
        <v>93.40000000000001</v>
      </c>
      <c r="Q30" t="n">
        <v>197.76</v>
      </c>
      <c r="R30" t="n">
        <v>32.82</v>
      </c>
      <c r="S30" t="n">
        <v>25.4</v>
      </c>
      <c r="T30" t="n">
        <v>2856.34</v>
      </c>
      <c r="U30" t="n">
        <v>0.77</v>
      </c>
      <c r="V30" t="n">
        <v>0.88</v>
      </c>
      <c r="W30" t="n">
        <v>2.96</v>
      </c>
      <c r="X30" t="n">
        <v>0.18</v>
      </c>
      <c r="Y30" t="n">
        <v>1</v>
      </c>
      <c r="Z30" t="n">
        <v>10</v>
      </c>
      <c r="AA30" t="n">
        <v>209.4897377971132</v>
      </c>
      <c r="AB30" t="n">
        <v>286.6331012888393</v>
      </c>
      <c r="AC30" t="n">
        <v>259.2772403940011</v>
      </c>
      <c r="AD30" t="n">
        <v>209489.7377971132</v>
      </c>
      <c r="AE30" t="n">
        <v>286633.1012888392</v>
      </c>
      <c r="AF30" t="n">
        <v>2.009863912076282e-06</v>
      </c>
      <c r="AG30" t="n">
        <v>12</v>
      </c>
      <c r="AH30" t="n">
        <v>259277.2403940011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7.8268</v>
      </c>
      <c r="E31" t="n">
        <v>12.78</v>
      </c>
      <c r="F31" t="n">
        <v>10.54</v>
      </c>
      <c r="G31" t="n">
        <v>70.27</v>
      </c>
      <c r="H31" t="n">
        <v>1.25</v>
      </c>
      <c r="I31" t="n">
        <v>9</v>
      </c>
      <c r="J31" t="n">
        <v>116.69</v>
      </c>
      <c r="K31" t="n">
        <v>41.65</v>
      </c>
      <c r="L31" t="n">
        <v>8.25</v>
      </c>
      <c r="M31" t="n">
        <v>7</v>
      </c>
      <c r="N31" t="n">
        <v>16.79</v>
      </c>
      <c r="O31" t="n">
        <v>14625.77</v>
      </c>
      <c r="P31" t="n">
        <v>92.16</v>
      </c>
      <c r="Q31" t="n">
        <v>197.75</v>
      </c>
      <c r="R31" t="n">
        <v>32.03</v>
      </c>
      <c r="S31" t="n">
        <v>25.4</v>
      </c>
      <c r="T31" t="n">
        <v>2467.15</v>
      </c>
      <c r="U31" t="n">
        <v>0.79</v>
      </c>
      <c r="V31" t="n">
        <v>0.88</v>
      </c>
      <c r="W31" t="n">
        <v>2.95</v>
      </c>
      <c r="X31" t="n">
        <v>0.15</v>
      </c>
      <c r="Y31" t="n">
        <v>1</v>
      </c>
      <c r="Z31" t="n">
        <v>10</v>
      </c>
      <c r="AA31" t="n">
        <v>208.1980951080328</v>
      </c>
      <c r="AB31" t="n">
        <v>284.8658187783866</v>
      </c>
      <c r="AC31" t="n">
        <v>257.6786248459488</v>
      </c>
      <c r="AD31" t="n">
        <v>208198.0951080328</v>
      </c>
      <c r="AE31" t="n">
        <v>284865.8187783866</v>
      </c>
      <c r="AF31" t="n">
        <v>2.017467952629583e-06</v>
      </c>
      <c r="AG31" t="n">
        <v>12</v>
      </c>
      <c r="AH31" t="n">
        <v>257678.6248459488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7.8176</v>
      </c>
      <c r="E32" t="n">
        <v>12.79</v>
      </c>
      <c r="F32" t="n">
        <v>10.56</v>
      </c>
      <c r="G32" t="n">
        <v>70.37</v>
      </c>
      <c r="H32" t="n">
        <v>1.28</v>
      </c>
      <c r="I32" t="n">
        <v>9</v>
      </c>
      <c r="J32" t="n">
        <v>117.01</v>
      </c>
      <c r="K32" t="n">
        <v>41.65</v>
      </c>
      <c r="L32" t="n">
        <v>8.5</v>
      </c>
      <c r="M32" t="n">
        <v>7</v>
      </c>
      <c r="N32" t="n">
        <v>16.86</v>
      </c>
      <c r="O32" t="n">
        <v>14665.62</v>
      </c>
      <c r="P32" t="n">
        <v>92.42</v>
      </c>
      <c r="Q32" t="n">
        <v>197.79</v>
      </c>
      <c r="R32" t="n">
        <v>32.53</v>
      </c>
      <c r="S32" t="n">
        <v>25.4</v>
      </c>
      <c r="T32" t="n">
        <v>2717.98</v>
      </c>
      <c r="U32" t="n">
        <v>0.78</v>
      </c>
      <c r="V32" t="n">
        <v>0.88</v>
      </c>
      <c r="W32" t="n">
        <v>2.95</v>
      </c>
      <c r="X32" t="n">
        <v>0.16</v>
      </c>
      <c r="Y32" t="n">
        <v>1</v>
      </c>
      <c r="Z32" t="n">
        <v>10</v>
      </c>
      <c r="AA32" t="n">
        <v>208.5396421497106</v>
      </c>
      <c r="AB32" t="n">
        <v>285.3331385088019</v>
      </c>
      <c r="AC32" t="n">
        <v>258.1013442371808</v>
      </c>
      <c r="AD32" t="n">
        <v>208539.6421497106</v>
      </c>
      <c r="AE32" t="n">
        <v>285333.1385088019</v>
      </c>
      <c r="AF32" t="n">
        <v>2.0150965230333e-06</v>
      </c>
      <c r="AG32" t="n">
        <v>12</v>
      </c>
      <c r="AH32" t="n">
        <v>258101.3442371808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7.8193</v>
      </c>
      <c r="E33" t="n">
        <v>12.79</v>
      </c>
      <c r="F33" t="n">
        <v>10.55</v>
      </c>
      <c r="G33" t="n">
        <v>70.34999999999999</v>
      </c>
      <c r="H33" t="n">
        <v>1.32</v>
      </c>
      <c r="I33" t="n">
        <v>9</v>
      </c>
      <c r="J33" t="n">
        <v>117.34</v>
      </c>
      <c r="K33" t="n">
        <v>41.65</v>
      </c>
      <c r="L33" t="n">
        <v>8.75</v>
      </c>
      <c r="M33" t="n">
        <v>7</v>
      </c>
      <c r="N33" t="n">
        <v>16.94</v>
      </c>
      <c r="O33" t="n">
        <v>14705.49</v>
      </c>
      <c r="P33" t="n">
        <v>92.29000000000001</v>
      </c>
      <c r="Q33" t="n">
        <v>197.79</v>
      </c>
      <c r="R33" t="n">
        <v>32.47</v>
      </c>
      <c r="S33" t="n">
        <v>25.4</v>
      </c>
      <c r="T33" t="n">
        <v>2684.99</v>
      </c>
      <c r="U33" t="n">
        <v>0.78</v>
      </c>
      <c r="V33" t="n">
        <v>0.88</v>
      </c>
      <c r="W33" t="n">
        <v>2.95</v>
      </c>
      <c r="X33" t="n">
        <v>0.16</v>
      </c>
      <c r="Y33" t="n">
        <v>1</v>
      </c>
      <c r="Z33" t="n">
        <v>10</v>
      </c>
      <c r="AA33" t="n">
        <v>208.402861101737</v>
      </c>
      <c r="AB33" t="n">
        <v>285.1459886446105</v>
      </c>
      <c r="AC33" t="n">
        <v>257.9320556933613</v>
      </c>
      <c r="AD33" t="n">
        <v>208402.861101737</v>
      </c>
      <c r="AE33" t="n">
        <v>285145.9886446105</v>
      </c>
      <c r="AF33" t="n">
        <v>2.015534721980439e-06</v>
      </c>
      <c r="AG33" t="n">
        <v>12</v>
      </c>
      <c r="AH33" t="n">
        <v>257932.0556933613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7.821</v>
      </c>
      <c r="E34" t="n">
        <v>12.79</v>
      </c>
      <c r="F34" t="n">
        <v>10.55</v>
      </c>
      <c r="G34" t="n">
        <v>70.33</v>
      </c>
      <c r="H34" t="n">
        <v>1.35</v>
      </c>
      <c r="I34" t="n">
        <v>9</v>
      </c>
      <c r="J34" t="n">
        <v>117.66</v>
      </c>
      <c r="K34" t="n">
        <v>41.65</v>
      </c>
      <c r="L34" t="n">
        <v>9</v>
      </c>
      <c r="M34" t="n">
        <v>7</v>
      </c>
      <c r="N34" t="n">
        <v>17.01</v>
      </c>
      <c r="O34" t="n">
        <v>14745.39</v>
      </c>
      <c r="P34" t="n">
        <v>91.84</v>
      </c>
      <c r="Q34" t="n">
        <v>197.76</v>
      </c>
      <c r="R34" t="n">
        <v>32.41</v>
      </c>
      <c r="S34" t="n">
        <v>25.4</v>
      </c>
      <c r="T34" t="n">
        <v>2655.09</v>
      </c>
      <c r="U34" t="n">
        <v>0.78</v>
      </c>
      <c r="V34" t="n">
        <v>0.88</v>
      </c>
      <c r="W34" t="n">
        <v>2.95</v>
      </c>
      <c r="X34" t="n">
        <v>0.16</v>
      </c>
      <c r="Y34" t="n">
        <v>1</v>
      </c>
      <c r="Z34" t="n">
        <v>10</v>
      </c>
      <c r="AA34" t="n">
        <v>208.0697563993251</v>
      </c>
      <c r="AB34" t="n">
        <v>284.6902200952285</v>
      </c>
      <c r="AC34" t="n">
        <v>257.519785054657</v>
      </c>
      <c r="AD34" t="n">
        <v>208069.7563993251</v>
      </c>
      <c r="AE34" t="n">
        <v>284690.2200952285</v>
      </c>
      <c r="AF34" t="n">
        <v>2.015972920927578e-06</v>
      </c>
      <c r="AG34" t="n">
        <v>12</v>
      </c>
      <c r="AH34" t="n">
        <v>257519.785054657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7.823</v>
      </c>
      <c r="E35" t="n">
        <v>12.78</v>
      </c>
      <c r="F35" t="n">
        <v>10.55</v>
      </c>
      <c r="G35" t="n">
        <v>70.31</v>
      </c>
      <c r="H35" t="n">
        <v>1.38</v>
      </c>
      <c r="I35" t="n">
        <v>9</v>
      </c>
      <c r="J35" t="n">
        <v>117.98</v>
      </c>
      <c r="K35" t="n">
        <v>41.65</v>
      </c>
      <c r="L35" t="n">
        <v>9.25</v>
      </c>
      <c r="M35" t="n">
        <v>7</v>
      </c>
      <c r="N35" t="n">
        <v>17.08</v>
      </c>
      <c r="O35" t="n">
        <v>14785.31</v>
      </c>
      <c r="P35" t="n">
        <v>91.40000000000001</v>
      </c>
      <c r="Q35" t="n">
        <v>197.79</v>
      </c>
      <c r="R35" t="n">
        <v>32.24</v>
      </c>
      <c r="S35" t="n">
        <v>25.4</v>
      </c>
      <c r="T35" t="n">
        <v>2570.66</v>
      </c>
      <c r="U35" t="n">
        <v>0.79</v>
      </c>
      <c r="V35" t="n">
        <v>0.88</v>
      </c>
      <c r="W35" t="n">
        <v>2.95</v>
      </c>
      <c r="X35" t="n">
        <v>0.16</v>
      </c>
      <c r="Y35" t="n">
        <v>1</v>
      </c>
      <c r="Z35" t="n">
        <v>10</v>
      </c>
      <c r="AA35" t="n">
        <v>207.7402518842105</v>
      </c>
      <c r="AB35" t="n">
        <v>284.2393774809357</v>
      </c>
      <c r="AC35" t="n">
        <v>257.1119702267106</v>
      </c>
      <c r="AD35" t="n">
        <v>207740.2518842105</v>
      </c>
      <c r="AE35" t="n">
        <v>284239.3774809357</v>
      </c>
      <c r="AF35" t="n">
        <v>2.016488449100683e-06</v>
      </c>
      <c r="AG35" t="n">
        <v>12</v>
      </c>
      <c r="AH35" t="n">
        <v>257111.9702267106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7.852</v>
      </c>
      <c r="E36" t="n">
        <v>12.74</v>
      </c>
      <c r="F36" t="n">
        <v>10.52</v>
      </c>
      <c r="G36" t="n">
        <v>78.91</v>
      </c>
      <c r="H36" t="n">
        <v>1.42</v>
      </c>
      <c r="I36" t="n">
        <v>8</v>
      </c>
      <c r="J36" t="n">
        <v>118.31</v>
      </c>
      <c r="K36" t="n">
        <v>41.65</v>
      </c>
      <c r="L36" t="n">
        <v>9.5</v>
      </c>
      <c r="M36" t="n">
        <v>6</v>
      </c>
      <c r="N36" t="n">
        <v>17.16</v>
      </c>
      <c r="O36" t="n">
        <v>14825.26</v>
      </c>
      <c r="P36" t="n">
        <v>90.94</v>
      </c>
      <c r="Q36" t="n">
        <v>197.75</v>
      </c>
      <c r="R36" t="n">
        <v>31.47</v>
      </c>
      <c r="S36" t="n">
        <v>25.4</v>
      </c>
      <c r="T36" t="n">
        <v>2190.45</v>
      </c>
      <c r="U36" t="n">
        <v>0.8100000000000001</v>
      </c>
      <c r="V36" t="n">
        <v>0.88</v>
      </c>
      <c r="W36" t="n">
        <v>2.95</v>
      </c>
      <c r="X36" t="n">
        <v>0.13</v>
      </c>
      <c r="Y36" t="n">
        <v>1</v>
      </c>
      <c r="Z36" t="n">
        <v>10</v>
      </c>
      <c r="AA36" t="n">
        <v>207.0057328799537</v>
      </c>
      <c r="AB36" t="n">
        <v>283.2343761746207</v>
      </c>
      <c r="AC36" t="n">
        <v>256.2028848345417</v>
      </c>
      <c r="AD36" t="n">
        <v>207005.7328799537</v>
      </c>
      <c r="AE36" t="n">
        <v>283234.3761746207</v>
      </c>
      <c r="AF36" t="n">
        <v>2.023963607610708e-06</v>
      </c>
      <c r="AG36" t="n">
        <v>12</v>
      </c>
      <c r="AH36" t="n">
        <v>256202.8848345418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7.8459</v>
      </c>
      <c r="E37" t="n">
        <v>12.75</v>
      </c>
      <c r="F37" t="n">
        <v>10.53</v>
      </c>
      <c r="G37" t="n">
        <v>78.98999999999999</v>
      </c>
      <c r="H37" t="n">
        <v>1.45</v>
      </c>
      <c r="I37" t="n">
        <v>8</v>
      </c>
      <c r="J37" t="n">
        <v>118.63</v>
      </c>
      <c r="K37" t="n">
        <v>41.65</v>
      </c>
      <c r="L37" t="n">
        <v>9.75</v>
      </c>
      <c r="M37" t="n">
        <v>6</v>
      </c>
      <c r="N37" t="n">
        <v>17.23</v>
      </c>
      <c r="O37" t="n">
        <v>14865.24</v>
      </c>
      <c r="P37" t="n">
        <v>91</v>
      </c>
      <c r="Q37" t="n">
        <v>197.75</v>
      </c>
      <c r="R37" t="n">
        <v>31.73</v>
      </c>
      <c r="S37" t="n">
        <v>25.4</v>
      </c>
      <c r="T37" t="n">
        <v>2318.87</v>
      </c>
      <c r="U37" t="n">
        <v>0.8</v>
      </c>
      <c r="V37" t="n">
        <v>0.88</v>
      </c>
      <c r="W37" t="n">
        <v>2.95</v>
      </c>
      <c r="X37" t="n">
        <v>0.14</v>
      </c>
      <c r="Y37" t="n">
        <v>1</v>
      </c>
      <c r="Z37" t="n">
        <v>10</v>
      </c>
      <c r="AA37" t="n">
        <v>207.1439528565663</v>
      </c>
      <c r="AB37" t="n">
        <v>283.4234948444569</v>
      </c>
      <c r="AC37" t="n">
        <v>256.3739542839586</v>
      </c>
      <c r="AD37" t="n">
        <v>207143.9528565663</v>
      </c>
      <c r="AE37" t="n">
        <v>283423.4948444569</v>
      </c>
      <c r="AF37" t="n">
        <v>2.022391246682737e-06</v>
      </c>
      <c r="AG37" t="n">
        <v>12</v>
      </c>
      <c r="AH37" t="n">
        <v>256373.9542839586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7.8532</v>
      </c>
      <c r="E38" t="n">
        <v>12.73</v>
      </c>
      <c r="F38" t="n">
        <v>10.52</v>
      </c>
      <c r="G38" t="n">
        <v>78.90000000000001</v>
      </c>
      <c r="H38" t="n">
        <v>1.48</v>
      </c>
      <c r="I38" t="n">
        <v>8</v>
      </c>
      <c r="J38" t="n">
        <v>118.96</v>
      </c>
      <c r="K38" t="n">
        <v>41.65</v>
      </c>
      <c r="L38" t="n">
        <v>10</v>
      </c>
      <c r="M38" t="n">
        <v>6</v>
      </c>
      <c r="N38" t="n">
        <v>17.31</v>
      </c>
      <c r="O38" t="n">
        <v>14905.25</v>
      </c>
      <c r="P38" t="n">
        <v>90.51000000000001</v>
      </c>
      <c r="Q38" t="n">
        <v>197.77</v>
      </c>
      <c r="R38" t="n">
        <v>31.36</v>
      </c>
      <c r="S38" t="n">
        <v>25.4</v>
      </c>
      <c r="T38" t="n">
        <v>2136.47</v>
      </c>
      <c r="U38" t="n">
        <v>0.8100000000000001</v>
      </c>
      <c r="V38" t="n">
        <v>0.88</v>
      </c>
      <c r="W38" t="n">
        <v>2.95</v>
      </c>
      <c r="X38" t="n">
        <v>0.13</v>
      </c>
      <c r="Y38" t="n">
        <v>1</v>
      </c>
      <c r="Z38" t="n">
        <v>10</v>
      </c>
      <c r="AA38" t="n">
        <v>206.6939215690313</v>
      </c>
      <c r="AB38" t="n">
        <v>282.8077421828726</v>
      </c>
      <c r="AC38" t="n">
        <v>255.8169681921814</v>
      </c>
      <c r="AD38" t="n">
        <v>206693.9215690313</v>
      </c>
      <c r="AE38" t="n">
        <v>282807.7421828726</v>
      </c>
      <c r="AF38" t="n">
        <v>2.024272924514571e-06</v>
      </c>
      <c r="AG38" t="n">
        <v>12</v>
      </c>
      <c r="AH38" t="n">
        <v>255816.9681921814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7.8459</v>
      </c>
      <c r="E39" t="n">
        <v>12.75</v>
      </c>
      <c r="F39" t="n">
        <v>10.53</v>
      </c>
      <c r="G39" t="n">
        <v>78.98999999999999</v>
      </c>
      <c r="H39" t="n">
        <v>1.52</v>
      </c>
      <c r="I39" t="n">
        <v>8</v>
      </c>
      <c r="J39" t="n">
        <v>119.28</v>
      </c>
      <c r="K39" t="n">
        <v>41.65</v>
      </c>
      <c r="L39" t="n">
        <v>10.25</v>
      </c>
      <c r="M39" t="n">
        <v>6</v>
      </c>
      <c r="N39" t="n">
        <v>17.38</v>
      </c>
      <c r="O39" t="n">
        <v>14945.29</v>
      </c>
      <c r="P39" t="n">
        <v>90.40000000000001</v>
      </c>
      <c r="Q39" t="n">
        <v>197.76</v>
      </c>
      <c r="R39" t="n">
        <v>31.78</v>
      </c>
      <c r="S39" t="n">
        <v>25.4</v>
      </c>
      <c r="T39" t="n">
        <v>2344.27</v>
      </c>
      <c r="U39" t="n">
        <v>0.8</v>
      </c>
      <c r="V39" t="n">
        <v>0.88</v>
      </c>
      <c r="W39" t="n">
        <v>2.95</v>
      </c>
      <c r="X39" t="n">
        <v>0.14</v>
      </c>
      <c r="Y39" t="n">
        <v>1</v>
      </c>
      <c r="Z39" t="n">
        <v>10</v>
      </c>
      <c r="AA39" t="n">
        <v>206.7277896196942</v>
      </c>
      <c r="AB39" t="n">
        <v>282.8540819439424</v>
      </c>
      <c r="AC39" t="n">
        <v>255.8588853514931</v>
      </c>
      <c r="AD39" t="n">
        <v>206727.7896196942</v>
      </c>
      <c r="AE39" t="n">
        <v>282854.0819439425</v>
      </c>
      <c r="AF39" t="n">
        <v>2.022391246682737e-06</v>
      </c>
      <c r="AG39" t="n">
        <v>12</v>
      </c>
      <c r="AH39" t="n">
        <v>255858.8853514931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7.8498</v>
      </c>
      <c r="E40" t="n">
        <v>12.74</v>
      </c>
      <c r="F40" t="n">
        <v>10.53</v>
      </c>
      <c r="G40" t="n">
        <v>78.94</v>
      </c>
      <c r="H40" t="n">
        <v>1.55</v>
      </c>
      <c r="I40" t="n">
        <v>8</v>
      </c>
      <c r="J40" t="n">
        <v>119.61</v>
      </c>
      <c r="K40" t="n">
        <v>41.65</v>
      </c>
      <c r="L40" t="n">
        <v>10.5</v>
      </c>
      <c r="M40" t="n">
        <v>6</v>
      </c>
      <c r="N40" t="n">
        <v>17.46</v>
      </c>
      <c r="O40" t="n">
        <v>14985.35</v>
      </c>
      <c r="P40" t="n">
        <v>89.47</v>
      </c>
      <c r="Q40" t="n">
        <v>197.77</v>
      </c>
      <c r="R40" t="n">
        <v>31.66</v>
      </c>
      <c r="S40" t="n">
        <v>25.4</v>
      </c>
      <c r="T40" t="n">
        <v>2284.36</v>
      </c>
      <c r="U40" t="n">
        <v>0.8</v>
      </c>
      <c r="V40" t="n">
        <v>0.88</v>
      </c>
      <c r="W40" t="n">
        <v>2.95</v>
      </c>
      <c r="X40" t="n">
        <v>0.13</v>
      </c>
      <c r="Y40" t="n">
        <v>1</v>
      </c>
      <c r="Z40" t="n">
        <v>10</v>
      </c>
      <c r="AA40" t="n">
        <v>206.0382014392595</v>
      </c>
      <c r="AB40" t="n">
        <v>281.9105569729889</v>
      </c>
      <c r="AC40" t="n">
        <v>255.0054090795213</v>
      </c>
      <c r="AD40" t="n">
        <v>206038.2014392595</v>
      </c>
      <c r="AE40" t="n">
        <v>281910.5569729889</v>
      </c>
      <c r="AF40" t="n">
        <v>2.023396526620292e-06</v>
      </c>
      <c r="AG40" t="n">
        <v>12</v>
      </c>
      <c r="AH40" t="n">
        <v>255005.4090795213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7.8756</v>
      </c>
      <c r="E41" t="n">
        <v>12.7</v>
      </c>
      <c r="F41" t="n">
        <v>10.51</v>
      </c>
      <c r="G41" t="n">
        <v>90.05</v>
      </c>
      <c r="H41" t="n">
        <v>1.58</v>
      </c>
      <c r="I41" t="n">
        <v>7</v>
      </c>
      <c r="J41" t="n">
        <v>119.93</v>
      </c>
      <c r="K41" t="n">
        <v>41.65</v>
      </c>
      <c r="L41" t="n">
        <v>10.75</v>
      </c>
      <c r="M41" t="n">
        <v>5</v>
      </c>
      <c r="N41" t="n">
        <v>17.53</v>
      </c>
      <c r="O41" t="n">
        <v>15025.44</v>
      </c>
      <c r="P41" t="n">
        <v>89.36</v>
      </c>
      <c r="Q41" t="n">
        <v>197.76</v>
      </c>
      <c r="R41" t="n">
        <v>30.92</v>
      </c>
      <c r="S41" t="n">
        <v>25.4</v>
      </c>
      <c r="T41" t="n">
        <v>1921.82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205.6164962272366</v>
      </c>
      <c r="AB41" t="n">
        <v>281.3335612975785</v>
      </c>
      <c r="AC41" t="n">
        <v>254.4834810615535</v>
      </c>
      <c r="AD41" t="n">
        <v>205616.4962272366</v>
      </c>
      <c r="AE41" t="n">
        <v>281333.5612975785</v>
      </c>
      <c r="AF41" t="n">
        <v>2.030046840053348e-06</v>
      </c>
      <c r="AG41" t="n">
        <v>12</v>
      </c>
      <c r="AH41" t="n">
        <v>254483.4810615535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7.8742</v>
      </c>
      <c r="E42" t="n">
        <v>12.7</v>
      </c>
      <c r="F42" t="n">
        <v>10.51</v>
      </c>
      <c r="G42" t="n">
        <v>90.06999999999999</v>
      </c>
      <c r="H42" t="n">
        <v>1.61</v>
      </c>
      <c r="I42" t="n">
        <v>7</v>
      </c>
      <c r="J42" t="n">
        <v>120.26</v>
      </c>
      <c r="K42" t="n">
        <v>41.65</v>
      </c>
      <c r="L42" t="n">
        <v>11</v>
      </c>
      <c r="M42" t="n">
        <v>5</v>
      </c>
      <c r="N42" t="n">
        <v>17.61</v>
      </c>
      <c r="O42" t="n">
        <v>15065.56</v>
      </c>
      <c r="P42" t="n">
        <v>89.45</v>
      </c>
      <c r="Q42" t="n">
        <v>197.76</v>
      </c>
      <c r="R42" t="n">
        <v>30.99</v>
      </c>
      <c r="S42" t="n">
        <v>25.4</v>
      </c>
      <c r="T42" t="n">
        <v>1957.79</v>
      </c>
      <c r="U42" t="n">
        <v>0.82</v>
      </c>
      <c r="V42" t="n">
        <v>0.89</v>
      </c>
      <c r="W42" t="n">
        <v>2.95</v>
      </c>
      <c r="X42" t="n">
        <v>0.12</v>
      </c>
      <c r="Y42" t="n">
        <v>1</v>
      </c>
      <c r="Z42" t="n">
        <v>10</v>
      </c>
      <c r="AA42" t="n">
        <v>205.6945509049666</v>
      </c>
      <c r="AB42" t="n">
        <v>281.4403591511779</v>
      </c>
      <c r="AC42" t="n">
        <v>254.5800862778971</v>
      </c>
      <c r="AD42" t="n">
        <v>205694.5509049666</v>
      </c>
      <c r="AE42" t="n">
        <v>281440.3591511779</v>
      </c>
      <c r="AF42" t="n">
        <v>2.029685970332175e-06</v>
      </c>
      <c r="AG42" t="n">
        <v>12</v>
      </c>
      <c r="AH42" t="n">
        <v>254580.0862778971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7.874</v>
      </c>
      <c r="E43" t="n">
        <v>12.7</v>
      </c>
      <c r="F43" t="n">
        <v>10.51</v>
      </c>
      <c r="G43" t="n">
        <v>90.06999999999999</v>
      </c>
      <c r="H43" t="n">
        <v>1.65</v>
      </c>
      <c r="I43" t="n">
        <v>7</v>
      </c>
      <c r="J43" t="n">
        <v>120.58</v>
      </c>
      <c r="K43" t="n">
        <v>41.65</v>
      </c>
      <c r="L43" t="n">
        <v>11.25</v>
      </c>
      <c r="M43" t="n">
        <v>5</v>
      </c>
      <c r="N43" t="n">
        <v>17.68</v>
      </c>
      <c r="O43" t="n">
        <v>15105.7</v>
      </c>
      <c r="P43" t="n">
        <v>89.09999999999999</v>
      </c>
      <c r="Q43" t="n">
        <v>197.77</v>
      </c>
      <c r="R43" t="n">
        <v>31.06</v>
      </c>
      <c r="S43" t="n">
        <v>25.4</v>
      </c>
      <c r="T43" t="n">
        <v>1992.51</v>
      </c>
      <c r="U43" t="n">
        <v>0.82</v>
      </c>
      <c r="V43" t="n">
        <v>0.89</v>
      </c>
      <c r="W43" t="n">
        <v>2.95</v>
      </c>
      <c r="X43" t="n">
        <v>0.12</v>
      </c>
      <c r="Y43" t="n">
        <v>1</v>
      </c>
      <c r="Z43" t="n">
        <v>10</v>
      </c>
      <c r="AA43" t="n">
        <v>205.4549223382525</v>
      </c>
      <c r="AB43" t="n">
        <v>281.1124887745336</v>
      </c>
      <c r="AC43" t="n">
        <v>254.2835073898307</v>
      </c>
      <c r="AD43" t="n">
        <v>205454.9223382525</v>
      </c>
      <c r="AE43" t="n">
        <v>281112.4887745336</v>
      </c>
      <c r="AF43" t="n">
        <v>2.029634417514864e-06</v>
      </c>
      <c r="AG43" t="n">
        <v>12</v>
      </c>
      <c r="AH43" t="n">
        <v>254283.5073898307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7.8714</v>
      </c>
      <c r="E44" t="n">
        <v>12.7</v>
      </c>
      <c r="F44" t="n">
        <v>10.51</v>
      </c>
      <c r="G44" t="n">
        <v>90.11</v>
      </c>
      <c r="H44" t="n">
        <v>1.68</v>
      </c>
      <c r="I44" t="n">
        <v>7</v>
      </c>
      <c r="J44" t="n">
        <v>120.91</v>
      </c>
      <c r="K44" t="n">
        <v>41.65</v>
      </c>
      <c r="L44" t="n">
        <v>11.5</v>
      </c>
      <c r="M44" t="n">
        <v>5</v>
      </c>
      <c r="N44" t="n">
        <v>17.76</v>
      </c>
      <c r="O44" t="n">
        <v>15145.88</v>
      </c>
      <c r="P44" t="n">
        <v>88.98</v>
      </c>
      <c r="Q44" t="n">
        <v>197.77</v>
      </c>
      <c r="R44" t="n">
        <v>31.16</v>
      </c>
      <c r="S44" t="n">
        <v>25.4</v>
      </c>
      <c r="T44" t="n">
        <v>2041.77</v>
      </c>
      <c r="U44" t="n">
        <v>0.82</v>
      </c>
      <c r="V44" t="n">
        <v>0.89</v>
      </c>
      <c r="W44" t="n">
        <v>2.95</v>
      </c>
      <c r="X44" t="n">
        <v>0.12</v>
      </c>
      <c r="Y44" t="n">
        <v>1</v>
      </c>
      <c r="Z44" t="n">
        <v>10</v>
      </c>
      <c r="AA44" t="n">
        <v>205.4013605921044</v>
      </c>
      <c r="AB44" t="n">
        <v>281.0392032304764</v>
      </c>
      <c r="AC44" t="n">
        <v>254.2172161152413</v>
      </c>
      <c r="AD44" t="n">
        <v>205401.3605921044</v>
      </c>
      <c r="AE44" t="n">
        <v>281039.2032304764</v>
      </c>
      <c r="AF44" t="n">
        <v>2.028964230889828e-06</v>
      </c>
      <c r="AG44" t="n">
        <v>12</v>
      </c>
      <c r="AH44" t="n">
        <v>254217.2161152413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7.8719</v>
      </c>
      <c r="E45" t="n">
        <v>12.7</v>
      </c>
      <c r="F45" t="n">
        <v>10.51</v>
      </c>
      <c r="G45" t="n">
        <v>90.09999999999999</v>
      </c>
      <c r="H45" t="n">
        <v>1.71</v>
      </c>
      <c r="I45" t="n">
        <v>7</v>
      </c>
      <c r="J45" t="n">
        <v>121.23</v>
      </c>
      <c r="K45" t="n">
        <v>41.65</v>
      </c>
      <c r="L45" t="n">
        <v>11.75</v>
      </c>
      <c r="M45" t="n">
        <v>5</v>
      </c>
      <c r="N45" t="n">
        <v>17.83</v>
      </c>
      <c r="O45" t="n">
        <v>15186.08</v>
      </c>
      <c r="P45" t="n">
        <v>88.36</v>
      </c>
      <c r="Q45" t="n">
        <v>197.75</v>
      </c>
      <c r="R45" t="n">
        <v>31.2</v>
      </c>
      <c r="S45" t="n">
        <v>25.4</v>
      </c>
      <c r="T45" t="n">
        <v>2058.71</v>
      </c>
      <c r="U45" t="n">
        <v>0.8100000000000001</v>
      </c>
      <c r="V45" t="n">
        <v>0.89</v>
      </c>
      <c r="W45" t="n">
        <v>2.95</v>
      </c>
      <c r="X45" t="n">
        <v>0.12</v>
      </c>
      <c r="Y45" t="n">
        <v>1</v>
      </c>
      <c r="Z45" t="n">
        <v>10</v>
      </c>
      <c r="AA45" t="n">
        <v>204.9670952779261</v>
      </c>
      <c r="AB45" t="n">
        <v>280.4450222691843</v>
      </c>
      <c r="AC45" t="n">
        <v>253.6797429509566</v>
      </c>
      <c r="AD45" t="n">
        <v>204967.0952779261</v>
      </c>
      <c r="AE45" t="n">
        <v>280445.0222691844</v>
      </c>
      <c r="AF45" t="n">
        <v>2.029093112933104e-06</v>
      </c>
      <c r="AG45" t="n">
        <v>12</v>
      </c>
      <c r="AH45" t="n">
        <v>253679.7429509566</v>
      </c>
    </row>
    <row r="46">
      <c r="A46" t="n">
        <v>44</v>
      </c>
      <c r="B46" t="n">
        <v>50</v>
      </c>
      <c r="C46" t="inlineStr">
        <is>
          <t xml:space="preserve">CONCLUIDO	</t>
        </is>
      </c>
      <c r="D46" t="n">
        <v>7.8689</v>
      </c>
      <c r="E46" t="n">
        <v>12.71</v>
      </c>
      <c r="F46" t="n">
        <v>10.52</v>
      </c>
      <c r="G46" t="n">
        <v>90.14</v>
      </c>
      <c r="H46" t="n">
        <v>1.74</v>
      </c>
      <c r="I46" t="n">
        <v>7</v>
      </c>
      <c r="J46" t="n">
        <v>121.56</v>
      </c>
      <c r="K46" t="n">
        <v>41.65</v>
      </c>
      <c r="L46" t="n">
        <v>12</v>
      </c>
      <c r="M46" t="n">
        <v>5</v>
      </c>
      <c r="N46" t="n">
        <v>17.91</v>
      </c>
      <c r="O46" t="n">
        <v>15226.31</v>
      </c>
      <c r="P46" t="n">
        <v>87.79000000000001</v>
      </c>
      <c r="Q46" t="n">
        <v>197.79</v>
      </c>
      <c r="R46" t="n">
        <v>31.28</v>
      </c>
      <c r="S46" t="n">
        <v>25.4</v>
      </c>
      <c r="T46" t="n">
        <v>2100.98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204.6327624101036</v>
      </c>
      <c r="AB46" t="n">
        <v>279.9875732897046</v>
      </c>
      <c r="AC46" t="n">
        <v>253.2659522600446</v>
      </c>
      <c r="AD46" t="n">
        <v>204632.7624101036</v>
      </c>
      <c r="AE46" t="n">
        <v>279987.5732897046</v>
      </c>
      <c r="AF46" t="n">
        <v>2.028319820673446e-06</v>
      </c>
      <c r="AG46" t="n">
        <v>12</v>
      </c>
      <c r="AH46" t="n">
        <v>253265.9522600446</v>
      </c>
    </row>
    <row r="47">
      <c r="A47" t="n">
        <v>45</v>
      </c>
      <c r="B47" t="n">
        <v>50</v>
      </c>
      <c r="C47" t="inlineStr">
        <is>
          <t xml:space="preserve">CONCLUIDO	</t>
        </is>
      </c>
      <c r="D47" t="n">
        <v>7.8738</v>
      </c>
      <c r="E47" t="n">
        <v>12.7</v>
      </c>
      <c r="F47" t="n">
        <v>10.51</v>
      </c>
      <c r="G47" t="n">
        <v>90.06999999999999</v>
      </c>
      <c r="H47" t="n">
        <v>1.77</v>
      </c>
      <c r="I47" t="n">
        <v>7</v>
      </c>
      <c r="J47" t="n">
        <v>121.89</v>
      </c>
      <c r="K47" t="n">
        <v>41.65</v>
      </c>
      <c r="L47" t="n">
        <v>12.25</v>
      </c>
      <c r="M47" t="n">
        <v>5</v>
      </c>
      <c r="N47" t="n">
        <v>17.99</v>
      </c>
      <c r="O47" t="n">
        <v>15266.56</v>
      </c>
      <c r="P47" t="n">
        <v>87</v>
      </c>
      <c r="Q47" t="n">
        <v>197.77</v>
      </c>
      <c r="R47" t="n">
        <v>31.06</v>
      </c>
      <c r="S47" t="n">
        <v>25.4</v>
      </c>
      <c r="T47" t="n">
        <v>1992.16</v>
      </c>
      <c r="U47" t="n">
        <v>0.82</v>
      </c>
      <c r="V47" t="n">
        <v>0.89</v>
      </c>
      <c r="W47" t="n">
        <v>2.95</v>
      </c>
      <c r="X47" t="n">
        <v>0.12</v>
      </c>
      <c r="Y47" t="n">
        <v>1</v>
      </c>
      <c r="Z47" t="n">
        <v>10</v>
      </c>
      <c r="AA47" t="n">
        <v>204.0057731660362</v>
      </c>
      <c r="AB47" t="n">
        <v>279.1296989451589</v>
      </c>
      <c r="AC47" t="n">
        <v>252.4899522389078</v>
      </c>
      <c r="AD47" t="n">
        <v>204005.7731660362</v>
      </c>
      <c r="AE47" t="n">
        <v>279129.6989451589</v>
      </c>
      <c r="AF47" t="n">
        <v>2.029582864697553e-06</v>
      </c>
      <c r="AG47" t="n">
        <v>12</v>
      </c>
      <c r="AH47" t="n">
        <v>252489.9522389078</v>
      </c>
    </row>
    <row r="48">
      <c r="A48" t="n">
        <v>46</v>
      </c>
      <c r="B48" t="n">
        <v>50</v>
      </c>
      <c r="C48" t="inlineStr">
        <is>
          <t xml:space="preserve">CONCLUIDO	</t>
        </is>
      </c>
      <c r="D48" t="n">
        <v>7.902</v>
      </c>
      <c r="E48" t="n">
        <v>12.66</v>
      </c>
      <c r="F48" t="n">
        <v>10.49</v>
      </c>
      <c r="G48" t="n">
        <v>104.86</v>
      </c>
      <c r="H48" t="n">
        <v>1.81</v>
      </c>
      <c r="I48" t="n">
        <v>6</v>
      </c>
      <c r="J48" t="n">
        <v>122.21</v>
      </c>
      <c r="K48" t="n">
        <v>41.65</v>
      </c>
      <c r="L48" t="n">
        <v>12.5</v>
      </c>
      <c r="M48" t="n">
        <v>4</v>
      </c>
      <c r="N48" t="n">
        <v>18.06</v>
      </c>
      <c r="O48" t="n">
        <v>15306.85</v>
      </c>
      <c r="P48" t="n">
        <v>86.23</v>
      </c>
      <c r="Q48" t="n">
        <v>197.76</v>
      </c>
      <c r="R48" t="n">
        <v>30.25</v>
      </c>
      <c r="S48" t="n">
        <v>25.4</v>
      </c>
      <c r="T48" t="n">
        <v>1588.65</v>
      </c>
      <c r="U48" t="n">
        <v>0.84</v>
      </c>
      <c r="V48" t="n">
        <v>0.89</v>
      </c>
      <c r="W48" t="n">
        <v>2.95</v>
      </c>
      <c r="X48" t="n">
        <v>0.1</v>
      </c>
      <c r="Y48" t="n">
        <v>1</v>
      </c>
      <c r="Z48" t="n">
        <v>10</v>
      </c>
      <c r="AA48" t="n">
        <v>193.5291961310261</v>
      </c>
      <c r="AB48" t="n">
        <v>264.7951840519065</v>
      </c>
      <c r="AC48" t="n">
        <v>239.5235033284448</v>
      </c>
      <c r="AD48" t="n">
        <v>193529.1961310261</v>
      </c>
      <c r="AE48" t="n">
        <v>264795.1840519065</v>
      </c>
      <c r="AF48" t="n">
        <v>2.036851811938336e-06</v>
      </c>
      <c r="AG48" t="n">
        <v>11</v>
      </c>
      <c r="AH48" t="n">
        <v>239523.5033284448</v>
      </c>
    </row>
    <row r="49">
      <c r="A49" t="n">
        <v>47</v>
      </c>
      <c r="B49" t="n">
        <v>50</v>
      </c>
      <c r="C49" t="inlineStr">
        <is>
          <t xml:space="preserve">CONCLUIDO	</t>
        </is>
      </c>
      <c r="D49" t="n">
        <v>7.9025</v>
      </c>
      <c r="E49" t="n">
        <v>12.65</v>
      </c>
      <c r="F49" t="n">
        <v>10.48</v>
      </c>
      <c r="G49" t="n">
        <v>104.85</v>
      </c>
      <c r="H49" t="n">
        <v>1.84</v>
      </c>
      <c r="I49" t="n">
        <v>6</v>
      </c>
      <c r="J49" t="n">
        <v>122.54</v>
      </c>
      <c r="K49" t="n">
        <v>41.65</v>
      </c>
      <c r="L49" t="n">
        <v>12.75</v>
      </c>
      <c r="M49" t="n">
        <v>4</v>
      </c>
      <c r="N49" t="n">
        <v>18.14</v>
      </c>
      <c r="O49" t="n">
        <v>15347.16</v>
      </c>
      <c r="P49" t="n">
        <v>86.25</v>
      </c>
      <c r="Q49" t="n">
        <v>197.76</v>
      </c>
      <c r="R49" t="n">
        <v>30.31</v>
      </c>
      <c r="S49" t="n">
        <v>25.4</v>
      </c>
      <c r="T49" t="n">
        <v>1623.12</v>
      </c>
      <c r="U49" t="n">
        <v>0.84</v>
      </c>
      <c r="V49" t="n">
        <v>0.89</v>
      </c>
      <c r="W49" t="n">
        <v>2.95</v>
      </c>
      <c r="X49" t="n">
        <v>0.09</v>
      </c>
      <c r="Y49" t="n">
        <v>1</v>
      </c>
      <c r="Z49" t="n">
        <v>10</v>
      </c>
      <c r="AA49" t="n">
        <v>193.5114790994023</v>
      </c>
      <c r="AB49" t="n">
        <v>264.7709428276185</v>
      </c>
      <c r="AC49" t="n">
        <v>239.5015756525801</v>
      </c>
      <c r="AD49" t="n">
        <v>193511.4790994023</v>
      </c>
      <c r="AE49" t="n">
        <v>264770.9428276184</v>
      </c>
      <c r="AF49" t="n">
        <v>2.036980693981612e-06</v>
      </c>
      <c r="AG49" t="n">
        <v>11</v>
      </c>
      <c r="AH49" t="n">
        <v>239501.5756525801</v>
      </c>
    </row>
    <row r="50">
      <c r="A50" t="n">
        <v>48</v>
      </c>
      <c r="B50" t="n">
        <v>50</v>
      </c>
      <c r="C50" t="inlineStr">
        <is>
          <t xml:space="preserve">CONCLUIDO	</t>
        </is>
      </c>
      <c r="D50" t="n">
        <v>7.901</v>
      </c>
      <c r="E50" t="n">
        <v>12.66</v>
      </c>
      <c r="F50" t="n">
        <v>10.49</v>
      </c>
      <c r="G50" t="n">
        <v>104.87</v>
      </c>
      <c r="H50" t="n">
        <v>1.87</v>
      </c>
      <c r="I50" t="n">
        <v>6</v>
      </c>
      <c r="J50" t="n">
        <v>122.87</v>
      </c>
      <c r="K50" t="n">
        <v>41.65</v>
      </c>
      <c r="L50" t="n">
        <v>13</v>
      </c>
      <c r="M50" t="n">
        <v>4</v>
      </c>
      <c r="N50" t="n">
        <v>18.22</v>
      </c>
      <c r="O50" t="n">
        <v>15387.5</v>
      </c>
      <c r="P50" t="n">
        <v>86.61</v>
      </c>
      <c r="Q50" t="n">
        <v>197.75</v>
      </c>
      <c r="R50" t="n">
        <v>30.4</v>
      </c>
      <c r="S50" t="n">
        <v>25.4</v>
      </c>
      <c r="T50" t="n">
        <v>1663.93</v>
      </c>
      <c r="U50" t="n">
        <v>0.84</v>
      </c>
      <c r="V50" t="n">
        <v>0.89</v>
      </c>
      <c r="W50" t="n">
        <v>2.95</v>
      </c>
      <c r="X50" t="n">
        <v>0.1</v>
      </c>
      <c r="Y50" t="n">
        <v>1</v>
      </c>
      <c r="Z50" t="n">
        <v>10</v>
      </c>
      <c r="AA50" t="n">
        <v>193.8018972465725</v>
      </c>
      <c r="AB50" t="n">
        <v>265.1683057489209</v>
      </c>
      <c r="AC50" t="n">
        <v>239.861014814376</v>
      </c>
      <c r="AD50" t="n">
        <v>193801.8972465725</v>
      </c>
      <c r="AE50" t="n">
        <v>265168.3057489209</v>
      </c>
      <c r="AF50" t="n">
        <v>2.036594047851783e-06</v>
      </c>
      <c r="AG50" t="n">
        <v>11</v>
      </c>
      <c r="AH50" t="n">
        <v>239861.014814376</v>
      </c>
    </row>
    <row r="51">
      <c r="A51" t="n">
        <v>49</v>
      </c>
      <c r="B51" t="n">
        <v>50</v>
      </c>
      <c r="C51" t="inlineStr">
        <is>
          <t xml:space="preserve">CONCLUIDO	</t>
        </is>
      </c>
      <c r="D51" t="n">
        <v>7.9083</v>
      </c>
      <c r="E51" t="n">
        <v>12.64</v>
      </c>
      <c r="F51" t="n">
        <v>10.48</v>
      </c>
      <c r="G51" t="n">
        <v>104.76</v>
      </c>
      <c r="H51" t="n">
        <v>1.9</v>
      </c>
      <c r="I51" t="n">
        <v>6</v>
      </c>
      <c r="J51" t="n">
        <v>123.19</v>
      </c>
      <c r="K51" t="n">
        <v>41.65</v>
      </c>
      <c r="L51" t="n">
        <v>13.25</v>
      </c>
      <c r="M51" t="n">
        <v>4</v>
      </c>
      <c r="N51" t="n">
        <v>18.29</v>
      </c>
      <c r="O51" t="n">
        <v>15427.87</v>
      </c>
      <c r="P51" t="n">
        <v>86.16</v>
      </c>
      <c r="Q51" t="n">
        <v>197.75</v>
      </c>
      <c r="R51" t="n">
        <v>30.06</v>
      </c>
      <c r="S51" t="n">
        <v>25.4</v>
      </c>
      <c r="T51" t="n">
        <v>1496.3</v>
      </c>
      <c r="U51" t="n">
        <v>0.84</v>
      </c>
      <c r="V51" t="n">
        <v>0.89</v>
      </c>
      <c r="W51" t="n">
        <v>2.95</v>
      </c>
      <c r="X51" t="n">
        <v>0.09</v>
      </c>
      <c r="Y51" t="n">
        <v>1</v>
      </c>
      <c r="Z51" t="n">
        <v>10</v>
      </c>
      <c r="AA51" t="n">
        <v>193.3859978187891</v>
      </c>
      <c r="AB51" t="n">
        <v>264.5992538036403</v>
      </c>
      <c r="AC51" t="n">
        <v>239.3462723880833</v>
      </c>
      <c r="AD51" t="n">
        <v>193385.9978187892</v>
      </c>
      <c r="AE51" t="n">
        <v>264599.2538036403</v>
      </c>
      <c r="AF51" t="n">
        <v>2.038475725683617e-06</v>
      </c>
      <c r="AG51" t="n">
        <v>11</v>
      </c>
      <c r="AH51" t="n">
        <v>239346.2723880833</v>
      </c>
    </row>
    <row r="52">
      <c r="A52" t="n">
        <v>50</v>
      </c>
      <c r="B52" t="n">
        <v>50</v>
      </c>
      <c r="C52" t="inlineStr">
        <is>
          <t xml:space="preserve">CONCLUIDO	</t>
        </is>
      </c>
      <c r="D52" t="n">
        <v>7.9017</v>
      </c>
      <c r="E52" t="n">
        <v>12.66</v>
      </c>
      <c r="F52" t="n">
        <v>10.49</v>
      </c>
      <c r="G52" t="n">
        <v>104.86</v>
      </c>
      <c r="H52" t="n">
        <v>1.93</v>
      </c>
      <c r="I52" t="n">
        <v>6</v>
      </c>
      <c r="J52" t="n">
        <v>123.52</v>
      </c>
      <c r="K52" t="n">
        <v>41.65</v>
      </c>
      <c r="L52" t="n">
        <v>13.5</v>
      </c>
      <c r="M52" t="n">
        <v>4</v>
      </c>
      <c r="N52" t="n">
        <v>18.37</v>
      </c>
      <c r="O52" t="n">
        <v>15468.27</v>
      </c>
      <c r="P52" t="n">
        <v>86.19</v>
      </c>
      <c r="Q52" t="n">
        <v>197.75</v>
      </c>
      <c r="R52" t="n">
        <v>30.37</v>
      </c>
      <c r="S52" t="n">
        <v>25.4</v>
      </c>
      <c r="T52" t="n">
        <v>1652.33</v>
      </c>
      <c r="U52" t="n">
        <v>0.84</v>
      </c>
      <c r="V52" t="n">
        <v>0.89</v>
      </c>
      <c r="W52" t="n">
        <v>2.95</v>
      </c>
      <c r="X52" t="n">
        <v>0.1</v>
      </c>
      <c r="Y52" t="n">
        <v>1</v>
      </c>
      <c r="Z52" t="n">
        <v>10</v>
      </c>
      <c r="AA52" t="n">
        <v>193.5049382921899</v>
      </c>
      <c r="AB52" t="n">
        <v>264.7619934066305</v>
      </c>
      <c r="AC52" t="n">
        <v>239.4934803517706</v>
      </c>
      <c r="AD52" t="n">
        <v>193504.9382921899</v>
      </c>
      <c r="AE52" t="n">
        <v>264761.9934066305</v>
      </c>
      <c r="AF52" t="n">
        <v>2.03677448271237e-06</v>
      </c>
      <c r="AG52" t="n">
        <v>11</v>
      </c>
      <c r="AH52" t="n">
        <v>239493.4803517706</v>
      </c>
    </row>
    <row r="53">
      <c r="A53" t="n">
        <v>51</v>
      </c>
      <c r="B53" t="n">
        <v>50</v>
      </c>
      <c r="C53" t="inlineStr">
        <is>
          <t xml:space="preserve">CONCLUIDO	</t>
        </is>
      </c>
      <c r="D53" t="n">
        <v>7.9024</v>
      </c>
      <c r="E53" t="n">
        <v>12.65</v>
      </c>
      <c r="F53" t="n">
        <v>10.48</v>
      </c>
      <c r="G53" t="n">
        <v>104.85</v>
      </c>
      <c r="H53" t="n">
        <v>1.96</v>
      </c>
      <c r="I53" t="n">
        <v>6</v>
      </c>
      <c r="J53" t="n">
        <v>123.85</v>
      </c>
      <c r="K53" t="n">
        <v>41.65</v>
      </c>
      <c r="L53" t="n">
        <v>13.75</v>
      </c>
      <c r="M53" t="n">
        <v>4</v>
      </c>
      <c r="N53" t="n">
        <v>18.45</v>
      </c>
      <c r="O53" t="n">
        <v>15508.69</v>
      </c>
      <c r="P53" t="n">
        <v>85.81</v>
      </c>
      <c r="Q53" t="n">
        <v>197.77</v>
      </c>
      <c r="R53" t="n">
        <v>30.39</v>
      </c>
      <c r="S53" t="n">
        <v>25.4</v>
      </c>
      <c r="T53" t="n">
        <v>1662.84</v>
      </c>
      <c r="U53" t="n">
        <v>0.84</v>
      </c>
      <c r="V53" t="n">
        <v>0.89</v>
      </c>
      <c r="W53" t="n">
        <v>2.95</v>
      </c>
      <c r="X53" t="n">
        <v>0.1</v>
      </c>
      <c r="Y53" t="n">
        <v>1</v>
      </c>
      <c r="Z53" t="n">
        <v>10</v>
      </c>
      <c r="AA53" t="n">
        <v>193.2095712213758</v>
      </c>
      <c r="AB53" t="n">
        <v>264.3578591496674</v>
      </c>
      <c r="AC53" t="n">
        <v>239.127916101086</v>
      </c>
      <c r="AD53" t="n">
        <v>193209.5712213758</v>
      </c>
      <c r="AE53" t="n">
        <v>264357.8591496674</v>
      </c>
      <c r="AF53" t="n">
        <v>2.036954917572957e-06</v>
      </c>
      <c r="AG53" t="n">
        <v>11</v>
      </c>
      <c r="AH53" t="n">
        <v>239127.916101086</v>
      </c>
    </row>
    <row r="54">
      <c r="A54" t="n">
        <v>52</v>
      </c>
      <c r="B54" t="n">
        <v>50</v>
      </c>
      <c r="C54" t="inlineStr">
        <is>
          <t xml:space="preserve">CONCLUIDO	</t>
        </is>
      </c>
      <c r="D54" t="n">
        <v>7.9013</v>
      </c>
      <c r="E54" t="n">
        <v>12.66</v>
      </c>
      <c r="F54" t="n">
        <v>10.49</v>
      </c>
      <c r="G54" t="n">
        <v>104.87</v>
      </c>
      <c r="H54" t="n">
        <v>1.99</v>
      </c>
      <c r="I54" t="n">
        <v>6</v>
      </c>
      <c r="J54" t="n">
        <v>124.18</v>
      </c>
      <c r="K54" t="n">
        <v>41.65</v>
      </c>
      <c r="L54" t="n">
        <v>14</v>
      </c>
      <c r="M54" t="n">
        <v>3</v>
      </c>
      <c r="N54" t="n">
        <v>18.53</v>
      </c>
      <c r="O54" t="n">
        <v>15549.15</v>
      </c>
      <c r="P54" t="n">
        <v>85.54000000000001</v>
      </c>
      <c r="Q54" t="n">
        <v>197.75</v>
      </c>
      <c r="R54" t="n">
        <v>30.38</v>
      </c>
      <c r="S54" t="n">
        <v>25.4</v>
      </c>
      <c r="T54" t="n">
        <v>1657.23</v>
      </c>
      <c r="U54" t="n">
        <v>0.84</v>
      </c>
      <c r="V54" t="n">
        <v>0.89</v>
      </c>
      <c r="W54" t="n">
        <v>2.95</v>
      </c>
      <c r="X54" t="n">
        <v>0.1</v>
      </c>
      <c r="Y54" t="n">
        <v>1</v>
      </c>
      <c r="Z54" t="n">
        <v>10</v>
      </c>
      <c r="AA54" t="n">
        <v>193.0616421424091</v>
      </c>
      <c r="AB54" t="n">
        <v>264.1554560576548</v>
      </c>
      <c r="AC54" t="n">
        <v>238.9448300761004</v>
      </c>
      <c r="AD54" t="n">
        <v>193061.6421424091</v>
      </c>
      <c r="AE54" t="n">
        <v>264155.4560576548</v>
      </c>
      <c r="AF54" t="n">
        <v>2.036671377077749e-06</v>
      </c>
      <c r="AG54" t="n">
        <v>11</v>
      </c>
      <c r="AH54" t="n">
        <v>238944.8300761004</v>
      </c>
    </row>
    <row r="55">
      <c r="A55" t="n">
        <v>53</v>
      </c>
      <c r="B55" t="n">
        <v>50</v>
      </c>
      <c r="C55" t="inlineStr">
        <is>
          <t xml:space="preserve">CONCLUIDO	</t>
        </is>
      </c>
      <c r="D55" t="n">
        <v>7.9024</v>
      </c>
      <c r="E55" t="n">
        <v>12.65</v>
      </c>
      <c r="F55" t="n">
        <v>10.48</v>
      </c>
      <c r="G55" t="n">
        <v>104.85</v>
      </c>
      <c r="H55" t="n">
        <v>2.02</v>
      </c>
      <c r="I55" t="n">
        <v>6</v>
      </c>
      <c r="J55" t="n">
        <v>124.51</v>
      </c>
      <c r="K55" t="n">
        <v>41.65</v>
      </c>
      <c r="L55" t="n">
        <v>14.25</v>
      </c>
      <c r="M55" t="n">
        <v>3</v>
      </c>
      <c r="N55" t="n">
        <v>18.61</v>
      </c>
      <c r="O55" t="n">
        <v>15589.63</v>
      </c>
      <c r="P55" t="n">
        <v>84.97</v>
      </c>
      <c r="Q55" t="n">
        <v>197.76</v>
      </c>
      <c r="R55" t="n">
        <v>30.27</v>
      </c>
      <c r="S55" t="n">
        <v>25.4</v>
      </c>
      <c r="T55" t="n">
        <v>1598.67</v>
      </c>
      <c r="U55" t="n">
        <v>0.84</v>
      </c>
      <c r="V55" t="n">
        <v>0.89</v>
      </c>
      <c r="W55" t="n">
        <v>2.95</v>
      </c>
      <c r="X55" t="n">
        <v>0.09</v>
      </c>
      <c r="Y55" t="n">
        <v>1</v>
      </c>
      <c r="Z55" t="n">
        <v>10</v>
      </c>
      <c r="AA55" t="n">
        <v>192.6311083245034</v>
      </c>
      <c r="AB55" t="n">
        <v>263.5663806941849</v>
      </c>
      <c r="AC55" t="n">
        <v>238.4119752385475</v>
      </c>
      <c r="AD55" t="n">
        <v>192631.1083245034</v>
      </c>
      <c r="AE55" t="n">
        <v>263566.3806941849</v>
      </c>
      <c r="AF55" t="n">
        <v>2.036954917572957e-06</v>
      </c>
      <c r="AG55" t="n">
        <v>11</v>
      </c>
      <c r="AH55" t="n">
        <v>238411.9752385475</v>
      </c>
    </row>
    <row r="56">
      <c r="A56" t="n">
        <v>54</v>
      </c>
      <c r="B56" t="n">
        <v>50</v>
      </c>
      <c r="C56" t="inlineStr">
        <is>
          <t xml:space="preserve">CONCLUIDO	</t>
        </is>
      </c>
      <c r="D56" t="n">
        <v>7.8992</v>
      </c>
      <c r="E56" t="n">
        <v>12.66</v>
      </c>
      <c r="F56" t="n">
        <v>10.49</v>
      </c>
      <c r="G56" t="n">
        <v>104.9</v>
      </c>
      <c r="H56" t="n">
        <v>2.05</v>
      </c>
      <c r="I56" t="n">
        <v>6</v>
      </c>
      <c r="J56" t="n">
        <v>124.83</v>
      </c>
      <c r="K56" t="n">
        <v>41.65</v>
      </c>
      <c r="L56" t="n">
        <v>14.5</v>
      </c>
      <c r="M56" t="n">
        <v>3</v>
      </c>
      <c r="N56" t="n">
        <v>18.68</v>
      </c>
      <c r="O56" t="n">
        <v>15630.14</v>
      </c>
      <c r="P56" t="n">
        <v>84.72</v>
      </c>
      <c r="Q56" t="n">
        <v>197.75</v>
      </c>
      <c r="R56" t="n">
        <v>30.45</v>
      </c>
      <c r="S56" t="n">
        <v>25.4</v>
      </c>
      <c r="T56" t="n">
        <v>1690.42</v>
      </c>
      <c r="U56" t="n">
        <v>0.83</v>
      </c>
      <c r="V56" t="n">
        <v>0.89</v>
      </c>
      <c r="W56" t="n">
        <v>2.95</v>
      </c>
      <c r="X56" t="n">
        <v>0.1</v>
      </c>
      <c r="Y56" t="n">
        <v>1</v>
      </c>
      <c r="Z56" t="n">
        <v>10</v>
      </c>
      <c r="AA56" t="n">
        <v>192.5196395794334</v>
      </c>
      <c r="AB56" t="n">
        <v>263.4138642395263</v>
      </c>
      <c r="AC56" t="n">
        <v>238.2740147402633</v>
      </c>
      <c r="AD56" t="n">
        <v>192519.6395794334</v>
      </c>
      <c r="AE56" t="n">
        <v>263413.8642395263</v>
      </c>
      <c r="AF56" t="n">
        <v>2.036130072495989e-06</v>
      </c>
      <c r="AG56" t="n">
        <v>11</v>
      </c>
      <c r="AH56" t="n">
        <v>238274.0147402633</v>
      </c>
    </row>
    <row r="57">
      <c r="A57" t="n">
        <v>55</v>
      </c>
      <c r="B57" t="n">
        <v>50</v>
      </c>
      <c r="C57" t="inlineStr">
        <is>
          <t xml:space="preserve">CONCLUIDO	</t>
        </is>
      </c>
      <c r="D57" t="n">
        <v>7.9013</v>
      </c>
      <c r="E57" t="n">
        <v>12.66</v>
      </c>
      <c r="F57" t="n">
        <v>10.49</v>
      </c>
      <c r="G57" t="n">
        <v>104.87</v>
      </c>
      <c r="H57" t="n">
        <v>2.08</v>
      </c>
      <c r="I57" t="n">
        <v>6</v>
      </c>
      <c r="J57" t="n">
        <v>125.16</v>
      </c>
      <c r="K57" t="n">
        <v>41.65</v>
      </c>
      <c r="L57" t="n">
        <v>14.75</v>
      </c>
      <c r="M57" t="n">
        <v>2</v>
      </c>
      <c r="N57" t="n">
        <v>18.76</v>
      </c>
      <c r="O57" t="n">
        <v>15670.68</v>
      </c>
      <c r="P57" t="n">
        <v>84.39</v>
      </c>
      <c r="Q57" t="n">
        <v>197.75</v>
      </c>
      <c r="R57" t="n">
        <v>30.38</v>
      </c>
      <c r="S57" t="n">
        <v>25.4</v>
      </c>
      <c r="T57" t="n">
        <v>1656.26</v>
      </c>
      <c r="U57" t="n">
        <v>0.84</v>
      </c>
      <c r="V57" t="n">
        <v>0.89</v>
      </c>
      <c r="W57" t="n">
        <v>2.95</v>
      </c>
      <c r="X57" t="n">
        <v>0.1</v>
      </c>
      <c r="Y57" t="n">
        <v>1</v>
      </c>
      <c r="Z57" t="n">
        <v>10</v>
      </c>
      <c r="AA57" t="n">
        <v>192.2695886383019</v>
      </c>
      <c r="AB57" t="n">
        <v>263.0717335104013</v>
      </c>
      <c r="AC57" t="n">
        <v>237.9645364877424</v>
      </c>
      <c r="AD57" t="n">
        <v>192269.5886383019</v>
      </c>
      <c r="AE57" t="n">
        <v>263071.7335104013</v>
      </c>
      <c r="AF57" t="n">
        <v>2.036671377077749e-06</v>
      </c>
      <c r="AG57" t="n">
        <v>11</v>
      </c>
      <c r="AH57" t="n">
        <v>237964.5364877424</v>
      </c>
    </row>
    <row r="58">
      <c r="A58" t="n">
        <v>56</v>
      </c>
      <c r="B58" t="n">
        <v>50</v>
      </c>
      <c r="C58" t="inlineStr">
        <is>
          <t xml:space="preserve">CONCLUIDO	</t>
        </is>
      </c>
      <c r="D58" t="n">
        <v>7.8996</v>
      </c>
      <c r="E58" t="n">
        <v>12.66</v>
      </c>
      <c r="F58" t="n">
        <v>10.49</v>
      </c>
      <c r="G58" t="n">
        <v>104.89</v>
      </c>
      <c r="H58" t="n">
        <v>2.11</v>
      </c>
      <c r="I58" t="n">
        <v>6</v>
      </c>
      <c r="J58" t="n">
        <v>125.49</v>
      </c>
      <c r="K58" t="n">
        <v>41.65</v>
      </c>
      <c r="L58" t="n">
        <v>15</v>
      </c>
      <c r="M58" t="n">
        <v>2</v>
      </c>
      <c r="N58" t="n">
        <v>18.84</v>
      </c>
      <c r="O58" t="n">
        <v>15711.24</v>
      </c>
      <c r="P58" t="n">
        <v>84.23</v>
      </c>
      <c r="Q58" t="n">
        <v>197.75</v>
      </c>
      <c r="R58" t="n">
        <v>30.41</v>
      </c>
      <c r="S58" t="n">
        <v>25.4</v>
      </c>
      <c r="T58" t="n">
        <v>1670.18</v>
      </c>
      <c r="U58" t="n">
        <v>0.84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192.1777459672778</v>
      </c>
      <c r="AB58" t="n">
        <v>262.9460703160936</v>
      </c>
      <c r="AC58" t="n">
        <v>237.85086641233</v>
      </c>
      <c r="AD58" t="n">
        <v>192177.7459672778</v>
      </c>
      <c r="AE58" t="n">
        <v>262946.0703160936</v>
      </c>
      <c r="AF58" t="n">
        <v>2.03623317813061e-06</v>
      </c>
      <c r="AG58" t="n">
        <v>11</v>
      </c>
      <c r="AH58" t="n">
        <v>237850.86641233</v>
      </c>
    </row>
    <row r="59">
      <c r="A59" t="n">
        <v>57</v>
      </c>
      <c r="B59" t="n">
        <v>50</v>
      </c>
      <c r="C59" t="inlineStr">
        <is>
          <t xml:space="preserve">CONCLUIDO	</t>
        </is>
      </c>
      <c r="D59" t="n">
        <v>7.9022</v>
      </c>
      <c r="E59" t="n">
        <v>12.65</v>
      </c>
      <c r="F59" t="n">
        <v>10.49</v>
      </c>
      <c r="G59" t="n">
        <v>104.85</v>
      </c>
      <c r="H59" t="n">
        <v>2.14</v>
      </c>
      <c r="I59" t="n">
        <v>6</v>
      </c>
      <c r="J59" t="n">
        <v>125.82</v>
      </c>
      <c r="K59" t="n">
        <v>41.65</v>
      </c>
      <c r="L59" t="n">
        <v>15.25</v>
      </c>
      <c r="M59" t="n">
        <v>2</v>
      </c>
      <c r="N59" t="n">
        <v>18.92</v>
      </c>
      <c r="O59" t="n">
        <v>15751.84</v>
      </c>
      <c r="P59" t="n">
        <v>83.73</v>
      </c>
      <c r="Q59" t="n">
        <v>197.75</v>
      </c>
      <c r="R59" t="n">
        <v>30.23</v>
      </c>
      <c r="S59" t="n">
        <v>25.4</v>
      </c>
      <c r="T59" t="n">
        <v>1581.6</v>
      </c>
      <c r="U59" t="n">
        <v>0.84</v>
      </c>
      <c r="V59" t="n">
        <v>0.89</v>
      </c>
      <c r="W59" t="n">
        <v>2.95</v>
      </c>
      <c r="X59" t="n">
        <v>0.1</v>
      </c>
      <c r="Y59" t="n">
        <v>1</v>
      </c>
      <c r="Z59" t="n">
        <v>10</v>
      </c>
      <c r="AA59" t="n">
        <v>191.8053432964871</v>
      </c>
      <c r="AB59" t="n">
        <v>262.4365325526718</v>
      </c>
      <c r="AC59" t="n">
        <v>237.3899582179082</v>
      </c>
      <c r="AD59" t="n">
        <v>191805.3432964871</v>
      </c>
      <c r="AE59" t="n">
        <v>262436.5325526718</v>
      </c>
      <c r="AF59" t="n">
        <v>2.036903364755646e-06</v>
      </c>
      <c r="AG59" t="n">
        <v>11</v>
      </c>
      <c r="AH59" t="n">
        <v>237389.9582179082</v>
      </c>
    </row>
    <row r="60">
      <c r="A60" t="n">
        <v>58</v>
      </c>
      <c r="B60" t="n">
        <v>50</v>
      </c>
      <c r="C60" t="inlineStr">
        <is>
          <t xml:space="preserve">CONCLUIDO	</t>
        </is>
      </c>
      <c r="D60" t="n">
        <v>7.9248</v>
      </c>
      <c r="E60" t="n">
        <v>12.62</v>
      </c>
      <c r="F60" t="n">
        <v>10.47</v>
      </c>
      <c r="G60" t="n">
        <v>125.66</v>
      </c>
      <c r="H60" t="n">
        <v>2.17</v>
      </c>
      <c r="I60" t="n">
        <v>5</v>
      </c>
      <c r="J60" t="n">
        <v>126.15</v>
      </c>
      <c r="K60" t="n">
        <v>41.65</v>
      </c>
      <c r="L60" t="n">
        <v>15.5</v>
      </c>
      <c r="M60" t="n">
        <v>1</v>
      </c>
      <c r="N60" t="n">
        <v>19</v>
      </c>
      <c r="O60" t="n">
        <v>15792.46</v>
      </c>
      <c r="P60" t="n">
        <v>83.26000000000001</v>
      </c>
      <c r="Q60" t="n">
        <v>197.75</v>
      </c>
      <c r="R60" t="n">
        <v>29.88</v>
      </c>
      <c r="S60" t="n">
        <v>25.4</v>
      </c>
      <c r="T60" t="n">
        <v>1410.7</v>
      </c>
      <c r="U60" t="n">
        <v>0.85</v>
      </c>
      <c r="V60" t="n">
        <v>0.89</v>
      </c>
      <c r="W60" t="n">
        <v>2.95</v>
      </c>
      <c r="X60" t="n">
        <v>0.08</v>
      </c>
      <c r="Y60" t="n">
        <v>1</v>
      </c>
      <c r="Z60" t="n">
        <v>10</v>
      </c>
      <c r="AA60" t="n">
        <v>191.1884860555168</v>
      </c>
      <c r="AB60" t="n">
        <v>261.5925212617557</v>
      </c>
      <c r="AC60" t="n">
        <v>236.6264981800196</v>
      </c>
      <c r="AD60" t="n">
        <v>191188.4860555168</v>
      </c>
      <c r="AE60" t="n">
        <v>261592.5212617557</v>
      </c>
      <c r="AF60" t="n">
        <v>2.042728833111734e-06</v>
      </c>
      <c r="AG60" t="n">
        <v>11</v>
      </c>
      <c r="AH60" t="n">
        <v>236626.4981800196</v>
      </c>
    </row>
    <row r="61">
      <c r="A61" t="n">
        <v>59</v>
      </c>
      <c r="B61" t="n">
        <v>50</v>
      </c>
      <c r="C61" t="inlineStr">
        <is>
          <t xml:space="preserve">CONCLUIDO	</t>
        </is>
      </c>
      <c r="D61" t="n">
        <v>7.9239</v>
      </c>
      <c r="E61" t="n">
        <v>12.62</v>
      </c>
      <c r="F61" t="n">
        <v>10.47</v>
      </c>
      <c r="G61" t="n">
        <v>125.67</v>
      </c>
      <c r="H61" t="n">
        <v>2.2</v>
      </c>
      <c r="I61" t="n">
        <v>5</v>
      </c>
      <c r="J61" t="n">
        <v>126.48</v>
      </c>
      <c r="K61" t="n">
        <v>41.65</v>
      </c>
      <c r="L61" t="n">
        <v>15.75</v>
      </c>
      <c r="M61" t="n">
        <v>0</v>
      </c>
      <c r="N61" t="n">
        <v>19.08</v>
      </c>
      <c r="O61" t="n">
        <v>15833.12</v>
      </c>
      <c r="P61" t="n">
        <v>83.47</v>
      </c>
      <c r="Q61" t="n">
        <v>197.78</v>
      </c>
      <c r="R61" t="n">
        <v>29.9</v>
      </c>
      <c r="S61" t="n">
        <v>25.4</v>
      </c>
      <c r="T61" t="n">
        <v>1418.57</v>
      </c>
      <c r="U61" t="n">
        <v>0.85</v>
      </c>
      <c r="V61" t="n">
        <v>0.89</v>
      </c>
      <c r="W61" t="n">
        <v>2.95</v>
      </c>
      <c r="X61" t="n">
        <v>0.08</v>
      </c>
      <c r="Y61" t="n">
        <v>1</v>
      </c>
      <c r="Z61" t="n">
        <v>10</v>
      </c>
      <c r="AA61" t="n">
        <v>191.3422872383475</v>
      </c>
      <c r="AB61" t="n">
        <v>261.8029588253339</v>
      </c>
      <c r="AC61" t="n">
        <v>236.8168518778809</v>
      </c>
      <c r="AD61" t="n">
        <v>191342.2872383475</v>
      </c>
      <c r="AE61" t="n">
        <v>261802.9588253339</v>
      </c>
      <c r="AF61" t="n">
        <v>2.042496845433837e-06</v>
      </c>
      <c r="AG61" t="n">
        <v>11</v>
      </c>
      <c r="AH61" t="n">
        <v>236816.8518778809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3.8163</v>
      </c>
      <c r="E2" t="n">
        <v>26.2</v>
      </c>
      <c r="F2" t="n">
        <v>14.06</v>
      </c>
      <c r="G2" t="n">
        <v>4.77</v>
      </c>
      <c r="H2" t="n">
        <v>0.06</v>
      </c>
      <c r="I2" t="n">
        <v>177</v>
      </c>
      <c r="J2" t="n">
        <v>274.09</v>
      </c>
      <c r="K2" t="n">
        <v>60.56</v>
      </c>
      <c r="L2" t="n">
        <v>1</v>
      </c>
      <c r="M2" t="n">
        <v>175</v>
      </c>
      <c r="N2" t="n">
        <v>72.53</v>
      </c>
      <c r="O2" t="n">
        <v>34038.11</v>
      </c>
      <c r="P2" t="n">
        <v>245.49</v>
      </c>
      <c r="Q2" t="n">
        <v>198.35</v>
      </c>
      <c r="R2" t="n">
        <v>141.21</v>
      </c>
      <c r="S2" t="n">
        <v>25.4</v>
      </c>
      <c r="T2" t="n">
        <v>56216.74</v>
      </c>
      <c r="U2" t="n">
        <v>0.18</v>
      </c>
      <c r="V2" t="n">
        <v>0.66</v>
      </c>
      <c r="W2" t="n">
        <v>3.24</v>
      </c>
      <c r="X2" t="n">
        <v>3.66</v>
      </c>
      <c r="Y2" t="n">
        <v>1</v>
      </c>
      <c r="Z2" t="n">
        <v>10</v>
      </c>
      <c r="AA2" t="n">
        <v>720.2963289372005</v>
      </c>
      <c r="AB2" t="n">
        <v>985.541214483187</v>
      </c>
      <c r="AC2" t="n">
        <v>891.4825441886928</v>
      </c>
      <c r="AD2" t="n">
        <v>720296.3289372006</v>
      </c>
      <c r="AE2" t="n">
        <v>985541.214483187</v>
      </c>
      <c r="AF2" t="n">
        <v>8.433062080098192e-07</v>
      </c>
      <c r="AG2" t="n">
        <v>23</v>
      </c>
      <c r="AH2" t="n">
        <v>891482.5441886928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4.3531</v>
      </c>
      <c r="E3" t="n">
        <v>22.97</v>
      </c>
      <c r="F3" t="n">
        <v>13.13</v>
      </c>
      <c r="G3" t="n">
        <v>5.92</v>
      </c>
      <c r="H3" t="n">
        <v>0.08</v>
      </c>
      <c r="I3" t="n">
        <v>133</v>
      </c>
      <c r="J3" t="n">
        <v>274.57</v>
      </c>
      <c r="K3" t="n">
        <v>60.56</v>
      </c>
      <c r="L3" t="n">
        <v>1.25</v>
      </c>
      <c r="M3" t="n">
        <v>131</v>
      </c>
      <c r="N3" t="n">
        <v>72.76000000000001</v>
      </c>
      <c r="O3" t="n">
        <v>34097.72</v>
      </c>
      <c r="P3" t="n">
        <v>229.21</v>
      </c>
      <c r="Q3" t="n">
        <v>198.18</v>
      </c>
      <c r="R3" t="n">
        <v>112.55</v>
      </c>
      <c r="S3" t="n">
        <v>25.4</v>
      </c>
      <c r="T3" t="n">
        <v>42105.74</v>
      </c>
      <c r="U3" t="n">
        <v>0.23</v>
      </c>
      <c r="V3" t="n">
        <v>0.71</v>
      </c>
      <c r="W3" t="n">
        <v>3.15</v>
      </c>
      <c r="X3" t="n">
        <v>2.73</v>
      </c>
      <c r="Y3" t="n">
        <v>1</v>
      </c>
      <c r="Z3" t="n">
        <v>10</v>
      </c>
      <c r="AA3" t="n">
        <v>602.8413063382965</v>
      </c>
      <c r="AB3" t="n">
        <v>824.8340708134789</v>
      </c>
      <c r="AC3" t="n">
        <v>746.1130647569289</v>
      </c>
      <c r="AD3" t="n">
        <v>602841.3063382965</v>
      </c>
      <c r="AE3" t="n">
        <v>824834.0708134789</v>
      </c>
      <c r="AF3" t="n">
        <v>9.619254917295665e-07</v>
      </c>
      <c r="AG3" t="n">
        <v>20</v>
      </c>
      <c r="AH3" t="n">
        <v>746113.0647569289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4.7699</v>
      </c>
      <c r="E4" t="n">
        <v>20.96</v>
      </c>
      <c r="F4" t="n">
        <v>12.53</v>
      </c>
      <c r="G4" t="n">
        <v>7.09</v>
      </c>
      <c r="H4" t="n">
        <v>0.1</v>
      </c>
      <c r="I4" t="n">
        <v>106</v>
      </c>
      <c r="J4" t="n">
        <v>275.05</v>
      </c>
      <c r="K4" t="n">
        <v>60.56</v>
      </c>
      <c r="L4" t="n">
        <v>1.5</v>
      </c>
      <c r="M4" t="n">
        <v>104</v>
      </c>
      <c r="N4" t="n">
        <v>73</v>
      </c>
      <c r="O4" t="n">
        <v>34157.42</v>
      </c>
      <c r="P4" t="n">
        <v>218.82</v>
      </c>
      <c r="Q4" t="n">
        <v>197.98</v>
      </c>
      <c r="R4" t="n">
        <v>94.31</v>
      </c>
      <c r="S4" t="n">
        <v>25.4</v>
      </c>
      <c r="T4" t="n">
        <v>33119.41</v>
      </c>
      <c r="U4" t="n">
        <v>0.27</v>
      </c>
      <c r="V4" t="n">
        <v>0.74</v>
      </c>
      <c r="W4" t="n">
        <v>3.1</v>
      </c>
      <c r="X4" t="n">
        <v>2.13</v>
      </c>
      <c r="Y4" t="n">
        <v>1</v>
      </c>
      <c r="Z4" t="n">
        <v>10</v>
      </c>
      <c r="AA4" t="n">
        <v>542.7807941566151</v>
      </c>
      <c r="AB4" t="n">
        <v>742.6566283637103</v>
      </c>
      <c r="AC4" t="n">
        <v>671.7785220778014</v>
      </c>
      <c r="AD4" t="n">
        <v>542780.7941566152</v>
      </c>
      <c r="AE4" t="n">
        <v>742656.6283637102</v>
      </c>
      <c r="AF4" t="n">
        <v>1.05402779697247e-06</v>
      </c>
      <c r="AG4" t="n">
        <v>19</v>
      </c>
      <c r="AH4" t="n">
        <v>671778.5220778014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5.0888</v>
      </c>
      <c r="E5" t="n">
        <v>19.65</v>
      </c>
      <c r="F5" t="n">
        <v>12.15</v>
      </c>
      <c r="G5" t="n">
        <v>8.289999999999999</v>
      </c>
      <c r="H5" t="n">
        <v>0.11</v>
      </c>
      <c r="I5" t="n">
        <v>88</v>
      </c>
      <c r="J5" t="n">
        <v>275.54</v>
      </c>
      <c r="K5" t="n">
        <v>60.56</v>
      </c>
      <c r="L5" t="n">
        <v>1.75</v>
      </c>
      <c r="M5" t="n">
        <v>86</v>
      </c>
      <c r="N5" t="n">
        <v>73.23</v>
      </c>
      <c r="O5" t="n">
        <v>34217.22</v>
      </c>
      <c r="P5" t="n">
        <v>212.3</v>
      </c>
      <c r="Q5" t="n">
        <v>197.89</v>
      </c>
      <c r="R5" t="n">
        <v>82.26000000000001</v>
      </c>
      <c r="S5" t="n">
        <v>25.4</v>
      </c>
      <c r="T5" t="n">
        <v>27185.84</v>
      </c>
      <c r="U5" t="n">
        <v>0.31</v>
      </c>
      <c r="V5" t="n">
        <v>0.77</v>
      </c>
      <c r="W5" t="n">
        <v>3.08</v>
      </c>
      <c r="X5" t="n">
        <v>1.76</v>
      </c>
      <c r="Y5" t="n">
        <v>1</v>
      </c>
      <c r="Z5" t="n">
        <v>10</v>
      </c>
      <c r="AA5" t="n">
        <v>501.6670213813989</v>
      </c>
      <c r="AB5" t="n">
        <v>686.4029506410169</v>
      </c>
      <c r="AC5" t="n">
        <v>620.8936164044293</v>
      </c>
      <c r="AD5" t="n">
        <v>501667.0213813988</v>
      </c>
      <c r="AE5" t="n">
        <v>686402.9506410169</v>
      </c>
      <c r="AF5" t="n">
        <v>1.124496667274682e-06</v>
      </c>
      <c r="AG5" t="n">
        <v>18</v>
      </c>
      <c r="AH5" t="n">
        <v>620893.6164044293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5.3225</v>
      </c>
      <c r="E6" t="n">
        <v>18.79</v>
      </c>
      <c r="F6" t="n">
        <v>11.92</v>
      </c>
      <c r="G6" t="n">
        <v>9.41</v>
      </c>
      <c r="H6" t="n">
        <v>0.13</v>
      </c>
      <c r="I6" t="n">
        <v>76</v>
      </c>
      <c r="J6" t="n">
        <v>276.02</v>
      </c>
      <c r="K6" t="n">
        <v>60.56</v>
      </c>
      <c r="L6" t="n">
        <v>2</v>
      </c>
      <c r="M6" t="n">
        <v>74</v>
      </c>
      <c r="N6" t="n">
        <v>73.47</v>
      </c>
      <c r="O6" t="n">
        <v>34277.1</v>
      </c>
      <c r="P6" t="n">
        <v>208.16</v>
      </c>
      <c r="Q6" t="n">
        <v>197.94</v>
      </c>
      <c r="R6" t="n">
        <v>74.56</v>
      </c>
      <c r="S6" t="n">
        <v>25.4</v>
      </c>
      <c r="T6" t="n">
        <v>23397.97</v>
      </c>
      <c r="U6" t="n">
        <v>0.34</v>
      </c>
      <c r="V6" t="n">
        <v>0.78</v>
      </c>
      <c r="W6" t="n">
        <v>3.07</v>
      </c>
      <c r="X6" t="n">
        <v>1.52</v>
      </c>
      <c r="Y6" t="n">
        <v>1</v>
      </c>
      <c r="Z6" t="n">
        <v>10</v>
      </c>
      <c r="AA6" t="n">
        <v>471.8098158972849</v>
      </c>
      <c r="AB6" t="n">
        <v>645.55100489071</v>
      </c>
      <c r="AC6" t="n">
        <v>583.9405230204658</v>
      </c>
      <c r="AD6" t="n">
        <v>471809.8158972849</v>
      </c>
      <c r="AE6" t="n">
        <v>645551.00489071</v>
      </c>
      <c r="AF6" t="n">
        <v>1.176138482858335e-06</v>
      </c>
      <c r="AG6" t="n">
        <v>17</v>
      </c>
      <c r="AH6" t="n">
        <v>583940.5230204657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5.5092</v>
      </c>
      <c r="E7" t="n">
        <v>18.15</v>
      </c>
      <c r="F7" t="n">
        <v>11.75</v>
      </c>
      <c r="G7" t="n">
        <v>10.52</v>
      </c>
      <c r="H7" t="n">
        <v>0.14</v>
      </c>
      <c r="I7" t="n">
        <v>67</v>
      </c>
      <c r="J7" t="n">
        <v>276.51</v>
      </c>
      <c r="K7" t="n">
        <v>60.56</v>
      </c>
      <c r="L7" t="n">
        <v>2.25</v>
      </c>
      <c r="M7" t="n">
        <v>65</v>
      </c>
      <c r="N7" t="n">
        <v>73.70999999999999</v>
      </c>
      <c r="O7" t="n">
        <v>34337.08</v>
      </c>
      <c r="P7" t="n">
        <v>205.25</v>
      </c>
      <c r="Q7" t="n">
        <v>197.96</v>
      </c>
      <c r="R7" t="n">
        <v>69.5</v>
      </c>
      <c r="S7" t="n">
        <v>25.4</v>
      </c>
      <c r="T7" t="n">
        <v>20912.63</v>
      </c>
      <c r="U7" t="n">
        <v>0.37</v>
      </c>
      <c r="V7" t="n">
        <v>0.79</v>
      </c>
      <c r="W7" t="n">
        <v>3.05</v>
      </c>
      <c r="X7" t="n">
        <v>1.35</v>
      </c>
      <c r="Y7" t="n">
        <v>1</v>
      </c>
      <c r="Z7" t="n">
        <v>10</v>
      </c>
      <c r="AA7" t="n">
        <v>447.3525873049978</v>
      </c>
      <c r="AB7" t="n">
        <v>612.0875457539677</v>
      </c>
      <c r="AC7" t="n">
        <v>553.6707694574742</v>
      </c>
      <c r="AD7" t="n">
        <v>447352.5873049978</v>
      </c>
      <c r="AE7" t="n">
        <v>612087.5457539677</v>
      </c>
      <c r="AF7" t="n">
        <v>1.217394481871891e-06</v>
      </c>
      <c r="AG7" t="n">
        <v>16</v>
      </c>
      <c r="AH7" t="n">
        <v>553670.7694574742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5.696</v>
      </c>
      <c r="E8" t="n">
        <v>17.56</v>
      </c>
      <c r="F8" t="n">
        <v>11.57</v>
      </c>
      <c r="G8" t="n">
        <v>11.77</v>
      </c>
      <c r="H8" t="n">
        <v>0.16</v>
      </c>
      <c r="I8" t="n">
        <v>59</v>
      </c>
      <c r="J8" t="n">
        <v>277</v>
      </c>
      <c r="K8" t="n">
        <v>60.56</v>
      </c>
      <c r="L8" t="n">
        <v>2.5</v>
      </c>
      <c r="M8" t="n">
        <v>57</v>
      </c>
      <c r="N8" t="n">
        <v>73.94</v>
      </c>
      <c r="O8" t="n">
        <v>34397.15</v>
      </c>
      <c r="P8" t="n">
        <v>202.12</v>
      </c>
      <c r="Q8" t="n">
        <v>198.03</v>
      </c>
      <c r="R8" t="n">
        <v>64.23999999999999</v>
      </c>
      <c r="S8" t="n">
        <v>25.4</v>
      </c>
      <c r="T8" t="n">
        <v>18322.41</v>
      </c>
      <c r="U8" t="n">
        <v>0.4</v>
      </c>
      <c r="V8" t="n">
        <v>0.8</v>
      </c>
      <c r="W8" t="n">
        <v>3.03</v>
      </c>
      <c r="X8" t="n">
        <v>1.18</v>
      </c>
      <c r="Y8" t="n">
        <v>1</v>
      </c>
      <c r="Z8" t="n">
        <v>10</v>
      </c>
      <c r="AA8" t="n">
        <v>434.5518148240007</v>
      </c>
      <c r="AB8" t="n">
        <v>594.5729641152424</v>
      </c>
      <c r="AC8" t="n">
        <v>537.8277549084791</v>
      </c>
      <c r="AD8" t="n">
        <v>434551.8148240007</v>
      </c>
      <c r="AE8" t="n">
        <v>594572.9641152424</v>
      </c>
      <c r="AF8" t="n">
        <v>1.25867257836751e-06</v>
      </c>
      <c r="AG8" t="n">
        <v>16</v>
      </c>
      <c r="AH8" t="n">
        <v>537827.7549084791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5.8088</v>
      </c>
      <c r="E9" t="n">
        <v>17.22</v>
      </c>
      <c r="F9" t="n">
        <v>11.49</v>
      </c>
      <c r="G9" t="n">
        <v>12.77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200.75</v>
      </c>
      <c r="Q9" t="n">
        <v>197.95</v>
      </c>
      <c r="R9" t="n">
        <v>61.53</v>
      </c>
      <c r="S9" t="n">
        <v>25.4</v>
      </c>
      <c r="T9" t="n">
        <v>16991.43</v>
      </c>
      <c r="U9" t="n">
        <v>0.41</v>
      </c>
      <c r="V9" t="n">
        <v>0.8100000000000001</v>
      </c>
      <c r="W9" t="n">
        <v>3.03</v>
      </c>
      <c r="X9" t="n">
        <v>1.1</v>
      </c>
      <c r="Y9" t="n">
        <v>1</v>
      </c>
      <c r="Z9" t="n">
        <v>10</v>
      </c>
      <c r="AA9" t="n">
        <v>416.8150332764168</v>
      </c>
      <c r="AB9" t="n">
        <v>570.3047171102615</v>
      </c>
      <c r="AC9" t="n">
        <v>515.875635336955</v>
      </c>
      <c r="AD9" t="n">
        <v>416815.0332764168</v>
      </c>
      <c r="AE9" t="n">
        <v>570304.7171102616</v>
      </c>
      <c r="AF9" t="n">
        <v>1.283598538135743e-06</v>
      </c>
      <c r="AG9" t="n">
        <v>15</v>
      </c>
      <c r="AH9" t="n">
        <v>515875.6353369551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5.9431</v>
      </c>
      <c r="E10" t="n">
        <v>16.83</v>
      </c>
      <c r="F10" t="n">
        <v>11.37</v>
      </c>
      <c r="G10" t="n">
        <v>13.92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198.5</v>
      </c>
      <c r="Q10" t="n">
        <v>197.89</v>
      </c>
      <c r="R10" t="n">
        <v>57.75</v>
      </c>
      <c r="S10" t="n">
        <v>25.4</v>
      </c>
      <c r="T10" t="n">
        <v>15126.01</v>
      </c>
      <c r="U10" t="n">
        <v>0.44</v>
      </c>
      <c r="V10" t="n">
        <v>0.82</v>
      </c>
      <c r="W10" t="n">
        <v>3.02</v>
      </c>
      <c r="X10" t="n">
        <v>0.97</v>
      </c>
      <c r="Y10" t="n">
        <v>1</v>
      </c>
      <c r="Z10" t="n">
        <v>10</v>
      </c>
      <c r="AA10" t="n">
        <v>408.4845888988858</v>
      </c>
      <c r="AB10" t="n">
        <v>558.9066355996556</v>
      </c>
      <c r="AC10" t="n">
        <v>505.5653707284136</v>
      </c>
      <c r="AD10" t="n">
        <v>408484.5888988858</v>
      </c>
      <c r="AE10" t="n">
        <v>558906.6355996556</v>
      </c>
      <c r="AF10" t="n">
        <v>1.313275456547744e-06</v>
      </c>
      <c r="AG10" t="n">
        <v>15</v>
      </c>
      <c r="AH10" t="n">
        <v>505565.3707284136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6.0504</v>
      </c>
      <c r="E11" t="n">
        <v>16.53</v>
      </c>
      <c r="F11" t="n">
        <v>11.28</v>
      </c>
      <c r="G11" t="n">
        <v>15.04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196.9</v>
      </c>
      <c r="Q11" t="n">
        <v>197.81</v>
      </c>
      <c r="R11" t="n">
        <v>54.97</v>
      </c>
      <c r="S11" t="n">
        <v>25.4</v>
      </c>
      <c r="T11" t="n">
        <v>13754.96</v>
      </c>
      <c r="U11" t="n">
        <v>0.46</v>
      </c>
      <c r="V11" t="n">
        <v>0.83</v>
      </c>
      <c r="W11" t="n">
        <v>3.01</v>
      </c>
      <c r="X11" t="n">
        <v>0.88</v>
      </c>
      <c r="Y11" t="n">
        <v>1</v>
      </c>
      <c r="Z11" t="n">
        <v>10</v>
      </c>
      <c r="AA11" t="n">
        <v>402.3026939042647</v>
      </c>
      <c r="AB11" t="n">
        <v>550.4482941420558</v>
      </c>
      <c r="AC11" t="n">
        <v>497.9142815081702</v>
      </c>
      <c r="AD11" t="n">
        <v>402302.6939042647</v>
      </c>
      <c r="AE11" t="n">
        <v>550448.2941420558</v>
      </c>
      <c r="AF11" t="n">
        <v>1.336986054802455e-06</v>
      </c>
      <c r="AG11" t="n">
        <v>15</v>
      </c>
      <c r="AH11" t="n">
        <v>497914.2815081702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6.1577</v>
      </c>
      <c r="E12" t="n">
        <v>16.24</v>
      </c>
      <c r="F12" t="n">
        <v>11.2</v>
      </c>
      <c r="G12" t="n">
        <v>16.39</v>
      </c>
      <c r="H12" t="n">
        <v>0.22</v>
      </c>
      <c r="I12" t="n">
        <v>41</v>
      </c>
      <c r="J12" t="n">
        <v>278.95</v>
      </c>
      <c r="K12" t="n">
        <v>60.56</v>
      </c>
      <c r="L12" t="n">
        <v>3.5</v>
      </c>
      <c r="M12" t="n">
        <v>39</v>
      </c>
      <c r="N12" t="n">
        <v>74.90000000000001</v>
      </c>
      <c r="O12" t="n">
        <v>34638.36</v>
      </c>
      <c r="P12" t="n">
        <v>195.52</v>
      </c>
      <c r="Q12" t="n">
        <v>197.85</v>
      </c>
      <c r="R12" t="n">
        <v>52.49</v>
      </c>
      <c r="S12" t="n">
        <v>25.4</v>
      </c>
      <c r="T12" t="n">
        <v>12534.6</v>
      </c>
      <c r="U12" t="n">
        <v>0.48</v>
      </c>
      <c r="V12" t="n">
        <v>0.83</v>
      </c>
      <c r="W12" t="n">
        <v>3.01</v>
      </c>
      <c r="X12" t="n">
        <v>0.8100000000000001</v>
      </c>
      <c r="Y12" t="n">
        <v>1</v>
      </c>
      <c r="Z12" t="n">
        <v>10</v>
      </c>
      <c r="AA12" t="n">
        <v>396.5812287356172</v>
      </c>
      <c r="AB12" t="n">
        <v>542.6199330850835</v>
      </c>
      <c r="AC12" t="n">
        <v>490.8330482433017</v>
      </c>
      <c r="AD12" t="n">
        <v>396581.2287356172</v>
      </c>
      <c r="AE12" t="n">
        <v>542619.9330850835</v>
      </c>
      <c r="AF12" t="n">
        <v>1.360696653057166e-06</v>
      </c>
      <c r="AG12" t="n">
        <v>15</v>
      </c>
      <c r="AH12" t="n">
        <v>490833.0482433017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6.2191</v>
      </c>
      <c r="E13" t="n">
        <v>16.08</v>
      </c>
      <c r="F13" t="n">
        <v>11.14</v>
      </c>
      <c r="G13" t="n">
        <v>17.14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194.51</v>
      </c>
      <c r="Q13" t="n">
        <v>197.81</v>
      </c>
      <c r="R13" t="n">
        <v>50.67</v>
      </c>
      <c r="S13" t="n">
        <v>25.4</v>
      </c>
      <c r="T13" t="n">
        <v>11636.4</v>
      </c>
      <c r="U13" t="n">
        <v>0.5</v>
      </c>
      <c r="V13" t="n">
        <v>0.84</v>
      </c>
      <c r="W13" t="n">
        <v>3</v>
      </c>
      <c r="X13" t="n">
        <v>0.75</v>
      </c>
      <c r="Y13" t="n">
        <v>1</v>
      </c>
      <c r="Z13" t="n">
        <v>10</v>
      </c>
      <c r="AA13" t="n">
        <v>382.0854088458431</v>
      </c>
      <c r="AB13" t="n">
        <v>522.7861128014555</v>
      </c>
      <c r="AC13" t="n">
        <v>472.8921399306014</v>
      </c>
      <c r="AD13" t="n">
        <v>382085.4088458431</v>
      </c>
      <c r="AE13" t="n">
        <v>522786.1128014555</v>
      </c>
      <c r="AF13" t="n">
        <v>1.374264507044485e-06</v>
      </c>
      <c r="AG13" t="n">
        <v>14</v>
      </c>
      <c r="AH13" t="n">
        <v>472892.1399306015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6.3003</v>
      </c>
      <c r="E14" t="n">
        <v>15.87</v>
      </c>
      <c r="F14" t="n">
        <v>11.09</v>
      </c>
      <c r="G14" t="n">
        <v>18.49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193.61</v>
      </c>
      <c r="Q14" t="n">
        <v>197.8</v>
      </c>
      <c r="R14" t="n">
        <v>49.12</v>
      </c>
      <c r="S14" t="n">
        <v>25.4</v>
      </c>
      <c r="T14" t="n">
        <v>10877.34</v>
      </c>
      <c r="U14" t="n">
        <v>0.52</v>
      </c>
      <c r="V14" t="n">
        <v>0.84</v>
      </c>
      <c r="W14" t="n">
        <v>3</v>
      </c>
      <c r="X14" t="n">
        <v>0.7</v>
      </c>
      <c r="Y14" t="n">
        <v>1</v>
      </c>
      <c r="Z14" t="n">
        <v>10</v>
      </c>
      <c r="AA14" t="n">
        <v>378.1485908563485</v>
      </c>
      <c r="AB14" t="n">
        <v>517.399584748077</v>
      </c>
      <c r="AC14" t="n">
        <v>468.0196945545978</v>
      </c>
      <c r="AD14" t="n">
        <v>378148.5908563485</v>
      </c>
      <c r="AE14" t="n">
        <v>517399.584748077</v>
      </c>
      <c r="AF14" t="n">
        <v>1.392207662480482e-06</v>
      </c>
      <c r="AG14" t="n">
        <v>14</v>
      </c>
      <c r="AH14" t="n">
        <v>468019.6945545978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6.3511</v>
      </c>
      <c r="E15" t="n">
        <v>15.75</v>
      </c>
      <c r="F15" t="n">
        <v>11.07</v>
      </c>
      <c r="G15" t="n">
        <v>19.53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193.2</v>
      </c>
      <c r="Q15" t="n">
        <v>197.81</v>
      </c>
      <c r="R15" t="n">
        <v>48.49</v>
      </c>
      <c r="S15" t="n">
        <v>25.4</v>
      </c>
      <c r="T15" t="n">
        <v>10573.02</v>
      </c>
      <c r="U15" t="n">
        <v>0.52</v>
      </c>
      <c r="V15" t="n">
        <v>0.84</v>
      </c>
      <c r="W15" t="n">
        <v>2.99</v>
      </c>
      <c r="X15" t="n">
        <v>0.68</v>
      </c>
      <c r="Y15" t="n">
        <v>1</v>
      </c>
      <c r="Z15" t="n">
        <v>10</v>
      </c>
      <c r="AA15" t="n">
        <v>375.923286600525</v>
      </c>
      <c r="AB15" t="n">
        <v>514.3548252917642</v>
      </c>
      <c r="AC15" t="n">
        <v>465.2655226674488</v>
      </c>
      <c r="AD15" t="n">
        <v>375923.286600525</v>
      </c>
      <c r="AE15" t="n">
        <v>514354.8252917642</v>
      </c>
      <c r="AF15" t="n">
        <v>1.403433183369012e-06</v>
      </c>
      <c r="AG15" t="n">
        <v>14</v>
      </c>
      <c r="AH15" t="n">
        <v>465265.5226674488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6.4122</v>
      </c>
      <c r="E16" t="n">
        <v>15.6</v>
      </c>
      <c r="F16" t="n">
        <v>11.02</v>
      </c>
      <c r="G16" t="n">
        <v>20.67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192.42</v>
      </c>
      <c r="Q16" t="n">
        <v>197.82</v>
      </c>
      <c r="R16" t="n">
        <v>47.12</v>
      </c>
      <c r="S16" t="n">
        <v>25.4</v>
      </c>
      <c r="T16" t="n">
        <v>9897.75</v>
      </c>
      <c r="U16" t="n">
        <v>0.54</v>
      </c>
      <c r="V16" t="n">
        <v>0.84</v>
      </c>
      <c r="W16" t="n">
        <v>2.99</v>
      </c>
      <c r="X16" t="n">
        <v>0.63</v>
      </c>
      <c r="Y16" t="n">
        <v>1</v>
      </c>
      <c r="Z16" t="n">
        <v>10</v>
      </c>
      <c r="AA16" t="n">
        <v>372.9240665620989</v>
      </c>
      <c r="AB16" t="n">
        <v>510.2511601189399</v>
      </c>
      <c r="AC16" t="n">
        <v>461.5535055391886</v>
      </c>
      <c r="AD16" t="n">
        <v>372924.0665620989</v>
      </c>
      <c r="AE16" t="n">
        <v>510251.1601189399</v>
      </c>
      <c r="AF16" t="n">
        <v>1.416934744910139e-06</v>
      </c>
      <c r="AG16" t="n">
        <v>14</v>
      </c>
      <c r="AH16" t="n">
        <v>461553.5055391886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6.4749</v>
      </c>
      <c r="E17" t="n">
        <v>15.44</v>
      </c>
      <c r="F17" t="n">
        <v>10.98</v>
      </c>
      <c r="G17" t="n">
        <v>21.95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191.62</v>
      </c>
      <c r="Q17" t="n">
        <v>197.8</v>
      </c>
      <c r="R17" t="n">
        <v>45.58</v>
      </c>
      <c r="S17" t="n">
        <v>25.4</v>
      </c>
      <c r="T17" t="n">
        <v>9138.530000000001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369.959888573581</v>
      </c>
      <c r="AB17" t="n">
        <v>506.1954410247463</v>
      </c>
      <c r="AC17" t="n">
        <v>457.8848585831072</v>
      </c>
      <c r="AD17" t="n">
        <v>369959.888573581</v>
      </c>
      <c r="AE17" t="n">
        <v>506195.4410247463</v>
      </c>
      <c r="AF17" t="n">
        <v>1.43078986616429e-06</v>
      </c>
      <c r="AG17" t="n">
        <v>14</v>
      </c>
      <c r="AH17" t="n">
        <v>457884.8585831072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6.4997</v>
      </c>
      <c r="E18" t="n">
        <v>15.39</v>
      </c>
      <c r="F18" t="n">
        <v>10.97</v>
      </c>
      <c r="G18" t="n">
        <v>22.7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191.5</v>
      </c>
      <c r="Q18" t="n">
        <v>197.93</v>
      </c>
      <c r="R18" t="n">
        <v>45.15</v>
      </c>
      <c r="S18" t="n">
        <v>25.4</v>
      </c>
      <c r="T18" t="n">
        <v>8925.469999999999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368.9955827153543</v>
      </c>
      <c r="AB18" t="n">
        <v>504.8760352073485</v>
      </c>
      <c r="AC18" t="n">
        <v>456.6913750051242</v>
      </c>
      <c r="AD18" t="n">
        <v>368995.5827153543</v>
      </c>
      <c r="AE18" t="n">
        <v>504876.0352073485</v>
      </c>
      <c r="AF18" t="n">
        <v>1.436270041716171e-06</v>
      </c>
      <c r="AG18" t="n">
        <v>14</v>
      </c>
      <c r="AH18" t="n">
        <v>456691.3750051242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6.5697</v>
      </c>
      <c r="E19" t="n">
        <v>15.22</v>
      </c>
      <c r="F19" t="n">
        <v>10.91</v>
      </c>
      <c r="G19" t="n">
        <v>24.25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190.41</v>
      </c>
      <c r="Q19" t="n">
        <v>197.8</v>
      </c>
      <c r="R19" t="n">
        <v>43.44</v>
      </c>
      <c r="S19" t="n">
        <v>25.4</v>
      </c>
      <c r="T19" t="n">
        <v>8078.68</v>
      </c>
      <c r="U19" t="n">
        <v>0.58</v>
      </c>
      <c r="V19" t="n">
        <v>0.85</v>
      </c>
      <c r="W19" t="n">
        <v>2.99</v>
      </c>
      <c r="X19" t="n">
        <v>0.52</v>
      </c>
      <c r="Y19" t="n">
        <v>1</v>
      </c>
      <c r="Z19" t="n">
        <v>10</v>
      </c>
      <c r="AA19" t="n">
        <v>365.5401313236584</v>
      </c>
      <c r="AB19" t="n">
        <v>500.1481341694738</v>
      </c>
      <c r="AC19" t="n">
        <v>452.4146982066536</v>
      </c>
      <c r="AD19" t="n">
        <v>365540.1313236585</v>
      </c>
      <c r="AE19" t="n">
        <v>500148.1341694738</v>
      </c>
      <c r="AF19" t="n">
        <v>1.451738279160996e-06</v>
      </c>
      <c r="AG19" t="n">
        <v>14</v>
      </c>
      <c r="AH19" t="n">
        <v>452414.6982066535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6.5953</v>
      </c>
      <c r="E20" t="n">
        <v>15.16</v>
      </c>
      <c r="F20" t="n">
        <v>10.9</v>
      </c>
      <c r="G20" t="n">
        <v>25.16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190.26</v>
      </c>
      <c r="Q20" t="n">
        <v>197.83</v>
      </c>
      <c r="R20" t="n">
        <v>43.24</v>
      </c>
      <c r="S20" t="n">
        <v>25.4</v>
      </c>
      <c r="T20" t="n">
        <v>7983.76</v>
      </c>
      <c r="U20" t="n">
        <v>0.59</v>
      </c>
      <c r="V20" t="n">
        <v>0.85</v>
      </c>
      <c r="W20" t="n">
        <v>2.98</v>
      </c>
      <c r="X20" t="n">
        <v>0.51</v>
      </c>
      <c r="Y20" t="n">
        <v>1</v>
      </c>
      <c r="Z20" t="n">
        <v>10</v>
      </c>
      <c r="AA20" t="n">
        <v>364.5562659558389</v>
      </c>
      <c r="AB20" t="n">
        <v>498.8019661681464</v>
      </c>
      <c r="AC20" t="n">
        <v>451.1970065900142</v>
      </c>
      <c r="AD20" t="n">
        <v>364556.2659558388</v>
      </c>
      <c r="AE20" t="n">
        <v>498801.9661681464</v>
      </c>
      <c r="AF20" t="n">
        <v>1.457395234569389e-06</v>
      </c>
      <c r="AG20" t="n">
        <v>14</v>
      </c>
      <c r="AH20" t="n">
        <v>451197.0065900141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6.6339</v>
      </c>
      <c r="E21" t="n">
        <v>15.07</v>
      </c>
      <c r="F21" t="n">
        <v>10.87</v>
      </c>
      <c r="G21" t="n">
        <v>26.08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189.66</v>
      </c>
      <c r="Q21" t="n">
        <v>197.85</v>
      </c>
      <c r="R21" t="n">
        <v>42.33</v>
      </c>
      <c r="S21" t="n">
        <v>25.4</v>
      </c>
      <c r="T21" t="n">
        <v>7538.19</v>
      </c>
      <c r="U21" t="n">
        <v>0.6</v>
      </c>
      <c r="V21" t="n">
        <v>0.86</v>
      </c>
      <c r="W21" t="n">
        <v>2.97</v>
      </c>
      <c r="X21" t="n">
        <v>0.48</v>
      </c>
      <c r="Y21" t="n">
        <v>1</v>
      </c>
      <c r="Z21" t="n">
        <v>10</v>
      </c>
      <c r="AA21" t="n">
        <v>362.7104500922702</v>
      </c>
      <c r="AB21" t="n">
        <v>496.276439471963</v>
      </c>
      <c r="AC21" t="n">
        <v>448.9125126171155</v>
      </c>
      <c r="AD21" t="n">
        <v>362710.4500922702</v>
      </c>
      <c r="AE21" t="n">
        <v>496276.439471963</v>
      </c>
      <c r="AF21" t="n">
        <v>1.465924862646107e-06</v>
      </c>
      <c r="AG21" t="n">
        <v>14</v>
      </c>
      <c r="AH21" t="n">
        <v>448912.5126171155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6.6637</v>
      </c>
      <c r="E22" t="n">
        <v>15.01</v>
      </c>
      <c r="F22" t="n">
        <v>10.85</v>
      </c>
      <c r="G22" t="n">
        <v>27.13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189.4</v>
      </c>
      <c r="Q22" t="n">
        <v>197.94</v>
      </c>
      <c r="R22" t="n">
        <v>41.61</v>
      </c>
      <c r="S22" t="n">
        <v>25.4</v>
      </c>
      <c r="T22" t="n">
        <v>7180.16</v>
      </c>
      <c r="U22" t="n">
        <v>0.61</v>
      </c>
      <c r="V22" t="n">
        <v>0.86</v>
      </c>
      <c r="W22" t="n">
        <v>2.98</v>
      </c>
      <c r="X22" t="n">
        <v>0.46</v>
      </c>
      <c r="Y22" t="n">
        <v>1</v>
      </c>
      <c r="Z22" t="n">
        <v>10</v>
      </c>
      <c r="AA22" t="n">
        <v>361.4807901740185</v>
      </c>
      <c r="AB22" t="n">
        <v>494.5939645230441</v>
      </c>
      <c r="AC22" t="n">
        <v>447.390610715953</v>
      </c>
      <c r="AD22" t="n">
        <v>361480.7901740185</v>
      </c>
      <c r="AE22" t="n">
        <v>494593.9645230441</v>
      </c>
      <c r="AF22" t="n">
        <v>1.47250991230119e-06</v>
      </c>
      <c r="AG22" t="n">
        <v>14</v>
      </c>
      <c r="AH22" t="n">
        <v>447390.6107159529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6.6918</v>
      </c>
      <c r="E23" t="n">
        <v>14.94</v>
      </c>
      <c r="F23" t="n">
        <v>10.84</v>
      </c>
      <c r="G23" t="n">
        <v>28.28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189.2</v>
      </c>
      <c r="Q23" t="n">
        <v>197.82</v>
      </c>
      <c r="R23" t="n">
        <v>41.31</v>
      </c>
      <c r="S23" t="n">
        <v>25.4</v>
      </c>
      <c r="T23" t="n">
        <v>7034.56</v>
      </c>
      <c r="U23" t="n">
        <v>0.61</v>
      </c>
      <c r="V23" t="n">
        <v>0.86</v>
      </c>
      <c r="W23" t="n">
        <v>2.98</v>
      </c>
      <c r="X23" t="n">
        <v>0.45</v>
      </c>
      <c r="Y23" t="n">
        <v>1</v>
      </c>
      <c r="Z23" t="n">
        <v>10</v>
      </c>
      <c r="AA23" t="n">
        <v>349.3625942556344</v>
      </c>
      <c r="AB23" t="n">
        <v>478.0133142504385</v>
      </c>
      <c r="AC23" t="n">
        <v>432.392394434276</v>
      </c>
      <c r="AD23" t="n">
        <v>349362.5942556344</v>
      </c>
      <c r="AE23" t="n">
        <v>478013.3142504385</v>
      </c>
      <c r="AF23" t="n">
        <v>1.478719304761185e-06</v>
      </c>
      <c r="AG23" t="n">
        <v>13</v>
      </c>
      <c r="AH23" t="n">
        <v>432392.394434276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6.732</v>
      </c>
      <c r="E24" t="n">
        <v>14.85</v>
      </c>
      <c r="F24" t="n">
        <v>10.8</v>
      </c>
      <c r="G24" t="n">
        <v>29.47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188.49</v>
      </c>
      <c r="Q24" t="n">
        <v>197.76</v>
      </c>
      <c r="R24" t="n">
        <v>40.06</v>
      </c>
      <c r="S24" t="n">
        <v>25.4</v>
      </c>
      <c r="T24" t="n">
        <v>6414.1</v>
      </c>
      <c r="U24" t="n">
        <v>0.63</v>
      </c>
      <c r="V24" t="n">
        <v>0.86</v>
      </c>
      <c r="W24" t="n">
        <v>2.98</v>
      </c>
      <c r="X24" t="n">
        <v>0.41</v>
      </c>
      <c r="Y24" t="n">
        <v>1</v>
      </c>
      <c r="Z24" t="n">
        <v>10</v>
      </c>
      <c r="AA24" t="n">
        <v>347.3837332967072</v>
      </c>
      <c r="AB24" t="n">
        <v>475.3057493852504</v>
      </c>
      <c r="AC24" t="n">
        <v>429.9432357597303</v>
      </c>
      <c r="AD24" t="n">
        <v>347383.7332967073</v>
      </c>
      <c r="AE24" t="n">
        <v>475305.7493852503</v>
      </c>
      <c r="AF24" t="n">
        <v>1.487602492550927e-06</v>
      </c>
      <c r="AG24" t="n">
        <v>13</v>
      </c>
      <c r="AH24" t="n">
        <v>429943.2357597303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6.7593</v>
      </c>
      <c r="E25" t="n">
        <v>14.79</v>
      </c>
      <c r="F25" t="n">
        <v>10.8</v>
      </c>
      <c r="G25" t="n">
        <v>30.85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188.35</v>
      </c>
      <c r="Q25" t="n">
        <v>197.77</v>
      </c>
      <c r="R25" t="n">
        <v>40.06</v>
      </c>
      <c r="S25" t="n">
        <v>25.4</v>
      </c>
      <c r="T25" t="n">
        <v>6419.87</v>
      </c>
      <c r="U25" t="n">
        <v>0.63</v>
      </c>
      <c r="V25" t="n">
        <v>0.86</v>
      </c>
      <c r="W25" t="n">
        <v>2.97</v>
      </c>
      <c r="X25" t="n">
        <v>0.41</v>
      </c>
      <c r="Y25" t="n">
        <v>1</v>
      </c>
      <c r="Z25" t="n">
        <v>10</v>
      </c>
      <c r="AA25" t="n">
        <v>346.453892840756</v>
      </c>
      <c r="AB25" t="n">
        <v>474.033500651752</v>
      </c>
      <c r="AC25" t="n">
        <v>428.7924086597448</v>
      </c>
      <c r="AD25" t="n">
        <v>346453.892840756</v>
      </c>
      <c r="AE25" t="n">
        <v>474033.5006517521</v>
      </c>
      <c r="AF25" t="n">
        <v>1.493635105154409e-06</v>
      </c>
      <c r="AG25" t="n">
        <v>13</v>
      </c>
      <c r="AH25" t="n">
        <v>428792.4086597448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6.7601</v>
      </c>
      <c r="E26" t="n">
        <v>14.79</v>
      </c>
      <c r="F26" t="n">
        <v>10.79</v>
      </c>
      <c r="G26" t="n">
        <v>30.84</v>
      </c>
      <c r="H26" t="n">
        <v>0.44</v>
      </c>
      <c r="I26" t="n">
        <v>21</v>
      </c>
      <c r="J26" t="n">
        <v>285.9</v>
      </c>
      <c r="K26" t="n">
        <v>60.56</v>
      </c>
      <c r="L26" t="n">
        <v>7</v>
      </c>
      <c r="M26" t="n">
        <v>19</v>
      </c>
      <c r="N26" t="n">
        <v>78.34</v>
      </c>
      <c r="O26" t="n">
        <v>35494.74</v>
      </c>
      <c r="P26" t="n">
        <v>188.27</v>
      </c>
      <c r="Q26" t="n">
        <v>197.82</v>
      </c>
      <c r="R26" t="n">
        <v>39.83</v>
      </c>
      <c r="S26" t="n">
        <v>25.4</v>
      </c>
      <c r="T26" t="n">
        <v>6304.21</v>
      </c>
      <c r="U26" t="n">
        <v>0.64</v>
      </c>
      <c r="V26" t="n">
        <v>0.86</v>
      </c>
      <c r="W26" t="n">
        <v>2.98</v>
      </c>
      <c r="X26" t="n">
        <v>0.4</v>
      </c>
      <c r="Y26" t="n">
        <v>1</v>
      </c>
      <c r="Z26" t="n">
        <v>10</v>
      </c>
      <c r="AA26" t="n">
        <v>346.3196066747509</v>
      </c>
      <c r="AB26" t="n">
        <v>473.8497643951363</v>
      </c>
      <c r="AC26" t="n">
        <v>428.626207933585</v>
      </c>
      <c r="AD26" t="n">
        <v>346319.6066747509</v>
      </c>
      <c r="AE26" t="n">
        <v>473849.7643951363</v>
      </c>
      <c r="AF26" t="n">
        <v>1.493811885010921e-06</v>
      </c>
      <c r="AG26" t="n">
        <v>13</v>
      </c>
      <c r="AH26" t="n">
        <v>428626.207933585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6.7998</v>
      </c>
      <c r="E27" t="n">
        <v>14.71</v>
      </c>
      <c r="F27" t="n">
        <v>10.76</v>
      </c>
      <c r="G27" t="n">
        <v>32.28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187.78</v>
      </c>
      <c r="Q27" t="n">
        <v>197.76</v>
      </c>
      <c r="R27" t="n">
        <v>38.77</v>
      </c>
      <c r="S27" t="n">
        <v>25.4</v>
      </c>
      <c r="T27" t="n">
        <v>5780.93</v>
      </c>
      <c r="U27" t="n">
        <v>0.66</v>
      </c>
      <c r="V27" t="n">
        <v>0.86</v>
      </c>
      <c r="W27" t="n">
        <v>2.97</v>
      </c>
      <c r="X27" t="n">
        <v>0.37</v>
      </c>
      <c r="Y27" t="n">
        <v>1</v>
      </c>
      <c r="Z27" t="n">
        <v>10</v>
      </c>
      <c r="AA27" t="n">
        <v>344.6151176572238</v>
      </c>
      <c r="AB27" t="n">
        <v>471.5176073246074</v>
      </c>
      <c r="AC27" t="n">
        <v>426.5166286606644</v>
      </c>
      <c r="AD27" t="n">
        <v>344615.1176572238</v>
      </c>
      <c r="AE27" t="n">
        <v>471517.6073246074</v>
      </c>
      <c r="AF27" t="n">
        <v>1.502584585390344e-06</v>
      </c>
      <c r="AG27" t="n">
        <v>13</v>
      </c>
      <c r="AH27" t="n">
        <v>426516.6286606644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6.8285</v>
      </c>
      <c r="E28" t="n">
        <v>14.64</v>
      </c>
      <c r="F28" t="n">
        <v>10.75</v>
      </c>
      <c r="G28" t="n">
        <v>33.95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187.5</v>
      </c>
      <c r="Q28" t="n">
        <v>197.85</v>
      </c>
      <c r="R28" t="n">
        <v>38.57</v>
      </c>
      <c r="S28" t="n">
        <v>25.4</v>
      </c>
      <c r="T28" t="n">
        <v>5683.74</v>
      </c>
      <c r="U28" t="n">
        <v>0.66</v>
      </c>
      <c r="V28" t="n">
        <v>0.87</v>
      </c>
      <c r="W28" t="n">
        <v>2.97</v>
      </c>
      <c r="X28" t="n">
        <v>0.36</v>
      </c>
      <c r="Y28" t="n">
        <v>1</v>
      </c>
      <c r="Z28" t="n">
        <v>10</v>
      </c>
      <c r="AA28" t="n">
        <v>343.507692958681</v>
      </c>
      <c r="AB28" t="n">
        <v>470.0023799959315</v>
      </c>
      <c r="AC28" t="n">
        <v>425.1460125016023</v>
      </c>
      <c r="AD28" t="n">
        <v>343507.692958681</v>
      </c>
      <c r="AE28" t="n">
        <v>470002.3799959315</v>
      </c>
      <c r="AF28" t="n">
        <v>1.508926562742722e-06</v>
      </c>
      <c r="AG28" t="n">
        <v>13</v>
      </c>
      <c r="AH28" t="n">
        <v>425146.0125016024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6.8267</v>
      </c>
      <c r="E29" t="n">
        <v>14.65</v>
      </c>
      <c r="F29" t="n">
        <v>10.76</v>
      </c>
      <c r="G29" t="n">
        <v>33.96</v>
      </c>
      <c r="H29" t="n">
        <v>0.48</v>
      </c>
      <c r="I29" t="n">
        <v>19</v>
      </c>
      <c r="J29" t="n">
        <v>287.41</v>
      </c>
      <c r="K29" t="n">
        <v>60.56</v>
      </c>
      <c r="L29" t="n">
        <v>7.75</v>
      </c>
      <c r="M29" t="n">
        <v>17</v>
      </c>
      <c r="N29" t="n">
        <v>79.09999999999999</v>
      </c>
      <c r="O29" t="n">
        <v>35680.92</v>
      </c>
      <c r="P29" t="n">
        <v>187.68</v>
      </c>
      <c r="Q29" t="n">
        <v>197.76</v>
      </c>
      <c r="R29" t="n">
        <v>38.61</v>
      </c>
      <c r="S29" t="n">
        <v>25.4</v>
      </c>
      <c r="T29" t="n">
        <v>5704.32</v>
      </c>
      <c r="U29" t="n">
        <v>0.66</v>
      </c>
      <c r="V29" t="n">
        <v>0.87</v>
      </c>
      <c r="W29" t="n">
        <v>2.97</v>
      </c>
      <c r="X29" t="n">
        <v>0.36</v>
      </c>
      <c r="Y29" t="n">
        <v>1</v>
      </c>
      <c r="Z29" t="n">
        <v>10</v>
      </c>
      <c r="AA29" t="n">
        <v>343.7491076471118</v>
      </c>
      <c r="AB29" t="n">
        <v>470.3326942231068</v>
      </c>
      <c r="AC29" t="n">
        <v>425.444802002535</v>
      </c>
      <c r="AD29" t="n">
        <v>343749.1076471118</v>
      </c>
      <c r="AE29" t="n">
        <v>470332.6942231068</v>
      </c>
      <c r="AF29" t="n">
        <v>1.508528808065569e-06</v>
      </c>
      <c r="AG29" t="n">
        <v>13</v>
      </c>
      <c r="AH29" t="n">
        <v>425444.802002535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6.8641</v>
      </c>
      <c r="E30" t="n">
        <v>14.57</v>
      </c>
      <c r="F30" t="n">
        <v>10.73</v>
      </c>
      <c r="G30" t="n">
        <v>35.76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187.11</v>
      </c>
      <c r="Q30" t="n">
        <v>197.82</v>
      </c>
      <c r="R30" t="n">
        <v>37.82</v>
      </c>
      <c r="S30" t="n">
        <v>25.4</v>
      </c>
      <c r="T30" t="n">
        <v>5315.5</v>
      </c>
      <c r="U30" t="n">
        <v>0.67</v>
      </c>
      <c r="V30" t="n">
        <v>0.87</v>
      </c>
      <c r="W30" t="n">
        <v>2.97</v>
      </c>
      <c r="X30" t="n">
        <v>0.34</v>
      </c>
      <c r="Y30" t="n">
        <v>1</v>
      </c>
      <c r="Z30" t="n">
        <v>10</v>
      </c>
      <c r="AA30" t="n">
        <v>342.0786005600987</v>
      </c>
      <c r="AB30" t="n">
        <v>468.0470327290843</v>
      </c>
      <c r="AC30" t="n">
        <v>423.3772808335559</v>
      </c>
      <c r="AD30" t="n">
        <v>342078.6005600987</v>
      </c>
      <c r="AE30" t="n">
        <v>468047.0327290843</v>
      </c>
      <c r="AF30" t="n">
        <v>1.516793266357519e-06</v>
      </c>
      <c r="AG30" t="n">
        <v>13</v>
      </c>
      <c r="AH30" t="n">
        <v>423377.2808335559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6.8647</v>
      </c>
      <c r="E31" t="n">
        <v>14.57</v>
      </c>
      <c r="F31" t="n">
        <v>10.73</v>
      </c>
      <c r="G31" t="n">
        <v>35.75</v>
      </c>
      <c r="H31" t="n">
        <v>0.51</v>
      </c>
      <c r="I31" t="n">
        <v>18</v>
      </c>
      <c r="J31" t="n">
        <v>288.42</v>
      </c>
      <c r="K31" t="n">
        <v>60.56</v>
      </c>
      <c r="L31" t="n">
        <v>8.25</v>
      </c>
      <c r="M31" t="n">
        <v>16</v>
      </c>
      <c r="N31" t="n">
        <v>79.61</v>
      </c>
      <c r="O31" t="n">
        <v>35805.48</v>
      </c>
      <c r="P31" t="n">
        <v>187.08</v>
      </c>
      <c r="Q31" t="n">
        <v>197.78</v>
      </c>
      <c r="R31" t="n">
        <v>37.88</v>
      </c>
      <c r="S31" t="n">
        <v>25.4</v>
      </c>
      <c r="T31" t="n">
        <v>5347.85</v>
      </c>
      <c r="U31" t="n">
        <v>0.67</v>
      </c>
      <c r="V31" t="n">
        <v>0.87</v>
      </c>
      <c r="W31" t="n">
        <v>2.96</v>
      </c>
      <c r="X31" t="n">
        <v>0.33</v>
      </c>
      <c r="Y31" t="n">
        <v>1</v>
      </c>
      <c r="Z31" t="n">
        <v>10</v>
      </c>
      <c r="AA31" t="n">
        <v>342.0375988252646</v>
      </c>
      <c r="AB31" t="n">
        <v>467.9909323466154</v>
      </c>
      <c r="AC31" t="n">
        <v>423.3265345928525</v>
      </c>
      <c r="AD31" t="n">
        <v>342037.5988252647</v>
      </c>
      <c r="AE31" t="n">
        <v>467990.9323466154</v>
      </c>
      <c r="AF31" t="n">
        <v>1.516925851249903e-06</v>
      </c>
      <c r="AG31" t="n">
        <v>13</v>
      </c>
      <c r="AH31" t="n">
        <v>423326.5345928525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6.8918</v>
      </c>
      <c r="E32" t="n">
        <v>14.51</v>
      </c>
      <c r="F32" t="n">
        <v>10.72</v>
      </c>
      <c r="G32" t="n">
        <v>37.84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186.88</v>
      </c>
      <c r="Q32" t="n">
        <v>197.8</v>
      </c>
      <c r="R32" t="n">
        <v>37.65</v>
      </c>
      <c r="S32" t="n">
        <v>25.4</v>
      </c>
      <c r="T32" t="n">
        <v>5233.59</v>
      </c>
      <c r="U32" t="n">
        <v>0.67</v>
      </c>
      <c r="V32" t="n">
        <v>0.87</v>
      </c>
      <c r="W32" t="n">
        <v>2.97</v>
      </c>
      <c r="X32" t="n">
        <v>0.33</v>
      </c>
      <c r="Y32" t="n">
        <v>1</v>
      </c>
      <c r="Z32" t="n">
        <v>10</v>
      </c>
      <c r="AA32" t="n">
        <v>341.0599778735067</v>
      </c>
      <c r="AB32" t="n">
        <v>466.6533082308277</v>
      </c>
      <c r="AC32" t="n">
        <v>422.1165714453083</v>
      </c>
      <c r="AD32" t="n">
        <v>341059.9778735067</v>
      </c>
      <c r="AE32" t="n">
        <v>466653.3082308277</v>
      </c>
      <c r="AF32" t="n">
        <v>1.522914268889257e-06</v>
      </c>
      <c r="AG32" t="n">
        <v>13</v>
      </c>
      <c r="AH32" t="n">
        <v>422116.5714453083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6.8889</v>
      </c>
      <c r="E33" t="n">
        <v>14.52</v>
      </c>
      <c r="F33" t="n">
        <v>10.73</v>
      </c>
      <c r="G33" t="n">
        <v>37.86</v>
      </c>
      <c r="H33" t="n">
        <v>0.54</v>
      </c>
      <c r="I33" t="n">
        <v>17</v>
      </c>
      <c r="J33" t="n">
        <v>289.43</v>
      </c>
      <c r="K33" t="n">
        <v>60.56</v>
      </c>
      <c r="L33" t="n">
        <v>8.75</v>
      </c>
      <c r="M33" t="n">
        <v>15</v>
      </c>
      <c r="N33" t="n">
        <v>80.12</v>
      </c>
      <c r="O33" t="n">
        <v>35930.44</v>
      </c>
      <c r="P33" t="n">
        <v>187.08</v>
      </c>
      <c r="Q33" t="n">
        <v>197.79</v>
      </c>
      <c r="R33" t="n">
        <v>37.79</v>
      </c>
      <c r="S33" t="n">
        <v>25.4</v>
      </c>
      <c r="T33" t="n">
        <v>5306.31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341.3456677777878</v>
      </c>
      <c r="AB33" t="n">
        <v>467.0442017616142</v>
      </c>
      <c r="AC33" t="n">
        <v>422.470158646139</v>
      </c>
      <c r="AD33" t="n">
        <v>341345.6677777878</v>
      </c>
      <c r="AE33" t="n">
        <v>467044.2017616142</v>
      </c>
      <c r="AF33" t="n">
        <v>1.5222734419094e-06</v>
      </c>
      <c r="AG33" t="n">
        <v>13</v>
      </c>
      <c r="AH33" t="n">
        <v>422470.158646139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6.9365</v>
      </c>
      <c r="E34" t="n">
        <v>14.42</v>
      </c>
      <c r="F34" t="n">
        <v>10.68</v>
      </c>
      <c r="G34" t="n">
        <v>40.05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186.23</v>
      </c>
      <c r="Q34" t="n">
        <v>197.76</v>
      </c>
      <c r="R34" t="n">
        <v>36.39</v>
      </c>
      <c r="S34" t="n">
        <v>25.4</v>
      </c>
      <c r="T34" t="n">
        <v>4611.45</v>
      </c>
      <c r="U34" t="n">
        <v>0.7</v>
      </c>
      <c r="V34" t="n">
        <v>0.87</v>
      </c>
      <c r="W34" t="n">
        <v>2.96</v>
      </c>
      <c r="X34" t="n">
        <v>0.29</v>
      </c>
      <c r="Y34" t="n">
        <v>1</v>
      </c>
      <c r="Z34" t="n">
        <v>10</v>
      </c>
      <c r="AA34" t="n">
        <v>339.1074990482166</v>
      </c>
      <c r="AB34" t="n">
        <v>463.9818405647794</v>
      </c>
      <c r="AC34" t="n">
        <v>419.7000649038792</v>
      </c>
      <c r="AD34" t="n">
        <v>339107.4990482166</v>
      </c>
      <c r="AE34" t="n">
        <v>463981.8405647794</v>
      </c>
      <c r="AF34" t="n">
        <v>1.532791843371881e-06</v>
      </c>
      <c r="AG34" t="n">
        <v>13</v>
      </c>
      <c r="AH34" t="n">
        <v>419700.0649038792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6.9251</v>
      </c>
      <c r="E35" t="n">
        <v>14.44</v>
      </c>
      <c r="F35" t="n">
        <v>10.7</v>
      </c>
      <c r="G35" t="n">
        <v>40.14</v>
      </c>
      <c r="H35" t="n">
        <v>0.57</v>
      </c>
      <c r="I35" t="n">
        <v>16</v>
      </c>
      <c r="J35" t="n">
        <v>290.45</v>
      </c>
      <c r="K35" t="n">
        <v>60.56</v>
      </c>
      <c r="L35" t="n">
        <v>9.25</v>
      </c>
      <c r="M35" t="n">
        <v>14</v>
      </c>
      <c r="N35" t="n">
        <v>80.64</v>
      </c>
      <c r="O35" t="n">
        <v>36055.83</v>
      </c>
      <c r="P35" t="n">
        <v>186.7</v>
      </c>
      <c r="Q35" t="n">
        <v>197.75</v>
      </c>
      <c r="R35" t="n">
        <v>36.86</v>
      </c>
      <c r="S35" t="n">
        <v>25.4</v>
      </c>
      <c r="T35" t="n">
        <v>4845.96</v>
      </c>
      <c r="U35" t="n">
        <v>0.6899999999999999</v>
      </c>
      <c r="V35" t="n">
        <v>0.87</v>
      </c>
      <c r="W35" t="n">
        <v>2.97</v>
      </c>
      <c r="X35" t="n">
        <v>0.31</v>
      </c>
      <c r="Y35" t="n">
        <v>1</v>
      </c>
      <c r="Z35" t="n">
        <v>10</v>
      </c>
      <c r="AA35" t="n">
        <v>339.8861748127391</v>
      </c>
      <c r="AB35" t="n">
        <v>465.0472590985493</v>
      </c>
      <c r="AC35" t="n">
        <v>420.6638013881104</v>
      </c>
      <c r="AD35" t="n">
        <v>339886.1748127391</v>
      </c>
      <c r="AE35" t="n">
        <v>465047.2590985493</v>
      </c>
      <c r="AF35" t="n">
        <v>1.530272730416581e-06</v>
      </c>
      <c r="AG35" t="n">
        <v>13</v>
      </c>
      <c r="AH35" t="n">
        <v>420663.8013881104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6.9682</v>
      </c>
      <c r="E36" t="n">
        <v>14.35</v>
      </c>
      <c r="F36" t="n">
        <v>10.67</v>
      </c>
      <c r="G36" t="n">
        <v>42.67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186</v>
      </c>
      <c r="Q36" t="n">
        <v>197.79</v>
      </c>
      <c r="R36" t="n">
        <v>35.94</v>
      </c>
      <c r="S36" t="n">
        <v>25.4</v>
      </c>
      <c r="T36" t="n">
        <v>4390.33</v>
      </c>
      <c r="U36" t="n">
        <v>0.71</v>
      </c>
      <c r="V36" t="n">
        <v>0.87</v>
      </c>
      <c r="W36" t="n">
        <v>2.96</v>
      </c>
      <c r="X36" t="n">
        <v>0.28</v>
      </c>
      <c r="Y36" t="n">
        <v>1</v>
      </c>
      <c r="Z36" t="n">
        <v>10</v>
      </c>
      <c r="AA36" t="n">
        <v>338.0004701271799</v>
      </c>
      <c r="AB36" t="n">
        <v>462.4671547563478</v>
      </c>
      <c r="AC36" t="n">
        <v>418.3299385831294</v>
      </c>
      <c r="AD36" t="n">
        <v>338000.4701271799</v>
      </c>
      <c r="AE36" t="n">
        <v>462467.1547563478</v>
      </c>
      <c r="AF36" t="n">
        <v>1.539796745186181e-06</v>
      </c>
      <c r="AG36" t="n">
        <v>13</v>
      </c>
      <c r="AH36" t="n">
        <v>418329.9385831294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6.9637</v>
      </c>
      <c r="E37" t="n">
        <v>14.36</v>
      </c>
      <c r="F37" t="n">
        <v>10.68</v>
      </c>
      <c r="G37" t="n">
        <v>42.7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186.25</v>
      </c>
      <c r="Q37" t="n">
        <v>197.76</v>
      </c>
      <c r="R37" t="n">
        <v>36.21</v>
      </c>
      <c r="S37" t="n">
        <v>25.4</v>
      </c>
      <c r="T37" t="n">
        <v>4523.91</v>
      </c>
      <c r="U37" t="n">
        <v>0.7</v>
      </c>
      <c r="V37" t="n">
        <v>0.87</v>
      </c>
      <c r="W37" t="n">
        <v>2.96</v>
      </c>
      <c r="X37" t="n">
        <v>0.29</v>
      </c>
      <c r="Y37" t="n">
        <v>1</v>
      </c>
      <c r="Z37" t="n">
        <v>10</v>
      </c>
      <c r="AA37" t="n">
        <v>338.365219489503</v>
      </c>
      <c r="AB37" t="n">
        <v>462.9662209254843</v>
      </c>
      <c r="AC37" t="n">
        <v>418.7813745775274</v>
      </c>
      <c r="AD37" t="n">
        <v>338365.219489503</v>
      </c>
      <c r="AE37" t="n">
        <v>462966.2209254843</v>
      </c>
      <c r="AF37" t="n">
        <v>1.538802358493299e-06</v>
      </c>
      <c r="AG37" t="n">
        <v>13</v>
      </c>
      <c r="AH37" t="n">
        <v>418781.3745775274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6.9676</v>
      </c>
      <c r="E38" t="n">
        <v>14.35</v>
      </c>
      <c r="F38" t="n">
        <v>10.67</v>
      </c>
      <c r="G38" t="n">
        <v>42.67</v>
      </c>
      <c r="H38" t="n">
        <v>0.61</v>
      </c>
      <c r="I38" t="n">
        <v>15</v>
      </c>
      <c r="J38" t="n">
        <v>291.98</v>
      </c>
      <c r="K38" t="n">
        <v>60.56</v>
      </c>
      <c r="L38" t="n">
        <v>10</v>
      </c>
      <c r="M38" t="n">
        <v>13</v>
      </c>
      <c r="N38" t="n">
        <v>81.42</v>
      </c>
      <c r="O38" t="n">
        <v>36244.71</v>
      </c>
      <c r="P38" t="n">
        <v>186</v>
      </c>
      <c r="Q38" t="n">
        <v>197.79</v>
      </c>
      <c r="R38" t="n">
        <v>35.92</v>
      </c>
      <c r="S38" t="n">
        <v>25.4</v>
      </c>
      <c r="T38" t="n">
        <v>4379.38</v>
      </c>
      <c r="U38" t="n">
        <v>0.71</v>
      </c>
      <c r="V38" t="n">
        <v>0.87</v>
      </c>
      <c r="W38" t="n">
        <v>2.97</v>
      </c>
      <c r="X38" t="n">
        <v>0.28</v>
      </c>
      <c r="Y38" t="n">
        <v>1</v>
      </c>
      <c r="Z38" t="n">
        <v>10</v>
      </c>
      <c r="AA38" t="n">
        <v>338.0170840220427</v>
      </c>
      <c r="AB38" t="n">
        <v>462.4898866202523</v>
      </c>
      <c r="AC38" t="n">
        <v>418.3505009498474</v>
      </c>
      <c r="AD38" t="n">
        <v>338017.0840220427</v>
      </c>
      <c r="AE38" t="n">
        <v>462489.8866202523</v>
      </c>
      <c r="AF38" t="n">
        <v>1.539664160293797e-06</v>
      </c>
      <c r="AG38" t="n">
        <v>13</v>
      </c>
      <c r="AH38" t="n">
        <v>418350.5009498474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7.0059</v>
      </c>
      <c r="E39" t="n">
        <v>14.27</v>
      </c>
      <c r="F39" t="n">
        <v>10.64</v>
      </c>
      <c r="G39" t="n">
        <v>45.61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185.56</v>
      </c>
      <c r="Q39" t="n">
        <v>197.83</v>
      </c>
      <c r="R39" t="n">
        <v>35.13</v>
      </c>
      <c r="S39" t="n">
        <v>25.4</v>
      </c>
      <c r="T39" t="n">
        <v>3993.35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336.487180824458</v>
      </c>
      <c r="AB39" t="n">
        <v>460.3966055707514</v>
      </c>
      <c r="AC39" t="n">
        <v>416.4569997057724</v>
      </c>
      <c r="AD39" t="n">
        <v>336487.180824458</v>
      </c>
      <c r="AE39" t="n">
        <v>460396.6055707514</v>
      </c>
      <c r="AF39" t="n">
        <v>1.548127495924323e-06</v>
      </c>
      <c r="AG39" t="n">
        <v>13</v>
      </c>
      <c r="AH39" t="n">
        <v>416456.9997057724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7.0024</v>
      </c>
      <c r="E40" t="n">
        <v>14.28</v>
      </c>
      <c r="F40" t="n">
        <v>10.65</v>
      </c>
      <c r="G40" t="n">
        <v>45.64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185.76</v>
      </c>
      <c r="Q40" t="n">
        <v>197.79</v>
      </c>
      <c r="R40" t="n">
        <v>35.28</v>
      </c>
      <c r="S40" t="n">
        <v>25.4</v>
      </c>
      <c r="T40" t="n">
        <v>4067.58</v>
      </c>
      <c r="U40" t="n">
        <v>0.72</v>
      </c>
      <c r="V40" t="n">
        <v>0.87</v>
      </c>
      <c r="W40" t="n">
        <v>2.96</v>
      </c>
      <c r="X40" t="n">
        <v>0.26</v>
      </c>
      <c r="Y40" t="n">
        <v>1</v>
      </c>
      <c r="Z40" t="n">
        <v>10</v>
      </c>
      <c r="AA40" t="n">
        <v>336.782747925798</v>
      </c>
      <c r="AB40" t="n">
        <v>460.8010135183051</v>
      </c>
      <c r="AC40" t="n">
        <v>416.8228115264017</v>
      </c>
      <c r="AD40" t="n">
        <v>336782.7479257981</v>
      </c>
      <c r="AE40" t="n">
        <v>460801.0135183051</v>
      </c>
      <c r="AF40" t="n">
        <v>1.547354084052081e-06</v>
      </c>
      <c r="AG40" t="n">
        <v>13</v>
      </c>
      <c r="AH40" t="n">
        <v>416822.8115264017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6.998</v>
      </c>
      <c r="E41" t="n">
        <v>14.29</v>
      </c>
      <c r="F41" t="n">
        <v>10.66</v>
      </c>
      <c r="G41" t="n">
        <v>45.67</v>
      </c>
      <c r="H41" t="n">
        <v>0.65</v>
      </c>
      <c r="I41" t="n">
        <v>14</v>
      </c>
      <c r="J41" t="n">
        <v>293.52</v>
      </c>
      <c r="K41" t="n">
        <v>60.56</v>
      </c>
      <c r="L41" t="n">
        <v>10.75</v>
      </c>
      <c r="M41" t="n">
        <v>12</v>
      </c>
      <c r="N41" t="n">
        <v>82.20999999999999</v>
      </c>
      <c r="O41" t="n">
        <v>36434.56</v>
      </c>
      <c r="P41" t="n">
        <v>185.84</v>
      </c>
      <c r="Q41" t="n">
        <v>197.77</v>
      </c>
      <c r="R41" t="n">
        <v>35.61</v>
      </c>
      <c r="S41" t="n">
        <v>25.4</v>
      </c>
      <c r="T41" t="n">
        <v>4230.36</v>
      </c>
      <c r="U41" t="n">
        <v>0.71</v>
      </c>
      <c r="V41" t="n">
        <v>0.87</v>
      </c>
      <c r="W41" t="n">
        <v>2.96</v>
      </c>
      <c r="X41" t="n">
        <v>0.27</v>
      </c>
      <c r="Y41" t="n">
        <v>1</v>
      </c>
      <c r="Z41" t="n">
        <v>10</v>
      </c>
      <c r="AA41" t="n">
        <v>337.009987285334</v>
      </c>
      <c r="AB41" t="n">
        <v>461.1119324351151</v>
      </c>
      <c r="AC41" t="n">
        <v>417.1040567781689</v>
      </c>
      <c r="AD41" t="n">
        <v>337009.987285334</v>
      </c>
      <c r="AE41" t="n">
        <v>461111.9324351152</v>
      </c>
      <c r="AF41" t="n">
        <v>1.546381794841264e-06</v>
      </c>
      <c r="AG41" t="n">
        <v>13</v>
      </c>
      <c r="AH41" t="n">
        <v>417104.0567781688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6.9965</v>
      </c>
      <c r="E42" t="n">
        <v>14.29</v>
      </c>
      <c r="F42" t="n">
        <v>10.66</v>
      </c>
      <c r="G42" t="n">
        <v>45.69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185.76</v>
      </c>
      <c r="Q42" t="n">
        <v>197.85</v>
      </c>
      <c r="R42" t="n">
        <v>35.87</v>
      </c>
      <c r="S42" t="n">
        <v>25.4</v>
      </c>
      <c r="T42" t="n">
        <v>4358.65</v>
      </c>
      <c r="U42" t="n">
        <v>0.71</v>
      </c>
      <c r="V42" t="n">
        <v>0.87</v>
      </c>
      <c r="W42" t="n">
        <v>2.96</v>
      </c>
      <c r="X42" t="n">
        <v>0.27</v>
      </c>
      <c r="Y42" t="n">
        <v>1</v>
      </c>
      <c r="Z42" t="n">
        <v>10</v>
      </c>
      <c r="AA42" t="n">
        <v>336.9889131804239</v>
      </c>
      <c r="AB42" t="n">
        <v>461.0830979150533</v>
      </c>
      <c r="AC42" t="n">
        <v>417.0779741842322</v>
      </c>
      <c r="AD42" t="n">
        <v>336988.9131804239</v>
      </c>
      <c r="AE42" t="n">
        <v>461083.0979150533</v>
      </c>
      <c r="AF42" t="n">
        <v>1.546050332610303e-06</v>
      </c>
      <c r="AG42" t="n">
        <v>13</v>
      </c>
      <c r="AH42" t="n">
        <v>417077.9741842322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7.0348</v>
      </c>
      <c r="E43" t="n">
        <v>14.22</v>
      </c>
      <c r="F43" t="n">
        <v>10.63</v>
      </c>
      <c r="G43" t="n">
        <v>49.08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185.51</v>
      </c>
      <c r="Q43" t="n">
        <v>197.79</v>
      </c>
      <c r="R43" t="n">
        <v>34.88</v>
      </c>
      <c r="S43" t="n">
        <v>25.4</v>
      </c>
      <c r="T43" t="n">
        <v>3872.38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335.6178723916307</v>
      </c>
      <c r="AB43" t="n">
        <v>459.2071794217756</v>
      </c>
      <c r="AC43" t="n">
        <v>415.3810907190849</v>
      </c>
      <c r="AD43" t="n">
        <v>335617.8723916307</v>
      </c>
      <c r="AE43" t="n">
        <v>459207.1794217756</v>
      </c>
      <c r="AF43" t="n">
        <v>1.554513668240829e-06</v>
      </c>
      <c r="AG43" t="n">
        <v>13</v>
      </c>
      <c r="AH43" t="n">
        <v>415381.0907190848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7.0363</v>
      </c>
      <c r="E44" t="n">
        <v>14.21</v>
      </c>
      <c r="F44" t="n">
        <v>10.63</v>
      </c>
      <c r="G44" t="n">
        <v>49.07</v>
      </c>
      <c r="H44" t="n">
        <v>0.6899999999999999</v>
      </c>
      <c r="I44" t="n">
        <v>13</v>
      </c>
      <c r="J44" t="n">
        <v>295.06</v>
      </c>
      <c r="K44" t="n">
        <v>60.56</v>
      </c>
      <c r="L44" t="n">
        <v>11.5</v>
      </c>
      <c r="M44" t="n">
        <v>11</v>
      </c>
      <c r="N44" t="n">
        <v>83.01000000000001</v>
      </c>
      <c r="O44" t="n">
        <v>36625.39</v>
      </c>
      <c r="P44" t="n">
        <v>185.54</v>
      </c>
      <c r="Q44" t="n">
        <v>197.79</v>
      </c>
      <c r="R44" t="n">
        <v>34.89</v>
      </c>
      <c r="S44" t="n">
        <v>25.4</v>
      </c>
      <c r="T44" t="n">
        <v>3876.93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335.600453466769</v>
      </c>
      <c r="AB44" t="n">
        <v>459.1833460803113</v>
      </c>
      <c r="AC44" t="n">
        <v>415.3595319982795</v>
      </c>
      <c r="AD44" t="n">
        <v>335600.453466769</v>
      </c>
      <c r="AE44" t="n">
        <v>459183.3460803113</v>
      </c>
      <c r="AF44" t="n">
        <v>1.554845130471789e-06</v>
      </c>
      <c r="AG44" t="n">
        <v>13</v>
      </c>
      <c r="AH44" t="n">
        <v>415359.5319982794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7.0392</v>
      </c>
      <c r="E45" t="n">
        <v>14.21</v>
      </c>
      <c r="F45" t="n">
        <v>10.63</v>
      </c>
      <c r="G45" t="n">
        <v>49.04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185.36</v>
      </c>
      <c r="Q45" t="n">
        <v>197.79</v>
      </c>
      <c r="R45" t="n">
        <v>34.7</v>
      </c>
      <c r="S45" t="n">
        <v>25.4</v>
      </c>
      <c r="T45" t="n">
        <v>3780.59</v>
      </c>
      <c r="U45" t="n">
        <v>0.73</v>
      </c>
      <c r="V45" t="n">
        <v>0.88</v>
      </c>
      <c r="W45" t="n">
        <v>2.96</v>
      </c>
      <c r="X45" t="n">
        <v>0.24</v>
      </c>
      <c r="Y45" t="n">
        <v>1</v>
      </c>
      <c r="Z45" t="n">
        <v>10</v>
      </c>
      <c r="AA45" t="n">
        <v>335.3828017164762</v>
      </c>
      <c r="AB45" t="n">
        <v>458.8855453534431</v>
      </c>
      <c r="AC45" t="n">
        <v>415.0901529548177</v>
      </c>
      <c r="AD45" t="n">
        <v>335382.8017164762</v>
      </c>
      <c r="AE45" t="n">
        <v>458885.5453534431</v>
      </c>
      <c r="AF45" t="n">
        <v>1.555485957451647e-06</v>
      </c>
      <c r="AG45" t="n">
        <v>13</v>
      </c>
      <c r="AH45" t="n">
        <v>415090.1529548176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7.034</v>
      </c>
      <c r="E46" t="n">
        <v>14.22</v>
      </c>
      <c r="F46" t="n">
        <v>10.64</v>
      </c>
      <c r="G46" t="n">
        <v>49.09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185.34</v>
      </c>
      <c r="Q46" t="n">
        <v>197.78</v>
      </c>
      <c r="R46" t="n">
        <v>35.04</v>
      </c>
      <c r="S46" t="n">
        <v>25.4</v>
      </c>
      <c r="T46" t="n">
        <v>3951.59</v>
      </c>
      <c r="U46" t="n">
        <v>0.72</v>
      </c>
      <c r="V46" t="n">
        <v>0.87</v>
      </c>
      <c r="W46" t="n">
        <v>2.96</v>
      </c>
      <c r="X46" t="n">
        <v>0.25</v>
      </c>
      <c r="Y46" t="n">
        <v>1</v>
      </c>
      <c r="Z46" t="n">
        <v>10</v>
      </c>
      <c r="AA46" t="n">
        <v>335.5522809006883</v>
      </c>
      <c r="AB46" t="n">
        <v>459.1174342501761</v>
      </c>
      <c r="AC46" t="n">
        <v>415.2999107007045</v>
      </c>
      <c r="AD46" t="n">
        <v>335552.2809006883</v>
      </c>
      <c r="AE46" t="n">
        <v>459117.4342501761</v>
      </c>
      <c r="AF46" t="n">
        <v>1.554336888384317e-06</v>
      </c>
      <c r="AG46" t="n">
        <v>13</v>
      </c>
      <c r="AH46" t="n">
        <v>415299.9107007045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7.0753</v>
      </c>
      <c r="E47" t="n">
        <v>14.13</v>
      </c>
      <c r="F47" t="n">
        <v>10.61</v>
      </c>
      <c r="G47" t="n">
        <v>53.03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184.95</v>
      </c>
      <c r="Q47" t="n">
        <v>197.79</v>
      </c>
      <c r="R47" t="n">
        <v>34.25</v>
      </c>
      <c r="S47" t="n">
        <v>25.4</v>
      </c>
      <c r="T47" t="n">
        <v>3562.71</v>
      </c>
      <c r="U47" t="n">
        <v>0.74</v>
      </c>
      <c r="V47" t="n">
        <v>0.88</v>
      </c>
      <c r="W47" t="n">
        <v>2.95</v>
      </c>
      <c r="X47" t="n">
        <v>0.22</v>
      </c>
      <c r="Y47" t="n">
        <v>1</v>
      </c>
      <c r="Z47" t="n">
        <v>10</v>
      </c>
      <c r="AA47" t="n">
        <v>334.0084171457075</v>
      </c>
      <c r="AB47" t="n">
        <v>457.0050517501493</v>
      </c>
      <c r="AC47" t="n">
        <v>413.3891310217329</v>
      </c>
      <c r="AD47" t="n">
        <v>334008.4171457075</v>
      </c>
      <c r="AE47" t="n">
        <v>457005.0517501493</v>
      </c>
      <c r="AF47" t="n">
        <v>1.563463148476764e-06</v>
      </c>
      <c r="AG47" t="n">
        <v>13</v>
      </c>
      <c r="AH47" t="n">
        <v>413389.1310217329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7.0724</v>
      </c>
      <c r="E48" t="n">
        <v>14.14</v>
      </c>
      <c r="F48" t="n">
        <v>10.61</v>
      </c>
      <c r="G48" t="n">
        <v>53.06</v>
      </c>
      <c r="H48" t="n">
        <v>0.75</v>
      </c>
      <c r="I48" t="n">
        <v>12</v>
      </c>
      <c r="J48" t="n">
        <v>297.14</v>
      </c>
      <c r="K48" t="n">
        <v>60.56</v>
      </c>
      <c r="L48" t="n">
        <v>12.5</v>
      </c>
      <c r="M48" t="n">
        <v>10</v>
      </c>
      <c r="N48" t="n">
        <v>84.08</v>
      </c>
      <c r="O48" t="n">
        <v>36881.39</v>
      </c>
      <c r="P48" t="n">
        <v>185.09</v>
      </c>
      <c r="Q48" t="n">
        <v>197.75</v>
      </c>
      <c r="R48" t="n">
        <v>34.23</v>
      </c>
      <c r="S48" t="n">
        <v>25.4</v>
      </c>
      <c r="T48" t="n">
        <v>3549.14</v>
      </c>
      <c r="U48" t="n">
        <v>0.74</v>
      </c>
      <c r="V48" t="n">
        <v>0.88</v>
      </c>
      <c r="W48" t="n">
        <v>2.96</v>
      </c>
      <c r="X48" t="n">
        <v>0.22</v>
      </c>
      <c r="Y48" t="n">
        <v>1</v>
      </c>
      <c r="Z48" t="n">
        <v>10</v>
      </c>
      <c r="AA48" t="n">
        <v>334.1936157985908</v>
      </c>
      <c r="AB48" t="n">
        <v>457.2584487174123</v>
      </c>
      <c r="AC48" t="n">
        <v>413.6183441380851</v>
      </c>
      <c r="AD48" t="n">
        <v>334193.6157985908</v>
      </c>
      <c r="AE48" t="n">
        <v>457258.4487174122</v>
      </c>
      <c r="AF48" t="n">
        <v>1.562822321496907e-06</v>
      </c>
      <c r="AG48" t="n">
        <v>13</v>
      </c>
      <c r="AH48" t="n">
        <v>413618.3441380851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7.0726</v>
      </c>
      <c r="E49" t="n">
        <v>14.14</v>
      </c>
      <c r="F49" t="n">
        <v>10.61</v>
      </c>
      <c r="G49" t="n">
        <v>53.06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185.1</v>
      </c>
      <c r="Q49" t="n">
        <v>197.75</v>
      </c>
      <c r="R49" t="n">
        <v>34.21</v>
      </c>
      <c r="S49" t="n">
        <v>25.4</v>
      </c>
      <c r="T49" t="n">
        <v>3540.35</v>
      </c>
      <c r="U49" t="n">
        <v>0.74</v>
      </c>
      <c r="V49" t="n">
        <v>0.88</v>
      </c>
      <c r="W49" t="n">
        <v>2.96</v>
      </c>
      <c r="X49" t="n">
        <v>0.22</v>
      </c>
      <c r="Y49" t="n">
        <v>1</v>
      </c>
      <c r="Z49" t="n">
        <v>10</v>
      </c>
      <c r="AA49" t="n">
        <v>334.1959621255314</v>
      </c>
      <c r="AB49" t="n">
        <v>457.261659065445</v>
      </c>
      <c r="AC49" t="n">
        <v>413.6212480950073</v>
      </c>
      <c r="AD49" t="n">
        <v>334195.9621255313</v>
      </c>
      <c r="AE49" t="n">
        <v>457261.659065445</v>
      </c>
      <c r="AF49" t="n">
        <v>1.562866516461035e-06</v>
      </c>
      <c r="AG49" t="n">
        <v>13</v>
      </c>
      <c r="AH49" t="n">
        <v>413621.2480950073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7.0703</v>
      </c>
      <c r="E50" t="n">
        <v>14.14</v>
      </c>
      <c r="F50" t="n">
        <v>10.62</v>
      </c>
      <c r="G50" t="n">
        <v>53.08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184.93</v>
      </c>
      <c r="Q50" t="n">
        <v>197.76</v>
      </c>
      <c r="R50" t="n">
        <v>34.4</v>
      </c>
      <c r="S50" t="n">
        <v>25.4</v>
      </c>
      <c r="T50" t="n">
        <v>3637.43</v>
      </c>
      <c r="U50" t="n">
        <v>0.74</v>
      </c>
      <c r="V50" t="n">
        <v>0.88</v>
      </c>
      <c r="W50" t="n">
        <v>2.96</v>
      </c>
      <c r="X50" t="n">
        <v>0.23</v>
      </c>
      <c r="Y50" t="n">
        <v>1</v>
      </c>
      <c r="Z50" t="n">
        <v>10</v>
      </c>
      <c r="AA50" t="n">
        <v>334.1706707796356</v>
      </c>
      <c r="AB50" t="n">
        <v>457.2270543302149</v>
      </c>
      <c r="AC50" t="n">
        <v>413.5899459871396</v>
      </c>
      <c r="AD50" t="n">
        <v>334170.6707796356</v>
      </c>
      <c r="AE50" t="n">
        <v>457227.0543302149</v>
      </c>
      <c r="AF50" t="n">
        <v>1.562358274373562e-06</v>
      </c>
      <c r="AG50" t="n">
        <v>13</v>
      </c>
      <c r="AH50" t="n">
        <v>413589.9459871396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7.1069</v>
      </c>
      <c r="E51" t="n">
        <v>14.07</v>
      </c>
      <c r="F51" t="n">
        <v>10.6</v>
      </c>
      <c r="G51" t="n">
        <v>57.79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184.51</v>
      </c>
      <c r="Q51" t="n">
        <v>197.77</v>
      </c>
      <c r="R51" t="n">
        <v>33.74</v>
      </c>
      <c r="S51" t="n">
        <v>25.4</v>
      </c>
      <c r="T51" t="n">
        <v>3311.66</v>
      </c>
      <c r="U51" t="n">
        <v>0.75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332.7875929645159</v>
      </c>
      <c r="AB51" t="n">
        <v>455.3346662464813</v>
      </c>
      <c r="AC51" t="n">
        <v>411.8781647661341</v>
      </c>
      <c r="AD51" t="n">
        <v>332787.5929645159</v>
      </c>
      <c r="AE51" t="n">
        <v>455334.6662464813</v>
      </c>
      <c r="AF51" t="n">
        <v>1.570445952809e-06</v>
      </c>
      <c r="AG51" t="n">
        <v>13</v>
      </c>
      <c r="AH51" t="n">
        <v>411878.1647661341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7.1103</v>
      </c>
      <c r="E52" t="n">
        <v>14.06</v>
      </c>
      <c r="F52" t="n">
        <v>10.59</v>
      </c>
      <c r="G52" t="n">
        <v>57.76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184.55</v>
      </c>
      <c r="Q52" t="n">
        <v>197.78</v>
      </c>
      <c r="R52" t="n">
        <v>33.41</v>
      </c>
      <c r="S52" t="n">
        <v>25.4</v>
      </c>
      <c r="T52" t="n">
        <v>3144.54</v>
      </c>
      <c r="U52" t="n">
        <v>0.76</v>
      </c>
      <c r="V52" t="n">
        <v>0.88</v>
      </c>
      <c r="W52" t="n">
        <v>2.96</v>
      </c>
      <c r="X52" t="n">
        <v>0.2</v>
      </c>
      <c r="Y52" t="n">
        <v>1</v>
      </c>
      <c r="Z52" t="n">
        <v>10</v>
      </c>
      <c r="AA52" t="n">
        <v>332.6846593917759</v>
      </c>
      <c r="AB52" t="n">
        <v>455.1938279911498</v>
      </c>
      <c r="AC52" t="n">
        <v>411.7507679162237</v>
      </c>
      <c r="AD52" t="n">
        <v>332684.659391776</v>
      </c>
      <c r="AE52" t="n">
        <v>455193.8279911498</v>
      </c>
      <c r="AF52" t="n">
        <v>1.571197267199176e-06</v>
      </c>
      <c r="AG52" t="n">
        <v>13</v>
      </c>
      <c r="AH52" t="n">
        <v>411750.7679162237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7.1118</v>
      </c>
      <c r="E53" t="n">
        <v>14.06</v>
      </c>
      <c r="F53" t="n">
        <v>10.59</v>
      </c>
      <c r="G53" t="n">
        <v>57.74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184.48</v>
      </c>
      <c r="Q53" t="n">
        <v>197.76</v>
      </c>
      <c r="R53" t="n">
        <v>33.43</v>
      </c>
      <c r="S53" t="n">
        <v>25.4</v>
      </c>
      <c r="T53" t="n">
        <v>3154.99</v>
      </c>
      <c r="U53" t="n">
        <v>0.76</v>
      </c>
      <c r="V53" t="n">
        <v>0.88</v>
      </c>
      <c r="W53" t="n">
        <v>2.96</v>
      </c>
      <c r="X53" t="n">
        <v>0.2</v>
      </c>
      <c r="Y53" t="n">
        <v>1</v>
      </c>
      <c r="Z53" t="n">
        <v>10</v>
      </c>
      <c r="AA53" t="n">
        <v>332.591523924215</v>
      </c>
      <c r="AB53" t="n">
        <v>455.0663959355861</v>
      </c>
      <c r="AC53" t="n">
        <v>411.635497797191</v>
      </c>
      <c r="AD53" t="n">
        <v>332591.523924215</v>
      </c>
      <c r="AE53" t="n">
        <v>455066.3959355861</v>
      </c>
      <c r="AF53" t="n">
        <v>1.571528729430137e-06</v>
      </c>
      <c r="AG53" t="n">
        <v>13</v>
      </c>
      <c r="AH53" t="n">
        <v>411635.497797191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7.1129</v>
      </c>
      <c r="E54" t="n">
        <v>14.06</v>
      </c>
      <c r="F54" t="n">
        <v>10.58</v>
      </c>
      <c r="G54" t="n">
        <v>57.73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184.55</v>
      </c>
      <c r="Q54" t="n">
        <v>197.8</v>
      </c>
      <c r="R54" t="n">
        <v>33.5</v>
      </c>
      <c r="S54" t="n">
        <v>25.4</v>
      </c>
      <c r="T54" t="n">
        <v>3189.68</v>
      </c>
      <c r="U54" t="n">
        <v>0.76</v>
      </c>
      <c r="V54" t="n">
        <v>0.88</v>
      </c>
      <c r="W54" t="n">
        <v>2.95</v>
      </c>
      <c r="X54" t="n">
        <v>0.19</v>
      </c>
      <c r="Y54" t="n">
        <v>1</v>
      </c>
      <c r="Z54" t="n">
        <v>10</v>
      </c>
      <c r="AA54" t="n">
        <v>332.5723107996532</v>
      </c>
      <c r="AB54" t="n">
        <v>455.0401076909374</v>
      </c>
      <c r="AC54" t="n">
        <v>411.6117184657157</v>
      </c>
      <c r="AD54" t="n">
        <v>332572.3107996532</v>
      </c>
      <c r="AE54" t="n">
        <v>455040.1076909374</v>
      </c>
      <c r="AF54" t="n">
        <v>1.571771801732841e-06</v>
      </c>
      <c r="AG54" t="n">
        <v>13</v>
      </c>
      <c r="AH54" t="n">
        <v>411611.7184657158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7.1093</v>
      </c>
      <c r="E55" t="n">
        <v>14.07</v>
      </c>
      <c r="F55" t="n">
        <v>10.59</v>
      </c>
      <c r="G55" t="n">
        <v>57.77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184.79</v>
      </c>
      <c r="Q55" t="n">
        <v>197.75</v>
      </c>
      <c r="R55" t="n">
        <v>33.54</v>
      </c>
      <c r="S55" t="n">
        <v>25.4</v>
      </c>
      <c r="T55" t="n">
        <v>3211.63</v>
      </c>
      <c r="U55" t="n">
        <v>0.76</v>
      </c>
      <c r="V55" t="n">
        <v>0.88</v>
      </c>
      <c r="W55" t="n">
        <v>2.96</v>
      </c>
      <c r="X55" t="n">
        <v>0.2</v>
      </c>
      <c r="Y55" t="n">
        <v>1</v>
      </c>
      <c r="Z55" t="n">
        <v>10</v>
      </c>
      <c r="AA55" t="n">
        <v>332.8947624776511</v>
      </c>
      <c r="AB55" t="n">
        <v>455.4813003023381</v>
      </c>
      <c r="AC55" t="n">
        <v>412.0108042735022</v>
      </c>
      <c r="AD55" t="n">
        <v>332894.7624776511</v>
      </c>
      <c r="AE55" t="n">
        <v>455481.3003023381</v>
      </c>
      <c r="AF55" t="n">
        <v>1.570976292378536e-06</v>
      </c>
      <c r="AG55" t="n">
        <v>13</v>
      </c>
      <c r="AH55" t="n">
        <v>412010.8042735022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7.1124</v>
      </c>
      <c r="E56" t="n">
        <v>14.06</v>
      </c>
      <c r="F56" t="n">
        <v>10.58</v>
      </c>
      <c r="G56" t="n">
        <v>57.73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184.46</v>
      </c>
      <c r="Q56" t="n">
        <v>197.78</v>
      </c>
      <c r="R56" t="n">
        <v>33.28</v>
      </c>
      <c r="S56" t="n">
        <v>25.4</v>
      </c>
      <c r="T56" t="n">
        <v>3082.75</v>
      </c>
      <c r="U56" t="n">
        <v>0.76</v>
      </c>
      <c r="V56" t="n">
        <v>0.88</v>
      </c>
      <c r="W56" t="n">
        <v>2.96</v>
      </c>
      <c r="X56" t="n">
        <v>0.19</v>
      </c>
      <c r="Y56" t="n">
        <v>1</v>
      </c>
      <c r="Z56" t="n">
        <v>10</v>
      </c>
      <c r="AA56" t="n">
        <v>332.5166299409906</v>
      </c>
      <c r="AB56" t="n">
        <v>454.9639226836491</v>
      </c>
      <c r="AC56" t="n">
        <v>411.5428044485968</v>
      </c>
      <c r="AD56" t="n">
        <v>332516.6299409906</v>
      </c>
      <c r="AE56" t="n">
        <v>454963.9226836491</v>
      </c>
      <c r="AF56" t="n">
        <v>1.571661314322521e-06</v>
      </c>
      <c r="AG56" t="n">
        <v>13</v>
      </c>
      <c r="AH56" t="n">
        <v>411542.8044485968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7.1504</v>
      </c>
      <c r="E57" t="n">
        <v>13.99</v>
      </c>
      <c r="F57" t="n">
        <v>10.56</v>
      </c>
      <c r="G57" t="n">
        <v>63.37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184.14</v>
      </c>
      <c r="Q57" t="n">
        <v>197.77</v>
      </c>
      <c r="R57" t="n">
        <v>32.79</v>
      </c>
      <c r="S57" t="n">
        <v>25.4</v>
      </c>
      <c r="T57" t="n">
        <v>2839.42</v>
      </c>
      <c r="U57" t="n">
        <v>0.77</v>
      </c>
      <c r="V57" t="n">
        <v>0.88</v>
      </c>
      <c r="W57" t="n">
        <v>2.95</v>
      </c>
      <c r="X57" t="n">
        <v>0.17</v>
      </c>
      <c r="Y57" t="n">
        <v>1</v>
      </c>
      <c r="Z57" t="n">
        <v>10</v>
      </c>
      <c r="AA57" t="n">
        <v>331.1898385910059</v>
      </c>
      <c r="AB57" t="n">
        <v>453.1485482246967</v>
      </c>
      <c r="AC57" t="n">
        <v>409.9006867801128</v>
      </c>
      <c r="AD57" t="n">
        <v>331189.8385910059</v>
      </c>
      <c r="AE57" t="n">
        <v>453148.5482246967</v>
      </c>
      <c r="AF57" t="n">
        <v>1.580058357506855e-06</v>
      </c>
      <c r="AG57" t="n">
        <v>13</v>
      </c>
      <c r="AH57" t="n">
        <v>409900.6867801128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7.1477</v>
      </c>
      <c r="E58" t="n">
        <v>13.99</v>
      </c>
      <c r="F58" t="n">
        <v>10.57</v>
      </c>
      <c r="G58" t="n">
        <v>63.4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184.41</v>
      </c>
      <c r="Q58" t="n">
        <v>197.77</v>
      </c>
      <c r="R58" t="n">
        <v>32.8</v>
      </c>
      <c r="S58" t="n">
        <v>25.4</v>
      </c>
      <c r="T58" t="n">
        <v>2846.5</v>
      </c>
      <c r="U58" t="n">
        <v>0.77</v>
      </c>
      <c r="V58" t="n">
        <v>0.88</v>
      </c>
      <c r="W58" t="n">
        <v>2.96</v>
      </c>
      <c r="X58" t="n">
        <v>0.18</v>
      </c>
      <c r="Y58" t="n">
        <v>1</v>
      </c>
      <c r="Z58" t="n">
        <v>10</v>
      </c>
      <c r="AA58" t="n">
        <v>331.5092670335903</v>
      </c>
      <c r="AB58" t="n">
        <v>453.5856043120292</v>
      </c>
      <c r="AC58" t="n">
        <v>410.2960308478823</v>
      </c>
      <c r="AD58" t="n">
        <v>331509.2670335904</v>
      </c>
      <c r="AE58" t="n">
        <v>453585.6043120292</v>
      </c>
      <c r="AF58" t="n">
        <v>1.579461725491126e-06</v>
      </c>
      <c r="AG58" t="n">
        <v>13</v>
      </c>
      <c r="AH58" t="n">
        <v>410296.0308478823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7.1511</v>
      </c>
      <c r="E59" t="n">
        <v>13.98</v>
      </c>
      <c r="F59" t="n">
        <v>10.56</v>
      </c>
      <c r="G59" t="n">
        <v>63.36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184.33</v>
      </c>
      <c r="Q59" t="n">
        <v>197.76</v>
      </c>
      <c r="R59" t="n">
        <v>32.54</v>
      </c>
      <c r="S59" t="n">
        <v>25.4</v>
      </c>
      <c r="T59" t="n">
        <v>2714.91</v>
      </c>
      <c r="U59" t="n">
        <v>0.78</v>
      </c>
      <c r="V59" t="n">
        <v>0.88</v>
      </c>
      <c r="W59" t="n">
        <v>2.96</v>
      </c>
      <c r="X59" t="n">
        <v>0.17</v>
      </c>
      <c r="Y59" t="n">
        <v>1</v>
      </c>
      <c r="Z59" t="n">
        <v>10</v>
      </c>
      <c r="AA59" t="n">
        <v>331.3162090002637</v>
      </c>
      <c r="AB59" t="n">
        <v>453.3214537937122</v>
      </c>
      <c r="AC59" t="n">
        <v>410.0570904842959</v>
      </c>
      <c r="AD59" t="n">
        <v>331316.2090002637</v>
      </c>
      <c r="AE59" t="n">
        <v>453321.4537937122</v>
      </c>
      <c r="AF59" t="n">
        <v>1.580213039881303e-06</v>
      </c>
      <c r="AG59" t="n">
        <v>13</v>
      </c>
      <c r="AH59" t="n">
        <v>410057.0904842959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7.15</v>
      </c>
      <c r="E60" t="n">
        <v>13.99</v>
      </c>
      <c r="F60" t="n">
        <v>10.56</v>
      </c>
      <c r="G60" t="n">
        <v>63.38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184.39</v>
      </c>
      <c r="Q60" t="n">
        <v>197.78</v>
      </c>
      <c r="R60" t="n">
        <v>32.62</v>
      </c>
      <c r="S60" t="n">
        <v>25.4</v>
      </c>
      <c r="T60" t="n">
        <v>2756.23</v>
      </c>
      <c r="U60" t="n">
        <v>0.78</v>
      </c>
      <c r="V60" t="n">
        <v>0.88</v>
      </c>
      <c r="W60" t="n">
        <v>2.96</v>
      </c>
      <c r="X60" t="n">
        <v>0.17</v>
      </c>
      <c r="Y60" t="n">
        <v>1</v>
      </c>
      <c r="Z60" t="n">
        <v>10</v>
      </c>
      <c r="AA60" t="n">
        <v>331.3905292257409</v>
      </c>
      <c r="AB60" t="n">
        <v>453.4231420049871</v>
      </c>
      <c r="AC60" t="n">
        <v>410.1490737154071</v>
      </c>
      <c r="AD60" t="n">
        <v>331390.5292257409</v>
      </c>
      <c r="AE60" t="n">
        <v>453423.1420049872</v>
      </c>
      <c r="AF60" t="n">
        <v>1.579969967578599e-06</v>
      </c>
      <c r="AG60" t="n">
        <v>13</v>
      </c>
      <c r="AH60" t="n">
        <v>410149.0737154071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7.1491</v>
      </c>
      <c r="E61" t="n">
        <v>13.99</v>
      </c>
      <c r="F61" t="n">
        <v>10.56</v>
      </c>
      <c r="G61" t="n">
        <v>63.39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184.32</v>
      </c>
      <c r="Q61" t="n">
        <v>197.78</v>
      </c>
      <c r="R61" t="n">
        <v>32.84</v>
      </c>
      <c r="S61" t="n">
        <v>25.4</v>
      </c>
      <c r="T61" t="n">
        <v>2864.92</v>
      </c>
      <c r="U61" t="n">
        <v>0.77</v>
      </c>
      <c r="V61" t="n">
        <v>0.88</v>
      </c>
      <c r="W61" t="n">
        <v>2.95</v>
      </c>
      <c r="X61" t="n">
        <v>0.17</v>
      </c>
      <c r="Y61" t="n">
        <v>1</v>
      </c>
      <c r="Z61" t="n">
        <v>10</v>
      </c>
      <c r="AA61" t="n">
        <v>331.3607006339282</v>
      </c>
      <c r="AB61" t="n">
        <v>453.3823292097244</v>
      </c>
      <c r="AC61" t="n">
        <v>410.1121560360431</v>
      </c>
      <c r="AD61" t="n">
        <v>331360.7006339282</v>
      </c>
      <c r="AE61" t="n">
        <v>453382.3292097244</v>
      </c>
      <c r="AF61" t="n">
        <v>1.579771090240023e-06</v>
      </c>
      <c r="AG61" t="n">
        <v>13</v>
      </c>
      <c r="AH61" t="n">
        <v>410112.1560360431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7.1475</v>
      </c>
      <c r="E62" t="n">
        <v>13.99</v>
      </c>
      <c r="F62" t="n">
        <v>10.57</v>
      </c>
      <c r="G62" t="n">
        <v>63.41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184.36</v>
      </c>
      <c r="Q62" t="n">
        <v>197.76</v>
      </c>
      <c r="R62" t="n">
        <v>32.95</v>
      </c>
      <c r="S62" t="n">
        <v>25.4</v>
      </c>
      <c r="T62" t="n">
        <v>2919.8</v>
      </c>
      <c r="U62" t="n">
        <v>0.77</v>
      </c>
      <c r="V62" t="n">
        <v>0.88</v>
      </c>
      <c r="W62" t="n">
        <v>2.95</v>
      </c>
      <c r="X62" t="n">
        <v>0.18</v>
      </c>
      <c r="Y62" t="n">
        <v>1</v>
      </c>
      <c r="Z62" t="n">
        <v>10</v>
      </c>
      <c r="AA62" t="n">
        <v>331.4764150091971</v>
      </c>
      <c r="AB62" t="n">
        <v>453.5406547229254</v>
      </c>
      <c r="AC62" t="n">
        <v>410.2553711844754</v>
      </c>
      <c r="AD62" t="n">
        <v>331476.4150091971</v>
      </c>
      <c r="AE62" t="n">
        <v>453540.6547229253</v>
      </c>
      <c r="AF62" t="n">
        <v>1.579417530526998e-06</v>
      </c>
      <c r="AG62" t="n">
        <v>13</v>
      </c>
      <c r="AH62" t="n">
        <v>410255.3711844754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7.1497</v>
      </c>
      <c r="E63" t="n">
        <v>13.99</v>
      </c>
      <c r="F63" t="n">
        <v>10.56</v>
      </c>
      <c r="G63" t="n">
        <v>63.38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184.11</v>
      </c>
      <c r="Q63" t="n">
        <v>197.78</v>
      </c>
      <c r="R63" t="n">
        <v>32.73</v>
      </c>
      <c r="S63" t="n">
        <v>25.4</v>
      </c>
      <c r="T63" t="n">
        <v>2810.17</v>
      </c>
      <c r="U63" t="n">
        <v>0.78</v>
      </c>
      <c r="V63" t="n">
        <v>0.88</v>
      </c>
      <c r="W63" t="n">
        <v>2.96</v>
      </c>
      <c r="X63" t="n">
        <v>0.17</v>
      </c>
      <c r="Y63" t="n">
        <v>1</v>
      </c>
      <c r="Z63" t="n">
        <v>10</v>
      </c>
      <c r="AA63" t="n">
        <v>331.1852266404442</v>
      </c>
      <c r="AB63" t="n">
        <v>453.1422379504734</v>
      </c>
      <c r="AC63" t="n">
        <v>409.8949787496049</v>
      </c>
      <c r="AD63" t="n">
        <v>331185.2266404442</v>
      </c>
      <c r="AE63" t="n">
        <v>453142.2379504734</v>
      </c>
      <c r="AF63" t="n">
        <v>1.579903675132407e-06</v>
      </c>
      <c r="AG63" t="n">
        <v>13</v>
      </c>
      <c r="AH63" t="n">
        <v>409894.9787496049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7.1863</v>
      </c>
      <c r="E64" t="n">
        <v>13.92</v>
      </c>
      <c r="F64" t="n">
        <v>10.54</v>
      </c>
      <c r="G64" t="n">
        <v>70.29000000000001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183.54</v>
      </c>
      <c r="Q64" t="n">
        <v>197.76</v>
      </c>
      <c r="R64" t="n">
        <v>32.11</v>
      </c>
      <c r="S64" t="n">
        <v>25.4</v>
      </c>
      <c r="T64" t="n">
        <v>2505.4</v>
      </c>
      <c r="U64" t="n">
        <v>0.79</v>
      </c>
      <c r="V64" t="n">
        <v>0.88</v>
      </c>
      <c r="W64" t="n">
        <v>2.95</v>
      </c>
      <c r="X64" t="n">
        <v>0.15</v>
      </c>
      <c r="Y64" t="n">
        <v>1</v>
      </c>
      <c r="Z64" t="n">
        <v>10</v>
      </c>
      <c r="AA64" t="n">
        <v>329.7190448426035</v>
      </c>
      <c r="AB64" t="n">
        <v>451.136143331292</v>
      </c>
      <c r="AC64" t="n">
        <v>408.0803429853065</v>
      </c>
      <c r="AD64" t="n">
        <v>329719.0448426035</v>
      </c>
      <c r="AE64" t="n">
        <v>451136.143331292</v>
      </c>
      <c r="AF64" t="n">
        <v>1.587991353567844e-06</v>
      </c>
      <c r="AG64" t="n">
        <v>13</v>
      </c>
      <c r="AH64" t="n">
        <v>408080.3429853065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7.1805</v>
      </c>
      <c r="E65" t="n">
        <v>13.93</v>
      </c>
      <c r="F65" t="n">
        <v>10.56</v>
      </c>
      <c r="G65" t="n">
        <v>70.37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183.95</v>
      </c>
      <c r="Q65" t="n">
        <v>197.75</v>
      </c>
      <c r="R65" t="n">
        <v>32.58</v>
      </c>
      <c r="S65" t="n">
        <v>25.4</v>
      </c>
      <c r="T65" t="n">
        <v>2740.19</v>
      </c>
      <c r="U65" t="n">
        <v>0.78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330.2656391657417</v>
      </c>
      <c r="AB65" t="n">
        <v>451.8840177982493</v>
      </c>
      <c r="AC65" t="n">
        <v>408.7568413627859</v>
      </c>
      <c r="AD65" t="n">
        <v>330265.6391657417</v>
      </c>
      <c r="AE65" t="n">
        <v>451884.0177982493</v>
      </c>
      <c r="AF65" t="n">
        <v>1.58670969960813e-06</v>
      </c>
      <c r="AG65" t="n">
        <v>13</v>
      </c>
      <c r="AH65" t="n">
        <v>408756.8413627859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7.18</v>
      </c>
      <c r="E66" t="n">
        <v>13.93</v>
      </c>
      <c r="F66" t="n">
        <v>10.56</v>
      </c>
      <c r="G66" t="n">
        <v>70.38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184.14</v>
      </c>
      <c r="Q66" t="n">
        <v>197.76</v>
      </c>
      <c r="R66" t="n">
        <v>32.59</v>
      </c>
      <c r="S66" t="n">
        <v>25.4</v>
      </c>
      <c r="T66" t="n">
        <v>2747.15</v>
      </c>
      <c r="U66" t="n">
        <v>0.78</v>
      </c>
      <c r="V66" t="n">
        <v>0.88</v>
      </c>
      <c r="W66" t="n">
        <v>2.95</v>
      </c>
      <c r="X66" t="n">
        <v>0.17</v>
      </c>
      <c r="Y66" t="n">
        <v>1</v>
      </c>
      <c r="Z66" t="n">
        <v>10</v>
      </c>
      <c r="AA66" t="n">
        <v>330.422543138413</v>
      </c>
      <c r="AB66" t="n">
        <v>452.0987007357729</v>
      </c>
      <c r="AC66" t="n">
        <v>408.9510352620616</v>
      </c>
      <c r="AD66" t="n">
        <v>330422.543138413</v>
      </c>
      <c r="AE66" t="n">
        <v>452098.7007357729</v>
      </c>
      <c r="AF66" t="n">
        <v>1.58659921219781e-06</v>
      </c>
      <c r="AG66" t="n">
        <v>13</v>
      </c>
      <c r="AH66" t="n">
        <v>408951.0352620616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7.1815</v>
      </c>
      <c r="E67" t="n">
        <v>13.92</v>
      </c>
      <c r="F67" t="n">
        <v>10.55</v>
      </c>
      <c r="G67" t="n">
        <v>70.36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184.16</v>
      </c>
      <c r="Q67" t="n">
        <v>197.8</v>
      </c>
      <c r="R67" t="n">
        <v>32.39</v>
      </c>
      <c r="S67" t="n">
        <v>25.4</v>
      </c>
      <c r="T67" t="n">
        <v>2644.77</v>
      </c>
      <c r="U67" t="n">
        <v>0.78</v>
      </c>
      <c r="V67" t="n">
        <v>0.88</v>
      </c>
      <c r="W67" t="n">
        <v>2.96</v>
      </c>
      <c r="X67" t="n">
        <v>0.16</v>
      </c>
      <c r="Y67" t="n">
        <v>1</v>
      </c>
      <c r="Z67" t="n">
        <v>10</v>
      </c>
      <c r="AA67" t="n">
        <v>330.3556330831857</v>
      </c>
      <c r="AB67" t="n">
        <v>452.0071514463475</v>
      </c>
      <c r="AC67" t="n">
        <v>408.8682233083288</v>
      </c>
      <c r="AD67" t="n">
        <v>330355.6330831857</v>
      </c>
      <c r="AE67" t="n">
        <v>452007.1514463475</v>
      </c>
      <c r="AF67" t="n">
        <v>1.586930674428771e-06</v>
      </c>
      <c r="AG67" t="n">
        <v>13</v>
      </c>
      <c r="AH67" t="n">
        <v>408868.2233083288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7.1816</v>
      </c>
      <c r="E68" t="n">
        <v>13.92</v>
      </c>
      <c r="F68" t="n">
        <v>10.55</v>
      </c>
      <c r="G68" t="n">
        <v>70.36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184.27</v>
      </c>
      <c r="Q68" t="n">
        <v>197.75</v>
      </c>
      <c r="R68" t="n">
        <v>32.42</v>
      </c>
      <c r="S68" t="n">
        <v>25.4</v>
      </c>
      <c r="T68" t="n">
        <v>2659.92</v>
      </c>
      <c r="U68" t="n">
        <v>0.78</v>
      </c>
      <c r="V68" t="n">
        <v>0.88</v>
      </c>
      <c r="W68" t="n">
        <v>2.96</v>
      </c>
      <c r="X68" t="n">
        <v>0.16</v>
      </c>
      <c r="Y68" t="n">
        <v>1</v>
      </c>
      <c r="Z68" t="n">
        <v>10</v>
      </c>
      <c r="AA68" t="n">
        <v>330.4364071117813</v>
      </c>
      <c r="AB68" t="n">
        <v>452.1176700357706</v>
      </c>
      <c r="AC68" t="n">
        <v>408.9681941586912</v>
      </c>
      <c r="AD68" t="n">
        <v>330436.4071117812</v>
      </c>
      <c r="AE68" t="n">
        <v>452117.6700357706</v>
      </c>
      <c r="AF68" t="n">
        <v>1.586952771910835e-06</v>
      </c>
      <c r="AG68" t="n">
        <v>13</v>
      </c>
      <c r="AH68" t="n">
        <v>408968.1941586912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7.1855</v>
      </c>
      <c r="E69" t="n">
        <v>13.92</v>
      </c>
      <c r="F69" t="n">
        <v>10.55</v>
      </c>
      <c r="G69" t="n">
        <v>70.31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184.09</v>
      </c>
      <c r="Q69" t="n">
        <v>197.77</v>
      </c>
      <c r="R69" t="n">
        <v>32.23</v>
      </c>
      <c r="S69" t="n">
        <v>25.4</v>
      </c>
      <c r="T69" t="n">
        <v>2565.52</v>
      </c>
      <c r="U69" t="n">
        <v>0.79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330.1994735613959</v>
      </c>
      <c r="AB69" t="n">
        <v>451.7934870993629</v>
      </c>
      <c r="AC69" t="n">
        <v>408.6749507867406</v>
      </c>
      <c r="AD69" t="n">
        <v>330199.4735613959</v>
      </c>
      <c r="AE69" t="n">
        <v>451793.4870993629</v>
      </c>
      <c r="AF69" t="n">
        <v>1.587814573711332e-06</v>
      </c>
      <c r="AG69" t="n">
        <v>13</v>
      </c>
      <c r="AH69" t="n">
        <v>408674.9507867406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7.182</v>
      </c>
      <c r="E70" t="n">
        <v>13.92</v>
      </c>
      <c r="F70" t="n">
        <v>10.55</v>
      </c>
      <c r="G70" t="n">
        <v>70.34999999999999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184.14</v>
      </c>
      <c r="Q70" t="n">
        <v>197.76</v>
      </c>
      <c r="R70" t="n">
        <v>32.48</v>
      </c>
      <c r="S70" t="n">
        <v>25.4</v>
      </c>
      <c r="T70" t="n">
        <v>2691.64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330.3275792591316</v>
      </c>
      <c r="AB70" t="n">
        <v>451.9687669666294</v>
      </c>
      <c r="AC70" t="n">
        <v>408.833502189482</v>
      </c>
      <c r="AD70" t="n">
        <v>330327.5792591316</v>
      </c>
      <c r="AE70" t="n">
        <v>451968.7669666294</v>
      </c>
      <c r="AF70" t="n">
        <v>1.587041161839091e-06</v>
      </c>
      <c r="AG70" t="n">
        <v>13</v>
      </c>
      <c r="AH70" t="n">
        <v>408833.502189482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7.1816</v>
      </c>
      <c r="E71" t="n">
        <v>13.92</v>
      </c>
      <c r="F71" t="n">
        <v>10.55</v>
      </c>
      <c r="G71" t="n">
        <v>70.36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184.18</v>
      </c>
      <c r="Q71" t="n">
        <v>197.77</v>
      </c>
      <c r="R71" t="n">
        <v>32.51</v>
      </c>
      <c r="S71" t="n">
        <v>25.4</v>
      </c>
      <c r="T71" t="n">
        <v>2706.07</v>
      </c>
      <c r="U71" t="n">
        <v>0.78</v>
      </c>
      <c r="V71" t="n">
        <v>0.88</v>
      </c>
      <c r="W71" t="n">
        <v>2.95</v>
      </c>
      <c r="X71" t="n">
        <v>0.16</v>
      </c>
      <c r="Y71" t="n">
        <v>1</v>
      </c>
      <c r="Z71" t="n">
        <v>10</v>
      </c>
      <c r="AA71" t="n">
        <v>330.3682083439543</v>
      </c>
      <c r="AB71" t="n">
        <v>452.0243574729125</v>
      </c>
      <c r="AC71" t="n">
        <v>408.8837872158672</v>
      </c>
      <c r="AD71" t="n">
        <v>330368.2083439543</v>
      </c>
      <c r="AE71" t="n">
        <v>452024.3574729125</v>
      </c>
      <c r="AF71" t="n">
        <v>1.586952771910835e-06</v>
      </c>
      <c r="AG71" t="n">
        <v>13</v>
      </c>
      <c r="AH71" t="n">
        <v>408883.7872158672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7.1836</v>
      </c>
      <c r="E72" t="n">
        <v>13.92</v>
      </c>
      <c r="F72" t="n">
        <v>10.55</v>
      </c>
      <c r="G72" t="n">
        <v>70.33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184.06</v>
      </c>
      <c r="Q72" t="n">
        <v>197.78</v>
      </c>
      <c r="R72" t="n">
        <v>32.4</v>
      </c>
      <c r="S72" t="n">
        <v>25.4</v>
      </c>
      <c r="T72" t="n">
        <v>2652.77</v>
      </c>
      <c r="U72" t="n">
        <v>0.78</v>
      </c>
      <c r="V72" t="n">
        <v>0.88</v>
      </c>
      <c r="W72" t="n">
        <v>2.95</v>
      </c>
      <c r="X72" t="n">
        <v>0.16</v>
      </c>
      <c r="Y72" t="n">
        <v>1</v>
      </c>
      <c r="Z72" t="n">
        <v>10</v>
      </c>
      <c r="AA72" t="n">
        <v>330.2257124156422</v>
      </c>
      <c r="AB72" t="n">
        <v>451.8293882573192</v>
      </c>
      <c r="AC72" t="n">
        <v>408.7074255885692</v>
      </c>
      <c r="AD72" t="n">
        <v>330225.7124156422</v>
      </c>
      <c r="AE72" t="n">
        <v>451829.3882573192</v>
      </c>
      <c r="AF72" t="n">
        <v>1.587394721552115e-06</v>
      </c>
      <c r="AG72" t="n">
        <v>13</v>
      </c>
      <c r="AH72" t="n">
        <v>408707.4255885691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7.222</v>
      </c>
      <c r="E73" t="n">
        <v>13.85</v>
      </c>
      <c r="F73" t="n">
        <v>10.53</v>
      </c>
      <c r="G73" t="n">
        <v>78.95999999999999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183.49</v>
      </c>
      <c r="Q73" t="n">
        <v>197.79</v>
      </c>
      <c r="R73" t="n">
        <v>31.6</v>
      </c>
      <c r="S73" t="n">
        <v>25.4</v>
      </c>
      <c r="T73" t="n">
        <v>2254.15</v>
      </c>
      <c r="U73" t="n">
        <v>0.8</v>
      </c>
      <c r="V73" t="n">
        <v>0.88</v>
      </c>
      <c r="W73" t="n">
        <v>2.95</v>
      </c>
      <c r="X73" t="n">
        <v>0.14</v>
      </c>
      <c r="Y73" t="n">
        <v>1</v>
      </c>
      <c r="Z73" t="n">
        <v>10</v>
      </c>
      <c r="AA73" t="n">
        <v>328.7254927547651</v>
      </c>
      <c r="AB73" t="n">
        <v>449.7767215322869</v>
      </c>
      <c r="AC73" t="n">
        <v>406.850662494838</v>
      </c>
      <c r="AD73" t="n">
        <v>328725.4927547651</v>
      </c>
      <c r="AE73" t="n">
        <v>449776.7215322869</v>
      </c>
      <c r="AF73" t="n">
        <v>1.595880154664705e-06</v>
      </c>
      <c r="AG73" t="n">
        <v>13</v>
      </c>
      <c r="AH73" t="n">
        <v>406850.6624948381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7.2231</v>
      </c>
      <c r="E74" t="n">
        <v>13.84</v>
      </c>
      <c r="F74" t="n">
        <v>10.53</v>
      </c>
      <c r="G74" t="n">
        <v>78.94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183.6</v>
      </c>
      <c r="Q74" t="n">
        <v>197.8</v>
      </c>
      <c r="R74" t="n">
        <v>31.53</v>
      </c>
      <c r="S74" t="n">
        <v>25.4</v>
      </c>
      <c r="T74" t="n">
        <v>2223.32</v>
      </c>
      <c r="U74" t="n">
        <v>0.8100000000000001</v>
      </c>
      <c r="V74" t="n">
        <v>0.88</v>
      </c>
      <c r="W74" t="n">
        <v>2.95</v>
      </c>
      <c r="X74" t="n">
        <v>0.14</v>
      </c>
      <c r="Y74" t="n">
        <v>1</v>
      </c>
      <c r="Z74" t="n">
        <v>10</v>
      </c>
      <c r="AA74" t="n">
        <v>328.7803989767598</v>
      </c>
      <c r="AB74" t="n">
        <v>449.8518466475116</v>
      </c>
      <c r="AC74" t="n">
        <v>406.9186177745045</v>
      </c>
      <c r="AD74" t="n">
        <v>328780.3989767599</v>
      </c>
      <c r="AE74" t="n">
        <v>449851.8466475116</v>
      </c>
      <c r="AF74" t="n">
        <v>1.59612322696741e-06</v>
      </c>
      <c r="AG74" t="n">
        <v>13</v>
      </c>
      <c r="AH74" t="n">
        <v>406918.6177745045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7.2244</v>
      </c>
      <c r="E75" t="n">
        <v>13.84</v>
      </c>
      <c r="F75" t="n">
        <v>10.52</v>
      </c>
      <c r="G75" t="n">
        <v>78.92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183.66</v>
      </c>
      <c r="Q75" t="n">
        <v>197.76</v>
      </c>
      <c r="R75" t="n">
        <v>31.48</v>
      </c>
      <c r="S75" t="n">
        <v>25.4</v>
      </c>
      <c r="T75" t="n">
        <v>2194.51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328.7494440611531</v>
      </c>
      <c r="AB75" t="n">
        <v>449.809492766344</v>
      </c>
      <c r="AC75" t="n">
        <v>406.8803060883115</v>
      </c>
      <c r="AD75" t="n">
        <v>328749.4440611531</v>
      </c>
      <c r="AE75" t="n">
        <v>449809.492766344</v>
      </c>
      <c r="AF75" t="n">
        <v>1.596410494234242e-06</v>
      </c>
      <c r="AG75" t="n">
        <v>13</v>
      </c>
      <c r="AH75" t="n">
        <v>406880.3060883115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7.2246</v>
      </c>
      <c r="E76" t="n">
        <v>13.84</v>
      </c>
      <c r="F76" t="n">
        <v>10.52</v>
      </c>
      <c r="G76" t="n">
        <v>78.92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183.8</v>
      </c>
      <c r="Q76" t="n">
        <v>197.75</v>
      </c>
      <c r="R76" t="n">
        <v>31.53</v>
      </c>
      <c r="S76" t="n">
        <v>25.4</v>
      </c>
      <c r="T76" t="n">
        <v>2218.99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328.849814750184</v>
      </c>
      <c r="AB76" t="n">
        <v>449.9468243711183</v>
      </c>
      <c r="AC76" t="n">
        <v>407.0045309574723</v>
      </c>
      <c r="AD76" t="n">
        <v>328849.814750184</v>
      </c>
      <c r="AE76" t="n">
        <v>449946.8243711183</v>
      </c>
      <c r="AF76" t="n">
        <v>1.59645468919837e-06</v>
      </c>
      <c r="AG76" t="n">
        <v>13</v>
      </c>
      <c r="AH76" t="n">
        <v>407004.5309574723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7.2215</v>
      </c>
      <c r="E77" t="n">
        <v>13.85</v>
      </c>
      <c r="F77" t="n">
        <v>10.53</v>
      </c>
      <c r="G77" t="n">
        <v>78.95999999999999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184.01</v>
      </c>
      <c r="Q77" t="n">
        <v>197.76</v>
      </c>
      <c r="R77" t="n">
        <v>31.6</v>
      </c>
      <c r="S77" t="n">
        <v>25.4</v>
      </c>
      <c r="T77" t="n">
        <v>2257.05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329.1300689200591</v>
      </c>
      <c r="AB77" t="n">
        <v>450.3302804902829</v>
      </c>
      <c r="AC77" t="n">
        <v>407.3513905628078</v>
      </c>
      <c r="AD77" t="n">
        <v>329130.0689200591</v>
      </c>
      <c r="AE77" t="n">
        <v>450330.2804902829</v>
      </c>
      <c r="AF77" t="n">
        <v>1.595769667254385e-06</v>
      </c>
      <c r="AG77" t="n">
        <v>13</v>
      </c>
      <c r="AH77" t="n">
        <v>407351.3905628078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7.2237</v>
      </c>
      <c r="E78" t="n">
        <v>13.84</v>
      </c>
      <c r="F78" t="n">
        <v>10.52</v>
      </c>
      <c r="G78" t="n">
        <v>78.93000000000001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184.01</v>
      </c>
      <c r="Q78" t="n">
        <v>197.81</v>
      </c>
      <c r="R78" t="n">
        <v>31.47</v>
      </c>
      <c r="S78" t="n">
        <v>25.4</v>
      </c>
      <c r="T78" t="n">
        <v>2193.31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329.0309150408925</v>
      </c>
      <c r="AB78" t="n">
        <v>450.1946137784468</v>
      </c>
      <c r="AC78" t="n">
        <v>407.2286716915399</v>
      </c>
      <c r="AD78" t="n">
        <v>329030.9150408925</v>
      </c>
      <c r="AE78" t="n">
        <v>450194.6137784468</v>
      </c>
      <c r="AF78" t="n">
        <v>1.596255811859794e-06</v>
      </c>
      <c r="AG78" t="n">
        <v>13</v>
      </c>
      <c r="AH78" t="n">
        <v>407228.6716915399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7.224</v>
      </c>
      <c r="E79" t="n">
        <v>13.84</v>
      </c>
      <c r="F79" t="n">
        <v>10.52</v>
      </c>
      <c r="G79" t="n">
        <v>78.93000000000001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184.04</v>
      </c>
      <c r="Q79" t="n">
        <v>197.76</v>
      </c>
      <c r="R79" t="n">
        <v>31.55</v>
      </c>
      <c r="S79" t="n">
        <v>25.4</v>
      </c>
      <c r="T79" t="n">
        <v>2229.31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329.0458749158389</v>
      </c>
      <c r="AB79" t="n">
        <v>450.2150825393312</v>
      </c>
      <c r="AC79" t="n">
        <v>407.2471869426137</v>
      </c>
      <c r="AD79" t="n">
        <v>329045.8749158388</v>
      </c>
      <c r="AE79" t="n">
        <v>450215.0825393312</v>
      </c>
      <c r="AF79" t="n">
        <v>1.596322104305986e-06</v>
      </c>
      <c r="AG79" t="n">
        <v>13</v>
      </c>
      <c r="AH79" t="n">
        <v>407247.1869426137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7.224</v>
      </c>
      <c r="E80" t="n">
        <v>13.84</v>
      </c>
      <c r="F80" t="n">
        <v>10.52</v>
      </c>
      <c r="G80" t="n">
        <v>78.93000000000001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183.96</v>
      </c>
      <c r="Q80" t="n">
        <v>197.78</v>
      </c>
      <c r="R80" t="n">
        <v>31.47</v>
      </c>
      <c r="S80" t="n">
        <v>25.4</v>
      </c>
      <c r="T80" t="n">
        <v>2188.8</v>
      </c>
      <c r="U80" t="n">
        <v>0.8100000000000001</v>
      </c>
      <c r="V80" t="n">
        <v>0.88</v>
      </c>
      <c r="W80" t="n">
        <v>2.95</v>
      </c>
      <c r="X80" t="n">
        <v>0.13</v>
      </c>
      <c r="Y80" t="n">
        <v>1</v>
      </c>
      <c r="Z80" t="n">
        <v>10</v>
      </c>
      <c r="AA80" t="n">
        <v>328.9856095939456</v>
      </c>
      <c r="AB80" t="n">
        <v>450.1326248671986</v>
      </c>
      <c r="AC80" t="n">
        <v>407.1725989149792</v>
      </c>
      <c r="AD80" t="n">
        <v>328985.6095939456</v>
      </c>
      <c r="AE80" t="n">
        <v>450132.6248671986</v>
      </c>
      <c r="AF80" t="n">
        <v>1.596322104305986e-06</v>
      </c>
      <c r="AG80" t="n">
        <v>13</v>
      </c>
      <c r="AH80" t="n">
        <v>407172.5989149793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7.2266</v>
      </c>
      <c r="E81" t="n">
        <v>13.84</v>
      </c>
      <c r="F81" t="n">
        <v>10.52</v>
      </c>
      <c r="G81" t="n">
        <v>78.89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183.85</v>
      </c>
      <c r="Q81" t="n">
        <v>197.76</v>
      </c>
      <c r="R81" t="n">
        <v>31.39</v>
      </c>
      <c r="S81" t="n">
        <v>25.4</v>
      </c>
      <c r="T81" t="n">
        <v>2150.84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328.8366046642441</v>
      </c>
      <c r="AB81" t="n">
        <v>449.9287497487475</v>
      </c>
      <c r="AC81" t="n">
        <v>406.9881813516926</v>
      </c>
      <c r="AD81" t="n">
        <v>328836.6046642441</v>
      </c>
      <c r="AE81" t="n">
        <v>449928.7497487475</v>
      </c>
      <c r="AF81" t="n">
        <v>1.596896638839651e-06</v>
      </c>
      <c r="AG81" t="n">
        <v>13</v>
      </c>
      <c r="AH81" t="n">
        <v>406988.1813516926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7.2231</v>
      </c>
      <c r="E82" t="n">
        <v>13.84</v>
      </c>
      <c r="F82" t="n">
        <v>10.53</v>
      </c>
      <c r="G82" t="n">
        <v>78.94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184</v>
      </c>
      <c r="Q82" t="n">
        <v>197.77</v>
      </c>
      <c r="R82" t="n">
        <v>31.69</v>
      </c>
      <c r="S82" t="n">
        <v>25.4</v>
      </c>
      <c r="T82" t="n">
        <v>2301.96</v>
      </c>
      <c r="U82" t="n">
        <v>0.8</v>
      </c>
      <c r="V82" t="n">
        <v>0.88</v>
      </c>
      <c r="W82" t="n">
        <v>2.95</v>
      </c>
      <c r="X82" t="n">
        <v>0.14</v>
      </c>
      <c r="Y82" t="n">
        <v>1</v>
      </c>
      <c r="Z82" t="n">
        <v>10</v>
      </c>
      <c r="AA82" t="n">
        <v>329.0817631315941</v>
      </c>
      <c r="AB82" t="n">
        <v>450.2641863794041</v>
      </c>
      <c r="AC82" t="n">
        <v>407.2916043811076</v>
      </c>
      <c r="AD82" t="n">
        <v>329081.7631315941</v>
      </c>
      <c r="AE82" t="n">
        <v>450264.186379404</v>
      </c>
      <c r="AF82" t="n">
        <v>1.59612322696741e-06</v>
      </c>
      <c r="AG82" t="n">
        <v>13</v>
      </c>
      <c r="AH82" t="n">
        <v>407291.6043811076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7.2244</v>
      </c>
      <c r="E83" t="n">
        <v>13.84</v>
      </c>
      <c r="F83" t="n">
        <v>10.52</v>
      </c>
      <c r="G83" t="n">
        <v>78.92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183.81</v>
      </c>
      <c r="Q83" t="n">
        <v>197.75</v>
      </c>
      <c r="R83" t="n">
        <v>31.48</v>
      </c>
      <c r="S83" t="n">
        <v>25.4</v>
      </c>
      <c r="T83" t="n">
        <v>2193.77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328.8624352832676</v>
      </c>
      <c r="AB83" t="n">
        <v>449.964092341262</v>
      </c>
      <c r="AC83" t="n">
        <v>407.0201508967811</v>
      </c>
      <c r="AD83" t="n">
        <v>328862.4352832676</v>
      </c>
      <c r="AE83" t="n">
        <v>449964.092341262</v>
      </c>
      <c r="AF83" t="n">
        <v>1.596410494234242e-06</v>
      </c>
      <c r="AG83" t="n">
        <v>13</v>
      </c>
      <c r="AH83" t="n">
        <v>407020.1508967811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7.2247</v>
      </c>
      <c r="E84" t="n">
        <v>13.84</v>
      </c>
      <c r="F84" t="n">
        <v>10.52</v>
      </c>
      <c r="G84" t="n">
        <v>78.92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183.67</v>
      </c>
      <c r="Q84" t="n">
        <v>197.76</v>
      </c>
      <c r="R84" t="n">
        <v>31.49</v>
      </c>
      <c r="S84" t="n">
        <v>25.4</v>
      </c>
      <c r="T84" t="n">
        <v>2201.96</v>
      </c>
      <c r="U84" t="n">
        <v>0.8100000000000001</v>
      </c>
      <c r="V84" t="n">
        <v>0.88</v>
      </c>
      <c r="W84" t="n">
        <v>2.95</v>
      </c>
      <c r="X84" t="n">
        <v>0.13</v>
      </c>
      <c r="Y84" t="n">
        <v>1</v>
      </c>
      <c r="Z84" t="n">
        <v>10</v>
      </c>
      <c r="AA84" t="n">
        <v>328.7493493038021</v>
      </c>
      <c r="AB84" t="n">
        <v>449.809363115156</v>
      </c>
      <c r="AC84" t="n">
        <v>406.8801888108508</v>
      </c>
      <c r="AD84" t="n">
        <v>328749.3493038021</v>
      </c>
      <c r="AE84" t="n">
        <v>449809.363115156</v>
      </c>
      <c r="AF84" t="n">
        <v>1.596476786680434e-06</v>
      </c>
      <c r="AG84" t="n">
        <v>13</v>
      </c>
      <c r="AH84" t="n">
        <v>406880.1888108508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7.2198</v>
      </c>
      <c r="E85" t="n">
        <v>13.85</v>
      </c>
      <c r="F85" t="n">
        <v>10.53</v>
      </c>
      <c r="G85" t="n">
        <v>78.98999999999999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183.67</v>
      </c>
      <c r="Q85" t="n">
        <v>197.78</v>
      </c>
      <c r="R85" t="n">
        <v>31.88</v>
      </c>
      <c r="S85" t="n">
        <v>25.4</v>
      </c>
      <c r="T85" t="n">
        <v>2394.09</v>
      </c>
      <c r="U85" t="n">
        <v>0.8</v>
      </c>
      <c r="V85" t="n">
        <v>0.88</v>
      </c>
      <c r="W85" t="n">
        <v>2.95</v>
      </c>
      <c r="X85" t="n">
        <v>0.14</v>
      </c>
      <c r="Y85" t="n">
        <v>1</v>
      </c>
      <c r="Z85" t="n">
        <v>10</v>
      </c>
      <c r="AA85" t="n">
        <v>328.9171320193713</v>
      </c>
      <c r="AB85" t="n">
        <v>450.0389308286487</v>
      </c>
      <c r="AC85" t="n">
        <v>407.0878469039681</v>
      </c>
      <c r="AD85" t="n">
        <v>328917.1320193713</v>
      </c>
      <c r="AE85" t="n">
        <v>450038.9308286487</v>
      </c>
      <c r="AF85" t="n">
        <v>1.595394010059296e-06</v>
      </c>
      <c r="AG85" t="n">
        <v>13</v>
      </c>
      <c r="AH85" t="n">
        <v>407087.8469039681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7.2588</v>
      </c>
      <c r="E86" t="n">
        <v>13.78</v>
      </c>
      <c r="F86" t="n">
        <v>10.51</v>
      </c>
      <c r="G86" t="n">
        <v>90.08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183.37</v>
      </c>
      <c r="Q86" t="n">
        <v>197.76</v>
      </c>
      <c r="R86" t="n">
        <v>31.1</v>
      </c>
      <c r="S86" t="n">
        <v>25.4</v>
      </c>
      <c r="T86" t="n">
        <v>2009.44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316.572000651092</v>
      </c>
      <c r="AB86" t="n">
        <v>433.147777461811</v>
      </c>
      <c r="AC86" t="n">
        <v>391.8087615075788</v>
      </c>
      <c r="AD86" t="n">
        <v>316572.000651092</v>
      </c>
      <c r="AE86" t="n">
        <v>433147.777461811</v>
      </c>
      <c r="AF86" t="n">
        <v>1.604012028064271e-06</v>
      </c>
      <c r="AG86" t="n">
        <v>12</v>
      </c>
      <c r="AH86" t="n">
        <v>391808.7615075788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7.2619</v>
      </c>
      <c r="E87" t="n">
        <v>13.77</v>
      </c>
      <c r="F87" t="n">
        <v>10.5</v>
      </c>
      <c r="G87" t="n">
        <v>90.03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183.59</v>
      </c>
      <c r="Q87" t="n">
        <v>197.78</v>
      </c>
      <c r="R87" t="n">
        <v>30.94</v>
      </c>
      <c r="S87" t="n">
        <v>25.4</v>
      </c>
      <c r="T87" t="n">
        <v>1931.6</v>
      </c>
      <c r="U87" t="n">
        <v>0.82</v>
      </c>
      <c r="V87" t="n">
        <v>0.89</v>
      </c>
      <c r="W87" t="n">
        <v>2.95</v>
      </c>
      <c r="X87" t="n">
        <v>0.11</v>
      </c>
      <c r="Y87" t="n">
        <v>1</v>
      </c>
      <c r="Z87" t="n">
        <v>10</v>
      </c>
      <c r="AA87" t="n">
        <v>316.6160667029867</v>
      </c>
      <c r="AB87" t="n">
        <v>433.2080705780703</v>
      </c>
      <c r="AC87" t="n">
        <v>391.8633003334443</v>
      </c>
      <c r="AD87" t="n">
        <v>316616.0667029867</v>
      </c>
      <c r="AE87" t="n">
        <v>433208.0705780703</v>
      </c>
      <c r="AF87" t="n">
        <v>1.604697050008256e-06</v>
      </c>
      <c r="AG87" t="n">
        <v>12</v>
      </c>
      <c r="AH87" t="n">
        <v>391863.3003334443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7.2585</v>
      </c>
      <c r="E88" t="n">
        <v>13.78</v>
      </c>
      <c r="F88" t="n">
        <v>10.51</v>
      </c>
      <c r="G88" t="n">
        <v>90.09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183.98</v>
      </c>
      <c r="Q88" t="n">
        <v>197.75</v>
      </c>
      <c r="R88" t="n">
        <v>31.16</v>
      </c>
      <c r="S88" t="n">
        <v>25.4</v>
      </c>
      <c r="T88" t="n">
        <v>2041.34</v>
      </c>
      <c r="U88" t="n">
        <v>0.82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317.0368845349574</v>
      </c>
      <c r="AB88" t="n">
        <v>433.7838521009451</v>
      </c>
      <c r="AC88" t="n">
        <v>392.3841300758902</v>
      </c>
      <c r="AD88" t="n">
        <v>317036.8845349574</v>
      </c>
      <c r="AE88" t="n">
        <v>433783.8521009451</v>
      </c>
      <c r="AF88" t="n">
        <v>1.603945735618078e-06</v>
      </c>
      <c r="AG88" t="n">
        <v>12</v>
      </c>
      <c r="AH88" t="n">
        <v>392384.1300758902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7.2638</v>
      </c>
      <c r="E89" t="n">
        <v>13.77</v>
      </c>
      <c r="F89" t="n">
        <v>10.5</v>
      </c>
      <c r="G89" t="n">
        <v>90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183.89</v>
      </c>
      <c r="Q89" t="n">
        <v>197.76</v>
      </c>
      <c r="R89" t="n">
        <v>30.95</v>
      </c>
      <c r="S89" t="n">
        <v>25.4</v>
      </c>
      <c r="T89" t="n">
        <v>1935.66</v>
      </c>
      <c r="U89" t="n">
        <v>0.82</v>
      </c>
      <c r="V89" t="n">
        <v>0.89</v>
      </c>
      <c r="W89" t="n">
        <v>2.95</v>
      </c>
      <c r="X89" t="n">
        <v>0.11</v>
      </c>
      <c r="Y89" t="n">
        <v>1</v>
      </c>
      <c r="Z89" t="n">
        <v>10</v>
      </c>
      <c r="AA89" t="n">
        <v>316.7930621037004</v>
      </c>
      <c r="AB89" t="n">
        <v>433.4502434938128</v>
      </c>
      <c r="AC89" t="n">
        <v>392.0823606060001</v>
      </c>
      <c r="AD89" t="n">
        <v>316793.0621037004</v>
      </c>
      <c r="AE89" t="n">
        <v>433450.2434938128</v>
      </c>
      <c r="AF89" t="n">
        <v>1.605116902167472e-06</v>
      </c>
      <c r="AG89" t="n">
        <v>12</v>
      </c>
      <c r="AH89" t="n">
        <v>392082.3606060001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7.2625</v>
      </c>
      <c r="E90" t="n">
        <v>13.77</v>
      </c>
      <c r="F90" t="n">
        <v>10.5</v>
      </c>
      <c r="G90" t="n">
        <v>90.02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184.05</v>
      </c>
      <c r="Q90" t="n">
        <v>197.75</v>
      </c>
      <c r="R90" t="n">
        <v>30.89</v>
      </c>
      <c r="S90" t="n">
        <v>25.4</v>
      </c>
      <c r="T90" t="n">
        <v>1904.31</v>
      </c>
      <c r="U90" t="n">
        <v>0.82</v>
      </c>
      <c r="V90" t="n">
        <v>0.89</v>
      </c>
      <c r="W90" t="n">
        <v>2.95</v>
      </c>
      <c r="X90" t="n">
        <v>0.11</v>
      </c>
      <c r="Y90" t="n">
        <v>1</v>
      </c>
      <c r="Z90" t="n">
        <v>10</v>
      </c>
      <c r="AA90" t="n">
        <v>316.9456700917351</v>
      </c>
      <c r="AB90" t="n">
        <v>433.6590484756311</v>
      </c>
      <c r="AC90" t="n">
        <v>392.2712375334132</v>
      </c>
      <c r="AD90" t="n">
        <v>316945.6700917351</v>
      </c>
      <c r="AE90" t="n">
        <v>433659.0484756311</v>
      </c>
      <c r="AF90" t="n">
        <v>1.60482963490064e-06</v>
      </c>
      <c r="AG90" t="n">
        <v>12</v>
      </c>
      <c r="AH90" t="n">
        <v>392271.2375334132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7.2649</v>
      </c>
      <c r="E91" t="n">
        <v>13.76</v>
      </c>
      <c r="F91" t="n">
        <v>10.5</v>
      </c>
      <c r="G91" t="n">
        <v>89.98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184.02</v>
      </c>
      <c r="Q91" t="n">
        <v>197.77</v>
      </c>
      <c r="R91" t="n">
        <v>30.81</v>
      </c>
      <c r="S91" t="n">
        <v>25.4</v>
      </c>
      <c r="T91" t="n">
        <v>1865.77</v>
      </c>
      <c r="U91" t="n">
        <v>0.82</v>
      </c>
      <c r="V91" t="n">
        <v>0.89</v>
      </c>
      <c r="W91" t="n">
        <v>2.95</v>
      </c>
      <c r="X91" t="n">
        <v>0.11</v>
      </c>
      <c r="Y91" t="n">
        <v>1</v>
      </c>
      <c r="Z91" t="n">
        <v>10</v>
      </c>
      <c r="AA91" t="n">
        <v>316.8627680386848</v>
      </c>
      <c r="AB91" t="n">
        <v>433.5456182292672</v>
      </c>
      <c r="AC91" t="n">
        <v>392.168632910562</v>
      </c>
      <c r="AD91" t="n">
        <v>316862.7680386848</v>
      </c>
      <c r="AE91" t="n">
        <v>433545.6182292672</v>
      </c>
      <c r="AF91" t="n">
        <v>1.605359974470177e-06</v>
      </c>
      <c r="AG91" t="n">
        <v>12</v>
      </c>
      <c r="AH91" t="n">
        <v>392168.632910562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7.261</v>
      </c>
      <c r="E92" t="n">
        <v>13.77</v>
      </c>
      <c r="F92" t="n">
        <v>10.51</v>
      </c>
      <c r="G92" t="n">
        <v>90.05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184.19</v>
      </c>
      <c r="Q92" t="n">
        <v>197.75</v>
      </c>
      <c r="R92" t="n">
        <v>31.04</v>
      </c>
      <c r="S92" t="n">
        <v>25.4</v>
      </c>
      <c r="T92" t="n">
        <v>1981.5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317.1312619686554</v>
      </c>
      <c r="AB92" t="n">
        <v>433.9129834693693</v>
      </c>
      <c r="AC92" t="n">
        <v>392.5009373277491</v>
      </c>
      <c r="AD92" t="n">
        <v>317131.2619686554</v>
      </c>
      <c r="AE92" t="n">
        <v>433912.9834693693</v>
      </c>
      <c r="AF92" t="n">
        <v>1.604498172669679e-06</v>
      </c>
      <c r="AG92" t="n">
        <v>12</v>
      </c>
      <c r="AH92" t="n">
        <v>392500.9373277491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7.2576</v>
      </c>
      <c r="E93" t="n">
        <v>13.78</v>
      </c>
      <c r="F93" t="n">
        <v>10.51</v>
      </c>
      <c r="G93" t="n">
        <v>90.09999999999999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184.37</v>
      </c>
      <c r="Q93" t="n">
        <v>197.75</v>
      </c>
      <c r="R93" t="n">
        <v>31.17</v>
      </c>
      <c r="S93" t="n">
        <v>25.4</v>
      </c>
      <c r="T93" t="n">
        <v>2046.6</v>
      </c>
      <c r="U93" t="n">
        <v>0.8100000000000001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317.3520130997978</v>
      </c>
      <c r="AB93" t="n">
        <v>434.215024905851</v>
      </c>
      <c r="AC93" t="n">
        <v>392.7741523534507</v>
      </c>
      <c r="AD93" t="n">
        <v>317352.0130997978</v>
      </c>
      <c r="AE93" t="n">
        <v>434215.0249058509</v>
      </c>
      <c r="AF93" t="n">
        <v>1.603746858279502e-06</v>
      </c>
      <c r="AG93" t="n">
        <v>12</v>
      </c>
      <c r="AH93" t="n">
        <v>392774.1523534507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7.255</v>
      </c>
      <c r="E94" t="n">
        <v>13.78</v>
      </c>
      <c r="F94" t="n">
        <v>10.52</v>
      </c>
      <c r="G94" t="n">
        <v>90.15000000000001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184.54</v>
      </c>
      <c r="Q94" t="n">
        <v>197.75</v>
      </c>
      <c r="R94" t="n">
        <v>31.32</v>
      </c>
      <c r="S94" t="n">
        <v>25.4</v>
      </c>
      <c r="T94" t="n">
        <v>2118.94</v>
      </c>
      <c r="U94" t="n">
        <v>0.8100000000000001</v>
      </c>
      <c r="V94" t="n">
        <v>0.88</v>
      </c>
      <c r="W94" t="n">
        <v>2.95</v>
      </c>
      <c r="X94" t="n">
        <v>0.13</v>
      </c>
      <c r="Y94" t="n">
        <v>1</v>
      </c>
      <c r="Z94" t="n">
        <v>10</v>
      </c>
      <c r="AA94" t="n">
        <v>317.5881417976024</v>
      </c>
      <c r="AB94" t="n">
        <v>434.5381066074501</v>
      </c>
      <c r="AC94" t="n">
        <v>393.0663995908973</v>
      </c>
      <c r="AD94" t="n">
        <v>317588.1417976024</v>
      </c>
      <c r="AE94" t="n">
        <v>434538.1066074501</v>
      </c>
      <c r="AF94" t="n">
        <v>1.603172323745837e-06</v>
      </c>
      <c r="AG94" t="n">
        <v>12</v>
      </c>
      <c r="AH94" t="n">
        <v>393066.3995908973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7.26</v>
      </c>
      <c r="E95" t="n">
        <v>13.77</v>
      </c>
      <c r="F95" t="n">
        <v>10.51</v>
      </c>
      <c r="G95" t="n">
        <v>90.06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184.29</v>
      </c>
      <c r="Q95" t="n">
        <v>197.77</v>
      </c>
      <c r="R95" t="n">
        <v>31.03</v>
      </c>
      <c r="S95" t="n">
        <v>25.4</v>
      </c>
      <c r="T95" t="n">
        <v>1976.06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317.2314417118126</v>
      </c>
      <c r="AB95" t="n">
        <v>434.0500538135753</v>
      </c>
      <c r="AC95" t="n">
        <v>392.6249258706835</v>
      </c>
      <c r="AD95" t="n">
        <v>317231.4417118126</v>
      </c>
      <c r="AE95" t="n">
        <v>434050.0538135754</v>
      </c>
      <c r="AF95" t="n">
        <v>1.604277197849039e-06</v>
      </c>
      <c r="AG95" t="n">
        <v>12</v>
      </c>
      <c r="AH95" t="n">
        <v>392624.9258706835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7.2589</v>
      </c>
      <c r="E96" t="n">
        <v>13.78</v>
      </c>
      <c r="F96" t="n">
        <v>10.51</v>
      </c>
      <c r="G96" t="n">
        <v>90.08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184.24</v>
      </c>
      <c r="Q96" t="n">
        <v>197.75</v>
      </c>
      <c r="R96" t="n">
        <v>31.06</v>
      </c>
      <c r="S96" t="n">
        <v>25.4</v>
      </c>
      <c r="T96" t="n">
        <v>1993.27</v>
      </c>
      <c r="U96" t="n">
        <v>0.82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317.2217201639002</v>
      </c>
      <c r="AB96" t="n">
        <v>434.036752362837</v>
      </c>
      <c r="AC96" t="n">
        <v>392.612893891735</v>
      </c>
      <c r="AD96" t="n">
        <v>317221.7201639002</v>
      </c>
      <c r="AE96" t="n">
        <v>434036.752362837</v>
      </c>
      <c r="AF96" t="n">
        <v>1.604034125546335e-06</v>
      </c>
      <c r="AG96" t="n">
        <v>12</v>
      </c>
      <c r="AH96" t="n">
        <v>392612.893891735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7.2579</v>
      </c>
      <c r="E97" t="n">
        <v>13.78</v>
      </c>
      <c r="F97" t="n">
        <v>10.51</v>
      </c>
      <c r="G97" t="n">
        <v>90.09999999999999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184.16</v>
      </c>
      <c r="Q97" t="n">
        <v>197.75</v>
      </c>
      <c r="R97" t="n">
        <v>31.13</v>
      </c>
      <c r="S97" t="n">
        <v>25.4</v>
      </c>
      <c r="T97" t="n">
        <v>2023.84</v>
      </c>
      <c r="U97" t="n">
        <v>0.82</v>
      </c>
      <c r="V97" t="n">
        <v>0.89</v>
      </c>
      <c r="W97" t="n">
        <v>2.95</v>
      </c>
      <c r="X97" t="n">
        <v>0.12</v>
      </c>
      <c r="Y97" t="n">
        <v>1</v>
      </c>
      <c r="Z97" t="n">
        <v>10</v>
      </c>
      <c r="AA97" t="n">
        <v>317.1869777248287</v>
      </c>
      <c r="AB97" t="n">
        <v>433.9892162249714</v>
      </c>
      <c r="AC97" t="n">
        <v>392.5698945361497</v>
      </c>
      <c r="AD97" t="n">
        <v>317186.9777248287</v>
      </c>
      <c r="AE97" t="n">
        <v>433989.2162249713</v>
      </c>
      <c r="AF97" t="n">
        <v>1.603813150725694e-06</v>
      </c>
      <c r="AG97" t="n">
        <v>12</v>
      </c>
      <c r="AH97" t="n">
        <v>392569.8945361497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7.257</v>
      </c>
      <c r="E98" t="n">
        <v>13.78</v>
      </c>
      <c r="F98" t="n">
        <v>10.51</v>
      </c>
      <c r="G98" t="n">
        <v>90.11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184.16</v>
      </c>
      <c r="Q98" t="n">
        <v>197.75</v>
      </c>
      <c r="R98" t="n">
        <v>31.16</v>
      </c>
      <c r="S98" t="n">
        <v>25.4</v>
      </c>
      <c r="T98" t="n">
        <v>2040.71</v>
      </c>
      <c r="U98" t="n">
        <v>0.82</v>
      </c>
      <c r="V98" t="n">
        <v>0.89</v>
      </c>
      <c r="W98" t="n">
        <v>2.95</v>
      </c>
      <c r="X98" t="n">
        <v>0.12</v>
      </c>
      <c r="Y98" t="n">
        <v>1</v>
      </c>
      <c r="Z98" t="n">
        <v>10</v>
      </c>
      <c r="AA98" t="n">
        <v>317.2096934909778</v>
      </c>
      <c r="AB98" t="n">
        <v>434.0202969383653</v>
      </c>
      <c r="AC98" t="n">
        <v>392.5980089498795</v>
      </c>
      <c r="AD98" t="n">
        <v>317209.6934909777</v>
      </c>
      <c r="AE98" t="n">
        <v>434020.2969383653</v>
      </c>
      <c r="AF98" t="n">
        <v>1.603614273387118e-06</v>
      </c>
      <c r="AG98" t="n">
        <v>12</v>
      </c>
      <c r="AH98" t="n">
        <v>392598.0089498795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7.256</v>
      </c>
      <c r="E99" t="n">
        <v>13.78</v>
      </c>
      <c r="F99" t="n">
        <v>10.52</v>
      </c>
      <c r="G99" t="n">
        <v>90.13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184.12</v>
      </c>
      <c r="Q99" t="n">
        <v>197.76</v>
      </c>
      <c r="R99" t="n">
        <v>31.29</v>
      </c>
      <c r="S99" t="n">
        <v>25.4</v>
      </c>
      <c r="T99" t="n">
        <v>2105.27</v>
      </c>
      <c r="U99" t="n">
        <v>0.8100000000000001</v>
      </c>
      <c r="V99" t="n">
        <v>0.88</v>
      </c>
      <c r="W99" t="n">
        <v>2.95</v>
      </c>
      <c r="X99" t="n">
        <v>0.12</v>
      </c>
      <c r="Y99" t="n">
        <v>1</v>
      </c>
      <c r="Z99" t="n">
        <v>10</v>
      </c>
      <c r="AA99" t="n">
        <v>317.2478456900256</v>
      </c>
      <c r="AB99" t="n">
        <v>434.0724984602588</v>
      </c>
      <c r="AC99" t="n">
        <v>392.6452284317888</v>
      </c>
      <c r="AD99" t="n">
        <v>317247.8456900256</v>
      </c>
      <c r="AE99" t="n">
        <v>434072.4984602588</v>
      </c>
      <c r="AF99" t="n">
        <v>1.603393298566477e-06</v>
      </c>
      <c r="AG99" t="n">
        <v>12</v>
      </c>
      <c r="AH99" t="n">
        <v>392645.2284317888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7.2576</v>
      </c>
      <c r="E100" t="n">
        <v>13.78</v>
      </c>
      <c r="F100" t="n">
        <v>10.51</v>
      </c>
      <c r="G100" t="n">
        <v>90.09999999999999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</v>
      </c>
      <c r="Q100" t="n">
        <v>197.79</v>
      </c>
      <c r="R100" t="n">
        <v>31.19</v>
      </c>
      <c r="S100" t="n">
        <v>25.4</v>
      </c>
      <c r="T100" t="n">
        <v>2055.02</v>
      </c>
      <c r="U100" t="n">
        <v>0.8100000000000001</v>
      </c>
      <c r="V100" t="n">
        <v>0.89</v>
      </c>
      <c r="W100" t="n">
        <v>2.95</v>
      </c>
      <c r="X100" t="n">
        <v>0.12</v>
      </c>
      <c r="Y100" t="n">
        <v>1</v>
      </c>
      <c r="Z100" t="n">
        <v>10</v>
      </c>
      <c r="AA100" t="n">
        <v>317.0745763893461</v>
      </c>
      <c r="AB100" t="n">
        <v>433.835423758967</v>
      </c>
      <c r="AC100" t="n">
        <v>392.4307798072519</v>
      </c>
      <c r="AD100" t="n">
        <v>317074.5763893461</v>
      </c>
      <c r="AE100" t="n">
        <v>433835.423758967</v>
      </c>
      <c r="AF100" t="n">
        <v>1.603746858279502e-06</v>
      </c>
      <c r="AG100" t="n">
        <v>12</v>
      </c>
      <c r="AH100" t="n">
        <v>392430.7798072519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7.2566</v>
      </c>
      <c r="E101" t="n">
        <v>13.78</v>
      </c>
      <c r="F101" t="n">
        <v>10.51</v>
      </c>
      <c r="G101" t="n">
        <v>90.12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197.75</v>
      </c>
      <c r="R101" t="n">
        <v>31.22</v>
      </c>
      <c r="S101" t="n">
        <v>25.4</v>
      </c>
      <c r="T101" t="n">
        <v>2069.83</v>
      </c>
      <c r="U101" t="n">
        <v>0.8100000000000001</v>
      </c>
      <c r="V101" t="n">
        <v>0.88</v>
      </c>
      <c r="W101" t="n">
        <v>2.95</v>
      </c>
      <c r="X101" t="n">
        <v>0.12</v>
      </c>
      <c r="Y101" t="n">
        <v>1</v>
      </c>
      <c r="Z101" t="n">
        <v>10</v>
      </c>
      <c r="AA101" t="n">
        <v>317.0098101579169</v>
      </c>
      <c r="AB101" t="n">
        <v>433.7468077438411</v>
      </c>
      <c r="AC101" t="n">
        <v>392.3506211802362</v>
      </c>
      <c r="AD101" t="n">
        <v>317009.8101579169</v>
      </c>
      <c r="AE101" t="n">
        <v>433746.8077438411</v>
      </c>
      <c r="AF101" t="n">
        <v>1.603525883458862e-06</v>
      </c>
      <c r="AG101" t="n">
        <v>12</v>
      </c>
      <c r="AH101" t="n">
        <v>392350.6211802362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7.2597</v>
      </c>
      <c r="E102" t="n">
        <v>13.77</v>
      </c>
      <c r="F102" t="n">
        <v>10.51</v>
      </c>
      <c r="G102" t="n">
        <v>90.06999999999999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183.67</v>
      </c>
      <c r="Q102" t="n">
        <v>197.75</v>
      </c>
      <c r="R102" t="n">
        <v>31.05</v>
      </c>
      <c r="S102" t="n">
        <v>25.4</v>
      </c>
      <c r="T102" t="n">
        <v>1986.28</v>
      </c>
      <c r="U102" t="n">
        <v>0.82</v>
      </c>
      <c r="V102" t="n">
        <v>0.89</v>
      </c>
      <c r="W102" t="n">
        <v>2.95</v>
      </c>
      <c r="X102" t="n">
        <v>0.12</v>
      </c>
      <c r="Y102" t="n">
        <v>1</v>
      </c>
      <c r="Z102" t="n">
        <v>10</v>
      </c>
      <c r="AA102" t="n">
        <v>316.774253186942</v>
      </c>
      <c r="AB102" t="n">
        <v>433.4245083041131</v>
      </c>
      <c r="AC102" t="n">
        <v>392.0590815466857</v>
      </c>
      <c r="AD102" t="n">
        <v>316774.253186942</v>
      </c>
      <c r="AE102" t="n">
        <v>433424.5083041131</v>
      </c>
      <c r="AF102" t="n">
        <v>1.604210905402847e-06</v>
      </c>
      <c r="AG102" t="n">
        <v>12</v>
      </c>
      <c r="AH102" t="n">
        <v>392059.0815466857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7.2973</v>
      </c>
      <c r="E103" t="n">
        <v>13.7</v>
      </c>
      <c r="F103" t="n">
        <v>10.49</v>
      </c>
      <c r="G103" t="n">
        <v>104.89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183.22</v>
      </c>
      <c r="Q103" t="n">
        <v>197.77</v>
      </c>
      <c r="R103" t="n">
        <v>30.52</v>
      </c>
      <c r="S103" t="n">
        <v>25.4</v>
      </c>
      <c r="T103" t="n">
        <v>1724.81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315.4116936705591</v>
      </c>
      <c r="AB103" t="n">
        <v>431.5601942619148</v>
      </c>
      <c r="AC103" t="n">
        <v>390.3726950200936</v>
      </c>
      <c r="AD103" t="n">
        <v>315411.6936705592</v>
      </c>
      <c r="AE103" t="n">
        <v>431560.1942619148</v>
      </c>
      <c r="AF103" t="n">
        <v>1.612519558658924e-06</v>
      </c>
      <c r="AG103" t="n">
        <v>12</v>
      </c>
      <c r="AH103" t="n">
        <v>390372.6950200936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7.2999</v>
      </c>
      <c r="E104" t="n">
        <v>13.7</v>
      </c>
      <c r="F104" t="n">
        <v>10.48</v>
      </c>
      <c r="G104" t="n">
        <v>104.84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183.28</v>
      </c>
      <c r="Q104" t="n">
        <v>197.78</v>
      </c>
      <c r="R104" t="n">
        <v>30.37</v>
      </c>
      <c r="S104" t="n">
        <v>25.4</v>
      </c>
      <c r="T104" t="n">
        <v>1652.79</v>
      </c>
      <c r="U104" t="n">
        <v>0.84</v>
      </c>
      <c r="V104" t="n">
        <v>0.89</v>
      </c>
      <c r="W104" t="n">
        <v>2.95</v>
      </c>
      <c r="X104" t="n">
        <v>0.09</v>
      </c>
      <c r="Y104" t="n">
        <v>1</v>
      </c>
      <c r="Z104" t="n">
        <v>10</v>
      </c>
      <c r="AA104" t="n">
        <v>315.3491697453471</v>
      </c>
      <c r="AB104" t="n">
        <v>431.4746462690787</v>
      </c>
      <c r="AC104" t="n">
        <v>390.2953116076264</v>
      </c>
      <c r="AD104" t="n">
        <v>315349.1697453471</v>
      </c>
      <c r="AE104" t="n">
        <v>431474.6462690787</v>
      </c>
      <c r="AF104" t="n">
        <v>1.61309409319259e-06</v>
      </c>
      <c r="AG104" t="n">
        <v>12</v>
      </c>
      <c r="AH104" t="n">
        <v>390295.3116076264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7.3008</v>
      </c>
      <c r="E105" t="n">
        <v>13.7</v>
      </c>
      <c r="F105" t="n">
        <v>10.48</v>
      </c>
      <c r="G105" t="n">
        <v>104.83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183.34</v>
      </c>
      <c r="Q105" t="n">
        <v>197.76</v>
      </c>
      <c r="R105" t="n">
        <v>30.24</v>
      </c>
      <c r="S105" t="n">
        <v>25.4</v>
      </c>
      <c r="T105" t="n">
        <v>1583.85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315.3715403384678</v>
      </c>
      <c r="AB105" t="n">
        <v>431.5052547015073</v>
      </c>
      <c r="AC105" t="n">
        <v>390.3229988142234</v>
      </c>
      <c r="AD105" t="n">
        <v>315371.5403384678</v>
      </c>
      <c r="AE105" t="n">
        <v>431505.2547015073</v>
      </c>
      <c r="AF105" t="n">
        <v>1.613292970531166e-06</v>
      </c>
      <c r="AG105" t="n">
        <v>12</v>
      </c>
      <c r="AH105" t="n">
        <v>390322.9988142233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7.3022</v>
      </c>
      <c r="E106" t="n">
        <v>13.69</v>
      </c>
      <c r="F106" t="n">
        <v>10.48</v>
      </c>
      <c r="G106" t="n">
        <v>104.8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183.48</v>
      </c>
      <c r="Q106" t="n">
        <v>197.75</v>
      </c>
      <c r="R106" t="n">
        <v>30.16</v>
      </c>
      <c r="S106" t="n">
        <v>25.4</v>
      </c>
      <c r="T106" t="n">
        <v>1547.4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315.4411063733039</v>
      </c>
      <c r="AB106" t="n">
        <v>431.600438019407</v>
      </c>
      <c r="AC106" t="n">
        <v>390.4090979698532</v>
      </c>
      <c r="AD106" t="n">
        <v>315441.1063733039</v>
      </c>
      <c r="AE106" t="n">
        <v>431600.438019407</v>
      </c>
      <c r="AF106" t="n">
        <v>1.613602335280062e-06</v>
      </c>
      <c r="AG106" t="n">
        <v>12</v>
      </c>
      <c r="AH106" t="n">
        <v>390409.0979698533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7.2985</v>
      </c>
      <c r="E107" t="n">
        <v>13.7</v>
      </c>
      <c r="F107" t="n">
        <v>10.49</v>
      </c>
      <c r="G107" t="n">
        <v>104.87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183.78</v>
      </c>
      <c r="Q107" t="n">
        <v>197.76</v>
      </c>
      <c r="R107" t="n">
        <v>30.39</v>
      </c>
      <c r="S107" t="n">
        <v>25.4</v>
      </c>
      <c r="T107" t="n">
        <v>1661.91</v>
      </c>
      <c r="U107" t="n">
        <v>0.84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315.7994212015729</v>
      </c>
      <c r="AB107" t="n">
        <v>432.0907001751791</v>
      </c>
      <c r="AC107" t="n">
        <v>390.8525701935658</v>
      </c>
      <c r="AD107" t="n">
        <v>315799.4212015729</v>
      </c>
      <c r="AE107" t="n">
        <v>432090.7001751791</v>
      </c>
      <c r="AF107" t="n">
        <v>1.612784728443693e-06</v>
      </c>
      <c r="AG107" t="n">
        <v>12</v>
      </c>
      <c r="AH107" t="n">
        <v>390852.5701935658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7.2987</v>
      </c>
      <c r="E108" t="n">
        <v>13.7</v>
      </c>
      <c r="F108" t="n">
        <v>10.49</v>
      </c>
      <c r="G108" t="n">
        <v>104.87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183.92</v>
      </c>
      <c r="Q108" t="n">
        <v>197.8</v>
      </c>
      <c r="R108" t="n">
        <v>30.38</v>
      </c>
      <c r="S108" t="n">
        <v>25.4</v>
      </c>
      <c r="T108" t="n">
        <v>1655.52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315.8988250340091</v>
      </c>
      <c r="AB108" t="n">
        <v>432.2267088841059</v>
      </c>
      <c r="AC108" t="n">
        <v>390.975598422202</v>
      </c>
      <c r="AD108" t="n">
        <v>315898.8250340091</v>
      </c>
      <c r="AE108" t="n">
        <v>432226.7088841059</v>
      </c>
      <c r="AF108" t="n">
        <v>1.612828923407821e-06</v>
      </c>
      <c r="AG108" t="n">
        <v>12</v>
      </c>
      <c r="AH108" t="n">
        <v>390975.598422202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7.3018</v>
      </c>
      <c r="E109" t="n">
        <v>13.7</v>
      </c>
      <c r="F109" t="n">
        <v>10.48</v>
      </c>
      <c r="G109" t="n">
        <v>104.81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184.14</v>
      </c>
      <c r="Q109" t="n">
        <v>197.76</v>
      </c>
      <c r="R109" t="n">
        <v>30.28</v>
      </c>
      <c r="S109" t="n">
        <v>25.4</v>
      </c>
      <c r="T109" t="n">
        <v>1603.62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315.9429360897307</v>
      </c>
      <c r="AB109" t="n">
        <v>432.2870635765867</v>
      </c>
      <c r="AC109" t="n">
        <v>391.0301929475407</v>
      </c>
      <c r="AD109" t="n">
        <v>315942.9360897306</v>
      </c>
      <c r="AE109" t="n">
        <v>432287.0635765867</v>
      </c>
      <c r="AF109" t="n">
        <v>1.613513945351806e-06</v>
      </c>
      <c r="AG109" t="n">
        <v>12</v>
      </c>
      <c r="AH109" t="n">
        <v>391030.1929475407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7.2968</v>
      </c>
      <c r="E110" t="n">
        <v>13.7</v>
      </c>
      <c r="F110" t="n">
        <v>10.49</v>
      </c>
      <c r="G110" t="n">
        <v>104.9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184.45</v>
      </c>
      <c r="Q110" t="n">
        <v>197.76</v>
      </c>
      <c r="R110" t="n">
        <v>30.45</v>
      </c>
      <c r="S110" t="n">
        <v>25.4</v>
      </c>
      <c r="T110" t="n">
        <v>1693.53</v>
      </c>
      <c r="U110" t="n">
        <v>0.83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316.3414579223576</v>
      </c>
      <c r="AB110" t="n">
        <v>432.8323387295291</v>
      </c>
      <c r="AC110" t="n">
        <v>391.5234278051848</v>
      </c>
      <c r="AD110" t="n">
        <v>316341.4579223575</v>
      </c>
      <c r="AE110" t="n">
        <v>432832.3387295291</v>
      </c>
      <c r="AF110" t="n">
        <v>1.612409071248604e-06</v>
      </c>
      <c r="AG110" t="n">
        <v>12</v>
      </c>
      <c r="AH110" t="n">
        <v>391523.4278051849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7.2979</v>
      </c>
      <c r="E111" t="n">
        <v>13.7</v>
      </c>
      <c r="F111" t="n">
        <v>10.49</v>
      </c>
      <c r="G111" t="n">
        <v>104.88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184.66</v>
      </c>
      <c r="Q111" t="n">
        <v>197.79</v>
      </c>
      <c r="R111" t="n">
        <v>30.45</v>
      </c>
      <c r="S111" t="n">
        <v>25.4</v>
      </c>
      <c r="T111" t="n">
        <v>1691.41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316.4705717903229</v>
      </c>
      <c r="AB111" t="n">
        <v>433.0089980197812</v>
      </c>
      <c r="AC111" t="n">
        <v>391.6832269807181</v>
      </c>
      <c r="AD111" t="n">
        <v>316470.5717903229</v>
      </c>
      <c r="AE111" t="n">
        <v>433008.9980197812</v>
      </c>
      <c r="AF111" t="n">
        <v>1.612652143551309e-06</v>
      </c>
      <c r="AG111" t="n">
        <v>12</v>
      </c>
      <c r="AH111" t="n">
        <v>391683.2269807181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7.3005</v>
      </c>
      <c r="E112" t="n">
        <v>13.7</v>
      </c>
      <c r="F112" t="n">
        <v>10.48</v>
      </c>
      <c r="G112" t="n">
        <v>104.83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184.56</v>
      </c>
      <c r="Q112" t="n">
        <v>197.76</v>
      </c>
      <c r="R112" t="n">
        <v>30.3</v>
      </c>
      <c r="S112" t="n">
        <v>25.4</v>
      </c>
      <c r="T112" t="n">
        <v>1615.54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316.2884082596769</v>
      </c>
      <c r="AB112" t="n">
        <v>432.7597538406636</v>
      </c>
      <c r="AC112" t="n">
        <v>391.4577703162391</v>
      </c>
      <c r="AD112" t="n">
        <v>316288.4082596769</v>
      </c>
      <c r="AE112" t="n">
        <v>432759.7538406636</v>
      </c>
      <c r="AF112" t="n">
        <v>1.613226678084974e-06</v>
      </c>
      <c r="AG112" t="n">
        <v>12</v>
      </c>
      <c r="AH112" t="n">
        <v>391457.7703162392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7.3027</v>
      </c>
      <c r="E113" t="n">
        <v>13.69</v>
      </c>
      <c r="F113" t="n">
        <v>10.48</v>
      </c>
      <c r="G113" t="n">
        <v>104.79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184.46</v>
      </c>
      <c r="Q113" t="n">
        <v>197.79</v>
      </c>
      <c r="R113" t="n">
        <v>30.08</v>
      </c>
      <c r="S113" t="n">
        <v>25.4</v>
      </c>
      <c r="T113" t="n">
        <v>1507.83</v>
      </c>
      <c r="U113" t="n">
        <v>0.84</v>
      </c>
      <c r="V113" t="n">
        <v>0.89</v>
      </c>
      <c r="W113" t="n">
        <v>2.95</v>
      </c>
      <c r="X113" t="n">
        <v>0.09</v>
      </c>
      <c r="Y113" t="n">
        <v>1</v>
      </c>
      <c r="Z113" t="n">
        <v>10</v>
      </c>
      <c r="AA113" t="n">
        <v>316.1589792058322</v>
      </c>
      <c r="AB113" t="n">
        <v>432.5826632991864</v>
      </c>
      <c r="AC113" t="n">
        <v>391.2975810474924</v>
      </c>
      <c r="AD113" t="n">
        <v>316158.9792058322</v>
      </c>
      <c r="AE113" t="n">
        <v>432582.6632991864</v>
      </c>
      <c r="AF113" t="n">
        <v>1.613712822690382e-06</v>
      </c>
      <c r="AG113" t="n">
        <v>12</v>
      </c>
      <c r="AH113" t="n">
        <v>391297.5810474925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7.301</v>
      </c>
      <c r="E114" t="n">
        <v>13.7</v>
      </c>
      <c r="F114" t="n">
        <v>10.48</v>
      </c>
      <c r="G114" t="n">
        <v>104.82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184.7</v>
      </c>
      <c r="Q114" t="n">
        <v>197.75</v>
      </c>
      <c r="R114" t="n">
        <v>30.22</v>
      </c>
      <c r="S114" t="n">
        <v>25.4</v>
      </c>
      <c r="T114" t="n">
        <v>1577.93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316.3802780154524</v>
      </c>
      <c r="AB114" t="n">
        <v>432.8854540935232</v>
      </c>
      <c r="AC114" t="n">
        <v>391.5714739133871</v>
      </c>
      <c r="AD114" t="n">
        <v>316380.2780154524</v>
      </c>
      <c r="AE114" t="n">
        <v>432885.4540935231</v>
      </c>
      <c r="AF114" t="n">
        <v>1.613337165495294e-06</v>
      </c>
      <c r="AG114" t="n">
        <v>12</v>
      </c>
      <c r="AH114" t="n">
        <v>391571.4739133872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7.2988</v>
      </c>
      <c r="E115" t="n">
        <v>13.7</v>
      </c>
      <c r="F115" t="n">
        <v>10.49</v>
      </c>
      <c r="G115" t="n">
        <v>104.86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184.83</v>
      </c>
      <c r="Q115" t="n">
        <v>197.75</v>
      </c>
      <c r="R115" t="n">
        <v>30.38</v>
      </c>
      <c r="S115" t="n">
        <v>25.4</v>
      </c>
      <c r="T115" t="n">
        <v>1653.71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316.5748258330121</v>
      </c>
      <c r="AB115" t="n">
        <v>433.1516430003524</v>
      </c>
      <c r="AC115" t="n">
        <v>391.8122581245471</v>
      </c>
      <c r="AD115" t="n">
        <v>316574.8258330121</v>
      </c>
      <c r="AE115" t="n">
        <v>433151.6430003524</v>
      </c>
      <c r="AF115" t="n">
        <v>1.612851020889885e-06</v>
      </c>
      <c r="AG115" t="n">
        <v>12</v>
      </c>
      <c r="AH115" t="n">
        <v>391812.2581245471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7.2994</v>
      </c>
      <c r="E116" t="n">
        <v>13.7</v>
      </c>
      <c r="F116" t="n">
        <v>10.49</v>
      </c>
      <c r="G116" t="n">
        <v>104.85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184.91</v>
      </c>
      <c r="Q116" t="n">
        <v>197.76</v>
      </c>
      <c r="R116" t="n">
        <v>30.36</v>
      </c>
      <c r="S116" t="n">
        <v>25.4</v>
      </c>
      <c r="T116" t="n">
        <v>1648.48</v>
      </c>
      <c r="U116" t="n">
        <v>0.84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316.6194630771504</v>
      </c>
      <c r="AB116" t="n">
        <v>433.2127176470386</v>
      </c>
      <c r="AC116" t="n">
        <v>391.8675038926723</v>
      </c>
      <c r="AD116" t="n">
        <v>316619.4630771504</v>
      </c>
      <c r="AE116" t="n">
        <v>433212.7176470386</v>
      </c>
      <c r="AF116" t="n">
        <v>1.612983605782269e-06</v>
      </c>
      <c r="AG116" t="n">
        <v>12</v>
      </c>
      <c r="AH116" t="n">
        <v>391867.5038926724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7.2994</v>
      </c>
      <c r="E117" t="n">
        <v>13.7</v>
      </c>
      <c r="F117" t="n">
        <v>10.49</v>
      </c>
      <c r="G117" t="n">
        <v>104.85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184.84</v>
      </c>
      <c r="Q117" t="n">
        <v>197.75</v>
      </c>
      <c r="R117" t="n">
        <v>30.4</v>
      </c>
      <c r="S117" t="n">
        <v>25.4</v>
      </c>
      <c r="T117" t="n">
        <v>1668.28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316.5672756234299</v>
      </c>
      <c r="AB117" t="n">
        <v>433.1413124705102</v>
      </c>
      <c r="AC117" t="n">
        <v>391.8029135259741</v>
      </c>
      <c r="AD117" t="n">
        <v>316567.2756234299</v>
      </c>
      <c r="AE117" t="n">
        <v>433141.3124705103</v>
      </c>
      <c r="AF117" t="n">
        <v>1.612983605782269e-06</v>
      </c>
      <c r="AG117" t="n">
        <v>12</v>
      </c>
      <c r="AH117" t="n">
        <v>391802.9135259741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7.2988</v>
      </c>
      <c r="E118" t="n">
        <v>13.7</v>
      </c>
      <c r="F118" t="n">
        <v>10.49</v>
      </c>
      <c r="G118" t="n">
        <v>104.86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184.94</v>
      </c>
      <c r="Q118" t="n">
        <v>197.75</v>
      </c>
      <c r="R118" t="n">
        <v>30.43</v>
      </c>
      <c r="S118" t="n">
        <v>25.4</v>
      </c>
      <c r="T118" t="n">
        <v>1680.38</v>
      </c>
      <c r="U118" t="n">
        <v>0.83</v>
      </c>
      <c r="V118" t="n">
        <v>0.89</v>
      </c>
      <c r="W118" t="n">
        <v>2.95</v>
      </c>
      <c r="X118" t="n">
        <v>0.1</v>
      </c>
      <c r="Y118" t="n">
        <v>1</v>
      </c>
      <c r="Z118" t="n">
        <v>10</v>
      </c>
      <c r="AA118" t="n">
        <v>316.6568414304207</v>
      </c>
      <c r="AB118" t="n">
        <v>433.2638603589995</v>
      </c>
      <c r="AC118" t="n">
        <v>391.913765615983</v>
      </c>
      <c r="AD118" t="n">
        <v>316656.8414304207</v>
      </c>
      <c r="AE118" t="n">
        <v>433263.8603589995</v>
      </c>
      <c r="AF118" t="n">
        <v>1.612851020889885e-06</v>
      </c>
      <c r="AG118" t="n">
        <v>12</v>
      </c>
      <c r="AH118" t="n">
        <v>391913.7656159831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7.299</v>
      </c>
      <c r="E119" t="n">
        <v>13.7</v>
      </c>
      <c r="F119" t="n">
        <v>10.49</v>
      </c>
      <c r="G119" t="n">
        <v>104.86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184.96</v>
      </c>
      <c r="Q119" t="n">
        <v>197.75</v>
      </c>
      <c r="R119" t="n">
        <v>30.41</v>
      </c>
      <c r="S119" t="n">
        <v>25.4</v>
      </c>
      <c r="T119" t="n">
        <v>1673.25</v>
      </c>
      <c r="U119" t="n">
        <v>0.84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316.6667485738269</v>
      </c>
      <c r="AB119" t="n">
        <v>433.2774157496801</v>
      </c>
      <c r="AC119" t="n">
        <v>391.9260272992022</v>
      </c>
      <c r="AD119" t="n">
        <v>316666.7485738269</v>
      </c>
      <c r="AE119" t="n">
        <v>433277.4157496801</v>
      </c>
      <c r="AF119" t="n">
        <v>1.612895215854013e-06</v>
      </c>
      <c r="AG119" t="n">
        <v>12</v>
      </c>
      <c r="AH119" t="n">
        <v>391926.0272992022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7.299</v>
      </c>
      <c r="E120" t="n">
        <v>13.7</v>
      </c>
      <c r="F120" t="n">
        <v>10.49</v>
      </c>
      <c r="G120" t="n">
        <v>104.86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184.98</v>
      </c>
      <c r="Q120" t="n">
        <v>197.75</v>
      </c>
      <c r="R120" t="n">
        <v>30.34</v>
      </c>
      <c r="S120" t="n">
        <v>25.4</v>
      </c>
      <c r="T120" t="n">
        <v>1638.14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316.6816600920265</v>
      </c>
      <c r="AB120" t="n">
        <v>433.2978183467307</v>
      </c>
      <c r="AC120" t="n">
        <v>391.9444827010254</v>
      </c>
      <c r="AD120" t="n">
        <v>316681.6600920265</v>
      </c>
      <c r="AE120" t="n">
        <v>433297.8183467307</v>
      </c>
      <c r="AF120" t="n">
        <v>1.612895215854013e-06</v>
      </c>
      <c r="AG120" t="n">
        <v>12</v>
      </c>
      <c r="AH120" t="n">
        <v>391944.4827010254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7.2997</v>
      </c>
      <c r="E121" t="n">
        <v>13.7</v>
      </c>
      <c r="F121" t="n">
        <v>10.48</v>
      </c>
      <c r="G121" t="n">
        <v>104.85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184.88</v>
      </c>
      <c r="Q121" t="n">
        <v>197.77</v>
      </c>
      <c r="R121" t="n">
        <v>30.4</v>
      </c>
      <c r="S121" t="n">
        <v>25.4</v>
      </c>
      <c r="T121" t="n">
        <v>1664.53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316.5469448736967</v>
      </c>
      <c r="AB121" t="n">
        <v>433.1134950417959</v>
      </c>
      <c r="AC121" t="n">
        <v>391.7777509536143</v>
      </c>
      <c r="AD121" t="n">
        <v>316546.9448736967</v>
      </c>
      <c r="AE121" t="n">
        <v>433113.4950417959</v>
      </c>
      <c r="AF121" t="n">
        <v>1.613049898228461e-06</v>
      </c>
      <c r="AG121" t="n">
        <v>12</v>
      </c>
      <c r="AH121" t="n">
        <v>391777.7509536142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7.2988</v>
      </c>
      <c r="E122" t="n">
        <v>13.7</v>
      </c>
      <c r="F122" t="n">
        <v>10.49</v>
      </c>
      <c r="G122" t="n">
        <v>104.86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184.87</v>
      </c>
      <c r="Q122" t="n">
        <v>197.76</v>
      </c>
      <c r="R122" t="n">
        <v>30.33</v>
      </c>
      <c r="S122" t="n">
        <v>25.4</v>
      </c>
      <c r="T122" t="n">
        <v>1629.23</v>
      </c>
      <c r="U122" t="n">
        <v>0.84</v>
      </c>
      <c r="V122" t="n">
        <v>0.89</v>
      </c>
      <c r="W122" t="n">
        <v>2.95</v>
      </c>
      <c r="X122" t="n">
        <v>0.1</v>
      </c>
      <c r="Y122" t="n">
        <v>1</v>
      </c>
      <c r="Z122" t="n">
        <v>10</v>
      </c>
      <c r="AA122" t="n">
        <v>316.6046496866153</v>
      </c>
      <c r="AB122" t="n">
        <v>433.1924493125878</v>
      </c>
      <c r="AC122" t="n">
        <v>391.8491699396147</v>
      </c>
      <c r="AD122" t="n">
        <v>316604.6496866153</v>
      </c>
      <c r="AE122" t="n">
        <v>433192.4493125878</v>
      </c>
      <c r="AF122" t="n">
        <v>1.612851020889885e-06</v>
      </c>
      <c r="AG122" t="n">
        <v>12</v>
      </c>
      <c r="AH122" t="n">
        <v>391849.1699396147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7.2991</v>
      </c>
      <c r="E123" t="n">
        <v>13.7</v>
      </c>
      <c r="F123" t="n">
        <v>10.49</v>
      </c>
      <c r="G123" t="n">
        <v>104.86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184.82</v>
      </c>
      <c r="Q123" t="n">
        <v>197.76</v>
      </c>
      <c r="R123" t="n">
        <v>30.32</v>
      </c>
      <c r="S123" t="n">
        <v>25.4</v>
      </c>
      <c r="T123" t="n">
        <v>1627.06</v>
      </c>
      <c r="U123" t="n">
        <v>0.84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316.5598670876303</v>
      </c>
      <c r="AB123" t="n">
        <v>433.1311757849877</v>
      </c>
      <c r="AC123" t="n">
        <v>391.7937442714908</v>
      </c>
      <c r="AD123" t="n">
        <v>316559.8670876303</v>
      </c>
      <c r="AE123" t="n">
        <v>433131.1757849877</v>
      </c>
      <c r="AF123" t="n">
        <v>1.612917313336077e-06</v>
      </c>
      <c r="AG123" t="n">
        <v>12</v>
      </c>
      <c r="AH123" t="n">
        <v>391793.7442714908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7.2975</v>
      </c>
      <c r="E124" t="n">
        <v>13.7</v>
      </c>
      <c r="F124" t="n">
        <v>10.49</v>
      </c>
      <c r="G124" t="n">
        <v>104.89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184.78</v>
      </c>
      <c r="Q124" t="n">
        <v>197.76</v>
      </c>
      <c r="R124" t="n">
        <v>30.4</v>
      </c>
      <c r="S124" t="n">
        <v>25.4</v>
      </c>
      <c r="T124" t="n">
        <v>1666.9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316.570059886714</v>
      </c>
      <c r="AB124" t="n">
        <v>433.1451220223685</v>
      </c>
      <c r="AC124" t="n">
        <v>391.8063594995497</v>
      </c>
      <c r="AD124" t="n">
        <v>316570.059886714</v>
      </c>
      <c r="AE124" t="n">
        <v>433145.1220223685</v>
      </c>
      <c r="AF124" t="n">
        <v>1.612563753623053e-06</v>
      </c>
      <c r="AG124" t="n">
        <v>12</v>
      </c>
      <c r="AH124" t="n">
        <v>391806.3594995497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7.2984</v>
      </c>
      <c r="E125" t="n">
        <v>13.7</v>
      </c>
      <c r="F125" t="n">
        <v>10.49</v>
      </c>
      <c r="G125" t="n">
        <v>104.87</v>
      </c>
      <c r="H125" t="n">
        <v>1.66</v>
      </c>
      <c r="I125" t="n">
        <v>6</v>
      </c>
      <c r="J125" t="n">
        <v>340.42</v>
      </c>
      <c r="K125" t="n">
        <v>60.56</v>
      </c>
      <c r="L125" t="n">
        <v>31.75</v>
      </c>
      <c r="M125" t="n">
        <v>4</v>
      </c>
      <c r="N125" t="n">
        <v>108.11</v>
      </c>
      <c r="O125" t="n">
        <v>42219.3</v>
      </c>
      <c r="P125" t="n">
        <v>184.66</v>
      </c>
      <c r="Q125" t="n">
        <v>197.76</v>
      </c>
      <c r="R125" t="n">
        <v>30.33</v>
      </c>
      <c r="S125" t="n">
        <v>25.4</v>
      </c>
      <c r="T125" t="n">
        <v>1632.61</v>
      </c>
      <c r="U125" t="n">
        <v>0.84</v>
      </c>
      <c r="V125" t="n">
        <v>0.89</v>
      </c>
      <c r="W125" t="n">
        <v>2.95</v>
      </c>
      <c r="X125" t="n">
        <v>0.1</v>
      </c>
      <c r="Y125" t="n">
        <v>1</v>
      </c>
      <c r="Z125" t="n">
        <v>10</v>
      </c>
      <c r="AA125" t="n">
        <v>316.458072585809</v>
      </c>
      <c r="AB125" t="n">
        <v>432.9918960567394</v>
      </c>
      <c r="AC125" t="n">
        <v>391.6677572050262</v>
      </c>
      <c r="AD125" t="n">
        <v>316458.072585809</v>
      </c>
      <c r="AE125" t="n">
        <v>432991.8960567394</v>
      </c>
      <c r="AF125" t="n">
        <v>1.612762630961629e-06</v>
      </c>
      <c r="AG125" t="n">
        <v>12</v>
      </c>
      <c r="AH125" t="n">
        <v>391667.7572050262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7.2988</v>
      </c>
      <c r="E126" t="n">
        <v>13.7</v>
      </c>
      <c r="F126" t="n">
        <v>10.49</v>
      </c>
      <c r="G126" t="n">
        <v>104.86</v>
      </c>
      <c r="H126" t="n">
        <v>1.67</v>
      </c>
      <c r="I126" t="n">
        <v>6</v>
      </c>
      <c r="J126" t="n">
        <v>341.03</v>
      </c>
      <c r="K126" t="n">
        <v>60.56</v>
      </c>
      <c r="L126" t="n">
        <v>32</v>
      </c>
      <c r="M126" t="n">
        <v>4</v>
      </c>
      <c r="N126" t="n">
        <v>108.48</v>
      </c>
      <c r="O126" t="n">
        <v>42294.68</v>
      </c>
      <c r="P126" t="n">
        <v>184.64</v>
      </c>
      <c r="Q126" t="n">
        <v>197.75</v>
      </c>
      <c r="R126" t="n">
        <v>30.4</v>
      </c>
      <c r="S126" t="n">
        <v>25.4</v>
      </c>
      <c r="T126" t="n">
        <v>1665.94</v>
      </c>
      <c r="U126" t="n">
        <v>0.84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316.4331625283974</v>
      </c>
      <c r="AB126" t="n">
        <v>432.9578130172346</v>
      </c>
      <c r="AC126" t="n">
        <v>391.6369270029759</v>
      </c>
      <c r="AD126" t="n">
        <v>316433.1625283974</v>
      </c>
      <c r="AE126" t="n">
        <v>432957.8130172346</v>
      </c>
      <c r="AF126" t="n">
        <v>1.612851020889885e-06</v>
      </c>
      <c r="AG126" t="n">
        <v>12</v>
      </c>
      <c r="AH126" t="n">
        <v>391636.927002976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7.3018</v>
      </c>
      <c r="E127" t="n">
        <v>13.7</v>
      </c>
      <c r="F127" t="n">
        <v>10.48</v>
      </c>
      <c r="G127" t="n">
        <v>104.81</v>
      </c>
      <c r="H127" t="n">
        <v>1.68</v>
      </c>
      <c r="I127" t="n">
        <v>6</v>
      </c>
      <c r="J127" t="n">
        <v>341.64</v>
      </c>
      <c r="K127" t="n">
        <v>60.56</v>
      </c>
      <c r="L127" t="n">
        <v>32.25</v>
      </c>
      <c r="M127" t="n">
        <v>4</v>
      </c>
      <c r="N127" t="n">
        <v>108.84</v>
      </c>
      <c r="O127" t="n">
        <v>42370.23</v>
      </c>
      <c r="P127" t="n">
        <v>184.42</v>
      </c>
      <c r="Q127" t="n">
        <v>197.75</v>
      </c>
      <c r="R127" t="n">
        <v>30.28</v>
      </c>
      <c r="S127" t="n">
        <v>25.4</v>
      </c>
      <c r="T127" t="n">
        <v>1607.25</v>
      </c>
      <c r="U127" t="n">
        <v>0.84</v>
      </c>
      <c r="V127" t="n">
        <v>0.89</v>
      </c>
      <c r="W127" t="n">
        <v>2.95</v>
      </c>
      <c r="X127" t="n">
        <v>0.09</v>
      </c>
      <c r="Y127" t="n">
        <v>1</v>
      </c>
      <c r="Z127" t="n">
        <v>10</v>
      </c>
      <c r="AA127" t="n">
        <v>316.1516172914547</v>
      </c>
      <c r="AB127" t="n">
        <v>432.5725904031503</v>
      </c>
      <c r="AC127" t="n">
        <v>391.2884694945166</v>
      </c>
      <c r="AD127" t="n">
        <v>316151.6172914547</v>
      </c>
      <c r="AE127" t="n">
        <v>432572.5904031503</v>
      </c>
      <c r="AF127" t="n">
        <v>1.613513945351806e-06</v>
      </c>
      <c r="AG127" t="n">
        <v>12</v>
      </c>
      <c r="AH127" t="n">
        <v>391288.4694945166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7.2975</v>
      </c>
      <c r="E128" t="n">
        <v>13.7</v>
      </c>
      <c r="F128" t="n">
        <v>10.49</v>
      </c>
      <c r="G128" t="n">
        <v>104.89</v>
      </c>
      <c r="H128" t="n">
        <v>1.69</v>
      </c>
      <c r="I128" t="n">
        <v>6</v>
      </c>
      <c r="J128" t="n">
        <v>342.26</v>
      </c>
      <c r="K128" t="n">
        <v>60.56</v>
      </c>
      <c r="L128" t="n">
        <v>32.5</v>
      </c>
      <c r="M128" t="n">
        <v>4</v>
      </c>
      <c r="N128" t="n">
        <v>109.2</v>
      </c>
      <c r="O128" t="n">
        <v>42445.98</v>
      </c>
      <c r="P128" t="n">
        <v>184.4</v>
      </c>
      <c r="Q128" t="n">
        <v>197.77</v>
      </c>
      <c r="R128" t="n">
        <v>30.41</v>
      </c>
      <c r="S128" t="n">
        <v>25.4</v>
      </c>
      <c r="T128" t="n">
        <v>1669.45</v>
      </c>
      <c r="U128" t="n">
        <v>0.84</v>
      </c>
      <c r="V128" t="n">
        <v>0.89</v>
      </c>
      <c r="W128" t="n">
        <v>2.95</v>
      </c>
      <c r="X128" t="n">
        <v>0.1</v>
      </c>
      <c r="Y128" t="n">
        <v>1</v>
      </c>
      <c r="Z128" t="n">
        <v>10</v>
      </c>
      <c r="AA128" t="n">
        <v>316.2866828047758</v>
      </c>
      <c r="AB128" t="n">
        <v>432.7573929971461</v>
      </c>
      <c r="AC128" t="n">
        <v>391.4556347883134</v>
      </c>
      <c r="AD128" t="n">
        <v>316286.6828047758</v>
      </c>
      <c r="AE128" t="n">
        <v>432757.3929971461</v>
      </c>
      <c r="AF128" t="n">
        <v>1.612563753623053e-06</v>
      </c>
      <c r="AG128" t="n">
        <v>12</v>
      </c>
      <c r="AH128" t="n">
        <v>391455.6347883134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7.2956</v>
      </c>
      <c r="E129" t="n">
        <v>13.71</v>
      </c>
      <c r="F129" t="n">
        <v>10.49</v>
      </c>
      <c r="G129" t="n">
        <v>104.92</v>
      </c>
      <c r="H129" t="n">
        <v>1.7</v>
      </c>
      <c r="I129" t="n">
        <v>6</v>
      </c>
      <c r="J129" t="n">
        <v>342.87</v>
      </c>
      <c r="K129" t="n">
        <v>60.56</v>
      </c>
      <c r="L129" t="n">
        <v>32.75</v>
      </c>
      <c r="M129" t="n">
        <v>4</v>
      </c>
      <c r="N129" t="n">
        <v>109.57</v>
      </c>
      <c r="O129" t="n">
        <v>42521.91</v>
      </c>
      <c r="P129" t="n">
        <v>184.23</v>
      </c>
      <c r="Q129" t="n">
        <v>197.75</v>
      </c>
      <c r="R129" t="n">
        <v>30.66</v>
      </c>
      <c r="S129" t="n">
        <v>25.4</v>
      </c>
      <c r="T129" t="n">
        <v>1796.73</v>
      </c>
      <c r="U129" t="n">
        <v>0.83</v>
      </c>
      <c r="V129" t="n">
        <v>0.89</v>
      </c>
      <c r="W129" t="n">
        <v>2.95</v>
      </c>
      <c r="X129" t="n">
        <v>0.1</v>
      </c>
      <c r="Y129" t="n">
        <v>1</v>
      </c>
      <c r="Z129" t="n">
        <v>10</v>
      </c>
      <c r="AA129" t="n">
        <v>316.2073431469811</v>
      </c>
      <c r="AB129" t="n">
        <v>432.6488369771329</v>
      </c>
      <c r="AC129" t="n">
        <v>391.357439202491</v>
      </c>
      <c r="AD129" t="n">
        <v>316207.3431469811</v>
      </c>
      <c r="AE129" t="n">
        <v>432648.8369771329</v>
      </c>
      <c r="AF129" t="n">
        <v>1.612143901463836e-06</v>
      </c>
      <c r="AG129" t="n">
        <v>12</v>
      </c>
      <c r="AH129" t="n">
        <v>391357.439202491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7.3327</v>
      </c>
      <c r="E130" t="n">
        <v>13.64</v>
      </c>
      <c r="F130" t="n">
        <v>10.48</v>
      </c>
      <c r="G130" t="n">
        <v>125.7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184.02</v>
      </c>
      <c r="Q130" t="n">
        <v>197.75</v>
      </c>
      <c r="R130" t="n">
        <v>30.03</v>
      </c>
      <c r="S130" t="n">
        <v>25.4</v>
      </c>
      <c r="T130" t="n">
        <v>1487.91</v>
      </c>
      <c r="U130" t="n">
        <v>0.85</v>
      </c>
      <c r="V130" t="n">
        <v>0.89</v>
      </c>
      <c r="W130" t="n">
        <v>2.95</v>
      </c>
      <c r="X130" t="n">
        <v>0.09</v>
      </c>
      <c r="Y130" t="n">
        <v>1</v>
      </c>
      <c r="Z130" t="n">
        <v>10</v>
      </c>
      <c r="AA130" t="n">
        <v>315.087264060614</v>
      </c>
      <c r="AB130" t="n">
        <v>431.1162953567636</v>
      </c>
      <c r="AC130" t="n">
        <v>389.971161203434</v>
      </c>
      <c r="AD130" t="n">
        <v>315087.264060614</v>
      </c>
      <c r="AE130" t="n">
        <v>431116.2953567636</v>
      </c>
      <c r="AF130" t="n">
        <v>1.620342067309594e-06</v>
      </c>
      <c r="AG130" t="n">
        <v>12</v>
      </c>
      <c r="AH130" t="n">
        <v>389971.161203434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7.3344</v>
      </c>
      <c r="E131" t="n">
        <v>13.63</v>
      </c>
      <c r="F131" t="n">
        <v>10.47</v>
      </c>
      <c r="G131" t="n">
        <v>125.67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184.23</v>
      </c>
      <c r="Q131" t="n">
        <v>197.75</v>
      </c>
      <c r="R131" t="n">
        <v>29.97</v>
      </c>
      <c r="S131" t="n">
        <v>25.4</v>
      </c>
      <c r="T131" t="n">
        <v>1455</v>
      </c>
      <c r="U131" t="n">
        <v>0.85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315.1586642396362</v>
      </c>
      <c r="AB131" t="n">
        <v>431.2139882316553</v>
      </c>
      <c r="AC131" t="n">
        <v>390.0595304074589</v>
      </c>
      <c r="AD131" t="n">
        <v>315158.6642396362</v>
      </c>
      <c r="AE131" t="n">
        <v>431213.9882316553</v>
      </c>
      <c r="AF131" t="n">
        <v>1.620717724504682e-06</v>
      </c>
      <c r="AG131" t="n">
        <v>12</v>
      </c>
      <c r="AH131" t="n">
        <v>390059.5304074589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7.3333</v>
      </c>
      <c r="E132" t="n">
        <v>13.64</v>
      </c>
      <c r="F132" t="n">
        <v>10.47</v>
      </c>
      <c r="G132" t="n">
        <v>125.69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184.55</v>
      </c>
      <c r="Q132" t="n">
        <v>197.75</v>
      </c>
      <c r="R132" t="n">
        <v>30.06</v>
      </c>
      <c r="S132" t="n">
        <v>25.4</v>
      </c>
      <c r="T132" t="n">
        <v>1502.97</v>
      </c>
      <c r="U132" t="n">
        <v>0.84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315.4233031975968</v>
      </c>
      <c r="AB132" t="n">
        <v>431.5760789289838</v>
      </c>
      <c r="AC132" t="n">
        <v>390.3870636768319</v>
      </c>
      <c r="AD132" t="n">
        <v>315423.3031975968</v>
      </c>
      <c r="AE132" t="n">
        <v>431576.0789289838</v>
      </c>
      <c r="AF132" t="n">
        <v>1.620474652201978e-06</v>
      </c>
      <c r="AG132" t="n">
        <v>12</v>
      </c>
      <c r="AH132" t="n">
        <v>390387.0636768319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7.3321</v>
      </c>
      <c r="E133" t="n">
        <v>13.64</v>
      </c>
      <c r="F133" t="n">
        <v>10.48</v>
      </c>
      <c r="G133" t="n">
        <v>125.72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184.77</v>
      </c>
      <c r="Q133" t="n">
        <v>197.76</v>
      </c>
      <c r="R133" t="n">
        <v>30.17</v>
      </c>
      <c r="S133" t="n">
        <v>25.4</v>
      </c>
      <c r="T133" t="n">
        <v>1553.75</v>
      </c>
      <c r="U133" t="n">
        <v>0.84</v>
      </c>
      <c r="V133" t="n">
        <v>0.89</v>
      </c>
      <c r="W133" t="n">
        <v>2.95</v>
      </c>
      <c r="X133" t="n">
        <v>0.09</v>
      </c>
      <c r="Y133" t="n">
        <v>1</v>
      </c>
      <c r="Z133" t="n">
        <v>10</v>
      </c>
      <c r="AA133" t="n">
        <v>315.6587385322728</v>
      </c>
      <c r="AB133" t="n">
        <v>431.8982119405614</v>
      </c>
      <c r="AC133" t="n">
        <v>390.678452765901</v>
      </c>
      <c r="AD133" t="n">
        <v>315658.7385322727</v>
      </c>
      <c r="AE133" t="n">
        <v>431898.2119405614</v>
      </c>
      <c r="AF133" t="n">
        <v>1.620209482417209e-06</v>
      </c>
      <c r="AG133" t="n">
        <v>12</v>
      </c>
      <c r="AH133" t="n">
        <v>390678.452765901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7.3311</v>
      </c>
      <c r="E134" t="n">
        <v>13.64</v>
      </c>
      <c r="F134" t="n">
        <v>10.48</v>
      </c>
      <c r="G134" t="n">
        <v>125.74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185.03</v>
      </c>
      <c r="Q134" t="n">
        <v>197.76</v>
      </c>
      <c r="R134" t="n">
        <v>30.16</v>
      </c>
      <c r="S134" t="n">
        <v>25.4</v>
      </c>
      <c r="T134" t="n">
        <v>1550.46</v>
      </c>
      <c r="U134" t="n">
        <v>0.84</v>
      </c>
      <c r="V134" t="n">
        <v>0.89</v>
      </c>
      <c r="W134" t="n">
        <v>2.95</v>
      </c>
      <c r="X134" t="n">
        <v>0.09</v>
      </c>
      <c r="Y134" t="n">
        <v>1</v>
      </c>
      <c r="Z134" t="n">
        <v>10</v>
      </c>
      <c r="AA134" t="n">
        <v>315.8765156438383</v>
      </c>
      <c r="AB134" t="n">
        <v>432.1961841922535</v>
      </c>
      <c r="AC134" t="n">
        <v>390.9479869640983</v>
      </c>
      <c r="AD134" t="n">
        <v>315876.5156438383</v>
      </c>
      <c r="AE134" t="n">
        <v>432196.1841922535</v>
      </c>
      <c r="AF134" t="n">
        <v>1.619988507596569e-06</v>
      </c>
      <c r="AG134" t="n">
        <v>12</v>
      </c>
      <c r="AH134" t="n">
        <v>390947.9869640983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7.332</v>
      </c>
      <c r="E135" t="n">
        <v>13.64</v>
      </c>
      <c r="F135" t="n">
        <v>10.48</v>
      </c>
      <c r="G135" t="n">
        <v>125.72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185.19</v>
      </c>
      <c r="Q135" t="n">
        <v>197.76</v>
      </c>
      <c r="R135" t="n">
        <v>30.1</v>
      </c>
      <c r="S135" t="n">
        <v>25.4</v>
      </c>
      <c r="T135" t="n">
        <v>1519.72</v>
      </c>
      <c r="U135" t="n">
        <v>0.84</v>
      </c>
      <c r="V135" t="n">
        <v>0.89</v>
      </c>
      <c r="W135" t="n">
        <v>2.95</v>
      </c>
      <c r="X135" t="n">
        <v>0.09</v>
      </c>
      <c r="Y135" t="n">
        <v>1</v>
      </c>
      <c r="Z135" t="n">
        <v>10</v>
      </c>
      <c r="AA135" t="n">
        <v>315.9729483322785</v>
      </c>
      <c r="AB135" t="n">
        <v>432.3281276508873</v>
      </c>
      <c r="AC135" t="n">
        <v>391.0673379242239</v>
      </c>
      <c r="AD135" t="n">
        <v>315972.9483322785</v>
      </c>
      <c r="AE135" t="n">
        <v>432328.1276508872</v>
      </c>
      <c r="AF135" t="n">
        <v>1.620187384935145e-06</v>
      </c>
      <c r="AG135" t="n">
        <v>12</v>
      </c>
      <c r="AH135" t="n">
        <v>391067.3379242239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7.3348</v>
      </c>
      <c r="E136" t="n">
        <v>13.63</v>
      </c>
      <c r="F136" t="n">
        <v>10.47</v>
      </c>
      <c r="G136" t="n">
        <v>125.66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185.24</v>
      </c>
      <c r="Q136" t="n">
        <v>197.75</v>
      </c>
      <c r="R136" t="n">
        <v>29.94</v>
      </c>
      <c r="S136" t="n">
        <v>25.4</v>
      </c>
      <c r="T136" t="n">
        <v>1441.56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315.898142284064</v>
      </c>
      <c r="AB136" t="n">
        <v>432.2257747155104</v>
      </c>
      <c r="AC136" t="n">
        <v>390.974753409346</v>
      </c>
      <c r="AD136" t="n">
        <v>315898.142284064</v>
      </c>
      <c r="AE136" t="n">
        <v>432225.7747155104</v>
      </c>
      <c r="AF136" t="n">
        <v>1.620806114432938e-06</v>
      </c>
      <c r="AG136" t="n">
        <v>12</v>
      </c>
      <c r="AH136" t="n">
        <v>390974.753409346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7.3354</v>
      </c>
      <c r="E137" t="n">
        <v>13.63</v>
      </c>
      <c r="F137" t="n">
        <v>10.47</v>
      </c>
      <c r="G137" t="n">
        <v>125.64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185.4</v>
      </c>
      <c r="Q137" t="n">
        <v>197.75</v>
      </c>
      <c r="R137" t="n">
        <v>29.93</v>
      </c>
      <c r="S137" t="n">
        <v>25.4</v>
      </c>
      <c r="T137" t="n">
        <v>1434.38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316.0019659058637</v>
      </c>
      <c r="AB137" t="n">
        <v>432.3678307752315</v>
      </c>
      <c r="AC137" t="n">
        <v>391.1032518381044</v>
      </c>
      <c r="AD137" t="n">
        <v>316001.9659058637</v>
      </c>
      <c r="AE137" t="n">
        <v>432367.8307752315</v>
      </c>
      <c r="AF137" t="n">
        <v>1.620938699325322e-06</v>
      </c>
      <c r="AG137" t="n">
        <v>12</v>
      </c>
      <c r="AH137" t="n">
        <v>391103.2518381044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7.3339</v>
      </c>
      <c r="E138" t="n">
        <v>13.64</v>
      </c>
      <c r="F138" t="n">
        <v>10.47</v>
      </c>
      <c r="G138" t="n">
        <v>125.68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185.59</v>
      </c>
      <c r="Q138" t="n">
        <v>197.76</v>
      </c>
      <c r="R138" t="n">
        <v>29.89</v>
      </c>
      <c r="S138" t="n">
        <v>25.4</v>
      </c>
      <c r="T138" t="n">
        <v>1414.02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316.1801714720107</v>
      </c>
      <c r="AB138" t="n">
        <v>432.6116594927086</v>
      </c>
      <c r="AC138" t="n">
        <v>391.3238098850012</v>
      </c>
      <c r="AD138" t="n">
        <v>316180.1714720107</v>
      </c>
      <c r="AE138" t="n">
        <v>432611.6594927086</v>
      </c>
      <c r="AF138" t="n">
        <v>1.620607237094362e-06</v>
      </c>
      <c r="AG138" t="n">
        <v>12</v>
      </c>
      <c r="AH138" t="n">
        <v>391323.8098850012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7.3339</v>
      </c>
      <c r="E139" t="n">
        <v>13.64</v>
      </c>
      <c r="F139" t="n">
        <v>10.47</v>
      </c>
      <c r="G139" t="n">
        <v>125.68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185.78</v>
      </c>
      <c r="Q139" t="n">
        <v>197.75</v>
      </c>
      <c r="R139" t="n">
        <v>29.99</v>
      </c>
      <c r="S139" t="n">
        <v>25.4</v>
      </c>
      <c r="T139" t="n">
        <v>1464.8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316.3211567769266</v>
      </c>
      <c r="AB139" t="n">
        <v>432.8045618067271</v>
      </c>
      <c r="AC139" t="n">
        <v>391.4983018729099</v>
      </c>
      <c r="AD139" t="n">
        <v>316321.1567769265</v>
      </c>
      <c r="AE139" t="n">
        <v>432804.5618067271</v>
      </c>
      <c r="AF139" t="n">
        <v>1.620607237094362e-06</v>
      </c>
      <c r="AG139" t="n">
        <v>12</v>
      </c>
      <c r="AH139" t="n">
        <v>391498.3018729099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7.3335</v>
      </c>
      <c r="E140" t="n">
        <v>13.64</v>
      </c>
      <c r="F140" t="n">
        <v>10.47</v>
      </c>
      <c r="G140" t="n">
        <v>125.69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185.99</v>
      </c>
      <c r="Q140" t="n">
        <v>197.75</v>
      </c>
      <c r="R140" t="n">
        <v>29.95</v>
      </c>
      <c r="S140" t="n">
        <v>25.4</v>
      </c>
      <c r="T140" t="n">
        <v>1445.87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316.4869344940378</v>
      </c>
      <c r="AB140" t="n">
        <v>433.0313861928754</v>
      </c>
      <c r="AC140" t="n">
        <v>391.7034784579942</v>
      </c>
      <c r="AD140" t="n">
        <v>316486.9344940378</v>
      </c>
      <c r="AE140" t="n">
        <v>433031.3861928754</v>
      </c>
      <c r="AF140" t="n">
        <v>1.620518847166106e-06</v>
      </c>
      <c r="AG140" t="n">
        <v>12</v>
      </c>
      <c r="AH140" t="n">
        <v>391703.4784579942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7.3387</v>
      </c>
      <c r="E141" t="n">
        <v>13.63</v>
      </c>
      <c r="F141" t="n">
        <v>10.46</v>
      </c>
      <c r="G141" t="n">
        <v>125.57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185.91</v>
      </c>
      <c r="Q141" t="n">
        <v>197.75</v>
      </c>
      <c r="R141" t="n">
        <v>29.69</v>
      </c>
      <c r="S141" t="n">
        <v>25.4</v>
      </c>
      <c r="T141" t="n">
        <v>1316.5</v>
      </c>
      <c r="U141" t="n">
        <v>0.86</v>
      </c>
      <c r="V141" t="n">
        <v>0.89</v>
      </c>
      <c r="W141" t="n">
        <v>2.95</v>
      </c>
      <c r="X141" t="n">
        <v>0.07000000000000001</v>
      </c>
      <c r="Y141" t="n">
        <v>1</v>
      </c>
      <c r="Z141" t="n">
        <v>10</v>
      </c>
      <c r="AA141" t="n">
        <v>316.2558994905408</v>
      </c>
      <c r="AB141" t="n">
        <v>432.7152739085458</v>
      </c>
      <c r="AC141" t="n">
        <v>391.4175354864147</v>
      </c>
      <c r="AD141" t="n">
        <v>316255.8994905408</v>
      </c>
      <c r="AE141" t="n">
        <v>432715.2739085458</v>
      </c>
      <c r="AF141" t="n">
        <v>1.621667916233436e-06</v>
      </c>
      <c r="AG141" t="n">
        <v>12</v>
      </c>
      <c r="AH141" t="n">
        <v>391417.5354864147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7.3381</v>
      </c>
      <c r="E142" t="n">
        <v>13.63</v>
      </c>
      <c r="F142" t="n">
        <v>10.47</v>
      </c>
      <c r="G142" t="n">
        <v>125.58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3</v>
      </c>
      <c r="N142" t="n">
        <v>114.47</v>
      </c>
      <c r="O142" t="n">
        <v>43526.84</v>
      </c>
      <c r="P142" t="n">
        <v>186.08</v>
      </c>
      <c r="Q142" t="n">
        <v>197.75</v>
      </c>
      <c r="R142" t="n">
        <v>29.75</v>
      </c>
      <c r="S142" t="n">
        <v>25.4</v>
      </c>
      <c r="T142" t="n">
        <v>1345.34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316.4392979690152</v>
      </c>
      <c r="AB142" t="n">
        <v>432.9662077977644</v>
      </c>
      <c r="AC142" t="n">
        <v>391.6445205974341</v>
      </c>
      <c r="AD142" t="n">
        <v>316439.2979690152</v>
      </c>
      <c r="AE142" t="n">
        <v>432966.2077977644</v>
      </c>
      <c r="AF142" t="n">
        <v>1.621535331341051e-06</v>
      </c>
      <c r="AG142" t="n">
        <v>12</v>
      </c>
      <c r="AH142" t="n">
        <v>391644.5205974341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7.3362</v>
      </c>
      <c r="E143" t="n">
        <v>13.63</v>
      </c>
      <c r="F143" t="n">
        <v>10.47</v>
      </c>
      <c r="G143" t="n">
        <v>125.63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3</v>
      </c>
      <c r="N143" t="n">
        <v>114.85</v>
      </c>
      <c r="O143" t="n">
        <v>43605.54</v>
      </c>
      <c r="P143" t="n">
        <v>186.23</v>
      </c>
      <c r="Q143" t="n">
        <v>197.76</v>
      </c>
      <c r="R143" t="n">
        <v>29.8</v>
      </c>
      <c r="S143" t="n">
        <v>25.4</v>
      </c>
      <c r="T143" t="n">
        <v>1369.72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316.597811409602</v>
      </c>
      <c r="AB143" t="n">
        <v>433.1830928802947</v>
      </c>
      <c r="AC143" t="n">
        <v>391.8407064720879</v>
      </c>
      <c r="AD143" t="n">
        <v>316597.811409602</v>
      </c>
      <c r="AE143" t="n">
        <v>433183.0928802947</v>
      </c>
      <c r="AF143" t="n">
        <v>1.621115479181835e-06</v>
      </c>
      <c r="AG143" t="n">
        <v>12</v>
      </c>
      <c r="AH143" t="n">
        <v>391840.7064720879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7.3363</v>
      </c>
      <c r="E144" t="n">
        <v>13.63</v>
      </c>
      <c r="F144" t="n">
        <v>10.47</v>
      </c>
      <c r="G144" t="n">
        <v>125.62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3</v>
      </c>
      <c r="N144" t="n">
        <v>115.24</v>
      </c>
      <c r="O144" t="n">
        <v>43684.46</v>
      </c>
      <c r="P144" t="n">
        <v>186.39</v>
      </c>
      <c r="Q144" t="n">
        <v>197.75</v>
      </c>
      <c r="R144" t="n">
        <v>29.81</v>
      </c>
      <c r="S144" t="n">
        <v>25.4</v>
      </c>
      <c r="T144" t="n">
        <v>1376.85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316.7140083764527</v>
      </c>
      <c r="AB144" t="n">
        <v>433.3420786965882</v>
      </c>
      <c r="AC144" t="n">
        <v>391.9845189052123</v>
      </c>
      <c r="AD144" t="n">
        <v>316714.0083764527</v>
      </c>
      <c r="AE144" t="n">
        <v>433342.0786965882</v>
      </c>
      <c r="AF144" t="n">
        <v>1.621137576663899e-06</v>
      </c>
      <c r="AG144" t="n">
        <v>12</v>
      </c>
      <c r="AH144" t="n">
        <v>391984.5189052123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7.3362</v>
      </c>
      <c r="E145" t="n">
        <v>13.63</v>
      </c>
      <c r="F145" t="n">
        <v>10.47</v>
      </c>
      <c r="G145" t="n">
        <v>125.63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3</v>
      </c>
      <c r="N145" t="n">
        <v>115.64</v>
      </c>
      <c r="O145" t="n">
        <v>43763.7</v>
      </c>
      <c r="P145" t="n">
        <v>186.56</v>
      </c>
      <c r="Q145" t="n">
        <v>197.75</v>
      </c>
      <c r="R145" t="n">
        <v>29.92</v>
      </c>
      <c r="S145" t="n">
        <v>25.4</v>
      </c>
      <c r="T145" t="n">
        <v>1430.42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316.8426038535234</v>
      </c>
      <c r="AB145" t="n">
        <v>433.5180287015484</v>
      </c>
      <c r="AC145" t="n">
        <v>392.1436764886465</v>
      </c>
      <c r="AD145" t="n">
        <v>316842.6038535234</v>
      </c>
      <c r="AE145" t="n">
        <v>433518.0287015484</v>
      </c>
      <c r="AF145" t="n">
        <v>1.621115479181835e-06</v>
      </c>
      <c r="AG145" t="n">
        <v>12</v>
      </c>
      <c r="AH145" t="n">
        <v>392143.6764886465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7.3351</v>
      </c>
      <c r="E146" t="n">
        <v>13.63</v>
      </c>
      <c r="F146" t="n">
        <v>10.47</v>
      </c>
      <c r="G146" t="n">
        <v>125.65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3</v>
      </c>
      <c r="N146" t="n">
        <v>116.03</v>
      </c>
      <c r="O146" t="n">
        <v>43843.04</v>
      </c>
      <c r="P146" t="n">
        <v>186.65</v>
      </c>
      <c r="Q146" t="n">
        <v>197.75</v>
      </c>
      <c r="R146" t="n">
        <v>29.95</v>
      </c>
      <c r="S146" t="n">
        <v>25.4</v>
      </c>
      <c r="T146" t="n">
        <v>1446.63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316.9367918991654</v>
      </c>
      <c r="AB146" t="n">
        <v>433.6469009408789</v>
      </c>
      <c r="AC146" t="n">
        <v>392.2602493423287</v>
      </c>
      <c r="AD146" t="n">
        <v>316936.7918991654</v>
      </c>
      <c r="AE146" t="n">
        <v>433646.900940879</v>
      </c>
      <c r="AF146" t="n">
        <v>1.62087240687913e-06</v>
      </c>
      <c r="AG146" t="n">
        <v>12</v>
      </c>
      <c r="AH146" t="n">
        <v>392260.2493423288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7.3359</v>
      </c>
      <c r="E147" t="n">
        <v>13.63</v>
      </c>
      <c r="F147" t="n">
        <v>10.47</v>
      </c>
      <c r="G147" t="n">
        <v>125.63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3</v>
      </c>
      <c r="N147" t="n">
        <v>116.42</v>
      </c>
      <c r="O147" t="n">
        <v>43922.6</v>
      </c>
      <c r="P147" t="n">
        <v>186.72</v>
      </c>
      <c r="Q147" t="n">
        <v>197.75</v>
      </c>
      <c r="R147" t="n">
        <v>29.93</v>
      </c>
      <c r="S147" t="n">
        <v>25.4</v>
      </c>
      <c r="T147" t="n">
        <v>1437.92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316.9687723532122</v>
      </c>
      <c r="AB147" t="n">
        <v>433.6906580089839</v>
      </c>
      <c r="AC147" t="n">
        <v>392.2998302972672</v>
      </c>
      <c r="AD147" t="n">
        <v>316968.7723532122</v>
      </c>
      <c r="AE147" t="n">
        <v>433690.6580089839</v>
      </c>
      <c r="AF147" t="n">
        <v>1.621049186735642e-06</v>
      </c>
      <c r="AG147" t="n">
        <v>12</v>
      </c>
      <c r="AH147" t="n">
        <v>392299.8302972672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7.3335</v>
      </c>
      <c r="E148" t="n">
        <v>13.64</v>
      </c>
      <c r="F148" t="n">
        <v>10.47</v>
      </c>
      <c r="G148" t="n">
        <v>125.69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3</v>
      </c>
      <c r="N148" t="n">
        <v>116.82</v>
      </c>
      <c r="O148" t="n">
        <v>44002.37</v>
      </c>
      <c r="P148" t="n">
        <v>186.91</v>
      </c>
      <c r="Q148" t="n">
        <v>197.75</v>
      </c>
      <c r="R148" t="n">
        <v>29.92</v>
      </c>
      <c r="S148" t="n">
        <v>25.4</v>
      </c>
      <c r="T148" t="n">
        <v>1430.21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317.1696374164625</v>
      </c>
      <c r="AB148" t="n">
        <v>433.9654904500641</v>
      </c>
      <c r="AC148" t="n">
        <v>392.5484331159005</v>
      </c>
      <c r="AD148" t="n">
        <v>317169.6374164625</v>
      </c>
      <c r="AE148" t="n">
        <v>433965.4904500641</v>
      </c>
      <c r="AF148" t="n">
        <v>1.620518847166106e-06</v>
      </c>
      <c r="AG148" t="n">
        <v>12</v>
      </c>
      <c r="AH148" t="n">
        <v>392548.4331159005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7.3353</v>
      </c>
      <c r="E149" t="n">
        <v>13.63</v>
      </c>
      <c r="F149" t="n">
        <v>10.47</v>
      </c>
      <c r="G149" t="n">
        <v>125.65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3</v>
      </c>
      <c r="N149" t="n">
        <v>117.22</v>
      </c>
      <c r="O149" t="n">
        <v>44082.36</v>
      </c>
      <c r="P149" t="n">
        <v>186.92</v>
      </c>
      <c r="Q149" t="n">
        <v>197.75</v>
      </c>
      <c r="R149" t="n">
        <v>29.89</v>
      </c>
      <c r="S149" t="n">
        <v>25.4</v>
      </c>
      <c r="T149" t="n">
        <v>1415.22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317.1321139570726</v>
      </c>
      <c r="AB149" t="n">
        <v>433.9141491975088</v>
      </c>
      <c r="AC149" t="n">
        <v>392.501991800431</v>
      </c>
      <c r="AD149" t="n">
        <v>317132.1139570726</v>
      </c>
      <c r="AE149" t="n">
        <v>433914.1491975088</v>
      </c>
      <c r="AF149" t="n">
        <v>1.620916601843258e-06</v>
      </c>
      <c r="AG149" t="n">
        <v>12</v>
      </c>
      <c r="AH149" t="n">
        <v>392501.991800431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7.3369</v>
      </c>
      <c r="E150" t="n">
        <v>13.63</v>
      </c>
      <c r="F150" t="n">
        <v>10.47</v>
      </c>
      <c r="G150" t="n">
        <v>125.61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3</v>
      </c>
      <c r="N150" t="n">
        <v>117.62</v>
      </c>
      <c r="O150" t="n">
        <v>44162.57</v>
      </c>
      <c r="P150" t="n">
        <v>186.89</v>
      </c>
      <c r="Q150" t="n">
        <v>197.75</v>
      </c>
      <c r="R150" t="n">
        <v>29.86</v>
      </c>
      <c r="S150" t="n">
        <v>25.4</v>
      </c>
      <c r="T150" t="n">
        <v>1399.91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317.0699303855382</v>
      </c>
      <c r="AB150" t="n">
        <v>433.8290668915898</v>
      </c>
      <c r="AC150" t="n">
        <v>392.4250296303752</v>
      </c>
      <c r="AD150" t="n">
        <v>317069.9303855382</v>
      </c>
      <c r="AE150" t="n">
        <v>433829.0668915898</v>
      </c>
      <c r="AF150" t="n">
        <v>1.621270161556283e-06</v>
      </c>
      <c r="AG150" t="n">
        <v>12</v>
      </c>
      <c r="AH150" t="n">
        <v>392425.0296303752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7.3378</v>
      </c>
      <c r="E151" t="n">
        <v>13.63</v>
      </c>
      <c r="F151" t="n">
        <v>10.47</v>
      </c>
      <c r="G151" t="n">
        <v>125.59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3</v>
      </c>
      <c r="N151" t="n">
        <v>118.02</v>
      </c>
      <c r="O151" t="n">
        <v>44243</v>
      </c>
      <c r="P151" t="n">
        <v>187.01</v>
      </c>
      <c r="Q151" t="n">
        <v>197.75</v>
      </c>
      <c r="R151" t="n">
        <v>29.81</v>
      </c>
      <c r="S151" t="n">
        <v>25.4</v>
      </c>
      <c r="T151" t="n">
        <v>1376.07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317.1364751340591</v>
      </c>
      <c r="AB151" t="n">
        <v>433.9201163522633</v>
      </c>
      <c r="AC151" t="n">
        <v>392.5073894583107</v>
      </c>
      <c r="AD151" t="n">
        <v>317136.4751340591</v>
      </c>
      <c r="AE151" t="n">
        <v>433920.1163522633</v>
      </c>
      <c r="AF151" t="n">
        <v>1.621469038894859e-06</v>
      </c>
      <c r="AG151" t="n">
        <v>12</v>
      </c>
      <c r="AH151" t="n">
        <v>392507.3894583107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7.3377</v>
      </c>
      <c r="E152" t="n">
        <v>13.63</v>
      </c>
      <c r="F152" t="n">
        <v>10.47</v>
      </c>
      <c r="G152" t="n">
        <v>125.59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3</v>
      </c>
      <c r="N152" t="n">
        <v>118.43</v>
      </c>
      <c r="O152" t="n">
        <v>44323.66</v>
      </c>
      <c r="P152" t="n">
        <v>187</v>
      </c>
      <c r="Q152" t="n">
        <v>197.75</v>
      </c>
      <c r="R152" t="n">
        <v>29.76</v>
      </c>
      <c r="S152" t="n">
        <v>25.4</v>
      </c>
      <c r="T152" t="n">
        <v>1351.77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317.1315542247155</v>
      </c>
      <c r="AB152" t="n">
        <v>433.9133833470041</v>
      </c>
      <c r="AC152" t="n">
        <v>392.5012990416237</v>
      </c>
      <c r="AD152" t="n">
        <v>317131.5542247155</v>
      </c>
      <c r="AE152" t="n">
        <v>433913.3833470041</v>
      </c>
      <c r="AF152" t="n">
        <v>1.621446941412795e-06</v>
      </c>
      <c r="AG152" t="n">
        <v>12</v>
      </c>
      <c r="AH152" t="n">
        <v>392501.2990416237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7.3378</v>
      </c>
      <c r="E153" t="n">
        <v>13.63</v>
      </c>
      <c r="F153" t="n">
        <v>10.47</v>
      </c>
      <c r="G153" t="n">
        <v>125.59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3</v>
      </c>
      <c r="N153" t="n">
        <v>118.83</v>
      </c>
      <c r="O153" t="n">
        <v>44404.54</v>
      </c>
      <c r="P153" t="n">
        <v>187.06</v>
      </c>
      <c r="Q153" t="n">
        <v>197.75</v>
      </c>
      <c r="R153" t="n">
        <v>29.74</v>
      </c>
      <c r="S153" t="n">
        <v>25.4</v>
      </c>
      <c r="T153" t="n">
        <v>1339.75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317.1735568109034</v>
      </c>
      <c r="AB153" t="n">
        <v>433.9708531384498</v>
      </c>
      <c r="AC153" t="n">
        <v>392.5532839968332</v>
      </c>
      <c r="AD153" t="n">
        <v>317173.5568109034</v>
      </c>
      <c r="AE153" t="n">
        <v>433970.8531384498</v>
      </c>
      <c r="AF153" t="n">
        <v>1.621469038894859e-06</v>
      </c>
      <c r="AG153" t="n">
        <v>12</v>
      </c>
      <c r="AH153" t="n">
        <v>392553.2839968331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7.3369</v>
      </c>
      <c r="E154" t="n">
        <v>13.63</v>
      </c>
      <c r="F154" t="n">
        <v>10.47</v>
      </c>
      <c r="G154" t="n">
        <v>125.61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3</v>
      </c>
      <c r="N154" t="n">
        <v>119.24</v>
      </c>
      <c r="O154" t="n">
        <v>44485.65</v>
      </c>
      <c r="P154" t="n">
        <v>187.1</v>
      </c>
      <c r="Q154" t="n">
        <v>197.77</v>
      </c>
      <c r="R154" t="n">
        <v>29.86</v>
      </c>
      <c r="S154" t="n">
        <v>25.4</v>
      </c>
      <c r="T154" t="n">
        <v>1400.81</v>
      </c>
      <c r="U154" t="n">
        <v>0.85</v>
      </c>
      <c r="V154" t="n">
        <v>0.89</v>
      </c>
      <c r="W154" t="n">
        <v>2.94</v>
      </c>
      <c r="X154" t="n">
        <v>0.08</v>
      </c>
      <c r="Y154" t="n">
        <v>1</v>
      </c>
      <c r="Z154" t="n">
        <v>10</v>
      </c>
      <c r="AA154" t="n">
        <v>317.2256925329112</v>
      </c>
      <c r="AB154" t="n">
        <v>434.0421875333666</v>
      </c>
      <c r="AC154" t="n">
        <v>392.6178103372175</v>
      </c>
      <c r="AD154" t="n">
        <v>317225.6925329113</v>
      </c>
      <c r="AE154" t="n">
        <v>434042.1875333666</v>
      </c>
      <c r="AF154" t="n">
        <v>1.621270161556283e-06</v>
      </c>
      <c r="AG154" t="n">
        <v>12</v>
      </c>
      <c r="AH154" t="n">
        <v>392617.8103372175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7.3381</v>
      </c>
      <c r="E155" t="n">
        <v>13.63</v>
      </c>
      <c r="F155" t="n">
        <v>10.47</v>
      </c>
      <c r="G155" t="n">
        <v>125.58</v>
      </c>
      <c r="H155" t="n">
        <v>1.95</v>
      </c>
      <c r="I155" t="n">
        <v>5</v>
      </c>
      <c r="J155" t="n">
        <v>359.45</v>
      </c>
      <c r="K155" t="n">
        <v>60.56</v>
      </c>
      <c r="L155" t="n">
        <v>39.25</v>
      </c>
      <c r="M155" t="n">
        <v>3</v>
      </c>
      <c r="N155" t="n">
        <v>119.65</v>
      </c>
      <c r="O155" t="n">
        <v>44566.98</v>
      </c>
      <c r="P155" t="n">
        <v>187.17</v>
      </c>
      <c r="Q155" t="n">
        <v>197.75</v>
      </c>
      <c r="R155" t="n">
        <v>29.75</v>
      </c>
      <c r="S155" t="n">
        <v>25.4</v>
      </c>
      <c r="T155" t="n">
        <v>1347.25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317.2476454755884</v>
      </c>
      <c r="AB155" t="n">
        <v>434.0722245180329</v>
      </c>
      <c r="AC155" t="n">
        <v>392.6449806342245</v>
      </c>
      <c r="AD155" t="n">
        <v>317247.6454755884</v>
      </c>
      <c r="AE155" t="n">
        <v>434072.2245180329</v>
      </c>
      <c r="AF155" t="n">
        <v>1.621535331341051e-06</v>
      </c>
      <c r="AG155" t="n">
        <v>12</v>
      </c>
      <c r="AH155" t="n">
        <v>392644.9806342245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7.342</v>
      </c>
      <c r="E156" t="n">
        <v>13.62</v>
      </c>
      <c r="F156" t="n">
        <v>10.46</v>
      </c>
      <c r="G156" t="n">
        <v>125.5</v>
      </c>
      <c r="H156" t="n">
        <v>1.96</v>
      </c>
      <c r="I156" t="n">
        <v>5</v>
      </c>
      <c r="J156" t="n">
        <v>360.12</v>
      </c>
      <c r="K156" t="n">
        <v>60.56</v>
      </c>
      <c r="L156" t="n">
        <v>39.5</v>
      </c>
      <c r="M156" t="n">
        <v>3</v>
      </c>
      <c r="N156" t="n">
        <v>120.06</v>
      </c>
      <c r="O156" t="n">
        <v>44648.55</v>
      </c>
      <c r="P156" t="n">
        <v>187</v>
      </c>
      <c r="Q156" t="n">
        <v>197.75</v>
      </c>
      <c r="R156" t="n">
        <v>29.55</v>
      </c>
      <c r="S156" t="n">
        <v>25.4</v>
      </c>
      <c r="T156" t="n">
        <v>1246.15</v>
      </c>
      <c r="U156" t="n">
        <v>0.86</v>
      </c>
      <c r="V156" t="n">
        <v>0.89</v>
      </c>
      <c r="W156" t="n">
        <v>2.94</v>
      </c>
      <c r="X156" t="n">
        <v>0.07000000000000001</v>
      </c>
      <c r="Y156" t="n">
        <v>1</v>
      </c>
      <c r="Z156" t="n">
        <v>10</v>
      </c>
      <c r="AA156" t="n">
        <v>316.9819092392058</v>
      </c>
      <c r="AB156" t="n">
        <v>433.708632475959</v>
      </c>
      <c r="AC156" t="n">
        <v>392.3160893063414</v>
      </c>
      <c r="AD156" t="n">
        <v>316981.9092392058</v>
      </c>
      <c r="AE156" t="n">
        <v>433708.632475959</v>
      </c>
      <c r="AF156" t="n">
        <v>1.622397133141549e-06</v>
      </c>
      <c r="AG156" t="n">
        <v>12</v>
      </c>
      <c r="AH156" t="n">
        <v>392316.0893063414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7.3384</v>
      </c>
      <c r="E157" t="n">
        <v>13.63</v>
      </c>
      <c r="F157" t="n">
        <v>10.46</v>
      </c>
      <c r="G157" t="n">
        <v>125.58</v>
      </c>
      <c r="H157" t="n">
        <v>1.96</v>
      </c>
      <c r="I157" t="n">
        <v>5</v>
      </c>
      <c r="J157" t="n">
        <v>360.78</v>
      </c>
      <c r="K157" t="n">
        <v>60.56</v>
      </c>
      <c r="L157" t="n">
        <v>39.75</v>
      </c>
      <c r="M157" t="n">
        <v>3</v>
      </c>
      <c r="N157" t="n">
        <v>120.47</v>
      </c>
      <c r="O157" t="n">
        <v>44730.35</v>
      </c>
      <c r="P157" t="n">
        <v>187.11</v>
      </c>
      <c r="Q157" t="n">
        <v>197.75</v>
      </c>
      <c r="R157" t="n">
        <v>29.69</v>
      </c>
      <c r="S157" t="n">
        <v>25.4</v>
      </c>
      <c r="T157" t="n">
        <v>1317.55</v>
      </c>
      <c r="U157" t="n">
        <v>0.86</v>
      </c>
      <c r="V157" t="n">
        <v>0.89</v>
      </c>
      <c r="W157" t="n">
        <v>2.95</v>
      </c>
      <c r="X157" t="n">
        <v>0.07000000000000001</v>
      </c>
      <c r="Y157" t="n">
        <v>1</v>
      </c>
      <c r="Z157" t="n">
        <v>10</v>
      </c>
      <c r="AA157" t="n">
        <v>317.1532368386268</v>
      </c>
      <c r="AB157" t="n">
        <v>433.9430504559271</v>
      </c>
      <c r="AC157" t="n">
        <v>392.528134763309</v>
      </c>
      <c r="AD157" t="n">
        <v>317153.2368386268</v>
      </c>
      <c r="AE157" t="n">
        <v>433943.050455927</v>
      </c>
      <c r="AF157" t="n">
        <v>1.621601623787244e-06</v>
      </c>
      <c r="AG157" t="n">
        <v>12</v>
      </c>
      <c r="AH157" t="n">
        <v>392528.134763309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7.3387</v>
      </c>
      <c r="E158" t="n">
        <v>13.63</v>
      </c>
      <c r="F158" t="n">
        <v>10.46</v>
      </c>
      <c r="G158" t="n">
        <v>125.57</v>
      </c>
      <c r="H158" t="n">
        <v>1.97</v>
      </c>
      <c r="I158" t="n">
        <v>5</v>
      </c>
      <c r="J158" t="n">
        <v>361.44</v>
      </c>
      <c r="K158" t="n">
        <v>60.56</v>
      </c>
      <c r="L158" t="n">
        <v>40</v>
      </c>
      <c r="M158" t="n">
        <v>3</v>
      </c>
      <c r="N158" t="n">
        <v>120.89</v>
      </c>
      <c r="O158" t="n">
        <v>44812.39</v>
      </c>
      <c r="P158" t="n">
        <v>187.21</v>
      </c>
      <c r="Q158" t="n">
        <v>197.75</v>
      </c>
      <c r="R158" t="n">
        <v>29.74</v>
      </c>
      <c r="S158" t="n">
        <v>25.4</v>
      </c>
      <c r="T158" t="n">
        <v>1339.23</v>
      </c>
      <c r="U158" t="n">
        <v>0.85</v>
      </c>
      <c r="V158" t="n">
        <v>0.89</v>
      </c>
      <c r="W158" t="n">
        <v>2.95</v>
      </c>
      <c r="X158" t="n">
        <v>0.07000000000000001</v>
      </c>
      <c r="Y158" t="n">
        <v>1</v>
      </c>
      <c r="Z158" t="n">
        <v>10</v>
      </c>
      <c r="AA158" t="n">
        <v>317.2199048507608</v>
      </c>
      <c r="AB158" t="n">
        <v>434.0342685713138</v>
      </c>
      <c r="AC158" t="n">
        <v>392.6106471497887</v>
      </c>
      <c r="AD158" t="n">
        <v>317219.9048507608</v>
      </c>
      <c r="AE158" t="n">
        <v>434034.2685713138</v>
      </c>
      <c r="AF158" t="n">
        <v>1.621667916233436e-06</v>
      </c>
      <c r="AG158" t="n">
        <v>12</v>
      </c>
      <c r="AH158" t="n">
        <v>392610.6471497887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7.133</v>
      </c>
      <c r="E2" t="n">
        <v>14.02</v>
      </c>
      <c r="F2" t="n">
        <v>11.47</v>
      </c>
      <c r="G2" t="n">
        <v>12.75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52</v>
      </c>
      <c r="N2" t="n">
        <v>6.84</v>
      </c>
      <c r="O2" t="n">
        <v>7851.41</v>
      </c>
      <c r="P2" t="n">
        <v>74.02</v>
      </c>
      <c r="Q2" t="n">
        <v>197.99</v>
      </c>
      <c r="R2" t="n">
        <v>60.87</v>
      </c>
      <c r="S2" t="n">
        <v>25.4</v>
      </c>
      <c r="T2" t="n">
        <v>16662.29</v>
      </c>
      <c r="U2" t="n">
        <v>0.42</v>
      </c>
      <c r="V2" t="n">
        <v>0.8100000000000001</v>
      </c>
      <c r="W2" t="n">
        <v>3.03</v>
      </c>
      <c r="X2" t="n">
        <v>1.08</v>
      </c>
      <c r="Y2" t="n">
        <v>1</v>
      </c>
      <c r="Z2" t="n">
        <v>10</v>
      </c>
      <c r="AA2" t="n">
        <v>198.4622538015477</v>
      </c>
      <c r="AB2" t="n">
        <v>271.5448111878555</v>
      </c>
      <c r="AC2" t="n">
        <v>245.6289555237022</v>
      </c>
      <c r="AD2" t="n">
        <v>198462.2538015477</v>
      </c>
      <c r="AE2" t="n">
        <v>271544.8111878555</v>
      </c>
      <c r="AF2" t="n">
        <v>1.996066247128625e-06</v>
      </c>
      <c r="AG2" t="n">
        <v>13</v>
      </c>
      <c r="AH2" t="n">
        <v>245628.9555237023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7.3275</v>
      </c>
      <c r="E3" t="n">
        <v>13.65</v>
      </c>
      <c r="F3" t="n">
        <v>11.25</v>
      </c>
      <c r="G3" t="n">
        <v>15.7</v>
      </c>
      <c r="H3" t="n">
        <v>0.35</v>
      </c>
      <c r="I3" t="n">
        <v>43</v>
      </c>
      <c r="J3" t="n">
        <v>62.05</v>
      </c>
      <c r="K3" t="n">
        <v>28.92</v>
      </c>
      <c r="L3" t="n">
        <v>1.25</v>
      </c>
      <c r="M3" t="n">
        <v>41</v>
      </c>
      <c r="N3" t="n">
        <v>6.88</v>
      </c>
      <c r="O3" t="n">
        <v>7887.12</v>
      </c>
      <c r="P3" t="n">
        <v>72.06</v>
      </c>
      <c r="Q3" t="n">
        <v>197.87</v>
      </c>
      <c r="R3" t="n">
        <v>54.26</v>
      </c>
      <c r="S3" t="n">
        <v>25.4</v>
      </c>
      <c r="T3" t="n">
        <v>13413.48</v>
      </c>
      <c r="U3" t="n">
        <v>0.47</v>
      </c>
      <c r="V3" t="n">
        <v>0.83</v>
      </c>
      <c r="W3" t="n">
        <v>3.01</v>
      </c>
      <c r="X3" t="n">
        <v>0.86</v>
      </c>
      <c r="Y3" t="n">
        <v>1</v>
      </c>
      <c r="Z3" t="n">
        <v>10</v>
      </c>
      <c r="AA3" t="n">
        <v>185.4900420512985</v>
      </c>
      <c r="AB3" t="n">
        <v>253.7956587775816</v>
      </c>
      <c r="AC3" t="n">
        <v>229.5737573083674</v>
      </c>
      <c r="AD3" t="n">
        <v>185490.0420512985</v>
      </c>
      <c r="AE3" t="n">
        <v>253795.6587775816</v>
      </c>
      <c r="AF3" t="n">
        <v>2.050494241670405e-06</v>
      </c>
      <c r="AG3" t="n">
        <v>12</v>
      </c>
      <c r="AH3" t="n">
        <v>229573.7573083673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7.4844</v>
      </c>
      <c r="E4" t="n">
        <v>13.36</v>
      </c>
      <c r="F4" t="n">
        <v>11.08</v>
      </c>
      <c r="G4" t="n">
        <v>18.99</v>
      </c>
      <c r="H4" t="n">
        <v>0.42</v>
      </c>
      <c r="I4" t="n">
        <v>35</v>
      </c>
      <c r="J4" t="n">
        <v>62.34</v>
      </c>
      <c r="K4" t="n">
        <v>28.92</v>
      </c>
      <c r="L4" t="n">
        <v>1.5</v>
      </c>
      <c r="M4" t="n">
        <v>33</v>
      </c>
      <c r="N4" t="n">
        <v>6.92</v>
      </c>
      <c r="O4" t="n">
        <v>7922.85</v>
      </c>
      <c r="P4" t="n">
        <v>70.39</v>
      </c>
      <c r="Q4" t="n">
        <v>197.8</v>
      </c>
      <c r="R4" t="n">
        <v>48.83</v>
      </c>
      <c r="S4" t="n">
        <v>25.4</v>
      </c>
      <c r="T4" t="n">
        <v>10735.45</v>
      </c>
      <c r="U4" t="n">
        <v>0.52</v>
      </c>
      <c r="V4" t="n">
        <v>0.84</v>
      </c>
      <c r="W4" t="n">
        <v>2.99</v>
      </c>
      <c r="X4" t="n">
        <v>0.6899999999999999</v>
      </c>
      <c r="Y4" t="n">
        <v>1</v>
      </c>
      <c r="Z4" t="n">
        <v>10</v>
      </c>
      <c r="AA4" t="n">
        <v>182.3007879533019</v>
      </c>
      <c r="AB4" t="n">
        <v>249.431980620744</v>
      </c>
      <c r="AC4" t="n">
        <v>225.6265424703563</v>
      </c>
      <c r="AD4" t="n">
        <v>182300.7879533019</v>
      </c>
      <c r="AE4" t="n">
        <v>249431.9806207441</v>
      </c>
      <c r="AF4" t="n">
        <v>2.094400423385599e-06</v>
      </c>
      <c r="AG4" t="n">
        <v>12</v>
      </c>
      <c r="AH4" t="n">
        <v>225626.5424703563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7.5901</v>
      </c>
      <c r="E5" t="n">
        <v>13.18</v>
      </c>
      <c r="F5" t="n">
        <v>10.96</v>
      </c>
      <c r="G5" t="n">
        <v>21.93</v>
      </c>
      <c r="H5" t="n">
        <v>0.49</v>
      </c>
      <c r="I5" t="n">
        <v>30</v>
      </c>
      <c r="J5" t="n">
        <v>62.63</v>
      </c>
      <c r="K5" t="n">
        <v>28.92</v>
      </c>
      <c r="L5" t="n">
        <v>1.75</v>
      </c>
      <c r="M5" t="n">
        <v>28</v>
      </c>
      <c r="N5" t="n">
        <v>6.96</v>
      </c>
      <c r="O5" t="n">
        <v>7958.6</v>
      </c>
      <c r="P5" t="n">
        <v>69.06</v>
      </c>
      <c r="Q5" t="n">
        <v>197.92</v>
      </c>
      <c r="R5" t="n">
        <v>45.04</v>
      </c>
      <c r="S5" t="n">
        <v>25.4</v>
      </c>
      <c r="T5" t="n">
        <v>8866.530000000001</v>
      </c>
      <c r="U5" t="n">
        <v>0.5600000000000001</v>
      </c>
      <c r="V5" t="n">
        <v>0.85</v>
      </c>
      <c r="W5" t="n">
        <v>2.99</v>
      </c>
      <c r="X5" t="n">
        <v>0.57</v>
      </c>
      <c r="Y5" t="n">
        <v>1</v>
      </c>
      <c r="Z5" t="n">
        <v>10</v>
      </c>
      <c r="AA5" t="n">
        <v>180.0684336583719</v>
      </c>
      <c r="AB5" t="n">
        <v>246.3775749899016</v>
      </c>
      <c r="AC5" t="n">
        <v>222.8636450260352</v>
      </c>
      <c r="AD5" t="n">
        <v>180068.4336583719</v>
      </c>
      <c r="AE5" t="n">
        <v>246377.5749899016</v>
      </c>
      <c r="AF5" t="n">
        <v>2.123979030187996e-06</v>
      </c>
      <c r="AG5" t="n">
        <v>12</v>
      </c>
      <c r="AH5" t="n">
        <v>222863.6450260352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7.6576</v>
      </c>
      <c r="E6" t="n">
        <v>13.06</v>
      </c>
      <c r="F6" t="n">
        <v>10.9</v>
      </c>
      <c r="G6" t="n">
        <v>25.16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68.03</v>
      </c>
      <c r="Q6" t="n">
        <v>197.76</v>
      </c>
      <c r="R6" t="n">
        <v>43.09</v>
      </c>
      <c r="S6" t="n">
        <v>25.4</v>
      </c>
      <c r="T6" t="n">
        <v>7909.48</v>
      </c>
      <c r="U6" t="n">
        <v>0.59</v>
      </c>
      <c r="V6" t="n">
        <v>0.85</v>
      </c>
      <c r="W6" t="n">
        <v>2.99</v>
      </c>
      <c r="X6" t="n">
        <v>0.51</v>
      </c>
      <c r="Y6" t="n">
        <v>1</v>
      </c>
      <c r="Z6" t="n">
        <v>10</v>
      </c>
      <c r="AA6" t="n">
        <v>178.580456374242</v>
      </c>
      <c r="AB6" t="n">
        <v>244.3416588248313</v>
      </c>
      <c r="AC6" t="n">
        <v>221.0220338423323</v>
      </c>
      <c r="AD6" t="n">
        <v>178580.456374242</v>
      </c>
      <c r="AE6" t="n">
        <v>244341.6588248313</v>
      </c>
      <c r="AF6" t="n">
        <v>2.142867922895297e-06</v>
      </c>
      <c r="AG6" t="n">
        <v>12</v>
      </c>
      <c r="AH6" t="n">
        <v>221022.0338423323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7.7172</v>
      </c>
      <c r="E7" t="n">
        <v>12.96</v>
      </c>
      <c r="F7" t="n">
        <v>10.84</v>
      </c>
      <c r="G7" t="n">
        <v>28.29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21</v>
      </c>
      <c r="N7" t="n">
        <v>7.04</v>
      </c>
      <c r="O7" t="n">
        <v>8030.17</v>
      </c>
      <c r="P7" t="n">
        <v>67.29000000000001</v>
      </c>
      <c r="Q7" t="n">
        <v>197.81</v>
      </c>
      <c r="R7" t="n">
        <v>41.35</v>
      </c>
      <c r="S7" t="n">
        <v>25.4</v>
      </c>
      <c r="T7" t="n">
        <v>7056.35</v>
      </c>
      <c r="U7" t="n">
        <v>0.61</v>
      </c>
      <c r="V7" t="n">
        <v>0.86</v>
      </c>
      <c r="W7" t="n">
        <v>2.98</v>
      </c>
      <c r="X7" t="n">
        <v>0.45</v>
      </c>
      <c r="Y7" t="n">
        <v>1</v>
      </c>
      <c r="Z7" t="n">
        <v>10</v>
      </c>
      <c r="AA7" t="n">
        <v>177.3936193242004</v>
      </c>
      <c r="AB7" t="n">
        <v>242.7177760134099</v>
      </c>
      <c r="AC7" t="n">
        <v>219.5531321272986</v>
      </c>
      <c r="AD7" t="n">
        <v>177393.6193242004</v>
      </c>
      <c r="AE7" t="n">
        <v>242717.7760134099</v>
      </c>
      <c r="AF7" t="n">
        <v>2.159546115567226e-06</v>
      </c>
      <c r="AG7" t="n">
        <v>12</v>
      </c>
      <c r="AH7" t="n">
        <v>219553.1321272986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7.7877</v>
      </c>
      <c r="E8" t="n">
        <v>12.84</v>
      </c>
      <c r="F8" t="n">
        <v>10.77</v>
      </c>
      <c r="G8" t="n">
        <v>32.3</v>
      </c>
      <c r="H8" t="n">
        <v>0.6899999999999999</v>
      </c>
      <c r="I8" t="n">
        <v>20</v>
      </c>
      <c r="J8" t="n">
        <v>63.5</v>
      </c>
      <c r="K8" t="n">
        <v>28.92</v>
      </c>
      <c r="L8" t="n">
        <v>2.5</v>
      </c>
      <c r="M8" t="n">
        <v>18</v>
      </c>
      <c r="N8" t="n">
        <v>7.08</v>
      </c>
      <c r="O8" t="n">
        <v>8065.98</v>
      </c>
      <c r="P8" t="n">
        <v>66.09</v>
      </c>
      <c r="Q8" t="n">
        <v>197.85</v>
      </c>
      <c r="R8" t="n">
        <v>38.99</v>
      </c>
      <c r="S8" t="n">
        <v>25.4</v>
      </c>
      <c r="T8" t="n">
        <v>5888.74</v>
      </c>
      <c r="U8" t="n">
        <v>0.65</v>
      </c>
      <c r="V8" t="n">
        <v>0.86</v>
      </c>
      <c r="W8" t="n">
        <v>2.97</v>
      </c>
      <c r="X8" t="n">
        <v>0.38</v>
      </c>
      <c r="Y8" t="n">
        <v>1</v>
      </c>
      <c r="Z8" t="n">
        <v>10</v>
      </c>
      <c r="AA8" t="n">
        <v>175.788249521239</v>
      </c>
      <c r="AB8" t="n">
        <v>240.521238225082</v>
      </c>
      <c r="AC8" t="n">
        <v>217.5662288226279</v>
      </c>
      <c r="AD8" t="n">
        <v>175788.249521239</v>
      </c>
      <c r="AE8" t="n">
        <v>240521.2382250821</v>
      </c>
      <c r="AF8" t="n">
        <v>2.179274514617074e-06</v>
      </c>
      <c r="AG8" t="n">
        <v>12</v>
      </c>
      <c r="AH8" t="n">
        <v>217566.2288226279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7.8305</v>
      </c>
      <c r="E9" t="n">
        <v>12.77</v>
      </c>
      <c r="F9" t="n">
        <v>10.72</v>
      </c>
      <c r="G9" t="n">
        <v>35.75</v>
      </c>
      <c r="H9" t="n">
        <v>0.75</v>
      </c>
      <c r="I9" t="n">
        <v>18</v>
      </c>
      <c r="J9" t="n">
        <v>63.79</v>
      </c>
      <c r="K9" t="n">
        <v>28.92</v>
      </c>
      <c r="L9" t="n">
        <v>2.75</v>
      </c>
      <c r="M9" t="n">
        <v>16</v>
      </c>
      <c r="N9" t="n">
        <v>7.12</v>
      </c>
      <c r="O9" t="n">
        <v>8101.81</v>
      </c>
      <c r="P9" t="n">
        <v>65.22</v>
      </c>
      <c r="Q9" t="n">
        <v>197.77</v>
      </c>
      <c r="R9" t="n">
        <v>37.75</v>
      </c>
      <c r="S9" t="n">
        <v>25.4</v>
      </c>
      <c r="T9" t="n">
        <v>5281.91</v>
      </c>
      <c r="U9" t="n">
        <v>0.67</v>
      </c>
      <c r="V9" t="n">
        <v>0.87</v>
      </c>
      <c r="W9" t="n">
        <v>2.97</v>
      </c>
      <c r="X9" t="n">
        <v>0.33</v>
      </c>
      <c r="Y9" t="n">
        <v>1</v>
      </c>
      <c r="Z9" t="n">
        <v>10</v>
      </c>
      <c r="AA9" t="n">
        <v>174.7145229502347</v>
      </c>
      <c r="AB9" t="n">
        <v>239.0521181611614</v>
      </c>
      <c r="AC9" t="n">
        <v>216.2373195156844</v>
      </c>
      <c r="AD9" t="n">
        <v>174714.5229502346</v>
      </c>
      <c r="AE9" t="n">
        <v>239052.1181611614</v>
      </c>
      <c r="AF9" t="n">
        <v>2.191251471770741e-06</v>
      </c>
      <c r="AG9" t="n">
        <v>12</v>
      </c>
      <c r="AH9" t="n">
        <v>216237.3195156844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7.8366</v>
      </c>
      <c r="E10" t="n">
        <v>12.76</v>
      </c>
      <c r="F10" t="n">
        <v>10.73</v>
      </c>
      <c r="G10" t="n">
        <v>37.87</v>
      </c>
      <c r="H10" t="n">
        <v>0.8100000000000001</v>
      </c>
      <c r="I10" t="n">
        <v>17</v>
      </c>
      <c r="J10" t="n">
        <v>64.08</v>
      </c>
      <c r="K10" t="n">
        <v>28.92</v>
      </c>
      <c r="L10" t="n">
        <v>3</v>
      </c>
      <c r="M10" t="n">
        <v>15</v>
      </c>
      <c r="N10" t="n">
        <v>7.16</v>
      </c>
      <c r="O10" t="n">
        <v>8137.65</v>
      </c>
      <c r="P10" t="n">
        <v>64.7</v>
      </c>
      <c r="Q10" t="n">
        <v>197.82</v>
      </c>
      <c r="R10" t="n">
        <v>37.91</v>
      </c>
      <c r="S10" t="n">
        <v>25.4</v>
      </c>
      <c r="T10" t="n">
        <v>5365.43</v>
      </c>
      <c r="U10" t="n">
        <v>0.67</v>
      </c>
      <c r="V10" t="n">
        <v>0.87</v>
      </c>
      <c r="W10" t="n">
        <v>2.97</v>
      </c>
      <c r="X10" t="n">
        <v>0.34</v>
      </c>
      <c r="Y10" t="n">
        <v>1</v>
      </c>
      <c r="Z10" t="n">
        <v>10</v>
      </c>
      <c r="AA10" t="n">
        <v>174.3214083230567</v>
      </c>
      <c r="AB10" t="n">
        <v>238.5142413852634</v>
      </c>
      <c r="AC10" t="n">
        <v>215.7507769443631</v>
      </c>
      <c r="AD10" t="n">
        <v>174321.4083230566</v>
      </c>
      <c r="AE10" t="n">
        <v>238514.2413852634</v>
      </c>
      <c r="AF10" t="n">
        <v>2.192958468000586e-06</v>
      </c>
      <c r="AG10" t="n">
        <v>12</v>
      </c>
      <c r="AH10" t="n">
        <v>215750.7769443631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7.8701</v>
      </c>
      <c r="E11" t="n">
        <v>12.71</v>
      </c>
      <c r="F11" t="n">
        <v>10.69</v>
      </c>
      <c r="G11" t="n">
        <v>40.08</v>
      </c>
      <c r="H11" t="n">
        <v>0.88</v>
      </c>
      <c r="I11" t="n">
        <v>16</v>
      </c>
      <c r="J11" t="n">
        <v>64.38</v>
      </c>
      <c r="K11" t="n">
        <v>28.92</v>
      </c>
      <c r="L11" t="n">
        <v>3.25</v>
      </c>
      <c r="M11" t="n">
        <v>14</v>
      </c>
      <c r="N11" t="n">
        <v>7.2</v>
      </c>
      <c r="O11" t="n">
        <v>8173.52</v>
      </c>
      <c r="P11" t="n">
        <v>64</v>
      </c>
      <c r="Q11" t="n">
        <v>197.8</v>
      </c>
      <c r="R11" t="n">
        <v>36.6</v>
      </c>
      <c r="S11" t="n">
        <v>25.4</v>
      </c>
      <c r="T11" t="n">
        <v>4714.59</v>
      </c>
      <c r="U11" t="n">
        <v>0.6899999999999999</v>
      </c>
      <c r="V11" t="n">
        <v>0.87</v>
      </c>
      <c r="W11" t="n">
        <v>2.97</v>
      </c>
      <c r="X11" t="n">
        <v>0.3</v>
      </c>
      <c r="Y11" t="n">
        <v>1</v>
      </c>
      <c r="Z11" t="n">
        <v>10</v>
      </c>
      <c r="AA11" t="n">
        <v>173.4765901007132</v>
      </c>
      <c r="AB11" t="n">
        <v>237.3583238227041</v>
      </c>
      <c r="AC11" t="n">
        <v>214.7051785316336</v>
      </c>
      <c r="AD11" t="n">
        <v>173476.5901007132</v>
      </c>
      <c r="AE11" t="n">
        <v>237358.3238227041</v>
      </c>
      <c r="AF11" t="n">
        <v>2.202332955492358e-06</v>
      </c>
      <c r="AG11" t="n">
        <v>12</v>
      </c>
      <c r="AH11" t="n">
        <v>214705.1785316336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7.9138</v>
      </c>
      <c r="E12" t="n">
        <v>12.64</v>
      </c>
      <c r="F12" t="n">
        <v>10.65</v>
      </c>
      <c r="G12" t="n">
        <v>45.62</v>
      </c>
      <c r="H12" t="n">
        <v>0.9399999999999999</v>
      </c>
      <c r="I12" t="n">
        <v>14</v>
      </c>
      <c r="J12" t="n">
        <v>64.67</v>
      </c>
      <c r="K12" t="n">
        <v>28.92</v>
      </c>
      <c r="L12" t="n">
        <v>3.5</v>
      </c>
      <c r="M12" t="n">
        <v>12</v>
      </c>
      <c r="N12" t="n">
        <v>7.24</v>
      </c>
      <c r="O12" t="n">
        <v>8209.41</v>
      </c>
      <c r="P12" t="n">
        <v>63.11</v>
      </c>
      <c r="Q12" t="n">
        <v>197.78</v>
      </c>
      <c r="R12" t="n">
        <v>35.22</v>
      </c>
      <c r="S12" t="n">
        <v>25.4</v>
      </c>
      <c r="T12" t="n">
        <v>4037.53</v>
      </c>
      <c r="U12" t="n">
        <v>0.72</v>
      </c>
      <c r="V12" t="n">
        <v>0.87</v>
      </c>
      <c r="W12" t="n">
        <v>2.96</v>
      </c>
      <c r="X12" t="n">
        <v>0.25</v>
      </c>
      <c r="Y12" t="n">
        <v>1</v>
      </c>
      <c r="Z12" t="n">
        <v>10</v>
      </c>
      <c r="AA12" t="n">
        <v>163.5373045375906</v>
      </c>
      <c r="AB12" t="n">
        <v>223.7589548249147</v>
      </c>
      <c r="AC12" t="n">
        <v>202.4037142241547</v>
      </c>
      <c r="AD12" t="n">
        <v>163537.3045375907</v>
      </c>
      <c r="AE12" t="n">
        <v>223758.9548249147</v>
      </c>
      <c r="AF12" t="n">
        <v>2.214561764548789e-06</v>
      </c>
      <c r="AG12" t="n">
        <v>11</v>
      </c>
      <c r="AH12" t="n">
        <v>202403.7142241547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7.9274</v>
      </c>
      <c r="E13" t="n">
        <v>12.61</v>
      </c>
      <c r="F13" t="n">
        <v>10.64</v>
      </c>
      <c r="G13" t="n">
        <v>49.1</v>
      </c>
      <c r="H13" t="n">
        <v>1.01</v>
      </c>
      <c r="I13" t="n">
        <v>13</v>
      </c>
      <c r="J13" t="n">
        <v>64.95999999999999</v>
      </c>
      <c r="K13" t="n">
        <v>28.92</v>
      </c>
      <c r="L13" t="n">
        <v>3.75</v>
      </c>
      <c r="M13" t="n">
        <v>11</v>
      </c>
      <c r="N13" t="n">
        <v>7.28</v>
      </c>
      <c r="O13" t="n">
        <v>8245.32</v>
      </c>
      <c r="P13" t="n">
        <v>62.51</v>
      </c>
      <c r="Q13" t="n">
        <v>197.78</v>
      </c>
      <c r="R13" t="n">
        <v>35.06</v>
      </c>
      <c r="S13" t="n">
        <v>25.4</v>
      </c>
      <c r="T13" t="n">
        <v>3959.02</v>
      </c>
      <c r="U13" t="n">
        <v>0.72</v>
      </c>
      <c r="V13" t="n">
        <v>0.87</v>
      </c>
      <c r="W13" t="n">
        <v>2.96</v>
      </c>
      <c r="X13" t="n">
        <v>0.25</v>
      </c>
      <c r="Y13" t="n">
        <v>1</v>
      </c>
      <c r="Z13" t="n">
        <v>10</v>
      </c>
      <c r="AA13" t="n">
        <v>162.9954916786809</v>
      </c>
      <c r="AB13" t="n">
        <v>223.0176225682584</v>
      </c>
      <c r="AC13" t="n">
        <v>201.733133677607</v>
      </c>
      <c r="AD13" t="n">
        <v>162995.4916786809</v>
      </c>
      <c r="AE13" t="n">
        <v>223017.6225682584</v>
      </c>
      <c r="AF13" t="n">
        <v>2.218367526635001e-06</v>
      </c>
      <c r="AG13" t="n">
        <v>11</v>
      </c>
      <c r="AH13" t="n">
        <v>201733.1336776071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7.9498</v>
      </c>
      <c r="E14" t="n">
        <v>12.58</v>
      </c>
      <c r="F14" t="n">
        <v>10.62</v>
      </c>
      <c r="G14" t="n">
        <v>53.08</v>
      </c>
      <c r="H14" t="n">
        <v>1.07</v>
      </c>
      <c r="I14" t="n">
        <v>12</v>
      </c>
      <c r="J14" t="n">
        <v>65.25</v>
      </c>
      <c r="K14" t="n">
        <v>28.92</v>
      </c>
      <c r="L14" t="n">
        <v>4</v>
      </c>
      <c r="M14" t="n">
        <v>10</v>
      </c>
      <c r="N14" t="n">
        <v>7.33</v>
      </c>
      <c r="O14" t="n">
        <v>8281.25</v>
      </c>
      <c r="P14" t="n">
        <v>61.49</v>
      </c>
      <c r="Q14" t="n">
        <v>197.76</v>
      </c>
      <c r="R14" t="n">
        <v>34.5</v>
      </c>
      <c r="S14" t="n">
        <v>25.4</v>
      </c>
      <c r="T14" t="n">
        <v>3688.54</v>
      </c>
      <c r="U14" t="n">
        <v>0.74</v>
      </c>
      <c r="V14" t="n">
        <v>0.88</v>
      </c>
      <c r="W14" t="n">
        <v>2.96</v>
      </c>
      <c r="X14" t="n">
        <v>0.23</v>
      </c>
      <c r="Y14" t="n">
        <v>1</v>
      </c>
      <c r="Z14" t="n">
        <v>10</v>
      </c>
      <c r="AA14" t="n">
        <v>162.0784923305981</v>
      </c>
      <c r="AB14" t="n">
        <v>221.7629436050561</v>
      </c>
      <c r="AC14" t="n">
        <v>200.5981995136994</v>
      </c>
      <c r="AD14" t="n">
        <v>162078.4923305981</v>
      </c>
      <c r="AE14" t="n">
        <v>221762.9436050561</v>
      </c>
      <c r="AF14" t="n">
        <v>2.22463584065935e-06</v>
      </c>
      <c r="AG14" t="n">
        <v>11</v>
      </c>
      <c r="AH14" t="n">
        <v>200598.1995136994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7.9565</v>
      </c>
      <c r="E15" t="n">
        <v>12.57</v>
      </c>
      <c r="F15" t="n">
        <v>10.61</v>
      </c>
      <c r="G15" t="n">
        <v>53.03</v>
      </c>
      <c r="H15" t="n">
        <v>1.13</v>
      </c>
      <c r="I15" t="n">
        <v>12</v>
      </c>
      <c r="J15" t="n">
        <v>65.54000000000001</v>
      </c>
      <c r="K15" t="n">
        <v>28.92</v>
      </c>
      <c r="L15" t="n">
        <v>4.25</v>
      </c>
      <c r="M15" t="n">
        <v>10</v>
      </c>
      <c r="N15" t="n">
        <v>7.37</v>
      </c>
      <c r="O15" t="n">
        <v>8317.200000000001</v>
      </c>
      <c r="P15" t="n">
        <v>60.62</v>
      </c>
      <c r="Q15" t="n">
        <v>197.78</v>
      </c>
      <c r="R15" t="n">
        <v>34.22</v>
      </c>
      <c r="S15" t="n">
        <v>25.4</v>
      </c>
      <c r="T15" t="n">
        <v>3544.34</v>
      </c>
      <c r="U15" t="n">
        <v>0.74</v>
      </c>
      <c r="V15" t="n">
        <v>0.88</v>
      </c>
      <c r="W15" t="n">
        <v>2.95</v>
      </c>
      <c r="X15" t="n">
        <v>0.21</v>
      </c>
      <c r="Y15" t="n">
        <v>1</v>
      </c>
      <c r="Z15" t="n">
        <v>10</v>
      </c>
      <c r="AA15" t="n">
        <v>161.4109891754648</v>
      </c>
      <c r="AB15" t="n">
        <v>220.8496363400423</v>
      </c>
      <c r="AC15" t="n">
        <v>199.7720570122235</v>
      </c>
      <c r="AD15" t="n">
        <v>161410.9891754648</v>
      </c>
      <c r="AE15" t="n">
        <v>220849.6363400423</v>
      </c>
      <c r="AF15" t="n">
        <v>2.226510738157704e-06</v>
      </c>
      <c r="AG15" t="n">
        <v>11</v>
      </c>
      <c r="AH15" t="n">
        <v>199772.0570122235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7.983</v>
      </c>
      <c r="E16" t="n">
        <v>12.53</v>
      </c>
      <c r="F16" t="n">
        <v>10.58</v>
      </c>
      <c r="G16" t="n">
        <v>57.7</v>
      </c>
      <c r="H16" t="n">
        <v>1.19</v>
      </c>
      <c r="I16" t="n">
        <v>11</v>
      </c>
      <c r="J16" t="n">
        <v>65.83</v>
      </c>
      <c r="K16" t="n">
        <v>28.92</v>
      </c>
      <c r="L16" t="n">
        <v>4.5</v>
      </c>
      <c r="M16" t="n">
        <v>9</v>
      </c>
      <c r="N16" t="n">
        <v>7.41</v>
      </c>
      <c r="O16" t="n">
        <v>8353.17</v>
      </c>
      <c r="P16" t="n">
        <v>59.99</v>
      </c>
      <c r="Q16" t="n">
        <v>197.76</v>
      </c>
      <c r="R16" t="n">
        <v>33.37</v>
      </c>
      <c r="S16" t="n">
        <v>25.4</v>
      </c>
      <c r="T16" t="n">
        <v>3126</v>
      </c>
      <c r="U16" t="n">
        <v>0.76</v>
      </c>
      <c r="V16" t="n">
        <v>0.88</v>
      </c>
      <c r="W16" t="n">
        <v>2.95</v>
      </c>
      <c r="X16" t="n">
        <v>0.19</v>
      </c>
      <c r="Y16" t="n">
        <v>1</v>
      </c>
      <c r="Z16" t="n">
        <v>10</v>
      </c>
      <c r="AA16" t="n">
        <v>160.7167085836544</v>
      </c>
      <c r="AB16" t="n">
        <v>219.8996910048299</v>
      </c>
      <c r="AC16" t="n">
        <v>198.9127731265467</v>
      </c>
      <c r="AD16" t="n">
        <v>160716.7085836544</v>
      </c>
      <c r="AE16" t="n">
        <v>219899.6910048299</v>
      </c>
      <c r="AF16" t="n">
        <v>2.233926377516867e-06</v>
      </c>
      <c r="AG16" t="n">
        <v>11</v>
      </c>
      <c r="AH16" t="n">
        <v>198912.7731265467</v>
      </c>
    </row>
    <row r="17">
      <c r="A17" t="n">
        <v>15</v>
      </c>
      <c r="B17" t="n">
        <v>25</v>
      </c>
      <c r="C17" t="inlineStr">
        <is>
          <t xml:space="preserve">CONCLUIDO	</t>
        </is>
      </c>
      <c r="D17" t="n">
        <v>8.000400000000001</v>
      </c>
      <c r="E17" t="n">
        <v>12.5</v>
      </c>
      <c r="F17" t="n">
        <v>10.56</v>
      </c>
      <c r="G17" t="n">
        <v>63.39</v>
      </c>
      <c r="H17" t="n">
        <v>1.25</v>
      </c>
      <c r="I17" t="n">
        <v>10</v>
      </c>
      <c r="J17" t="n">
        <v>66.12</v>
      </c>
      <c r="K17" t="n">
        <v>28.92</v>
      </c>
      <c r="L17" t="n">
        <v>4.75</v>
      </c>
      <c r="M17" t="n">
        <v>7</v>
      </c>
      <c r="N17" t="n">
        <v>7.45</v>
      </c>
      <c r="O17" t="n">
        <v>8389.16</v>
      </c>
      <c r="P17" t="n">
        <v>59.36</v>
      </c>
      <c r="Q17" t="n">
        <v>197.78</v>
      </c>
      <c r="R17" t="n">
        <v>32.75</v>
      </c>
      <c r="S17" t="n">
        <v>25.4</v>
      </c>
      <c r="T17" t="n">
        <v>2821.98</v>
      </c>
      <c r="U17" t="n">
        <v>0.78</v>
      </c>
      <c r="V17" t="n">
        <v>0.88</v>
      </c>
      <c r="W17" t="n">
        <v>2.96</v>
      </c>
      <c r="X17" t="n">
        <v>0.17</v>
      </c>
      <c r="Y17" t="n">
        <v>1</v>
      </c>
      <c r="Z17" t="n">
        <v>10</v>
      </c>
      <c r="AA17" t="n">
        <v>160.1155998846408</v>
      </c>
      <c r="AB17" t="n">
        <v>219.0772275637956</v>
      </c>
      <c r="AC17" t="n">
        <v>198.1688044419898</v>
      </c>
      <c r="AD17" t="n">
        <v>160115.5998846408</v>
      </c>
      <c r="AE17" t="n">
        <v>219077.2275637956</v>
      </c>
      <c r="AF17" t="n">
        <v>2.238795514303638e-06</v>
      </c>
      <c r="AG17" t="n">
        <v>11</v>
      </c>
      <c r="AH17" t="n">
        <v>198168.8044419898</v>
      </c>
    </row>
    <row r="18">
      <c r="A18" t="n">
        <v>16</v>
      </c>
      <c r="B18" t="n">
        <v>25</v>
      </c>
      <c r="C18" t="inlineStr">
        <is>
          <t xml:space="preserve">CONCLUIDO	</t>
        </is>
      </c>
      <c r="D18" t="n">
        <v>7.9991</v>
      </c>
      <c r="E18" t="n">
        <v>12.5</v>
      </c>
      <c r="F18" t="n">
        <v>10.57</v>
      </c>
      <c r="G18" t="n">
        <v>63.4</v>
      </c>
      <c r="H18" t="n">
        <v>1.31</v>
      </c>
      <c r="I18" t="n">
        <v>10</v>
      </c>
      <c r="J18" t="n">
        <v>66.42</v>
      </c>
      <c r="K18" t="n">
        <v>28.92</v>
      </c>
      <c r="L18" t="n">
        <v>5</v>
      </c>
      <c r="M18" t="n">
        <v>7</v>
      </c>
      <c r="N18" t="n">
        <v>7.49</v>
      </c>
      <c r="O18" t="n">
        <v>8425.16</v>
      </c>
      <c r="P18" t="n">
        <v>59.09</v>
      </c>
      <c r="Q18" t="n">
        <v>197.79</v>
      </c>
      <c r="R18" t="n">
        <v>32.81</v>
      </c>
      <c r="S18" t="n">
        <v>25.4</v>
      </c>
      <c r="T18" t="n">
        <v>2850.94</v>
      </c>
      <c r="U18" t="n">
        <v>0.77</v>
      </c>
      <c r="V18" t="n">
        <v>0.88</v>
      </c>
      <c r="W18" t="n">
        <v>2.96</v>
      </c>
      <c r="X18" t="n">
        <v>0.18</v>
      </c>
      <c r="Y18" t="n">
        <v>1</v>
      </c>
      <c r="Z18" t="n">
        <v>10</v>
      </c>
      <c r="AA18" t="n">
        <v>159.9612340774582</v>
      </c>
      <c r="AB18" t="n">
        <v>218.8660174562697</v>
      </c>
      <c r="AC18" t="n">
        <v>197.9777519306909</v>
      </c>
      <c r="AD18" t="n">
        <v>159961.2340774582</v>
      </c>
      <c r="AE18" t="n">
        <v>218866.0174562697</v>
      </c>
      <c r="AF18" t="n">
        <v>2.238431728221868e-06</v>
      </c>
      <c r="AG18" t="n">
        <v>11</v>
      </c>
      <c r="AH18" t="n">
        <v>197977.7519306909</v>
      </c>
    </row>
    <row r="19">
      <c r="A19" t="n">
        <v>17</v>
      </c>
      <c r="B19" t="n">
        <v>25</v>
      </c>
      <c r="C19" t="inlineStr">
        <is>
          <t xml:space="preserve">CONCLUIDO	</t>
        </is>
      </c>
      <c r="D19" t="n">
        <v>7.9952</v>
      </c>
      <c r="E19" t="n">
        <v>12.51</v>
      </c>
      <c r="F19" t="n">
        <v>10.57</v>
      </c>
      <c r="G19" t="n">
        <v>63.44</v>
      </c>
      <c r="H19" t="n">
        <v>1.37</v>
      </c>
      <c r="I19" t="n">
        <v>10</v>
      </c>
      <c r="J19" t="n">
        <v>66.70999999999999</v>
      </c>
      <c r="K19" t="n">
        <v>28.92</v>
      </c>
      <c r="L19" t="n">
        <v>5.25</v>
      </c>
      <c r="M19" t="n">
        <v>4</v>
      </c>
      <c r="N19" t="n">
        <v>7.54</v>
      </c>
      <c r="O19" t="n">
        <v>8461.190000000001</v>
      </c>
      <c r="P19" t="n">
        <v>58.81</v>
      </c>
      <c r="Q19" t="n">
        <v>197.77</v>
      </c>
      <c r="R19" t="n">
        <v>32.88</v>
      </c>
      <c r="S19" t="n">
        <v>25.4</v>
      </c>
      <c r="T19" t="n">
        <v>2886.55</v>
      </c>
      <c r="U19" t="n">
        <v>0.77</v>
      </c>
      <c r="V19" t="n">
        <v>0.88</v>
      </c>
      <c r="W19" t="n">
        <v>2.96</v>
      </c>
      <c r="X19" t="n">
        <v>0.18</v>
      </c>
      <c r="Y19" t="n">
        <v>1</v>
      </c>
      <c r="Z19" t="n">
        <v>10</v>
      </c>
      <c r="AA19" t="n">
        <v>159.800276332083</v>
      </c>
      <c r="AB19" t="n">
        <v>218.6457879680929</v>
      </c>
      <c r="AC19" t="n">
        <v>197.7785408357716</v>
      </c>
      <c r="AD19" t="n">
        <v>159800.276332083</v>
      </c>
      <c r="AE19" t="n">
        <v>218645.7879680929</v>
      </c>
      <c r="AF19" t="n">
        <v>2.237340369976557e-06</v>
      </c>
      <c r="AG19" t="n">
        <v>11</v>
      </c>
      <c r="AH19" t="n">
        <v>197778.5408357716</v>
      </c>
    </row>
    <row r="20">
      <c r="A20" t="n">
        <v>18</v>
      </c>
      <c r="B20" t="n">
        <v>25</v>
      </c>
      <c r="C20" t="inlineStr">
        <is>
          <t xml:space="preserve">CONCLUIDO	</t>
        </is>
      </c>
      <c r="D20" t="n">
        <v>7.9945</v>
      </c>
      <c r="E20" t="n">
        <v>12.51</v>
      </c>
      <c r="F20" t="n">
        <v>10.57</v>
      </c>
      <c r="G20" t="n">
        <v>63.44</v>
      </c>
      <c r="H20" t="n">
        <v>1.43</v>
      </c>
      <c r="I20" t="n">
        <v>10</v>
      </c>
      <c r="J20" t="n">
        <v>67</v>
      </c>
      <c r="K20" t="n">
        <v>28.92</v>
      </c>
      <c r="L20" t="n">
        <v>5.5</v>
      </c>
      <c r="M20" t="n">
        <v>2</v>
      </c>
      <c r="N20" t="n">
        <v>7.58</v>
      </c>
      <c r="O20" t="n">
        <v>8497.24</v>
      </c>
      <c r="P20" t="n">
        <v>58.52</v>
      </c>
      <c r="Q20" t="n">
        <v>197.77</v>
      </c>
      <c r="R20" t="n">
        <v>32.94</v>
      </c>
      <c r="S20" t="n">
        <v>25.4</v>
      </c>
      <c r="T20" t="n">
        <v>2914.66</v>
      </c>
      <c r="U20" t="n">
        <v>0.77</v>
      </c>
      <c r="V20" t="n">
        <v>0.88</v>
      </c>
      <c r="W20" t="n">
        <v>2.96</v>
      </c>
      <c r="X20" t="n">
        <v>0.18</v>
      </c>
      <c r="Y20" t="n">
        <v>1</v>
      </c>
      <c r="Z20" t="n">
        <v>10</v>
      </c>
      <c r="AA20" t="n">
        <v>159.6081733243797</v>
      </c>
      <c r="AB20" t="n">
        <v>218.3829441579669</v>
      </c>
      <c r="AC20" t="n">
        <v>197.5407824699803</v>
      </c>
      <c r="AD20" t="n">
        <v>159608.1733243797</v>
      </c>
      <c r="AE20" t="n">
        <v>218382.9441579669</v>
      </c>
      <c r="AF20" t="n">
        <v>2.237144485163296e-06</v>
      </c>
      <c r="AG20" t="n">
        <v>11</v>
      </c>
      <c r="AH20" t="n">
        <v>197540.7824699803</v>
      </c>
    </row>
    <row r="21">
      <c r="A21" t="n">
        <v>19</v>
      </c>
      <c r="B21" t="n">
        <v>25</v>
      </c>
      <c r="C21" t="inlineStr">
        <is>
          <t xml:space="preserve">CONCLUIDO	</t>
        </is>
      </c>
      <c r="D21" t="n">
        <v>8.012600000000001</v>
      </c>
      <c r="E21" t="n">
        <v>12.48</v>
      </c>
      <c r="F21" t="n">
        <v>10.56</v>
      </c>
      <c r="G21" t="n">
        <v>70.40000000000001</v>
      </c>
      <c r="H21" t="n">
        <v>1.49</v>
      </c>
      <c r="I21" t="n">
        <v>9</v>
      </c>
      <c r="J21" t="n">
        <v>67.29000000000001</v>
      </c>
      <c r="K21" t="n">
        <v>28.92</v>
      </c>
      <c r="L21" t="n">
        <v>5.75</v>
      </c>
      <c r="M21" t="n">
        <v>0</v>
      </c>
      <c r="N21" t="n">
        <v>7.62</v>
      </c>
      <c r="O21" t="n">
        <v>8533.309999999999</v>
      </c>
      <c r="P21" t="n">
        <v>58.45</v>
      </c>
      <c r="Q21" t="n">
        <v>197.75</v>
      </c>
      <c r="R21" t="n">
        <v>32.4</v>
      </c>
      <c r="S21" t="n">
        <v>25.4</v>
      </c>
      <c r="T21" t="n">
        <v>2648.83</v>
      </c>
      <c r="U21" t="n">
        <v>0.78</v>
      </c>
      <c r="V21" t="n">
        <v>0.88</v>
      </c>
      <c r="W21" t="n">
        <v>2.96</v>
      </c>
      <c r="X21" t="n">
        <v>0.17</v>
      </c>
      <c r="Y21" t="n">
        <v>1</v>
      </c>
      <c r="Z21" t="n">
        <v>10</v>
      </c>
      <c r="AA21" t="n">
        <v>159.4048431764266</v>
      </c>
      <c r="AB21" t="n">
        <v>218.1047388792445</v>
      </c>
      <c r="AC21" t="n">
        <v>197.2891287125955</v>
      </c>
      <c r="AD21" t="n">
        <v>159404.8431764266</v>
      </c>
      <c r="AE21" t="n">
        <v>218104.7388792445</v>
      </c>
      <c r="AF21" t="n">
        <v>2.242209506763329e-06</v>
      </c>
      <c r="AG21" t="n">
        <v>11</v>
      </c>
      <c r="AH21" t="n">
        <v>197289.1287125955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5.1995</v>
      </c>
      <c r="E2" t="n">
        <v>19.23</v>
      </c>
      <c r="F2" t="n">
        <v>12.83</v>
      </c>
      <c r="G2" t="n">
        <v>6.47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164.45</v>
      </c>
      <c r="Q2" t="n">
        <v>198.14</v>
      </c>
      <c r="R2" t="n">
        <v>103</v>
      </c>
      <c r="S2" t="n">
        <v>25.4</v>
      </c>
      <c r="T2" t="n">
        <v>37401.65</v>
      </c>
      <c r="U2" t="n">
        <v>0.25</v>
      </c>
      <c r="V2" t="n">
        <v>0.73</v>
      </c>
      <c r="W2" t="n">
        <v>3.14</v>
      </c>
      <c r="X2" t="n">
        <v>2.43</v>
      </c>
      <c r="Y2" t="n">
        <v>1</v>
      </c>
      <c r="Z2" t="n">
        <v>10</v>
      </c>
      <c r="AA2" t="n">
        <v>410.8304204076674</v>
      </c>
      <c r="AB2" t="n">
        <v>562.1163057607527</v>
      </c>
      <c r="AC2" t="n">
        <v>508.4687144741358</v>
      </c>
      <c r="AD2" t="n">
        <v>410830.4204076674</v>
      </c>
      <c r="AE2" t="n">
        <v>562116.3057607526</v>
      </c>
      <c r="AF2" t="n">
        <v>1.244217364115232e-06</v>
      </c>
      <c r="AG2" t="n">
        <v>17</v>
      </c>
      <c r="AH2" t="n">
        <v>508468.7144741358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5.6566</v>
      </c>
      <c r="E3" t="n">
        <v>17.68</v>
      </c>
      <c r="F3" t="n">
        <v>12.22</v>
      </c>
      <c r="G3" t="n">
        <v>8.06</v>
      </c>
      <c r="H3" t="n">
        <v>0.13</v>
      </c>
      <c r="I3" t="n">
        <v>91</v>
      </c>
      <c r="J3" t="n">
        <v>168.25</v>
      </c>
      <c r="K3" t="n">
        <v>51.39</v>
      </c>
      <c r="L3" t="n">
        <v>1.25</v>
      </c>
      <c r="M3" t="n">
        <v>89</v>
      </c>
      <c r="N3" t="n">
        <v>30.6</v>
      </c>
      <c r="O3" t="n">
        <v>20984.25</v>
      </c>
      <c r="P3" t="n">
        <v>156.57</v>
      </c>
      <c r="Q3" t="n">
        <v>197.96</v>
      </c>
      <c r="R3" t="n">
        <v>84.27</v>
      </c>
      <c r="S3" t="n">
        <v>25.4</v>
      </c>
      <c r="T3" t="n">
        <v>28175.82</v>
      </c>
      <c r="U3" t="n">
        <v>0.3</v>
      </c>
      <c r="V3" t="n">
        <v>0.76</v>
      </c>
      <c r="W3" t="n">
        <v>3.09</v>
      </c>
      <c r="X3" t="n">
        <v>1.83</v>
      </c>
      <c r="Y3" t="n">
        <v>1</v>
      </c>
      <c r="Z3" t="n">
        <v>10</v>
      </c>
      <c r="AA3" t="n">
        <v>371.258809356903</v>
      </c>
      <c r="AB3" t="n">
        <v>507.972681744828</v>
      </c>
      <c r="AC3" t="n">
        <v>459.4924819432373</v>
      </c>
      <c r="AD3" t="n">
        <v>371258.809356903</v>
      </c>
      <c r="AE3" t="n">
        <v>507972.681744828</v>
      </c>
      <c r="AF3" t="n">
        <v>1.353599373373251e-06</v>
      </c>
      <c r="AG3" t="n">
        <v>16</v>
      </c>
      <c r="AH3" t="n">
        <v>459492.4819432373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5.9631</v>
      </c>
      <c r="E4" t="n">
        <v>16.77</v>
      </c>
      <c r="F4" t="n">
        <v>11.89</v>
      </c>
      <c r="G4" t="n">
        <v>9.640000000000001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152.22</v>
      </c>
      <c r="Q4" t="n">
        <v>198.02</v>
      </c>
      <c r="R4" t="n">
        <v>73.86</v>
      </c>
      <c r="S4" t="n">
        <v>25.4</v>
      </c>
      <c r="T4" t="n">
        <v>23053.87</v>
      </c>
      <c r="U4" t="n">
        <v>0.34</v>
      </c>
      <c r="V4" t="n">
        <v>0.78</v>
      </c>
      <c r="W4" t="n">
        <v>3.06</v>
      </c>
      <c r="X4" t="n">
        <v>1.49</v>
      </c>
      <c r="Y4" t="n">
        <v>1</v>
      </c>
      <c r="Z4" t="n">
        <v>10</v>
      </c>
      <c r="AA4" t="n">
        <v>345.0504460910809</v>
      </c>
      <c r="AB4" t="n">
        <v>472.1132428931456</v>
      </c>
      <c r="AC4" t="n">
        <v>427.0554176065211</v>
      </c>
      <c r="AD4" t="n">
        <v>345050.4460910809</v>
      </c>
      <c r="AE4" t="n">
        <v>472113.2428931457</v>
      </c>
      <c r="AF4" t="n">
        <v>1.426943468401873e-06</v>
      </c>
      <c r="AG4" t="n">
        <v>15</v>
      </c>
      <c r="AH4" t="n">
        <v>427055.417606521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6.2111</v>
      </c>
      <c r="E5" t="n">
        <v>16.1</v>
      </c>
      <c r="F5" t="n">
        <v>11.63</v>
      </c>
      <c r="G5" t="n">
        <v>11.25</v>
      </c>
      <c r="H5" t="n">
        <v>0.18</v>
      </c>
      <c r="I5" t="n">
        <v>62</v>
      </c>
      <c r="J5" t="n">
        <v>168.97</v>
      </c>
      <c r="K5" t="n">
        <v>51.39</v>
      </c>
      <c r="L5" t="n">
        <v>1.75</v>
      </c>
      <c r="M5" t="n">
        <v>60</v>
      </c>
      <c r="N5" t="n">
        <v>30.83</v>
      </c>
      <c r="O5" t="n">
        <v>21073.68</v>
      </c>
      <c r="P5" t="n">
        <v>148.68</v>
      </c>
      <c r="Q5" t="n">
        <v>197.89</v>
      </c>
      <c r="R5" t="n">
        <v>66.03</v>
      </c>
      <c r="S5" t="n">
        <v>25.4</v>
      </c>
      <c r="T5" t="n">
        <v>19200.7</v>
      </c>
      <c r="U5" t="n">
        <v>0.38</v>
      </c>
      <c r="V5" t="n">
        <v>0.8</v>
      </c>
      <c r="W5" t="n">
        <v>3.03</v>
      </c>
      <c r="X5" t="n">
        <v>1.23</v>
      </c>
      <c r="Y5" t="n">
        <v>1</v>
      </c>
      <c r="Z5" t="n">
        <v>10</v>
      </c>
      <c r="AA5" t="n">
        <v>323.0488777024623</v>
      </c>
      <c r="AB5" t="n">
        <v>442.0097263831447</v>
      </c>
      <c r="AC5" t="n">
        <v>399.8249384616839</v>
      </c>
      <c r="AD5" t="n">
        <v>323048.8777024623</v>
      </c>
      <c r="AE5" t="n">
        <v>442009.7263831447</v>
      </c>
      <c r="AF5" t="n">
        <v>1.486288772046565e-06</v>
      </c>
      <c r="AG5" t="n">
        <v>14</v>
      </c>
      <c r="AH5" t="n">
        <v>399824.9384616839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6.382</v>
      </c>
      <c r="E6" t="n">
        <v>15.67</v>
      </c>
      <c r="F6" t="n">
        <v>11.47</v>
      </c>
      <c r="G6" t="n">
        <v>12.74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146.51</v>
      </c>
      <c r="Q6" t="n">
        <v>197.86</v>
      </c>
      <c r="R6" t="n">
        <v>60.99</v>
      </c>
      <c r="S6" t="n">
        <v>25.4</v>
      </c>
      <c r="T6" t="n">
        <v>16719.74</v>
      </c>
      <c r="U6" t="n">
        <v>0.42</v>
      </c>
      <c r="V6" t="n">
        <v>0.8100000000000001</v>
      </c>
      <c r="W6" t="n">
        <v>3.02</v>
      </c>
      <c r="X6" t="n">
        <v>1.07</v>
      </c>
      <c r="Y6" t="n">
        <v>1</v>
      </c>
      <c r="Z6" t="n">
        <v>10</v>
      </c>
      <c r="AA6" t="n">
        <v>315.7954948224862</v>
      </c>
      <c r="AB6" t="n">
        <v>432.0853279300931</v>
      </c>
      <c r="AC6" t="n">
        <v>390.8477106680107</v>
      </c>
      <c r="AD6" t="n">
        <v>315795.4948224862</v>
      </c>
      <c r="AE6" t="n">
        <v>432085.3279300931</v>
      </c>
      <c r="AF6" t="n">
        <v>1.527184386533976e-06</v>
      </c>
      <c r="AG6" t="n">
        <v>14</v>
      </c>
      <c r="AH6" t="n">
        <v>390847.7106680108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6.5437</v>
      </c>
      <c r="E7" t="n">
        <v>15.28</v>
      </c>
      <c r="F7" t="n">
        <v>11.32</v>
      </c>
      <c r="G7" t="n">
        <v>14.45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144.45</v>
      </c>
      <c r="Q7" t="n">
        <v>197.77</v>
      </c>
      <c r="R7" t="n">
        <v>56.26</v>
      </c>
      <c r="S7" t="n">
        <v>25.4</v>
      </c>
      <c r="T7" t="n">
        <v>14392.01</v>
      </c>
      <c r="U7" t="n">
        <v>0.45</v>
      </c>
      <c r="V7" t="n">
        <v>0.82</v>
      </c>
      <c r="W7" t="n">
        <v>3.01</v>
      </c>
      <c r="X7" t="n">
        <v>0.92</v>
      </c>
      <c r="Y7" t="n">
        <v>1</v>
      </c>
      <c r="Z7" t="n">
        <v>10</v>
      </c>
      <c r="AA7" t="n">
        <v>309.2811313733965</v>
      </c>
      <c r="AB7" t="n">
        <v>423.1720884656164</v>
      </c>
      <c r="AC7" t="n">
        <v>382.7851382682135</v>
      </c>
      <c r="AD7" t="n">
        <v>309281.1313733965</v>
      </c>
      <c r="AE7" t="n">
        <v>423172.0884656163</v>
      </c>
      <c r="AF7" t="n">
        <v>1.565878481692632e-06</v>
      </c>
      <c r="AG7" t="n">
        <v>14</v>
      </c>
      <c r="AH7" t="n">
        <v>382785.1382682135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6.6564</v>
      </c>
      <c r="E8" t="n">
        <v>15.02</v>
      </c>
      <c r="F8" t="n">
        <v>11.23</v>
      </c>
      <c r="G8" t="n">
        <v>16.04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143.16</v>
      </c>
      <c r="Q8" t="n">
        <v>197.81</v>
      </c>
      <c r="R8" t="n">
        <v>53.4</v>
      </c>
      <c r="S8" t="n">
        <v>25.4</v>
      </c>
      <c r="T8" t="n">
        <v>12987.06</v>
      </c>
      <c r="U8" t="n">
        <v>0.48</v>
      </c>
      <c r="V8" t="n">
        <v>0.83</v>
      </c>
      <c r="W8" t="n">
        <v>3.01</v>
      </c>
      <c r="X8" t="n">
        <v>0.84</v>
      </c>
      <c r="Y8" t="n">
        <v>1</v>
      </c>
      <c r="Z8" t="n">
        <v>10</v>
      </c>
      <c r="AA8" t="n">
        <v>305.1027765547565</v>
      </c>
      <c r="AB8" t="n">
        <v>417.4550790667483</v>
      </c>
      <c r="AC8" t="n">
        <v>377.6137522225004</v>
      </c>
      <c r="AD8" t="n">
        <v>305102.7765547564</v>
      </c>
      <c r="AE8" t="n">
        <v>417455.0790667483</v>
      </c>
      <c r="AF8" t="n">
        <v>1.592847093469877e-06</v>
      </c>
      <c r="AG8" t="n">
        <v>14</v>
      </c>
      <c r="AH8" t="n">
        <v>377613.7522225003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6.762</v>
      </c>
      <c r="E9" t="n">
        <v>14.79</v>
      </c>
      <c r="F9" t="n">
        <v>11.13</v>
      </c>
      <c r="G9" t="n">
        <v>17.57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141.75</v>
      </c>
      <c r="Q9" t="n">
        <v>197.8</v>
      </c>
      <c r="R9" t="n">
        <v>50.19</v>
      </c>
      <c r="S9" t="n">
        <v>25.4</v>
      </c>
      <c r="T9" t="n">
        <v>11402.98</v>
      </c>
      <c r="U9" t="n">
        <v>0.51</v>
      </c>
      <c r="V9" t="n">
        <v>0.84</v>
      </c>
      <c r="W9" t="n">
        <v>3</v>
      </c>
      <c r="X9" t="n">
        <v>0.74</v>
      </c>
      <c r="Y9" t="n">
        <v>1</v>
      </c>
      <c r="Z9" t="n">
        <v>10</v>
      </c>
      <c r="AA9" t="n">
        <v>290.8322095626309</v>
      </c>
      <c r="AB9" t="n">
        <v>397.9294597351393</v>
      </c>
      <c r="AC9" t="n">
        <v>359.9516305955213</v>
      </c>
      <c r="AD9" t="n">
        <v>290832.2095626309</v>
      </c>
      <c r="AE9" t="n">
        <v>397929.4597351393</v>
      </c>
      <c r="AF9" t="n">
        <v>1.618116706634714e-06</v>
      </c>
      <c r="AG9" t="n">
        <v>13</v>
      </c>
      <c r="AH9" t="n">
        <v>359951.6305955213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6.8274</v>
      </c>
      <c r="E10" t="n">
        <v>14.65</v>
      </c>
      <c r="F10" t="n">
        <v>11.09</v>
      </c>
      <c r="G10" t="n">
        <v>19.01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141.15</v>
      </c>
      <c r="Q10" t="n">
        <v>197.88</v>
      </c>
      <c r="R10" t="n">
        <v>48.85</v>
      </c>
      <c r="S10" t="n">
        <v>25.4</v>
      </c>
      <c r="T10" t="n">
        <v>10746.15</v>
      </c>
      <c r="U10" t="n">
        <v>0.52</v>
      </c>
      <c r="V10" t="n">
        <v>0.84</v>
      </c>
      <c r="W10" t="n">
        <v>3</v>
      </c>
      <c r="X10" t="n">
        <v>0.7</v>
      </c>
      <c r="Y10" t="n">
        <v>1</v>
      </c>
      <c r="Z10" t="n">
        <v>10</v>
      </c>
      <c r="AA10" t="n">
        <v>288.7106932411151</v>
      </c>
      <c r="AB10" t="n">
        <v>395.0267075093469</v>
      </c>
      <c r="AC10" t="n">
        <v>357.3259129681202</v>
      </c>
      <c r="AD10" t="n">
        <v>288710.6932411151</v>
      </c>
      <c r="AE10" t="n">
        <v>395026.7075093469</v>
      </c>
      <c r="AF10" t="n">
        <v>1.63376663751521e-06</v>
      </c>
      <c r="AG10" t="n">
        <v>13</v>
      </c>
      <c r="AH10" t="n">
        <v>357325.9129681202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6.9107</v>
      </c>
      <c r="E11" t="n">
        <v>14.47</v>
      </c>
      <c r="F11" t="n">
        <v>11.01</v>
      </c>
      <c r="G11" t="n">
        <v>20.65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140.03</v>
      </c>
      <c r="Q11" t="n">
        <v>197.87</v>
      </c>
      <c r="R11" t="n">
        <v>46.89</v>
      </c>
      <c r="S11" t="n">
        <v>25.4</v>
      </c>
      <c r="T11" t="n">
        <v>9780.6</v>
      </c>
      <c r="U11" t="n">
        <v>0.54</v>
      </c>
      <c r="V11" t="n">
        <v>0.85</v>
      </c>
      <c r="W11" t="n">
        <v>2.99</v>
      </c>
      <c r="X11" t="n">
        <v>0.62</v>
      </c>
      <c r="Y11" t="n">
        <v>1</v>
      </c>
      <c r="Z11" t="n">
        <v>10</v>
      </c>
      <c r="AA11" t="n">
        <v>285.6794787901843</v>
      </c>
      <c r="AB11" t="n">
        <v>390.8792661698399</v>
      </c>
      <c r="AC11" t="n">
        <v>353.5742976090852</v>
      </c>
      <c r="AD11" t="n">
        <v>285679.4787901843</v>
      </c>
      <c r="AE11" t="n">
        <v>390879.2661698399</v>
      </c>
      <c r="AF11" t="n">
        <v>1.653699959263608e-06</v>
      </c>
      <c r="AG11" t="n">
        <v>13</v>
      </c>
      <c r="AH11" t="n">
        <v>353574.2976090853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6.9668</v>
      </c>
      <c r="E12" t="n">
        <v>14.35</v>
      </c>
      <c r="F12" t="n">
        <v>10.96</v>
      </c>
      <c r="G12" t="n">
        <v>21.93</v>
      </c>
      <c r="H12" t="n">
        <v>0.36</v>
      </c>
      <c r="I12" t="n">
        <v>30</v>
      </c>
      <c r="J12" t="n">
        <v>171.52</v>
      </c>
      <c r="K12" t="n">
        <v>51.39</v>
      </c>
      <c r="L12" t="n">
        <v>3.5</v>
      </c>
      <c r="M12" t="n">
        <v>28</v>
      </c>
      <c r="N12" t="n">
        <v>31.63</v>
      </c>
      <c r="O12" t="n">
        <v>21387.92</v>
      </c>
      <c r="P12" t="n">
        <v>139.27</v>
      </c>
      <c r="Q12" t="n">
        <v>197.83</v>
      </c>
      <c r="R12" t="n">
        <v>45.27</v>
      </c>
      <c r="S12" t="n">
        <v>25.4</v>
      </c>
      <c r="T12" t="n">
        <v>8981.77</v>
      </c>
      <c r="U12" t="n">
        <v>0.5600000000000001</v>
      </c>
      <c r="V12" t="n">
        <v>0.85</v>
      </c>
      <c r="W12" t="n">
        <v>2.98</v>
      </c>
      <c r="X12" t="n">
        <v>0.57</v>
      </c>
      <c r="Y12" t="n">
        <v>1</v>
      </c>
      <c r="Z12" t="n">
        <v>10</v>
      </c>
      <c r="AA12" t="n">
        <v>283.688600863652</v>
      </c>
      <c r="AB12" t="n">
        <v>388.1552591594231</v>
      </c>
      <c r="AC12" t="n">
        <v>351.1102660045747</v>
      </c>
      <c r="AD12" t="n">
        <v>283688.600863652</v>
      </c>
      <c r="AE12" t="n">
        <v>388155.2591594231</v>
      </c>
      <c r="AF12" t="n">
        <v>1.667124441257428e-06</v>
      </c>
      <c r="AG12" t="n">
        <v>13</v>
      </c>
      <c r="AH12" t="n">
        <v>351110.2660045747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7.0128</v>
      </c>
      <c r="E13" t="n">
        <v>14.26</v>
      </c>
      <c r="F13" t="n">
        <v>10.94</v>
      </c>
      <c r="G13" t="n">
        <v>23.44</v>
      </c>
      <c r="H13" t="n">
        <v>0.39</v>
      </c>
      <c r="I13" t="n">
        <v>28</v>
      </c>
      <c r="J13" t="n">
        <v>171.88</v>
      </c>
      <c r="K13" t="n">
        <v>51.39</v>
      </c>
      <c r="L13" t="n">
        <v>3.75</v>
      </c>
      <c r="M13" t="n">
        <v>26</v>
      </c>
      <c r="N13" t="n">
        <v>31.74</v>
      </c>
      <c r="O13" t="n">
        <v>21432.96</v>
      </c>
      <c r="P13" t="n">
        <v>138.84</v>
      </c>
      <c r="Q13" t="n">
        <v>197.77</v>
      </c>
      <c r="R13" t="n">
        <v>44.33</v>
      </c>
      <c r="S13" t="n">
        <v>25.4</v>
      </c>
      <c r="T13" t="n">
        <v>8522.26</v>
      </c>
      <c r="U13" t="n">
        <v>0.57</v>
      </c>
      <c r="V13" t="n">
        <v>0.85</v>
      </c>
      <c r="W13" t="n">
        <v>2.99</v>
      </c>
      <c r="X13" t="n">
        <v>0.55</v>
      </c>
      <c r="Y13" t="n">
        <v>1</v>
      </c>
      <c r="Z13" t="n">
        <v>10</v>
      </c>
      <c r="AA13" t="n">
        <v>282.3060453048448</v>
      </c>
      <c r="AB13" t="n">
        <v>386.2635856498165</v>
      </c>
      <c r="AC13" t="n">
        <v>349.3991311597446</v>
      </c>
      <c r="AD13" t="n">
        <v>282306.0453048447</v>
      </c>
      <c r="AE13" t="n">
        <v>386263.5856498165</v>
      </c>
      <c r="AF13" t="n">
        <v>1.678132037901201e-06</v>
      </c>
      <c r="AG13" t="n">
        <v>13</v>
      </c>
      <c r="AH13" t="n">
        <v>349399.1311597446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7.0673</v>
      </c>
      <c r="E14" t="n">
        <v>14.15</v>
      </c>
      <c r="F14" t="n">
        <v>10.9</v>
      </c>
      <c r="G14" t="n">
        <v>25.14</v>
      </c>
      <c r="H14" t="n">
        <v>0.41</v>
      </c>
      <c r="I14" t="n">
        <v>26</v>
      </c>
      <c r="J14" t="n">
        <v>172.25</v>
      </c>
      <c r="K14" t="n">
        <v>51.39</v>
      </c>
      <c r="L14" t="n">
        <v>4</v>
      </c>
      <c r="M14" t="n">
        <v>24</v>
      </c>
      <c r="N14" t="n">
        <v>31.86</v>
      </c>
      <c r="O14" t="n">
        <v>21478.05</v>
      </c>
      <c r="P14" t="n">
        <v>138.09</v>
      </c>
      <c r="Q14" t="n">
        <v>197.82</v>
      </c>
      <c r="R14" t="n">
        <v>43.13</v>
      </c>
      <c r="S14" t="n">
        <v>25.4</v>
      </c>
      <c r="T14" t="n">
        <v>7929.48</v>
      </c>
      <c r="U14" t="n">
        <v>0.59</v>
      </c>
      <c r="V14" t="n">
        <v>0.85</v>
      </c>
      <c r="W14" t="n">
        <v>2.98</v>
      </c>
      <c r="X14" t="n">
        <v>0.5</v>
      </c>
      <c r="Y14" t="n">
        <v>1</v>
      </c>
      <c r="Z14" t="n">
        <v>10</v>
      </c>
      <c r="AA14" t="n">
        <v>280.4473594545368</v>
      </c>
      <c r="AB14" t="n">
        <v>383.7204496699927</v>
      </c>
      <c r="AC14" t="n">
        <v>347.0987085085214</v>
      </c>
      <c r="AD14" t="n">
        <v>280447.3594545368</v>
      </c>
      <c r="AE14" t="n">
        <v>383720.4496699927</v>
      </c>
      <c r="AF14" t="n">
        <v>1.691173646968281e-06</v>
      </c>
      <c r="AG14" t="n">
        <v>13</v>
      </c>
      <c r="AH14" t="n">
        <v>347098.7085085214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7.1007</v>
      </c>
      <c r="E15" t="n">
        <v>14.08</v>
      </c>
      <c r="F15" t="n">
        <v>10.86</v>
      </c>
      <c r="G15" t="n">
        <v>26.07</v>
      </c>
      <c r="H15" t="n">
        <v>0.44</v>
      </c>
      <c r="I15" t="n">
        <v>25</v>
      </c>
      <c r="J15" t="n">
        <v>172.61</v>
      </c>
      <c r="K15" t="n">
        <v>51.39</v>
      </c>
      <c r="L15" t="n">
        <v>4.25</v>
      </c>
      <c r="M15" t="n">
        <v>23</v>
      </c>
      <c r="N15" t="n">
        <v>31.97</v>
      </c>
      <c r="O15" t="n">
        <v>21523.17</v>
      </c>
      <c r="P15" t="n">
        <v>137.57</v>
      </c>
      <c r="Q15" t="n">
        <v>197.8</v>
      </c>
      <c r="R15" t="n">
        <v>41.93</v>
      </c>
      <c r="S15" t="n">
        <v>25.4</v>
      </c>
      <c r="T15" t="n">
        <v>7335.74</v>
      </c>
      <c r="U15" t="n">
        <v>0.61</v>
      </c>
      <c r="V15" t="n">
        <v>0.86</v>
      </c>
      <c r="W15" t="n">
        <v>2.98</v>
      </c>
      <c r="X15" t="n">
        <v>0.47</v>
      </c>
      <c r="Y15" t="n">
        <v>1</v>
      </c>
      <c r="Z15" t="n">
        <v>10</v>
      </c>
      <c r="AA15" t="n">
        <v>279.220591477243</v>
      </c>
      <c r="AB15" t="n">
        <v>382.0419316022758</v>
      </c>
      <c r="AC15" t="n">
        <v>345.5803858493725</v>
      </c>
      <c r="AD15" t="n">
        <v>279220.591477243</v>
      </c>
      <c r="AE15" t="n">
        <v>382041.9316022758</v>
      </c>
      <c r="AF15" t="n">
        <v>1.699166119313977e-06</v>
      </c>
      <c r="AG15" t="n">
        <v>13</v>
      </c>
      <c r="AH15" t="n">
        <v>345580.3858493725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7.1514</v>
      </c>
      <c r="E16" t="n">
        <v>13.98</v>
      </c>
      <c r="F16" t="n">
        <v>10.83</v>
      </c>
      <c r="G16" t="n">
        <v>28.26</v>
      </c>
      <c r="H16" t="n">
        <v>0.46</v>
      </c>
      <c r="I16" t="n">
        <v>23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137.05</v>
      </c>
      <c r="Q16" t="n">
        <v>197.76</v>
      </c>
      <c r="R16" t="n">
        <v>41.05</v>
      </c>
      <c r="S16" t="n">
        <v>25.4</v>
      </c>
      <c r="T16" t="n">
        <v>6903.58</v>
      </c>
      <c r="U16" t="n">
        <v>0.62</v>
      </c>
      <c r="V16" t="n">
        <v>0.86</v>
      </c>
      <c r="W16" t="n">
        <v>2.98</v>
      </c>
      <c r="X16" t="n">
        <v>0.44</v>
      </c>
      <c r="Y16" t="n">
        <v>1</v>
      </c>
      <c r="Z16" t="n">
        <v>10</v>
      </c>
      <c r="AA16" t="n">
        <v>277.6946072892621</v>
      </c>
      <c r="AB16" t="n">
        <v>379.9540127146093</v>
      </c>
      <c r="AC16" t="n">
        <v>343.6917350099323</v>
      </c>
      <c r="AD16" t="n">
        <v>277694.6072892621</v>
      </c>
      <c r="AE16" t="n">
        <v>379954.0127146093</v>
      </c>
      <c r="AF16" t="n">
        <v>1.711298405180049e-06</v>
      </c>
      <c r="AG16" t="n">
        <v>13</v>
      </c>
      <c r="AH16" t="n">
        <v>343691.7350099323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7.1839</v>
      </c>
      <c r="E17" t="n">
        <v>13.92</v>
      </c>
      <c r="F17" t="n">
        <v>10.8</v>
      </c>
      <c r="G17" t="n">
        <v>29.46</v>
      </c>
      <c r="H17" t="n">
        <v>0.49</v>
      </c>
      <c r="I17" t="n">
        <v>22</v>
      </c>
      <c r="J17" t="n">
        <v>173.35</v>
      </c>
      <c r="K17" t="n">
        <v>51.39</v>
      </c>
      <c r="L17" t="n">
        <v>4.75</v>
      </c>
      <c r="M17" t="n">
        <v>20</v>
      </c>
      <c r="N17" t="n">
        <v>32.2</v>
      </c>
      <c r="O17" t="n">
        <v>21613.54</v>
      </c>
      <c r="P17" t="n">
        <v>136.53</v>
      </c>
      <c r="Q17" t="n">
        <v>197.78</v>
      </c>
      <c r="R17" t="n">
        <v>40.15</v>
      </c>
      <c r="S17" t="n">
        <v>25.4</v>
      </c>
      <c r="T17" t="n">
        <v>6460.3</v>
      </c>
      <c r="U17" t="n">
        <v>0.63</v>
      </c>
      <c r="V17" t="n">
        <v>0.86</v>
      </c>
      <c r="W17" t="n">
        <v>2.97</v>
      </c>
      <c r="X17" t="n">
        <v>0.41</v>
      </c>
      <c r="Y17" t="n">
        <v>1</v>
      </c>
      <c r="Z17" t="n">
        <v>10</v>
      </c>
      <c r="AA17" t="n">
        <v>276.5481759775084</v>
      </c>
      <c r="AB17" t="n">
        <v>378.385414816888</v>
      </c>
      <c r="AC17" t="n">
        <v>342.2728418940286</v>
      </c>
      <c r="AD17" t="n">
        <v>276548.1759775084</v>
      </c>
      <c r="AE17" t="n">
        <v>378385.414816888</v>
      </c>
      <c r="AF17" t="n">
        <v>1.719075511504455e-06</v>
      </c>
      <c r="AG17" t="n">
        <v>13</v>
      </c>
      <c r="AH17" t="n">
        <v>342272.8418940286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7.2022</v>
      </c>
      <c r="E18" t="n">
        <v>13.88</v>
      </c>
      <c r="F18" t="n">
        <v>10.8</v>
      </c>
      <c r="G18" t="n">
        <v>30.86</v>
      </c>
      <c r="H18" t="n">
        <v>0.51</v>
      </c>
      <c r="I18" t="n">
        <v>21</v>
      </c>
      <c r="J18" t="n">
        <v>173.71</v>
      </c>
      <c r="K18" t="n">
        <v>51.39</v>
      </c>
      <c r="L18" t="n">
        <v>5</v>
      </c>
      <c r="M18" t="n">
        <v>19</v>
      </c>
      <c r="N18" t="n">
        <v>32.32</v>
      </c>
      <c r="O18" t="n">
        <v>21658.78</v>
      </c>
      <c r="P18" t="n">
        <v>136.42</v>
      </c>
      <c r="Q18" t="n">
        <v>197.78</v>
      </c>
      <c r="R18" t="n">
        <v>40.01</v>
      </c>
      <c r="S18" t="n">
        <v>25.4</v>
      </c>
      <c r="T18" t="n">
        <v>6398.23</v>
      </c>
      <c r="U18" t="n">
        <v>0.63</v>
      </c>
      <c r="V18" t="n">
        <v>0.86</v>
      </c>
      <c r="W18" t="n">
        <v>2.98</v>
      </c>
      <c r="X18" t="n">
        <v>0.41</v>
      </c>
      <c r="Y18" t="n">
        <v>1</v>
      </c>
      <c r="Z18" t="n">
        <v>10</v>
      </c>
      <c r="AA18" t="n">
        <v>276.1050297329629</v>
      </c>
      <c r="AB18" t="n">
        <v>377.7790825748682</v>
      </c>
      <c r="AC18" t="n">
        <v>341.7243771501945</v>
      </c>
      <c r="AD18" t="n">
        <v>276105.0297329628</v>
      </c>
      <c r="AE18" t="n">
        <v>377779.0825748682</v>
      </c>
      <c r="AF18" t="n">
        <v>1.723454620604043e-06</v>
      </c>
      <c r="AG18" t="n">
        <v>13</v>
      </c>
      <c r="AH18" t="n">
        <v>341724.3771501945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7.24</v>
      </c>
      <c r="E19" t="n">
        <v>13.81</v>
      </c>
      <c r="F19" t="n">
        <v>10.76</v>
      </c>
      <c r="G19" t="n">
        <v>32.29</v>
      </c>
      <c r="H19" t="n">
        <v>0.53</v>
      </c>
      <c r="I19" t="n">
        <v>20</v>
      </c>
      <c r="J19" t="n">
        <v>174.08</v>
      </c>
      <c r="K19" t="n">
        <v>51.39</v>
      </c>
      <c r="L19" t="n">
        <v>5.25</v>
      </c>
      <c r="M19" t="n">
        <v>18</v>
      </c>
      <c r="N19" t="n">
        <v>32.44</v>
      </c>
      <c r="O19" t="n">
        <v>21704.07</v>
      </c>
      <c r="P19" t="n">
        <v>135.83</v>
      </c>
      <c r="Q19" t="n">
        <v>197.8</v>
      </c>
      <c r="R19" t="n">
        <v>38.74</v>
      </c>
      <c r="S19" t="n">
        <v>25.4</v>
      </c>
      <c r="T19" t="n">
        <v>5765.03</v>
      </c>
      <c r="U19" t="n">
        <v>0.66</v>
      </c>
      <c r="V19" t="n">
        <v>0.86</v>
      </c>
      <c r="W19" t="n">
        <v>2.98</v>
      </c>
      <c r="X19" t="n">
        <v>0.37</v>
      </c>
      <c r="Y19" t="n">
        <v>1</v>
      </c>
      <c r="Z19" t="n">
        <v>10</v>
      </c>
      <c r="AA19" t="n">
        <v>264.5225700570164</v>
      </c>
      <c r="AB19" t="n">
        <v>361.9314502641809</v>
      </c>
      <c r="AC19" t="n">
        <v>327.3892206249474</v>
      </c>
      <c r="AD19" t="n">
        <v>264522.5700570164</v>
      </c>
      <c r="AE19" t="n">
        <v>361931.4502641808</v>
      </c>
      <c r="AF19" t="n">
        <v>1.732499993498274e-06</v>
      </c>
      <c r="AG19" t="n">
        <v>12</v>
      </c>
      <c r="AH19" t="n">
        <v>327389.2206249475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7.2611</v>
      </c>
      <c r="E20" t="n">
        <v>13.77</v>
      </c>
      <c r="F20" t="n">
        <v>10.76</v>
      </c>
      <c r="G20" t="n">
        <v>33.96</v>
      </c>
      <c r="H20" t="n">
        <v>0.5600000000000001</v>
      </c>
      <c r="I20" t="n">
        <v>19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135.62</v>
      </c>
      <c r="Q20" t="n">
        <v>197.78</v>
      </c>
      <c r="R20" t="n">
        <v>38.63</v>
      </c>
      <c r="S20" t="n">
        <v>25.4</v>
      </c>
      <c r="T20" t="n">
        <v>5715.03</v>
      </c>
      <c r="U20" t="n">
        <v>0.66</v>
      </c>
      <c r="V20" t="n">
        <v>0.87</v>
      </c>
      <c r="W20" t="n">
        <v>2.97</v>
      </c>
      <c r="X20" t="n">
        <v>0.37</v>
      </c>
      <c r="Y20" t="n">
        <v>1</v>
      </c>
      <c r="Z20" t="n">
        <v>10</v>
      </c>
      <c r="AA20" t="n">
        <v>263.9585600793612</v>
      </c>
      <c r="AB20" t="n">
        <v>361.1597469303888</v>
      </c>
      <c r="AC20" t="n">
        <v>326.6911675742401</v>
      </c>
      <c r="AD20" t="n">
        <v>263958.5600793613</v>
      </c>
      <c r="AE20" t="n">
        <v>361159.7469303889</v>
      </c>
      <c r="AF20" t="n">
        <v>1.737549130219657e-06</v>
      </c>
      <c r="AG20" t="n">
        <v>12</v>
      </c>
      <c r="AH20" t="n">
        <v>326691.1675742401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7.2953</v>
      </c>
      <c r="E21" t="n">
        <v>13.71</v>
      </c>
      <c r="F21" t="n">
        <v>10.72</v>
      </c>
      <c r="G21" t="n">
        <v>35.75</v>
      </c>
      <c r="H21" t="n">
        <v>0.58</v>
      </c>
      <c r="I21" t="n">
        <v>18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134.99</v>
      </c>
      <c r="Q21" t="n">
        <v>197.77</v>
      </c>
      <c r="R21" t="n">
        <v>37.85</v>
      </c>
      <c r="S21" t="n">
        <v>25.4</v>
      </c>
      <c r="T21" t="n">
        <v>5330.32</v>
      </c>
      <c r="U21" t="n">
        <v>0.67</v>
      </c>
      <c r="V21" t="n">
        <v>0.87</v>
      </c>
      <c r="W21" t="n">
        <v>2.97</v>
      </c>
      <c r="X21" t="n">
        <v>0.33</v>
      </c>
      <c r="Y21" t="n">
        <v>1</v>
      </c>
      <c r="Z21" t="n">
        <v>10</v>
      </c>
      <c r="AA21" t="n">
        <v>262.6956912927763</v>
      </c>
      <c r="AB21" t="n">
        <v>359.4318341427446</v>
      </c>
      <c r="AC21" t="n">
        <v>325.1281643579078</v>
      </c>
      <c r="AD21" t="n">
        <v>262695.6912927763</v>
      </c>
      <c r="AE21" t="n">
        <v>359431.8341427446</v>
      </c>
      <c r="AF21" t="n">
        <v>1.745733039028724e-06</v>
      </c>
      <c r="AG21" t="n">
        <v>12</v>
      </c>
      <c r="AH21" t="n">
        <v>325128.1643579078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7.2911</v>
      </c>
      <c r="E22" t="n">
        <v>13.72</v>
      </c>
      <c r="F22" t="n">
        <v>10.73</v>
      </c>
      <c r="G22" t="n">
        <v>35.78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134.78</v>
      </c>
      <c r="Q22" t="n">
        <v>197.8</v>
      </c>
      <c r="R22" t="n">
        <v>37.86</v>
      </c>
      <c r="S22" t="n">
        <v>25.4</v>
      </c>
      <c r="T22" t="n">
        <v>5333.73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262.6534186706525</v>
      </c>
      <c r="AB22" t="n">
        <v>359.3739948762183</v>
      </c>
      <c r="AC22" t="n">
        <v>325.0758451898008</v>
      </c>
      <c r="AD22" t="n">
        <v>262653.4186706524</v>
      </c>
      <c r="AE22" t="n">
        <v>359373.9948762183</v>
      </c>
      <c r="AF22" t="n">
        <v>1.744727997596031e-06</v>
      </c>
      <c r="AG22" t="n">
        <v>12</v>
      </c>
      <c r="AH22" t="n">
        <v>325075.8451898008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7.316</v>
      </c>
      <c r="E23" t="n">
        <v>13.67</v>
      </c>
      <c r="F23" t="n">
        <v>10.72</v>
      </c>
      <c r="G23" t="n">
        <v>37.84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134.65</v>
      </c>
      <c r="Q23" t="n">
        <v>197.77</v>
      </c>
      <c r="R23" t="n">
        <v>37.85</v>
      </c>
      <c r="S23" t="n">
        <v>25.4</v>
      </c>
      <c r="T23" t="n">
        <v>5334.2</v>
      </c>
      <c r="U23" t="n">
        <v>0.67</v>
      </c>
      <c r="V23" t="n">
        <v>0.87</v>
      </c>
      <c r="W23" t="n">
        <v>2.96</v>
      </c>
      <c r="X23" t="n">
        <v>0.33</v>
      </c>
      <c r="Y23" t="n">
        <v>1</v>
      </c>
      <c r="Z23" t="n">
        <v>10</v>
      </c>
      <c r="AA23" t="n">
        <v>262.0520336793904</v>
      </c>
      <c r="AB23" t="n">
        <v>358.5511533999402</v>
      </c>
      <c r="AC23" t="n">
        <v>324.3315345491536</v>
      </c>
      <c r="AD23" t="n">
        <v>262052.0336793904</v>
      </c>
      <c r="AE23" t="n">
        <v>358551.1533999402</v>
      </c>
      <c r="AF23" t="n">
        <v>1.750686457518422e-06</v>
      </c>
      <c r="AG23" t="n">
        <v>12</v>
      </c>
      <c r="AH23" t="n">
        <v>324331.5345491536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7.3565</v>
      </c>
      <c r="E24" t="n">
        <v>13.59</v>
      </c>
      <c r="F24" t="n">
        <v>10.68</v>
      </c>
      <c r="G24" t="n">
        <v>40.04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133.94</v>
      </c>
      <c r="Q24" t="n">
        <v>197.83</v>
      </c>
      <c r="R24" t="n">
        <v>36.43</v>
      </c>
      <c r="S24" t="n">
        <v>25.4</v>
      </c>
      <c r="T24" t="n">
        <v>4633.25</v>
      </c>
      <c r="U24" t="n">
        <v>0.7</v>
      </c>
      <c r="V24" t="n">
        <v>0.87</v>
      </c>
      <c r="W24" t="n">
        <v>2.96</v>
      </c>
      <c r="X24" t="n">
        <v>0.29</v>
      </c>
      <c r="Y24" t="n">
        <v>1</v>
      </c>
      <c r="Z24" t="n">
        <v>10</v>
      </c>
      <c r="AA24" t="n">
        <v>260.6316361630388</v>
      </c>
      <c r="AB24" t="n">
        <v>356.6077028545521</v>
      </c>
      <c r="AC24" t="n">
        <v>322.5735641961673</v>
      </c>
      <c r="AD24" t="n">
        <v>260631.6361630388</v>
      </c>
      <c r="AE24" t="n">
        <v>356607.7028545521</v>
      </c>
      <c r="AF24" t="n">
        <v>1.760377928476527e-06</v>
      </c>
      <c r="AG24" t="n">
        <v>12</v>
      </c>
      <c r="AH24" t="n">
        <v>322573.5641961673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7.3495</v>
      </c>
      <c r="E25" t="n">
        <v>13.61</v>
      </c>
      <c r="F25" t="n">
        <v>10.69</v>
      </c>
      <c r="G25" t="n">
        <v>40.09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134.15</v>
      </c>
      <c r="Q25" t="n">
        <v>197.75</v>
      </c>
      <c r="R25" t="n">
        <v>36.83</v>
      </c>
      <c r="S25" t="n">
        <v>25.4</v>
      </c>
      <c r="T25" t="n">
        <v>4830.57</v>
      </c>
      <c r="U25" t="n">
        <v>0.6899999999999999</v>
      </c>
      <c r="V25" t="n">
        <v>0.87</v>
      </c>
      <c r="W25" t="n">
        <v>2.96</v>
      </c>
      <c r="X25" t="n">
        <v>0.3</v>
      </c>
      <c r="Y25" t="n">
        <v>1</v>
      </c>
      <c r="Z25" t="n">
        <v>10</v>
      </c>
      <c r="AA25" t="n">
        <v>260.9513380263015</v>
      </c>
      <c r="AB25" t="n">
        <v>357.0451330481188</v>
      </c>
      <c r="AC25" t="n">
        <v>322.9692466659972</v>
      </c>
      <c r="AD25" t="n">
        <v>260951.3380263015</v>
      </c>
      <c r="AE25" t="n">
        <v>357045.1330481188</v>
      </c>
      <c r="AF25" t="n">
        <v>1.75870285942204e-06</v>
      </c>
      <c r="AG25" t="n">
        <v>12</v>
      </c>
      <c r="AH25" t="n">
        <v>322969.2466659971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7.3775</v>
      </c>
      <c r="E26" t="n">
        <v>13.55</v>
      </c>
      <c r="F26" t="n">
        <v>10.67</v>
      </c>
      <c r="G26" t="n">
        <v>42.7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133.78</v>
      </c>
      <c r="Q26" t="n">
        <v>197.79</v>
      </c>
      <c r="R26" t="n">
        <v>36.22</v>
      </c>
      <c r="S26" t="n">
        <v>25.4</v>
      </c>
      <c r="T26" t="n">
        <v>4530.88</v>
      </c>
      <c r="U26" t="n">
        <v>0.7</v>
      </c>
      <c r="V26" t="n">
        <v>0.87</v>
      </c>
      <c r="W26" t="n">
        <v>2.96</v>
      </c>
      <c r="X26" t="n">
        <v>0.28</v>
      </c>
      <c r="Y26" t="n">
        <v>1</v>
      </c>
      <c r="Z26" t="n">
        <v>10</v>
      </c>
      <c r="AA26" t="n">
        <v>260.0918737938223</v>
      </c>
      <c r="AB26" t="n">
        <v>355.869176168355</v>
      </c>
      <c r="AC26" t="n">
        <v>321.9055214603721</v>
      </c>
      <c r="AD26" t="n">
        <v>260091.8737938223</v>
      </c>
      <c r="AE26" t="n">
        <v>355869.1761683549</v>
      </c>
      <c r="AF26" t="n">
        <v>1.765403135639989e-06</v>
      </c>
      <c r="AG26" t="n">
        <v>12</v>
      </c>
      <c r="AH26" t="n">
        <v>321905.5214603721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7.3839</v>
      </c>
      <c r="E27" t="n">
        <v>13.54</v>
      </c>
      <c r="F27" t="n">
        <v>10.66</v>
      </c>
      <c r="G27" t="n">
        <v>42.65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133.4</v>
      </c>
      <c r="Q27" t="n">
        <v>197.8</v>
      </c>
      <c r="R27" t="n">
        <v>35.78</v>
      </c>
      <c r="S27" t="n">
        <v>25.4</v>
      </c>
      <c r="T27" t="n">
        <v>4310.65</v>
      </c>
      <c r="U27" t="n">
        <v>0.71</v>
      </c>
      <c r="V27" t="n">
        <v>0.87</v>
      </c>
      <c r="W27" t="n">
        <v>2.96</v>
      </c>
      <c r="X27" t="n">
        <v>0.27</v>
      </c>
      <c r="Y27" t="n">
        <v>1</v>
      </c>
      <c r="Z27" t="n">
        <v>10</v>
      </c>
      <c r="AA27" t="n">
        <v>259.6598928727851</v>
      </c>
      <c r="AB27" t="n">
        <v>355.2781208145387</v>
      </c>
      <c r="AC27" t="n">
        <v>321.3708755999727</v>
      </c>
      <c r="AD27" t="n">
        <v>259659.8928727851</v>
      </c>
      <c r="AE27" t="n">
        <v>355278.1208145387</v>
      </c>
      <c r="AF27" t="n">
        <v>1.766934627346948e-06</v>
      </c>
      <c r="AG27" t="n">
        <v>12</v>
      </c>
      <c r="AH27" t="n">
        <v>321370.8755999727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7.4092</v>
      </c>
      <c r="E28" t="n">
        <v>13.5</v>
      </c>
      <c r="F28" t="n">
        <v>10.65</v>
      </c>
      <c r="G28" t="n">
        <v>45.64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12</v>
      </c>
      <c r="N28" t="n">
        <v>33.51</v>
      </c>
      <c r="O28" t="n">
        <v>22113.42</v>
      </c>
      <c r="P28" t="n">
        <v>133.17</v>
      </c>
      <c r="Q28" t="n">
        <v>197.84</v>
      </c>
      <c r="R28" t="n">
        <v>35.24</v>
      </c>
      <c r="S28" t="n">
        <v>25.4</v>
      </c>
      <c r="T28" t="n">
        <v>4047.88</v>
      </c>
      <c r="U28" t="n">
        <v>0.72</v>
      </c>
      <c r="V28" t="n">
        <v>0.87</v>
      </c>
      <c r="W28" t="n">
        <v>2.97</v>
      </c>
      <c r="X28" t="n">
        <v>0.26</v>
      </c>
      <c r="Y28" t="n">
        <v>1</v>
      </c>
      <c r="Z28" t="n">
        <v>10</v>
      </c>
      <c r="AA28" t="n">
        <v>258.9953924460138</v>
      </c>
      <c r="AB28" t="n">
        <v>354.3689220149403</v>
      </c>
      <c r="AC28" t="n">
        <v>320.5484494577394</v>
      </c>
      <c r="AD28" t="n">
        <v>258995.3924460138</v>
      </c>
      <c r="AE28" t="n">
        <v>354368.9220149403</v>
      </c>
      <c r="AF28" t="n">
        <v>1.772988805501024e-06</v>
      </c>
      <c r="AG28" t="n">
        <v>12</v>
      </c>
      <c r="AH28" t="n">
        <v>320548.4494577394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7.41</v>
      </c>
      <c r="E29" t="n">
        <v>13.5</v>
      </c>
      <c r="F29" t="n">
        <v>10.65</v>
      </c>
      <c r="G29" t="n">
        <v>45.64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132.91</v>
      </c>
      <c r="Q29" t="n">
        <v>197.77</v>
      </c>
      <c r="R29" t="n">
        <v>35.39</v>
      </c>
      <c r="S29" t="n">
        <v>25.4</v>
      </c>
      <c r="T29" t="n">
        <v>4122.05</v>
      </c>
      <c r="U29" t="n">
        <v>0.72</v>
      </c>
      <c r="V29" t="n">
        <v>0.87</v>
      </c>
      <c r="W29" t="n">
        <v>2.96</v>
      </c>
      <c r="X29" t="n">
        <v>0.26</v>
      </c>
      <c r="Y29" t="n">
        <v>1</v>
      </c>
      <c r="Z29" t="n">
        <v>10</v>
      </c>
      <c r="AA29" t="n">
        <v>258.7899361126356</v>
      </c>
      <c r="AB29" t="n">
        <v>354.0878075955185</v>
      </c>
      <c r="AC29" t="n">
        <v>320.2941642039607</v>
      </c>
      <c r="AD29" t="n">
        <v>258789.9361126356</v>
      </c>
      <c r="AE29" t="n">
        <v>354087.8075955185</v>
      </c>
      <c r="AF29" t="n">
        <v>1.773180241964394e-06</v>
      </c>
      <c r="AG29" t="n">
        <v>12</v>
      </c>
      <c r="AH29" t="n">
        <v>320294.1642039607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7.4368</v>
      </c>
      <c r="E30" t="n">
        <v>13.45</v>
      </c>
      <c r="F30" t="n">
        <v>10.63</v>
      </c>
      <c r="G30" t="n">
        <v>49.08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11</v>
      </c>
      <c r="N30" t="n">
        <v>33.75</v>
      </c>
      <c r="O30" t="n">
        <v>22204.83</v>
      </c>
      <c r="P30" t="n">
        <v>132.76</v>
      </c>
      <c r="Q30" t="n">
        <v>197.84</v>
      </c>
      <c r="R30" t="n">
        <v>34.95</v>
      </c>
      <c r="S30" t="n">
        <v>25.4</v>
      </c>
      <c r="T30" t="n">
        <v>3907.25</v>
      </c>
      <c r="U30" t="n">
        <v>0.73</v>
      </c>
      <c r="V30" t="n">
        <v>0.88</v>
      </c>
      <c r="W30" t="n">
        <v>2.96</v>
      </c>
      <c r="X30" t="n">
        <v>0.24</v>
      </c>
      <c r="Y30" t="n">
        <v>1</v>
      </c>
      <c r="Z30" t="n">
        <v>10</v>
      </c>
      <c r="AA30" t="n">
        <v>258.1281043462822</v>
      </c>
      <c r="AB30" t="n">
        <v>353.182260174837</v>
      </c>
      <c r="AC30" t="n">
        <v>319.4750409581652</v>
      </c>
      <c r="AD30" t="n">
        <v>258128.1043462822</v>
      </c>
      <c r="AE30" t="n">
        <v>353182.260174837</v>
      </c>
      <c r="AF30" t="n">
        <v>1.779593363487288e-06</v>
      </c>
      <c r="AG30" t="n">
        <v>12</v>
      </c>
      <c r="AH30" t="n">
        <v>319475.0409581652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7.4405</v>
      </c>
      <c r="E31" t="n">
        <v>13.44</v>
      </c>
      <c r="F31" t="n">
        <v>10.63</v>
      </c>
      <c r="G31" t="n">
        <v>49.05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132.62</v>
      </c>
      <c r="Q31" t="n">
        <v>197.77</v>
      </c>
      <c r="R31" t="n">
        <v>34.82</v>
      </c>
      <c r="S31" t="n">
        <v>25.4</v>
      </c>
      <c r="T31" t="n">
        <v>3839.82</v>
      </c>
      <c r="U31" t="n">
        <v>0.73</v>
      </c>
      <c r="V31" t="n">
        <v>0.88</v>
      </c>
      <c r="W31" t="n">
        <v>2.96</v>
      </c>
      <c r="X31" t="n">
        <v>0.24</v>
      </c>
      <c r="Y31" t="n">
        <v>1</v>
      </c>
      <c r="Z31" t="n">
        <v>10</v>
      </c>
      <c r="AA31" t="n">
        <v>257.9593044777318</v>
      </c>
      <c r="AB31" t="n">
        <v>352.9513007475949</v>
      </c>
      <c r="AC31" t="n">
        <v>319.2661239746117</v>
      </c>
      <c r="AD31" t="n">
        <v>257959.3044777319</v>
      </c>
      <c r="AE31" t="n">
        <v>352951.3007475949</v>
      </c>
      <c r="AF31" t="n">
        <v>1.780478757130374e-06</v>
      </c>
      <c r="AG31" t="n">
        <v>12</v>
      </c>
      <c r="AH31" t="n">
        <v>319266.1239746117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7.4359</v>
      </c>
      <c r="E32" t="n">
        <v>13.45</v>
      </c>
      <c r="F32" t="n">
        <v>10.64</v>
      </c>
      <c r="G32" t="n">
        <v>49.09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132.42</v>
      </c>
      <c r="Q32" t="n">
        <v>197.76</v>
      </c>
      <c r="R32" t="n">
        <v>34.88</v>
      </c>
      <c r="S32" t="n">
        <v>25.4</v>
      </c>
      <c r="T32" t="n">
        <v>3871.1</v>
      </c>
      <c r="U32" t="n">
        <v>0.73</v>
      </c>
      <c r="V32" t="n">
        <v>0.87</v>
      </c>
      <c r="W32" t="n">
        <v>2.96</v>
      </c>
      <c r="X32" t="n">
        <v>0.24</v>
      </c>
      <c r="Y32" t="n">
        <v>1</v>
      </c>
      <c r="Z32" t="n">
        <v>10</v>
      </c>
      <c r="AA32" t="n">
        <v>257.9296724913083</v>
      </c>
      <c r="AB32" t="n">
        <v>352.9107569564992</v>
      </c>
      <c r="AC32" t="n">
        <v>319.2294496260346</v>
      </c>
      <c r="AD32" t="n">
        <v>257929.6724913083</v>
      </c>
      <c r="AE32" t="n">
        <v>352910.7569564992</v>
      </c>
      <c r="AF32" t="n">
        <v>1.779377997465997e-06</v>
      </c>
      <c r="AG32" t="n">
        <v>12</v>
      </c>
      <c r="AH32" t="n">
        <v>319229.4496260346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7.4714</v>
      </c>
      <c r="E33" t="n">
        <v>13.38</v>
      </c>
      <c r="F33" t="n">
        <v>10.61</v>
      </c>
      <c r="G33" t="n">
        <v>53.03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131.91</v>
      </c>
      <c r="Q33" t="n">
        <v>197.75</v>
      </c>
      <c r="R33" t="n">
        <v>34.06</v>
      </c>
      <c r="S33" t="n">
        <v>25.4</v>
      </c>
      <c r="T33" t="n">
        <v>3466.67</v>
      </c>
      <c r="U33" t="n">
        <v>0.75</v>
      </c>
      <c r="V33" t="n">
        <v>0.88</v>
      </c>
      <c r="W33" t="n">
        <v>2.96</v>
      </c>
      <c r="X33" t="n">
        <v>0.21</v>
      </c>
      <c r="Y33" t="n">
        <v>1</v>
      </c>
      <c r="Z33" t="n">
        <v>10</v>
      </c>
      <c r="AA33" t="n">
        <v>256.8224426206489</v>
      </c>
      <c r="AB33" t="n">
        <v>351.3957961999293</v>
      </c>
      <c r="AC33" t="n">
        <v>317.8590745978105</v>
      </c>
      <c r="AD33" t="n">
        <v>256822.4426206489</v>
      </c>
      <c r="AE33" t="n">
        <v>351395.7961999293</v>
      </c>
      <c r="AF33" t="n">
        <v>1.787872990528039e-06</v>
      </c>
      <c r="AG33" t="n">
        <v>12</v>
      </c>
      <c r="AH33" t="n">
        <v>317859.0745978105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7.4645</v>
      </c>
      <c r="E34" t="n">
        <v>13.4</v>
      </c>
      <c r="F34" t="n">
        <v>10.62</v>
      </c>
      <c r="G34" t="n">
        <v>53.09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131.93</v>
      </c>
      <c r="Q34" t="n">
        <v>197.78</v>
      </c>
      <c r="R34" t="n">
        <v>34.4</v>
      </c>
      <c r="S34" t="n">
        <v>25.4</v>
      </c>
      <c r="T34" t="n">
        <v>3634.93</v>
      </c>
      <c r="U34" t="n">
        <v>0.74</v>
      </c>
      <c r="V34" t="n">
        <v>0.88</v>
      </c>
      <c r="W34" t="n">
        <v>2.96</v>
      </c>
      <c r="X34" t="n">
        <v>0.23</v>
      </c>
      <c r="Y34" t="n">
        <v>1</v>
      </c>
      <c r="Z34" t="n">
        <v>10</v>
      </c>
      <c r="AA34" t="n">
        <v>256.9933568655611</v>
      </c>
      <c r="AB34" t="n">
        <v>351.6296486100225</v>
      </c>
      <c r="AC34" t="n">
        <v>318.0706084620984</v>
      </c>
      <c r="AD34" t="n">
        <v>256993.3568655611</v>
      </c>
      <c r="AE34" t="n">
        <v>351629.6486100225</v>
      </c>
      <c r="AF34" t="n">
        <v>1.786221851031474e-06</v>
      </c>
      <c r="AG34" t="n">
        <v>12</v>
      </c>
      <c r="AH34" t="n">
        <v>318070.6084620984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7.4692</v>
      </c>
      <c r="E35" t="n">
        <v>13.39</v>
      </c>
      <c r="F35" t="n">
        <v>10.61</v>
      </c>
      <c r="G35" t="n">
        <v>53.05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131.47</v>
      </c>
      <c r="Q35" t="n">
        <v>197.81</v>
      </c>
      <c r="R35" t="n">
        <v>34.32</v>
      </c>
      <c r="S35" t="n">
        <v>25.4</v>
      </c>
      <c r="T35" t="n">
        <v>3597.43</v>
      </c>
      <c r="U35" t="n">
        <v>0.74</v>
      </c>
      <c r="V35" t="n">
        <v>0.88</v>
      </c>
      <c r="W35" t="n">
        <v>2.95</v>
      </c>
      <c r="X35" t="n">
        <v>0.22</v>
      </c>
      <c r="Y35" t="n">
        <v>1</v>
      </c>
      <c r="Z35" t="n">
        <v>10</v>
      </c>
      <c r="AA35" t="n">
        <v>256.5408118970053</v>
      </c>
      <c r="AB35" t="n">
        <v>351.0104566191697</v>
      </c>
      <c r="AC35" t="n">
        <v>317.510511285811</v>
      </c>
      <c r="AD35" t="n">
        <v>256540.8118970053</v>
      </c>
      <c r="AE35" t="n">
        <v>351010.4566191697</v>
      </c>
      <c r="AF35" t="n">
        <v>1.787346540253772e-06</v>
      </c>
      <c r="AG35" t="n">
        <v>12</v>
      </c>
      <c r="AH35" t="n">
        <v>317510.511285811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7.5066</v>
      </c>
      <c r="E36" t="n">
        <v>13.32</v>
      </c>
      <c r="F36" t="n">
        <v>10.58</v>
      </c>
      <c r="G36" t="n">
        <v>57.69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130.92</v>
      </c>
      <c r="Q36" t="n">
        <v>197.79</v>
      </c>
      <c r="R36" t="n">
        <v>33.23</v>
      </c>
      <c r="S36" t="n">
        <v>25.4</v>
      </c>
      <c r="T36" t="n">
        <v>3054.17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255.3829464750934</v>
      </c>
      <c r="AB36" t="n">
        <v>349.4262140674933</v>
      </c>
      <c r="AC36" t="n">
        <v>316.0774666197677</v>
      </c>
      <c r="AD36" t="n">
        <v>255382.9464750934</v>
      </c>
      <c r="AE36" t="n">
        <v>349426.2140674933</v>
      </c>
      <c r="AF36" t="n">
        <v>1.796296194916318e-06</v>
      </c>
      <c r="AG36" t="n">
        <v>12</v>
      </c>
      <c r="AH36" t="n">
        <v>316077.4666197677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7.5047</v>
      </c>
      <c r="E37" t="n">
        <v>13.32</v>
      </c>
      <c r="F37" t="n">
        <v>10.58</v>
      </c>
      <c r="G37" t="n">
        <v>57.71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130.87</v>
      </c>
      <c r="Q37" t="n">
        <v>197.8</v>
      </c>
      <c r="R37" t="n">
        <v>33.38</v>
      </c>
      <c r="S37" t="n">
        <v>25.4</v>
      </c>
      <c r="T37" t="n">
        <v>3130.76</v>
      </c>
      <c r="U37" t="n">
        <v>0.76</v>
      </c>
      <c r="V37" t="n">
        <v>0.88</v>
      </c>
      <c r="W37" t="n">
        <v>2.95</v>
      </c>
      <c r="X37" t="n">
        <v>0.19</v>
      </c>
      <c r="Y37" t="n">
        <v>1</v>
      </c>
      <c r="Z37" t="n">
        <v>10</v>
      </c>
      <c r="AA37" t="n">
        <v>255.3798022662974</v>
      </c>
      <c r="AB37" t="n">
        <v>349.4219120223061</v>
      </c>
      <c r="AC37" t="n">
        <v>316.0735751557352</v>
      </c>
      <c r="AD37" t="n">
        <v>255379.8022662975</v>
      </c>
      <c r="AE37" t="n">
        <v>349421.9120223061</v>
      </c>
      <c r="AF37" t="n">
        <v>1.795841533315815e-06</v>
      </c>
      <c r="AG37" t="n">
        <v>12</v>
      </c>
      <c r="AH37" t="n">
        <v>316073.5751557352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7.4997</v>
      </c>
      <c r="E38" t="n">
        <v>13.33</v>
      </c>
      <c r="F38" t="n">
        <v>10.59</v>
      </c>
      <c r="G38" t="n">
        <v>57.76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131.08</v>
      </c>
      <c r="Q38" t="n">
        <v>197.75</v>
      </c>
      <c r="R38" t="n">
        <v>33.62</v>
      </c>
      <c r="S38" t="n">
        <v>25.4</v>
      </c>
      <c r="T38" t="n">
        <v>3250.83</v>
      </c>
      <c r="U38" t="n">
        <v>0.76</v>
      </c>
      <c r="V38" t="n">
        <v>0.88</v>
      </c>
      <c r="W38" t="n">
        <v>2.96</v>
      </c>
      <c r="X38" t="n">
        <v>0.2</v>
      </c>
      <c r="Y38" t="n">
        <v>1</v>
      </c>
      <c r="Z38" t="n">
        <v>10</v>
      </c>
      <c r="AA38" t="n">
        <v>255.6533214310405</v>
      </c>
      <c r="AB38" t="n">
        <v>349.7961530103212</v>
      </c>
      <c r="AC38" t="n">
        <v>316.4120991091048</v>
      </c>
      <c r="AD38" t="n">
        <v>255653.3214310405</v>
      </c>
      <c r="AE38" t="n">
        <v>349796.1530103212</v>
      </c>
      <c r="AF38" t="n">
        <v>1.794645055419752e-06</v>
      </c>
      <c r="AG38" t="n">
        <v>12</v>
      </c>
      <c r="AH38" t="n">
        <v>316412.0991091048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7.5022</v>
      </c>
      <c r="E39" t="n">
        <v>13.33</v>
      </c>
      <c r="F39" t="n">
        <v>10.58</v>
      </c>
      <c r="G39" t="n">
        <v>57.73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130.72</v>
      </c>
      <c r="Q39" t="n">
        <v>197.79</v>
      </c>
      <c r="R39" t="n">
        <v>33.22</v>
      </c>
      <c r="S39" t="n">
        <v>25.4</v>
      </c>
      <c r="T39" t="n">
        <v>3051.52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255.3145779485829</v>
      </c>
      <c r="AB39" t="n">
        <v>349.3326692333152</v>
      </c>
      <c r="AC39" t="n">
        <v>315.9928495732725</v>
      </c>
      <c r="AD39" t="n">
        <v>255314.5779485829</v>
      </c>
      <c r="AE39" t="n">
        <v>349332.6692333152</v>
      </c>
      <c r="AF39" t="n">
        <v>1.795243294367784e-06</v>
      </c>
      <c r="AG39" t="n">
        <v>12</v>
      </c>
      <c r="AH39" t="n">
        <v>315992.8495732725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7.5339</v>
      </c>
      <c r="E40" t="n">
        <v>13.27</v>
      </c>
      <c r="F40" t="n">
        <v>10.56</v>
      </c>
      <c r="G40" t="n">
        <v>63.37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130.42</v>
      </c>
      <c r="Q40" t="n">
        <v>197.75</v>
      </c>
      <c r="R40" t="n">
        <v>32.76</v>
      </c>
      <c r="S40" t="n">
        <v>25.4</v>
      </c>
      <c r="T40" t="n">
        <v>2827.92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254.4802687371345</v>
      </c>
      <c r="AB40" t="n">
        <v>348.1911305630874</v>
      </c>
      <c r="AC40" t="n">
        <v>314.9602577515712</v>
      </c>
      <c r="AD40" t="n">
        <v>254480.2687371345</v>
      </c>
      <c r="AE40" t="n">
        <v>348191.1305630874</v>
      </c>
      <c r="AF40" t="n">
        <v>1.802828964228819e-06</v>
      </c>
      <c r="AG40" t="n">
        <v>12</v>
      </c>
      <c r="AH40" t="n">
        <v>314960.2577515712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7.5355</v>
      </c>
      <c r="E41" t="n">
        <v>13.27</v>
      </c>
      <c r="F41" t="n">
        <v>10.56</v>
      </c>
      <c r="G41" t="n">
        <v>63.36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130.41</v>
      </c>
      <c r="Q41" t="n">
        <v>197.76</v>
      </c>
      <c r="R41" t="n">
        <v>32.59</v>
      </c>
      <c r="S41" t="n">
        <v>25.4</v>
      </c>
      <c r="T41" t="n">
        <v>2743.38</v>
      </c>
      <c r="U41" t="n">
        <v>0.78</v>
      </c>
      <c r="V41" t="n">
        <v>0.88</v>
      </c>
      <c r="W41" t="n">
        <v>2.96</v>
      </c>
      <c r="X41" t="n">
        <v>0.17</v>
      </c>
      <c r="Y41" t="n">
        <v>1</v>
      </c>
      <c r="Z41" t="n">
        <v>10</v>
      </c>
      <c r="AA41" t="n">
        <v>254.4454681540834</v>
      </c>
      <c r="AB41" t="n">
        <v>348.1435148700635</v>
      </c>
      <c r="AC41" t="n">
        <v>314.9171864334606</v>
      </c>
      <c r="AD41" t="n">
        <v>254445.4681540834</v>
      </c>
      <c r="AE41" t="n">
        <v>348143.5148700635</v>
      </c>
      <c r="AF41" t="n">
        <v>1.803211837155559e-06</v>
      </c>
      <c r="AG41" t="n">
        <v>12</v>
      </c>
      <c r="AH41" t="n">
        <v>314917.1864334606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7.536</v>
      </c>
      <c r="E42" t="n">
        <v>13.27</v>
      </c>
      <c r="F42" t="n">
        <v>10.56</v>
      </c>
      <c r="G42" t="n">
        <v>63.35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130.23</v>
      </c>
      <c r="Q42" t="n">
        <v>197.76</v>
      </c>
      <c r="R42" t="n">
        <v>32.58</v>
      </c>
      <c r="S42" t="n">
        <v>25.4</v>
      </c>
      <c r="T42" t="n">
        <v>2736.14</v>
      </c>
      <c r="U42" t="n">
        <v>0.78</v>
      </c>
      <c r="V42" t="n">
        <v>0.88</v>
      </c>
      <c r="W42" t="n">
        <v>2.95</v>
      </c>
      <c r="X42" t="n">
        <v>0.17</v>
      </c>
      <c r="Y42" t="n">
        <v>1</v>
      </c>
      <c r="Z42" t="n">
        <v>10</v>
      </c>
      <c r="AA42" t="n">
        <v>254.3068695664064</v>
      </c>
      <c r="AB42" t="n">
        <v>347.9538781678659</v>
      </c>
      <c r="AC42" t="n">
        <v>314.7456483919638</v>
      </c>
      <c r="AD42" t="n">
        <v>254306.8695664064</v>
      </c>
      <c r="AE42" t="n">
        <v>347953.8781678659</v>
      </c>
      <c r="AF42" t="n">
        <v>1.803331484945165e-06</v>
      </c>
      <c r="AG42" t="n">
        <v>12</v>
      </c>
      <c r="AH42" t="n">
        <v>314745.6483919638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7.5293</v>
      </c>
      <c r="E43" t="n">
        <v>13.28</v>
      </c>
      <c r="F43" t="n">
        <v>10.57</v>
      </c>
      <c r="G43" t="n">
        <v>63.42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130.18</v>
      </c>
      <c r="Q43" t="n">
        <v>197.76</v>
      </c>
      <c r="R43" t="n">
        <v>32.93</v>
      </c>
      <c r="S43" t="n">
        <v>25.4</v>
      </c>
      <c r="T43" t="n">
        <v>2913.5</v>
      </c>
      <c r="U43" t="n">
        <v>0.77</v>
      </c>
      <c r="V43" t="n">
        <v>0.88</v>
      </c>
      <c r="W43" t="n">
        <v>2.96</v>
      </c>
      <c r="X43" t="n">
        <v>0.18</v>
      </c>
      <c r="Y43" t="n">
        <v>1</v>
      </c>
      <c r="Z43" t="n">
        <v>10</v>
      </c>
      <c r="AA43" t="n">
        <v>254.4199679927185</v>
      </c>
      <c r="AB43" t="n">
        <v>348.1086244242963</v>
      </c>
      <c r="AC43" t="n">
        <v>314.8856258828683</v>
      </c>
      <c r="AD43" t="n">
        <v>254419.9679927184</v>
      </c>
      <c r="AE43" t="n">
        <v>348108.6244242963</v>
      </c>
      <c r="AF43" t="n">
        <v>1.801728204564441e-06</v>
      </c>
      <c r="AG43" t="n">
        <v>12</v>
      </c>
      <c r="AH43" t="n">
        <v>314885.6258828683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7.5271</v>
      </c>
      <c r="E44" t="n">
        <v>13.29</v>
      </c>
      <c r="F44" t="n">
        <v>10.57</v>
      </c>
      <c r="G44" t="n">
        <v>63.44</v>
      </c>
      <c r="H44" t="n">
        <v>1.11</v>
      </c>
      <c r="I44" t="n">
        <v>10</v>
      </c>
      <c r="J44" t="n">
        <v>183.37</v>
      </c>
      <c r="K44" t="n">
        <v>51.39</v>
      </c>
      <c r="L44" t="n">
        <v>11.5</v>
      </c>
      <c r="M44" t="n">
        <v>8</v>
      </c>
      <c r="N44" t="n">
        <v>35.48</v>
      </c>
      <c r="O44" t="n">
        <v>22849.49</v>
      </c>
      <c r="P44" t="n">
        <v>129.64</v>
      </c>
      <c r="Q44" t="n">
        <v>197.76</v>
      </c>
      <c r="R44" t="n">
        <v>33.07</v>
      </c>
      <c r="S44" t="n">
        <v>25.4</v>
      </c>
      <c r="T44" t="n">
        <v>2981.65</v>
      </c>
      <c r="U44" t="n">
        <v>0.77</v>
      </c>
      <c r="V44" t="n">
        <v>0.88</v>
      </c>
      <c r="W44" t="n">
        <v>2.96</v>
      </c>
      <c r="X44" t="n">
        <v>0.18</v>
      </c>
      <c r="Y44" t="n">
        <v>1</v>
      </c>
      <c r="Z44" t="n">
        <v>10</v>
      </c>
      <c r="AA44" t="n">
        <v>254.0675032317991</v>
      </c>
      <c r="AB44" t="n">
        <v>347.6263665887589</v>
      </c>
      <c r="AC44" t="n">
        <v>314.4493940583012</v>
      </c>
      <c r="AD44" t="n">
        <v>254067.5032317991</v>
      </c>
      <c r="AE44" t="n">
        <v>347626.3665887588</v>
      </c>
      <c r="AF44" t="n">
        <v>1.801201754290174e-06</v>
      </c>
      <c r="AG44" t="n">
        <v>12</v>
      </c>
      <c r="AH44" t="n">
        <v>314449.3940583012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7.5572</v>
      </c>
      <c r="E45" t="n">
        <v>13.23</v>
      </c>
      <c r="F45" t="n">
        <v>10.55</v>
      </c>
      <c r="G45" t="n">
        <v>70.37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129.43</v>
      </c>
      <c r="Q45" t="n">
        <v>197.76</v>
      </c>
      <c r="R45" t="n">
        <v>32.47</v>
      </c>
      <c r="S45" t="n">
        <v>25.4</v>
      </c>
      <c r="T45" t="n">
        <v>2684.43</v>
      </c>
      <c r="U45" t="n">
        <v>0.78</v>
      </c>
      <c r="V45" t="n">
        <v>0.88</v>
      </c>
      <c r="W45" t="n">
        <v>2.96</v>
      </c>
      <c r="X45" t="n">
        <v>0.17</v>
      </c>
      <c r="Y45" t="n">
        <v>1</v>
      </c>
      <c r="Z45" t="n">
        <v>10</v>
      </c>
      <c r="AA45" t="n">
        <v>253.3332188612015</v>
      </c>
      <c r="AB45" t="n">
        <v>346.6216863185677</v>
      </c>
      <c r="AC45" t="n">
        <v>313.5405990630193</v>
      </c>
      <c r="AD45" t="n">
        <v>253333.2188612015</v>
      </c>
      <c r="AE45" t="n">
        <v>346621.6863185677</v>
      </c>
      <c r="AF45" t="n">
        <v>1.808404551224469e-06</v>
      </c>
      <c r="AG45" t="n">
        <v>12</v>
      </c>
      <c r="AH45" t="n">
        <v>313540.5990630193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7.5576</v>
      </c>
      <c r="E46" t="n">
        <v>13.23</v>
      </c>
      <c r="F46" t="n">
        <v>10.55</v>
      </c>
      <c r="G46" t="n">
        <v>70.36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129.46</v>
      </c>
      <c r="Q46" t="n">
        <v>197.78</v>
      </c>
      <c r="R46" t="n">
        <v>32.55</v>
      </c>
      <c r="S46" t="n">
        <v>25.4</v>
      </c>
      <c r="T46" t="n">
        <v>2724.27</v>
      </c>
      <c r="U46" t="n">
        <v>0.78</v>
      </c>
      <c r="V46" t="n">
        <v>0.88</v>
      </c>
      <c r="W46" t="n">
        <v>2.95</v>
      </c>
      <c r="X46" t="n">
        <v>0.16</v>
      </c>
      <c r="Y46" t="n">
        <v>1</v>
      </c>
      <c r="Z46" t="n">
        <v>10</v>
      </c>
      <c r="AA46" t="n">
        <v>253.348006958611</v>
      </c>
      <c r="AB46" t="n">
        <v>346.6419200458481</v>
      </c>
      <c r="AC46" t="n">
        <v>313.5589017117662</v>
      </c>
      <c r="AD46" t="n">
        <v>253348.006958611</v>
      </c>
      <c r="AE46" t="n">
        <v>346641.9200458481</v>
      </c>
      <c r="AF46" t="n">
        <v>1.808500269456154e-06</v>
      </c>
      <c r="AG46" t="n">
        <v>12</v>
      </c>
      <c r="AH46" t="n">
        <v>313558.9017117661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7.5567</v>
      </c>
      <c r="E47" t="n">
        <v>13.23</v>
      </c>
      <c r="F47" t="n">
        <v>10.56</v>
      </c>
      <c r="G47" t="n">
        <v>70.37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129.53</v>
      </c>
      <c r="Q47" t="n">
        <v>197.76</v>
      </c>
      <c r="R47" t="n">
        <v>32.45</v>
      </c>
      <c r="S47" t="n">
        <v>25.4</v>
      </c>
      <c r="T47" t="n">
        <v>2676.31</v>
      </c>
      <c r="U47" t="n">
        <v>0.78</v>
      </c>
      <c r="V47" t="n">
        <v>0.88</v>
      </c>
      <c r="W47" t="n">
        <v>2.96</v>
      </c>
      <c r="X47" t="n">
        <v>0.17</v>
      </c>
      <c r="Y47" t="n">
        <v>1</v>
      </c>
      <c r="Z47" t="n">
        <v>10</v>
      </c>
      <c r="AA47" t="n">
        <v>253.4474394482463</v>
      </c>
      <c r="AB47" t="n">
        <v>346.7779679648189</v>
      </c>
      <c r="AC47" t="n">
        <v>313.6819654082949</v>
      </c>
      <c r="AD47" t="n">
        <v>253447.4394482463</v>
      </c>
      <c r="AE47" t="n">
        <v>346777.9679648189</v>
      </c>
      <c r="AF47" t="n">
        <v>1.808284903434863e-06</v>
      </c>
      <c r="AG47" t="n">
        <v>12</v>
      </c>
      <c r="AH47" t="n">
        <v>313681.9654082949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7.5605</v>
      </c>
      <c r="E48" t="n">
        <v>13.23</v>
      </c>
      <c r="F48" t="n">
        <v>10.55</v>
      </c>
      <c r="G48" t="n">
        <v>70.33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129.09</v>
      </c>
      <c r="Q48" t="n">
        <v>197.76</v>
      </c>
      <c r="R48" t="n">
        <v>32.26</v>
      </c>
      <c r="S48" t="n">
        <v>25.4</v>
      </c>
      <c r="T48" t="n">
        <v>2580.09</v>
      </c>
      <c r="U48" t="n">
        <v>0.79</v>
      </c>
      <c r="V48" t="n">
        <v>0.88</v>
      </c>
      <c r="W48" t="n">
        <v>2.95</v>
      </c>
      <c r="X48" t="n">
        <v>0.16</v>
      </c>
      <c r="Y48" t="n">
        <v>1</v>
      </c>
      <c r="Z48" t="n">
        <v>10</v>
      </c>
      <c r="AA48" t="n">
        <v>253.0322983100484</v>
      </c>
      <c r="AB48" t="n">
        <v>346.2099535448023</v>
      </c>
      <c r="AC48" t="n">
        <v>313.1681614873112</v>
      </c>
      <c r="AD48" t="n">
        <v>253032.2983100484</v>
      </c>
      <c r="AE48" t="n">
        <v>346209.9535448023</v>
      </c>
      <c r="AF48" t="n">
        <v>1.809194226635871e-06</v>
      </c>
      <c r="AG48" t="n">
        <v>12</v>
      </c>
      <c r="AH48" t="n">
        <v>313168.1614873112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7.5589</v>
      </c>
      <c r="E49" t="n">
        <v>13.23</v>
      </c>
      <c r="F49" t="n">
        <v>10.55</v>
      </c>
      <c r="G49" t="n">
        <v>70.34999999999999</v>
      </c>
      <c r="H49" t="n">
        <v>1.22</v>
      </c>
      <c r="I49" t="n">
        <v>9</v>
      </c>
      <c r="J49" t="n">
        <v>185.25</v>
      </c>
      <c r="K49" t="n">
        <v>51.39</v>
      </c>
      <c r="L49" t="n">
        <v>12.75</v>
      </c>
      <c r="M49" t="n">
        <v>7</v>
      </c>
      <c r="N49" t="n">
        <v>36.11</v>
      </c>
      <c r="O49" t="n">
        <v>23081.7</v>
      </c>
      <c r="P49" t="n">
        <v>129.06</v>
      </c>
      <c r="Q49" t="n">
        <v>197.75</v>
      </c>
      <c r="R49" t="n">
        <v>32.47</v>
      </c>
      <c r="S49" t="n">
        <v>25.4</v>
      </c>
      <c r="T49" t="n">
        <v>2686.14</v>
      </c>
      <c r="U49" t="n">
        <v>0.78</v>
      </c>
      <c r="V49" t="n">
        <v>0.88</v>
      </c>
      <c r="W49" t="n">
        <v>2.95</v>
      </c>
      <c r="X49" t="n">
        <v>0.16</v>
      </c>
      <c r="Y49" t="n">
        <v>1</v>
      </c>
      <c r="Z49" t="n">
        <v>10</v>
      </c>
      <c r="AA49" t="n">
        <v>253.0378870462692</v>
      </c>
      <c r="AB49" t="n">
        <v>346.2176003002573</v>
      </c>
      <c r="AC49" t="n">
        <v>313.175078447158</v>
      </c>
      <c r="AD49" t="n">
        <v>253037.8870462692</v>
      </c>
      <c r="AE49" t="n">
        <v>346217.6003002573</v>
      </c>
      <c r="AF49" t="n">
        <v>1.80881135370913e-06</v>
      </c>
      <c r="AG49" t="n">
        <v>12</v>
      </c>
      <c r="AH49" t="n">
        <v>313175.078447158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7.5616</v>
      </c>
      <c r="E50" t="n">
        <v>13.22</v>
      </c>
      <c r="F50" t="n">
        <v>10.55</v>
      </c>
      <c r="G50" t="n">
        <v>70.31</v>
      </c>
      <c r="H50" t="n">
        <v>1.24</v>
      </c>
      <c r="I50" t="n">
        <v>9</v>
      </c>
      <c r="J50" t="n">
        <v>185.63</v>
      </c>
      <c r="K50" t="n">
        <v>51.39</v>
      </c>
      <c r="L50" t="n">
        <v>13</v>
      </c>
      <c r="M50" t="n">
        <v>7</v>
      </c>
      <c r="N50" t="n">
        <v>36.24</v>
      </c>
      <c r="O50" t="n">
        <v>23128.27</v>
      </c>
      <c r="P50" t="n">
        <v>128.79</v>
      </c>
      <c r="Q50" t="n">
        <v>197.76</v>
      </c>
      <c r="R50" t="n">
        <v>32.25</v>
      </c>
      <c r="S50" t="n">
        <v>25.4</v>
      </c>
      <c r="T50" t="n">
        <v>2575.76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252.7977089115669</v>
      </c>
      <c r="AB50" t="n">
        <v>345.8889779804463</v>
      </c>
      <c r="AC50" t="n">
        <v>312.8778193803253</v>
      </c>
      <c r="AD50" t="n">
        <v>252797.7089115669</v>
      </c>
      <c r="AE50" t="n">
        <v>345888.9779804463</v>
      </c>
      <c r="AF50" t="n">
        <v>1.809457451773004e-06</v>
      </c>
      <c r="AG50" t="n">
        <v>12</v>
      </c>
      <c r="AH50" t="n">
        <v>312877.8193803253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7.5957</v>
      </c>
      <c r="E51" t="n">
        <v>13.17</v>
      </c>
      <c r="F51" t="n">
        <v>10.52</v>
      </c>
      <c r="G51" t="n">
        <v>78.91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128.28</v>
      </c>
      <c r="Q51" t="n">
        <v>197.8</v>
      </c>
      <c r="R51" t="n">
        <v>31.49</v>
      </c>
      <c r="S51" t="n">
        <v>25.4</v>
      </c>
      <c r="T51" t="n">
        <v>2200.39</v>
      </c>
      <c r="U51" t="n">
        <v>0.8100000000000001</v>
      </c>
      <c r="V51" t="n">
        <v>0.88</v>
      </c>
      <c r="W51" t="n">
        <v>2.95</v>
      </c>
      <c r="X51" t="n">
        <v>0.13</v>
      </c>
      <c r="Y51" t="n">
        <v>1</v>
      </c>
      <c r="Z51" t="n">
        <v>10</v>
      </c>
      <c r="AA51" t="n">
        <v>251.7562136642036</v>
      </c>
      <c r="AB51" t="n">
        <v>344.4639582354772</v>
      </c>
      <c r="AC51" t="n">
        <v>311.5888015197879</v>
      </c>
      <c r="AD51" t="n">
        <v>251756.2136642036</v>
      </c>
      <c r="AE51" t="n">
        <v>344463.9582354772</v>
      </c>
      <c r="AF51" t="n">
        <v>1.817617431024149e-06</v>
      </c>
      <c r="AG51" t="n">
        <v>12</v>
      </c>
      <c r="AH51" t="n">
        <v>311588.8015197879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7.5967</v>
      </c>
      <c r="E52" t="n">
        <v>13.16</v>
      </c>
      <c r="F52" t="n">
        <v>10.52</v>
      </c>
      <c r="G52" t="n">
        <v>78.90000000000001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128.26</v>
      </c>
      <c r="Q52" t="n">
        <v>197.76</v>
      </c>
      <c r="R52" t="n">
        <v>31.42</v>
      </c>
      <c r="S52" t="n">
        <v>25.4</v>
      </c>
      <c r="T52" t="n">
        <v>2167.07</v>
      </c>
      <c r="U52" t="n">
        <v>0.8100000000000001</v>
      </c>
      <c r="V52" t="n">
        <v>0.88</v>
      </c>
      <c r="W52" t="n">
        <v>2.95</v>
      </c>
      <c r="X52" t="n">
        <v>0.13</v>
      </c>
      <c r="Y52" t="n">
        <v>1</v>
      </c>
      <c r="Z52" t="n">
        <v>10</v>
      </c>
      <c r="AA52" t="n">
        <v>251.7251471818875</v>
      </c>
      <c r="AB52" t="n">
        <v>344.4214517038157</v>
      </c>
      <c r="AC52" t="n">
        <v>311.5503517518498</v>
      </c>
      <c r="AD52" t="n">
        <v>251725.1471818875</v>
      </c>
      <c r="AE52" t="n">
        <v>344421.4517038157</v>
      </c>
      <c r="AF52" t="n">
        <v>1.817856726603362e-06</v>
      </c>
      <c r="AG52" t="n">
        <v>12</v>
      </c>
      <c r="AH52" t="n">
        <v>311550.3517518498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7.5929</v>
      </c>
      <c r="E53" t="n">
        <v>13.17</v>
      </c>
      <c r="F53" t="n">
        <v>10.53</v>
      </c>
      <c r="G53" t="n">
        <v>78.95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128.38</v>
      </c>
      <c r="Q53" t="n">
        <v>197.82</v>
      </c>
      <c r="R53" t="n">
        <v>31.62</v>
      </c>
      <c r="S53" t="n">
        <v>25.4</v>
      </c>
      <c r="T53" t="n">
        <v>2264.19</v>
      </c>
      <c r="U53" t="n">
        <v>0.8</v>
      </c>
      <c r="V53" t="n">
        <v>0.88</v>
      </c>
      <c r="W53" t="n">
        <v>2.95</v>
      </c>
      <c r="X53" t="n">
        <v>0.14</v>
      </c>
      <c r="Y53" t="n">
        <v>1</v>
      </c>
      <c r="Z53" t="n">
        <v>10</v>
      </c>
      <c r="AA53" t="n">
        <v>251.9083055434235</v>
      </c>
      <c r="AB53" t="n">
        <v>344.6720570544459</v>
      </c>
      <c r="AC53" t="n">
        <v>311.7770396795427</v>
      </c>
      <c r="AD53" t="n">
        <v>251908.3055434235</v>
      </c>
      <c r="AE53" t="n">
        <v>344672.0570544458</v>
      </c>
      <c r="AF53" t="n">
        <v>1.816947403402355e-06</v>
      </c>
      <c r="AG53" t="n">
        <v>12</v>
      </c>
      <c r="AH53" t="n">
        <v>311777.0396795426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7.5927</v>
      </c>
      <c r="E54" t="n">
        <v>13.17</v>
      </c>
      <c r="F54" t="n">
        <v>10.53</v>
      </c>
      <c r="G54" t="n">
        <v>78.95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6</v>
      </c>
      <c r="N54" t="n">
        <v>36.75</v>
      </c>
      <c r="O54" t="n">
        <v>23314.98</v>
      </c>
      <c r="P54" t="n">
        <v>128.32</v>
      </c>
      <c r="Q54" t="n">
        <v>197.77</v>
      </c>
      <c r="R54" t="n">
        <v>31.64</v>
      </c>
      <c r="S54" t="n">
        <v>25.4</v>
      </c>
      <c r="T54" t="n">
        <v>2276.57</v>
      </c>
      <c r="U54" t="n">
        <v>0.8</v>
      </c>
      <c r="V54" t="n">
        <v>0.88</v>
      </c>
      <c r="W54" t="n">
        <v>2.95</v>
      </c>
      <c r="X54" t="n">
        <v>0.14</v>
      </c>
      <c r="Y54" t="n">
        <v>1</v>
      </c>
      <c r="Z54" t="n">
        <v>10</v>
      </c>
      <c r="AA54" t="n">
        <v>251.8686550395623</v>
      </c>
      <c r="AB54" t="n">
        <v>344.6178054858062</v>
      </c>
      <c r="AC54" t="n">
        <v>311.7279658044714</v>
      </c>
      <c r="AD54" t="n">
        <v>251868.6550395623</v>
      </c>
      <c r="AE54" t="n">
        <v>344617.8054858062</v>
      </c>
      <c r="AF54" t="n">
        <v>1.816899544286512e-06</v>
      </c>
      <c r="AG54" t="n">
        <v>12</v>
      </c>
      <c r="AH54" t="n">
        <v>311727.9658044714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7.5975</v>
      </c>
      <c r="E55" t="n">
        <v>13.16</v>
      </c>
      <c r="F55" t="n">
        <v>10.52</v>
      </c>
      <c r="G55" t="n">
        <v>78.89</v>
      </c>
      <c r="H55" t="n">
        <v>1.35</v>
      </c>
      <c r="I55" t="n">
        <v>8</v>
      </c>
      <c r="J55" t="n">
        <v>187.52</v>
      </c>
      <c r="K55" t="n">
        <v>51.39</v>
      </c>
      <c r="L55" t="n">
        <v>14.25</v>
      </c>
      <c r="M55" t="n">
        <v>6</v>
      </c>
      <c r="N55" t="n">
        <v>36.88</v>
      </c>
      <c r="O55" t="n">
        <v>23361.77</v>
      </c>
      <c r="P55" t="n">
        <v>128.02</v>
      </c>
      <c r="Q55" t="n">
        <v>197.77</v>
      </c>
      <c r="R55" t="n">
        <v>31.43</v>
      </c>
      <c r="S55" t="n">
        <v>25.4</v>
      </c>
      <c r="T55" t="n">
        <v>2173.31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251.5398525372304</v>
      </c>
      <c r="AB55" t="n">
        <v>344.1679233963733</v>
      </c>
      <c r="AC55" t="n">
        <v>311.3210198302404</v>
      </c>
      <c r="AD55" t="n">
        <v>251539.8525372304</v>
      </c>
      <c r="AE55" t="n">
        <v>344167.9233963733</v>
      </c>
      <c r="AF55" t="n">
        <v>1.818048163066732e-06</v>
      </c>
      <c r="AG55" t="n">
        <v>12</v>
      </c>
      <c r="AH55" t="n">
        <v>311321.0198302404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7.5905</v>
      </c>
      <c r="E56" t="n">
        <v>13.17</v>
      </c>
      <c r="F56" t="n">
        <v>10.53</v>
      </c>
      <c r="G56" t="n">
        <v>78.98</v>
      </c>
      <c r="H56" t="n">
        <v>1.37</v>
      </c>
      <c r="I56" t="n">
        <v>8</v>
      </c>
      <c r="J56" t="n">
        <v>187.9</v>
      </c>
      <c r="K56" t="n">
        <v>51.39</v>
      </c>
      <c r="L56" t="n">
        <v>14.5</v>
      </c>
      <c r="M56" t="n">
        <v>6</v>
      </c>
      <c r="N56" t="n">
        <v>37.01</v>
      </c>
      <c r="O56" t="n">
        <v>23408.6</v>
      </c>
      <c r="P56" t="n">
        <v>128.03</v>
      </c>
      <c r="Q56" t="n">
        <v>197.8</v>
      </c>
      <c r="R56" t="n">
        <v>31.71</v>
      </c>
      <c r="S56" t="n">
        <v>25.4</v>
      </c>
      <c r="T56" t="n">
        <v>2312.46</v>
      </c>
      <c r="U56" t="n">
        <v>0.8</v>
      </c>
      <c r="V56" t="n">
        <v>0.88</v>
      </c>
      <c r="W56" t="n">
        <v>2.95</v>
      </c>
      <c r="X56" t="n">
        <v>0.14</v>
      </c>
      <c r="Y56" t="n">
        <v>1</v>
      </c>
      <c r="Z56" t="n">
        <v>10</v>
      </c>
      <c r="AA56" t="n">
        <v>251.6976306342302</v>
      </c>
      <c r="AB56" t="n">
        <v>344.3838023493666</v>
      </c>
      <c r="AC56" t="n">
        <v>311.5162955989481</v>
      </c>
      <c r="AD56" t="n">
        <v>251697.6306342302</v>
      </c>
      <c r="AE56" t="n">
        <v>344383.8023493666</v>
      </c>
      <c r="AF56" t="n">
        <v>1.816373094012244e-06</v>
      </c>
      <c r="AG56" t="n">
        <v>12</v>
      </c>
      <c r="AH56" t="n">
        <v>311516.2955989481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7.5922</v>
      </c>
      <c r="E57" t="n">
        <v>13.17</v>
      </c>
      <c r="F57" t="n">
        <v>10.53</v>
      </c>
      <c r="G57" t="n">
        <v>78.95999999999999</v>
      </c>
      <c r="H57" t="n">
        <v>1.39</v>
      </c>
      <c r="I57" t="n">
        <v>8</v>
      </c>
      <c r="J57" t="n">
        <v>188.28</v>
      </c>
      <c r="K57" t="n">
        <v>51.39</v>
      </c>
      <c r="L57" t="n">
        <v>14.75</v>
      </c>
      <c r="M57" t="n">
        <v>6</v>
      </c>
      <c r="N57" t="n">
        <v>37.14</v>
      </c>
      <c r="O57" t="n">
        <v>23455.48</v>
      </c>
      <c r="P57" t="n">
        <v>127.65</v>
      </c>
      <c r="Q57" t="n">
        <v>197.81</v>
      </c>
      <c r="R57" t="n">
        <v>31.49</v>
      </c>
      <c r="S57" t="n">
        <v>25.4</v>
      </c>
      <c r="T57" t="n">
        <v>2201.09</v>
      </c>
      <c r="U57" t="n">
        <v>0.8100000000000001</v>
      </c>
      <c r="V57" t="n">
        <v>0.88</v>
      </c>
      <c r="W57" t="n">
        <v>2.96</v>
      </c>
      <c r="X57" t="n">
        <v>0.14</v>
      </c>
      <c r="Y57" t="n">
        <v>1</v>
      </c>
      <c r="Z57" t="n">
        <v>10</v>
      </c>
      <c r="AA57" t="n">
        <v>251.396792571274</v>
      </c>
      <c r="AB57" t="n">
        <v>343.9721824395916</v>
      </c>
      <c r="AC57" t="n">
        <v>311.1439601156496</v>
      </c>
      <c r="AD57" t="n">
        <v>251396.792571274</v>
      </c>
      <c r="AE57" t="n">
        <v>343972.1824395916</v>
      </c>
      <c r="AF57" t="n">
        <v>1.816779896496906e-06</v>
      </c>
      <c r="AG57" t="n">
        <v>12</v>
      </c>
      <c r="AH57" t="n">
        <v>311143.9601156496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7.5916</v>
      </c>
      <c r="E58" t="n">
        <v>13.17</v>
      </c>
      <c r="F58" t="n">
        <v>10.53</v>
      </c>
      <c r="G58" t="n">
        <v>78.97</v>
      </c>
      <c r="H58" t="n">
        <v>1.41</v>
      </c>
      <c r="I58" t="n">
        <v>8</v>
      </c>
      <c r="J58" t="n">
        <v>188.66</v>
      </c>
      <c r="K58" t="n">
        <v>51.39</v>
      </c>
      <c r="L58" t="n">
        <v>15</v>
      </c>
      <c r="M58" t="n">
        <v>6</v>
      </c>
      <c r="N58" t="n">
        <v>37.27</v>
      </c>
      <c r="O58" t="n">
        <v>23502.4</v>
      </c>
      <c r="P58" t="n">
        <v>127.19</v>
      </c>
      <c r="Q58" t="n">
        <v>197.75</v>
      </c>
      <c r="R58" t="n">
        <v>31.8</v>
      </c>
      <c r="S58" t="n">
        <v>25.4</v>
      </c>
      <c r="T58" t="n">
        <v>2354.03</v>
      </c>
      <c r="U58" t="n">
        <v>0.8</v>
      </c>
      <c r="V58" t="n">
        <v>0.88</v>
      </c>
      <c r="W58" t="n">
        <v>2.95</v>
      </c>
      <c r="X58" t="n">
        <v>0.14</v>
      </c>
      <c r="Y58" t="n">
        <v>1</v>
      </c>
      <c r="Z58" t="n">
        <v>10</v>
      </c>
      <c r="AA58" t="n">
        <v>251.077068343373</v>
      </c>
      <c r="AB58" t="n">
        <v>343.5347216457402</v>
      </c>
      <c r="AC58" t="n">
        <v>310.7482499659833</v>
      </c>
      <c r="AD58" t="n">
        <v>251077.068343373</v>
      </c>
      <c r="AE58" t="n">
        <v>343534.7216457402</v>
      </c>
      <c r="AF58" t="n">
        <v>1.816636319149378e-06</v>
      </c>
      <c r="AG58" t="n">
        <v>12</v>
      </c>
      <c r="AH58" t="n">
        <v>310748.2499659833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7.6216</v>
      </c>
      <c r="E59" t="n">
        <v>13.12</v>
      </c>
      <c r="F59" t="n">
        <v>10.51</v>
      </c>
      <c r="G59" t="n">
        <v>90.09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5</v>
      </c>
      <c r="N59" t="n">
        <v>37.4</v>
      </c>
      <c r="O59" t="n">
        <v>23549.36</v>
      </c>
      <c r="P59" t="n">
        <v>126.99</v>
      </c>
      <c r="Q59" t="n">
        <v>197.8</v>
      </c>
      <c r="R59" t="n">
        <v>31.09</v>
      </c>
      <c r="S59" t="n">
        <v>25.4</v>
      </c>
      <c r="T59" t="n">
        <v>2005.77</v>
      </c>
      <c r="U59" t="n">
        <v>0.82</v>
      </c>
      <c r="V59" t="n">
        <v>0.89</v>
      </c>
      <c r="W59" t="n">
        <v>2.95</v>
      </c>
      <c r="X59" t="n">
        <v>0.12</v>
      </c>
      <c r="Y59" t="n">
        <v>1</v>
      </c>
      <c r="Z59" t="n">
        <v>10</v>
      </c>
      <c r="AA59" t="n">
        <v>250.3695982942083</v>
      </c>
      <c r="AB59" t="n">
        <v>342.5667299130978</v>
      </c>
      <c r="AC59" t="n">
        <v>309.872642005719</v>
      </c>
      <c r="AD59" t="n">
        <v>250369.5982942084</v>
      </c>
      <c r="AE59" t="n">
        <v>342566.7299130978</v>
      </c>
      <c r="AF59" t="n">
        <v>1.823815186525752e-06</v>
      </c>
      <c r="AG59" t="n">
        <v>12</v>
      </c>
      <c r="AH59" t="n">
        <v>309872.642005719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7.6228</v>
      </c>
      <c r="E60" t="n">
        <v>13.12</v>
      </c>
      <c r="F60" t="n">
        <v>10.51</v>
      </c>
      <c r="G60" t="n">
        <v>90.08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5</v>
      </c>
      <c r="N60" t="n">
        <v>37.53</v>
      </c>
      <c r="O60" t="n">
        <v>23596.37</v>
      </c>
      <c r="P60" t="n">
        <v>127.31</v>
      </c>
      <c r="Q60" t="n">
        <v>197.75</v>
      </c>
      <c r="R60" t="n">
        <v>31.09</v>
      </c>
      <c r="S60" t="n">
        <v>25.4</v>
      </c>
      <c r="T60" t="n">
        <v>2003.78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250.5782479229569</v>
      </c>
      <c r="AB60" t="n">
        <v>342.8522135401234</v>
      </c>
      <c r="AC60" t="n">
        <v>310.1308794760602</v>
      </c>
      <c r="AD60" t="n">
        <v>250578.2479229569</v>
      </c>
      <c r="AE60" t="n">
        <v>342852.2135401234</v>
      </c>
      <c r="AF60" t="n">
        <v>1.824102341220807e-06</v>
      </c>
      <c r="AG60" t="n">
        <v>12</v>
      </c>
      <c r="AH60" t="n">
        <v>310130.8794760602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7.6228</v>
      </c>
      <c r="E61" t="n">
        <v>13.12</v>
      </c>
      <c r="F61" t="n">
        <v>10.51</v>
      </c>
      <c r="G61" t="n">
        <v>90.08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5</v>
      </c>
      <c r="N61" t="n">
        <v>37.66</v>
      </c>
      <c r="O61" t="n">
        <v>23643.43</v>
      </c>
      <c r="P61" t="n">
        <v>127.32</v>
      </c>
      <c r="Q61" t="n">
        <v>197.78</v>
      </c>
      <c r="R61" t="n">
        <v>31.09</v>
      </c>
      <c r="S61" t="n">
        <v>25.4</v>
      </c>
      <c r="T61" t="n">
        <v>2005.49</v>
      </c>
      <c r="U61" t="n">
        <v>0.82</v>
      </c>
      <c r="V61" t="n">
        <v>0.89</v>
      </c>
      <c r="W61" t="n">
        <v>2.95</v>
      </c>
      <c r="X61" t="n">
        <v>0.12</v>
      </c>
      <c r="Y61" t="n">
        <v>1</v>
      </c>
      <c r="Z61" t="n">
        <v>10</v>
      </c>
      <c r="AA61" t="n">
        <v>250.5853869775916</v>
      </c>
      <c r="AB61" t="n">
        <v>342.8619815096274</v>
      </c>
      <c r="AC61" t="n">
        <v>310.1397152042642</v>
      </c>
      <c r="AD61" t="n">
        <v>250585.3869775916</v>
      </c>
      <c r="AE61" t="n">
        <v>342861.9815096274</v>
      </c>
      <c r="AF61" t="n">
        <v>1.824102341220807e-06</v>
      </c>
      <c r="AG61" t="n">
        <v>12</v>
      </c>
      <c r="AH61" t="n">
        <v>310139.7152042642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7.6286</v>
      </c>
      <c r="E62" t="n">
        <v>13.11</v>
      </c>
      <c r="F62" t="n">
        <v>10.5</v>
      </c>
      <c r="G62" t="n">
        <v>89.98999999999999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5</v>
      </c>
      <c r="N62" t="n">
        <v>37.79</v>
      </c>
      <c r="O62" t="n">
        <v>23690.52</v>
      </c>
      <c r="P62" t="n">
        <v>127.08</v>
      </c>
      <c r="Q62" t="n">
        <v>197.77</v>
      </c>
      <c r="R62" t="n">
        <v>30.83</v>
      </c>
      <c r="S62" t="n">
        <v>25.4</v>
      </c>
      <c r="T62" t="n">
        <v>1873.99</v>
      </c>
      <c r="U62" t="n">
        <v>0.82</v>
      </c>
      <c r="V62" t="n">
        <v>0.89</v>
      </c>
      <c r="W62" t="n">
        <v>2.95</v>
      </c>
      <c r="X62" t="n">
        <v>0.11</v>
      </c>
      <c r="Y62" t="n">
        <v>1</v>
      </c>
      <c r="Z62" t="n">
        <v>10</v>
      </c>
      <c r="AA62" t="n">
        <v>250.2850182914714</v>
      </c>
      <c r="AB62" t="n">
        <v>342.4510038219468</v>
      </c>
      <c r="AC62" t="n">
        <v>309.7679606502848</v>
      </c>
      <c r="AD62" t="n">
        <v>250285.0182914714</v>
      </c>
      <c r="AE62" t="n">
        <v>342451.0038219468</v>
      </c>
      <c r="AF62" t="n">
        <v>1.825490255580239e-06</v>
      </c>
      <c r="AG62" t="n">
        <v>12</v>
      </c>
      <c r="AH62" t="n">
        <v>309767.9606502848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7.6208</v>
      </c>
      <c r="E63" t="n">
        <v>13.12</v>
      </c>
      <c r="F63" t="n">
        <v>10.51</v>
      </c>
      <c r="G63" t="n">
        <v>90.09999999999999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5</v>
      </c>
      <c r="N63" t="n">
        <v>37.93</v>
      </c>
      <c r="O63" t="n">
        <v>23737.67</v>
      </c>
      <c r="P63" t="n">
        <v>127.26</v>
      </c>
      <c r="Q63" t="n">
        <v>197.77</v>
      </c>
      <c r="R63" t="n">
        <v>31.17</v>
      </c>
      <c r="S63" t="n">
        <v>25.4</v>
      </c>
      <c r="T63" t="n">
        <v>2044.98</v>
      </c>
      <c r="U63" t="n">
        <v>0.8100000000000001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250.5756068996935</v>
      </c>
      <c r="AB63" t="n">
        <v>342.8485999755807</v>
      </c>
      <c r="AC63" t="n">
        <v>310.1276107850456</v>
      </c>
      <c r="AD63" t="n">
        <v>250575.6068996935</v>
      </c>
      <c r="AE63" t="n">
        <v>342848.5999755806</v>
      </c>
      <c r="AF63" t="n">
        <v>1.823623750062382e-06</v>
      </c>
      <c r="AG63" t="n">
        <v>12</v>
      </c>
      <c r="AH63" t="n">
        <v>310127.6107850457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7.6192</v>
      </c>
      <c r="E64" t="n">
        <v>13.12</v>
      </c>
      <c r="F64" t="n">
        <v>10.52</v>
      </c>
      <c r="G64" t="n">
        <v>90.13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5</v>
      </c>
      <c r="N64" t="n">
        <v>38.06</v>
      </c>
      <c r="O64" t="n">
        <v>23784.85</v>
      </c>
      <c r="P64" t="n">
        <v>127.17</v>
      </c>
      <c r="Q64" t="n">
        <v>197.79</v>
      </c>
      <c r="R64" t="n">
        <v>31.26</v>
      </c>
      <c r="S64" t="n">
        <v>25.4</v>
      </c>
      <c r="T64" t="n">
        <v>2091.04</v>
      </c>
      <c r="U64" t="n">
        <v>0.8100000000000001</v>
      </c>
      <c r="V64" t="n">
        <v>0.88</v>
      </c>
      <c r="W64" t="n">
        <v>2.95</v>
      </c>
      <c r="X64" t="n">
        <v>0.12</v>
      </c>
      <c r="Y64" t="n">
        <v>1</v>
      </c>
      <c r="Z64" t="n">
        <v>10</v>
      </c>
      <c r="AA64" t="n">
        <v>250.5711918746694</v>
      </c>
      <c r="AB64" t="n">
        <v>342.8425591435656</v>
      </c>
      <c r="AC64" t="n">
        <v>310.1221464815598</v>
      </c>
      <c r="AD64" t="n">
        <v>250571.1918746694</v>
      </c>
      <c r="AE64" t="n">
        <v>342842.5591435655</v>
      </c>
      <c r="AF64" t="n">
        <v>1.823240877135642e-06</v>
      </c>
      <c r="AG64" t="n">
        <v>12</v>
      </c>
      <c r="AH64" t="n">
        <v>310122.1464815597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7.6249</v>
      </c>
      <c r="E65" t="n">
        <v>13.12</v>
      </c>
      <c r="F65" t="n">
        <v>10.51</v>
      </c>
      <c r="G65" t="n">
        <v>90.05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5</v>
      </c>
      <c r="N65" t="n">
        <v>38.19</v>
      </c>
      <c r="O65" t="n">
        <v>23832.09</v>
      </c>
      <c r="P65" t="n">
        <v>126.79</v>
      </c>
      <c r="Q65" t="n">
        <v>197.75</v>
      </c>
      <c r="R65" t="n">
        <v>30.89</v>
      </c>
      <c r="S65" t="n">
        <v>25.4</v>
      </c>
      <c r="T65" t="n">
        <v>1905.24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250.1724211929023</v>
      </c>
      <c r="AB65" t="n">
        <v>342.2969435042513</v>
      </c>
      <c r="AC65" t="n">
        <v>309.6286036330851</v>
      </c>
      <c r="AD65" t="n">
        <v>250172.4211929023</v>
      </c>
      <c r="AE65" t="n">
        <v>342296.9435042512</v>
      </c>
      <c r="AF65" t="n">
        <v>1.824604861937153e-06</v>
      </c>
      <c r="AG65" t="n">
        <v>12</v>
      </c>
      <c r="AH65" t="n">
        <v>309628.6036330851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7.621</v>
      </c>
      <c r="E66" t="n">
        <v>13.12</v>
      </c>
      <c r="F66" t="n">
        <v>10.51</v>
      </c>
      <c r="G66" t="n">
        <v>90.09999999999999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5</v>
      </c>
      <c r="N66" t="n">
        <v>38.33</v>
      </c>
      <c r="O66" t="n">
        <v>23879.37</v>
      </c>
      <c r="P66" t="n">
        <v>126.5</v>
      </c>
      <c r="Q66" t="n">
        <v>197.76</v>
      </c>
      <c r="R66" t="n">
        <v>31.12</v>
      </c>
      <c r="S66" t="n">
        <v>25.4</v>
      </c>
      <c r="T66" t="n">
        <v>2021.2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250.0296043928689</v>
      </c>
      <c r="AB66" t="n">
        <v>342.1015352578131</v>
      </c>
      <c r="AC66" t="n">
        <v>309.4518448754297</v>
      </c>
      <c r="AD66" t="n">
        <v>250029.6043928689</v>
      </c>
      <c r="AE66" t="n">
        <v>342101.5352578131</v>
      </c>
      <c r="AF66" t="n">
        <v>1.823671609178225e-06</v>
      </c>
      <c r="AG66" t="n">
        <v>12</v>
      </c>
      <c r="AH66" t="n">
        <v>309451.8448754298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7.6203</v>
      </c>
      <c r="E67" t="n">
        <v>13.12</v>
      </c>
      <c r="F67" t="n">
        <v>10.51</v>
      </c>
      <c r="G67" t="n">
        <v>90.11</v>
      </c>
      <c r="H67" t="n">
        <v>1.59</v>
      </c>
      <c r="I67" t="n">
        <v>7</v>
      </c>
      <c r="J67" t="n">
        <v>192.1</v>
      </c>
      <c r="K67" t="n">
        <v>51.39</v>
      </c>
      <c r="L67" t="n">
        <v>17.25</v>
      </c>
      <c r="M67" t="n">
        <v>5</v>
      </c>
      <c r="N67" t="n">
        <v>38.46</v>
      </c>
      <c r="O67" t="n">
        <v>23926.69</v>
      </c>
      <c r="P67" t="n">
        <v>126.21</v>
      </c>
      <c r="Q67" t="n">
        <v>197.75</v>
      </c>
      <c r="R67" t="n">
        <v>31.27</v>
      </c>
      <c r="S67" t="n">
        <v>25.4</v>
      </c>
      <c r="T67" t="n">
        <v>2097.76</v>
      </c>
      <c r="U67" t="n">
        <v>0.8100000000000001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249.8340265142424</v>
      </c>
      <c r="AB67" t="n">
        <v>341.8339369759894</v>
      </c>
      <c r="AC67" t="n">
        <v>309.2097857980467</v>
      </c>
      <c r="AD67" t="n">
        <v>249834.0265142424</v>
      </c>
      <c r="AE67" t="n">
        <v>341833.9369759894</v>
      </c>
      <c r="AF67" t="n">
        <v>1.823504102272776e-06</v>
      </c>
      <c r="AG67" t="n">
        <v>12</v>
      </c>
      <c r="AH67" t="n">
        <v>309209.7857980467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7.6194</v>
      </c>
      <c r="E68" t="n">
        <v>13.12</v>
      </c>
      <c r="F68" t="n">
        <v>10.51</v>
      </c>
      <c r="G68" t="n">
        <v>90.13</v>
      </c>
      <c r="H68" t="n">
        <v>1.61</v>
      </c>
      <c r="I68" t="n">
        <v>7</v>
      </c>
      <c r="J68" t="n">
        <v>192.49</v>
      </c>
      <c r="K68" t="n">
        <v>51.39</v>
      </c>
      <c r="L68" t="n">
        <v>17.5</v>
      </c>
      <c r="M68" t="n">
        <v>5</v>
      </c>
      <c r="N68" t="n">
        <v>38.59</v>
      </c>
      <c r="O68" t="n">
        <v>23974.06</v>
      </c>
      <c r="P68" t="n">
        <v>125.85</v>
      </c>
      <c r="Q68" t="n">
        <v>197.76</v>
      </c>
      <c r="R68" t="n">
        <v>31.24</v>
      </c>
      <c r="S68" t="n">
        <v>25.4</v>
      </c>
      <c r="T68" t="n">
        <v>2081.55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  <c r="AA68" t="n">
        <v>249.5916993185111</v>
      </c>
      <c r="AB68" t="n">
        <v>341.5023742160686</v>
      </c>
      <c r="AC68" t="n">
        <v>308.9098669225813</v>
      </c>
      <c r="AD68" t="n">
        <v>249591.6993185111</v>
      </c>
      <c r="AE68" t="n">
        <v>341502.3742160687</v>
      </c>
      <c r="AF68" t="n">
        <v>1.823288736251485e-06</v>
      </c>
      <c r="AG68" t="n">
        <v>12</v>
      </c>
      <c r="AH68" t="n">
        <v>308909.8669225813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7.6239</v>
      </c>
      <c r="E69" t="n">
        <v>13.12</v>
      </c>
      <c r="F69" t="n">
        <v>10.51</v>
      </c>
      <c r="G69" t="n">
        <v>90.06</v>
      </c>
      <c r="H69" t="n">
        <v>1.63</v>
      </c>
      <c r="I69" t="n">
        <v>7</v>
      </c>
      <c r="J69" t="n">
        <v>192.87</v>
      </c>
      <c r="K69" t="n">
        <v>51.39</v>
      </c>
      <c r="L69" t="n">
        <v>17.75</v>
      </c>
      <c r="M69" t="n">
        <v>5</v>
      </c>
      <c r="N69" t="n">
        <v>38.73</v>
      </c>
      <c r="O69" t="n">
        <v>24021.47</v>
      </c>
      <c r="P69" t="n">
        <v>125.41</v>
      </c>
      <c r="Q69" t="n">
        <v>197.76</v>
      </c>
      <c r="R69" t="n">
        <v>31.06</v>
      </c>
      <c r="S69" t="n">
        <v>25.4</v>
      </c>
      <c r="T69" t="n">
        <v>1990.31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249.2038456554475</v>
      </c>
      <c r="AB69" t="n">
        <v>340.9716957233692</v>
      </c>
      <c r="AC69" t="n">
        <v>308.4298356404131</v>
      </c>
      <c r="AD69" t="n">
        <v>249203.8456554475</v>
      </c>
      <c r="AE69" t="n">
        <v>340971.6957233693</v>
      </c>
      <c r="AF69" t="n">
        <v>1.824365566357941e-06</v>
      </c>
      <c r="AG69" t="n">
        <v>12</v>
      </c>
      <c r="AH69" t="n">
        <v>308429.8356404131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7.6537</v>
      </c>
      <c r="E70" t="n">
        <v>13.07</v>
      </c>
      <c r="F70" t="n">
        <v>10.49</v>
      </c>
      <c r="G70" t="n">
        <v>104.9</v>
      </c>
      <c r="H70" t="n">
        <v>1.65</v>
      </c>
      <c r="I70" t="n">
        <v>6</v>
      </c>
      <c r="J70" t="n">
        <v>193.26</v>
      </c>
      <c r="K70" t="n">
        <v>51.39</v>
      </c>
      <c r="L70" t="n">
        <v>18</v>
      </c>
      <c r="M70" t="n">
        <v>4</v>
      </c>
      <c r="N70" t="n">
        <v>38.86</v>
      </c>
      <c r="O70" t="n">
        <v>24068.93</v>
      </c>
      <c r="P70" t="n">
        <v>125.04</v>
      </c>
      <c r="Q70" t="n">
        <v>197.77</v>
      </c>
      <c r="R70" t="n">
        <v>30.48</v>
      </c>
      <c r="S70" t="n">
        <v>25.4</v>
      </c>
      <c r="T70" t="n">
        <v>1706.19</v>
      </c>
      <c r="U70" t="n">
        <v>0.83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248.3890674748178</v>
      </c>
      <c r="AB70" t="n">
        <v>339.8568802711558</v>
      </c>
      <c r="AC70" t="n">
        <v>307.4214166103053</v>
      </c>
      <c r="AD70" t="n">
        <v>248389.0674748178</v>
      </c>
      <c r="AE70" t="n">
        <v>339856.8802711559</v>
      </c>
      <c r="AF70" t="n">
        <v>1.831496574618472e-06</v>
      </c>
      <c r="AG70" t="n">
        <v>12</v>
      </c>
      <c r="AH70" t="n">
        <v>307421.4166103053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7.6586</v>
      </c>
      <c r="E71" t="n">
        <v>13.06</v>
      </c>
      <c r="F71" t="n">
        <v>10.48</v>
      </c>
      <c r="G71" t="n">
        <v>104.81</v>
      </c>
      <c r="H71" t="n">
        <v>1.67</v>
      </c>
      <c r="I71" t="n">
        <v>6</v>
      </c>
      <c r="J71" t="n">
        <v>193.64</v>
      </c>
      <c r="K71" t="n">
        <v>51.39</v>
      </c>
      <c r="L71" t="n">
        <v>18.25</v>
      </c>
      <c r="M71" t="n">
        <v>4</v>
      </c>
      <c r="N71" t="n">
        <v>39</v>
      </c>
      <c r="O71" t="n">
        <v>24116.44</v>
      </c>
      <c r="P71" t="n">
        <v>124.95</v>
      </c>
      <c r="Q71" t="n">
        <v>197.75</v>
      </c>
      <c r="R71" t="n">
        <v>30.21</v>
      </c>
      <c r="S71" t="n">
        <v>25.4</v>
      </c>
      <c r="T71" t="n">
        <v>1570.51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248.2126718757576</v>
      </c>
      <c r="AB71" t="n">
        <v>339.6155280304972</v>
      </c>
      <c r="AC71" t="n">
        <v>307.2030986887551</v>
      </c>
      <c r="AD71" t="n">
        <v>248212.6718757576</v>
      </c>
      <c r="AE71" t="n">
        <v>339615.5280304972</v>
      </c>
      <c r="AF71" t="n">
        <v>1.832669122956614e-06</v>
      </c>
      <c r="AG71" t="n">
        <v>12</v>
      </c>
      <c r="AH71" t="n">
        <v>307203.0986887551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7.6571</v>
      </c>
      <c r="E72" t="n">
        <v>13.06</v>
      </c>
      <c r="F72" t="n">
        <v>10.48</v>
      </c>
      <c r="G72" t="n">
        <v>104.84</v>
      </c>
      <c r="H72" t="n">
        <v>1.69</v>
      </c>
      <c r="I72" t="n">
        <v>6</v>
      </c>
      <c r="J72" t="n">
        <v>194.03</v>
      </c>
      <c r="K72" t="n">
        <v>51.39</v>
      </c>
      <c r="L72" t="n">
        <v>18.5</v>
      </c>
      <c r="M72" t="n">
        <v>4</v>
      </c>
      <c r="N72" t="n">
        <v>39.13</v>
      </c>
      <c r="O72" t="n">
        <v>24163.99</v>
      </c>
      <c r="P72" t="n">
        <v>125.01</v>
      </c>
      <c r="Q72" t="n">
        <v>197.8</v>
      </c>
      <c r="R72" t="n">
        <v>30.36</v>
      </c>
      <c r="S72" t="n">
        <v>25.4</v>
      </c>
      <c r="T72" t="n">
        <v>1643.64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248.2795310735796</v>
      </c>
      <c r="AB72" t="n">
        <v>339.7070077345768</v>
      </c>
      <c r="AC72" t="n">
        <v>307.2858476982699</v>
      </c>
      <c r="AD72" t="n">
        <v>248279.5310735796</v>
      </c>
      <c r="AE72" t="n">
        <v>339707.0077345768</v>
      </c>
      <c r="AF72" t="n">
        <v>1.832310179587795e-06</v>
      </c>
      <c r="AG72" t="n">
        <v>12</v>
      </c>
      <c r="AH72" t="n">
        <v>307285.8476982699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7.6566</v>
      </c>
      <c r="E73" t="n">
        <v>13.06</v>
      </c>
      <c r="F73" t="n">
        <v>10.48</v>
      </c>
      <c r="G73" t="n">
        <v>104.85</v>
      </c>
      <c r="H73" t="n">
        <v>1.71</v>
      </c>
      <c r="I73" t="n">
        <v>6</v>
      </c>
      <c r="J73" t="n">
        <v>194.41</v>
      </c>
      <c r="K73" t="n">
        <v>51.39</v>
      </c>
      <c r="L73" t="n">
        <v>18.75</v>
      </c>
      <c r="M73" t="n">
        <v>4</v>
      </c>
      <c r="N73" t="n">
        <v>39.27</v>
      </c>
      <c r="O73" t="n">
        <v>24211.59</v>
      </c>
      <c r="P73" t="n">
        <v>125.29</v>
      </c>
      <c r="Q73" t="n">
        <v>197.77</v>
      </c>
      <c r="R73" t="n">
        <v>30.31</v>
      </c>
      <c r="S73" t="n">
        <v>25.4</v>
      </c>
      <c r="T73" t="n">
        <v>1619.07</v>
      </c>
      <c r="U73" t="n">
        <v>0.84</v>
      </c>
      <c r="V73" t="n">
        <v>0.89</v>
      </c>
      <c r="W73" t="n">
        <v>2.95</v>
      </c>
      <c r="X73" t="n">
        <v>0.09</v>
      </c>
      <c r="Y73" t="n">
        <v>1</v>
      </c>
      <c r="Z73" t="n">
        <v>10</v>
      </c>
      <c r="AA73" t="n">
        <v>248.4866193170413</v>
      </c>
      <c r="AB73" t="n">
        <v>339.9903550053695</v>
      </c>
      <c r="AC73" t="n">
        <v>307.5421527032186</v>
      </c>
      <c r="AD73" t="n">
        <v>248486.6193170413</v>
      </c>
      <c r="AE73" t="n">
        <v>339990.3550053695</v>
      </c>
      <c r="AF73" t="n">
        <v>1.832190531798189e-06</v>
      </c>
      <c r="AG73" t="n">
        <v>12</v>
      </c>
      <c r="AH73" t="n">
        <v>307542.1527032186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7.6529</v>
      </c>
      <c r="E74" t="n">
        <v>13.07</v>
      </c>
      <c r="F74" t="n">
        <v>10.49</v>
      </c>
      <c r="G74" t="n">
        <v>104.91</v>
      </c>
      <c r="H74" t="n">
        <v>1.73</v>
      </c>
      <c r="I74" t="n">
        <v>6</v>
      </c>
      <c r="J74" t="n">
        <v>194.8</v>
      </c>
      <c r="K74" t="n">
        <v>51.39</v>
      </c>
      <c r="L74" t="n">
        <v>19</v>
      </c>
      <c r="M74" t="n">
        <v>4</v>
      </c>
      <c r="N74" t="n">
        <v>39.41</v>
      </c>
      <c r="O74" t="n">
        <v>24259.23</v>
      </c>
      <c r="P74" t="n">
        <v>125.47</v>
      </c>
      <c r="Q74" t="n">
        <v>197.77</v>
      </c>
      <c r="R74" t="n">
        <v>30.49</v>
      </c>
      <c r="S74" t="n">
        <v>25.4</v>
      </c>
      <c r="T74" t="n">
        <v>1712.68</v>
      </c>
      <c r="U74" t="n">
        <v>0.83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248.7077805544005</v>
      </c>
      <c r="AB74" t="n">
        <v>340.2929575672694</v>
      </c>
      <c r="AC74" t="n">
        <v>307.8158753013163</v>
      </c>
      <c r="AD74" t="n">
        <v>248707.7805544005</v>
      </c>
      <c r="AE74" t="n">
        <v>340292.9575672694</v>
      </c>
      <c r="AF74" t="n">
        <v>1.831305138155102e-06</v>
      </c>
      <c r="AG74" t="n">
        <v>12</v>
      </c>
      <c r="AH74" t="n">
        <v>307815.8753013163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7.6581</v>
      </c>
      <c r="E75" t="n">
        <v>13.06</v>
      </c>
      <c r="F75" t="n">
        <v>10.48</v>
      </c>
      <c r="G75" t="n">
        <v>104.82</v>
      </c>
      <c r="H75" t="n">
        <v>1.75</v>
      </c>
      <c r="I75" t="n">
        <v>6</v>
      </c>
      <c r="J75" t="n">
        <v>195.19</v>
      </c>
      <c r="K75" t="n">
        <v>51.39</v>
      </c>
      <c r="L75" t="n">
        <v>19.25</v>
      </c>
      <c r="M75" t="n">
        <v>4</v>
      </c>
      <c r="N75" t="n">
        <v>39.54</v>
      </c>
      <c r="O75" t="n">
        <v>24306.92</v>
      </c>
      <c r="P75" t="n">
        <v>125.34</v>
      </c>
      <c r="Q75" t="n">
        <v>197.75</v>
      </c>
      <c r="R75" t="n">
        <v>30.31</v>
      </c>
      <c r="S75" t="n">
        <v>25.4</v>
      </c>
      <c r="T75" t="n">
        <v>1623.46</v>
      </c>
      <c r="U75" t="n">
        <v>0.84</v>
      </c>
      <c r="V75" t="n">
        <v>0.89</v>
      </c>
      <c r="W75" t="n">
        <v>2.95</v>
      </c>
      <c r="X75" t="n">
        <v>0.09</v>
      </c>
      <c r="Y75" t="n">
        <v>1</v>
      </c>
      <c r="Z75" t="n">
        <v>10</v>
      </c>
      <c r="AA75" t="n">
        <v>248.4978828102786</v>
      </c>
      <c r="AB75" t="n">
        <v>340.0057662137271</v>
      </c>
      <c r="AC75" t="n">
        <v>307.5560930874803</v>
      </c>
      <c r="AD75" t="n">
        <v>248497.8828102786</v>
      </c>
      <c r="AE75" t="n">
        <v>340005.7662137271</v>
      </c>
      <c r="AF75" t="n">
        <v>1.832549475167007e-06</v>
      </c>
      <c r="AG75" t="n">
        <v>12</v>
      </c>
      <c r="AH75" t="n">
        <v>307556.0930874803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7.6576</v>
      </c>
      <c r="E76" t="n">
        <v>13.06</v>
      </c>
      <c r="F76" t="n">
        <v>10.48</v>
      </c>
      <c r="G76" t="n">
        <v>104.83</v>
      </c>
      <c r="H76" t="n">
        <v>1.77</v>
      </c>
      <c r="I76" t="n">
        <v>6</v>
      </c>
      <c r="J76" t="n">
        <v>195.57</v>
      </c>
      <c r="K76" t="n">
        <v>51.39</v>
      </c>
      <c r="L76" t="n">
        <v>19.5</v>
      </c>
      <c r="M76" t="n">
        <v>4</v>
      </c>
      <c r="N76" t="n">
        <v>39.68</v>
      </c>
      <c r="O76" t="n">
        <v>24354.66</v>
      </c>
      <c r="P76" t="n">
        <v>125.2</v>
      </c>
      <c r="Q76" t="n">
        <v>197.76</v>
      </c>
      <c r="R76" t="n">
        <v>30.2</v>
      </c>
      <c r="S76" t="n">
        <v>25.4</v>
      </c>
      <c r="T76" t="n">
        <v>1565.2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248.4064805984414</v>
      </c>
      <c r="AB76" t="n">
        <v>339.8807056751104</v>
      </c>
      <c r="AC76" t="n">
        <v>307.4429681511456</v>
      </c>
      <c r="AD76" t="n">
        <v>248406.4805984414</v>
      </c>
      <c r="AE76" t="n">
        <v>339880.7056751104</v>
      </c>
      <c r="AF76" t="n">
        <v>1.832429827377401e-06</v>
      </c>
      <c r="AG76" t="n">
        <v>12</v>
      </c>
      <c r="AH76" t="n">
        <v>307442.9681511456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7.6553</v>
      </c>
      <c r="E77" t="n">
        <v>13.06</v>
      </c>
      <c r="F77" t="n">
        <v>10.49</v>
      </c>
      <c r="G77" t="n">
        <v>104.87</v>
      </c>
      <c r="H77" t="n">
        <v>1.79</v>
      </c>
      <c r="I77" t="n">
        <v>6</v>
      </c>
      <c r="J77" t="n">
        <v>195.96</v>
      </c>
      <c r="K77" t="n">
        <v>51.39</v>
      </c>
      <c r="L77" t="n">
        <v>19.75</v>
      </c>
      <c r="M77" t="n">
        <v>4</v>
      </c>
      <c r="N77" t="n">
        <v>39.82</v>
      </c>
      <c r="O77" t="n">
        <v>24402.44</v>
      </c>
      <c r="P77" t="n">
        <v>125.23</v>
      </c>
      <c r="Q77" t="n">
        <v>197.75</v>
      </c>
      <c r="R77" t="n">
        <v>30.41</v>
      </c>
      <c r="S77" t="n">
        <v>25.4</v>
      </c>
      <c r="T77" t="n">
        <v>1669.95</v>
      </c>
      <c r="U77" t="n">
        <v>0.84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248.4982595171714</v>
      </c>
      <c r="AB77" t="n">
        <v>340.0062816407169</v>
      </c>
      <c r="AC77" t="n">
        <v>307.5565593228416</v>
      </c>
      <c r="AD77" t="n">
        <v>248498.2595171714</v>
      </c>
      <c r="AE77" t="n">
        <v>340006.2816407169</v>
      </c>
      <c r="AF77" t="n">
        <v>1.831879447545213e-06</v>
      </c>
      <c r="AG77" t="n">
        <v>12</v>
      </c>
      <c r="AH77" t="n">
        <v>307556.5593228416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7.656</v>
      </c>
      <c r="E78" t="n">
        <v>13.06</v>
      </c>
      <c r="F78" t="n">
        <v>10.49</v>
      </c>
      <c r="G78" t="n">
        <v>104.86</v>
      </c>
      <c r="H78" t="n">
        <v>1.81</v>
      </c>
      <c r="I78" t="n">
        <v>6</v>
      </c>
      <c r="J78" t="n">
        <v>196.35</v>
      </c>
      <c r="K78" t="n">
        <v>51.39</v>
      </c>
      <c r="L78" t="n">
        <v>20</v>
      </c>
      <c r="M78" t="n">
        <v>4</v>
      </c>
      <c r="N78" t="n">
        <v>39.96</v>
      </c>
      <c r="O78" t="n">
        <v>24450.27</v>
      </c>
      <c r="P78" t="n">
        <v>125.04</v>
      </c>
      <c r="Q78" t="n">
        <v>197.75</v>
      </c>
      <c r="R78" t="n">
        <v>30.32</v>
      </c>
      <c r="S78" t="n">
        <v>25.4</v>
      </c>
      <c r="T78" t="n">
        <v>1626.75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248.3518768026692</v>
      </c>
      <c r="AB78" t="n">
        <v>339.8059943527854</v>
      </c>
      <c r="AC78" t="n">
        <v>307.3753871725652</v>
      </c>
      <c r="AD78" t="n">
        <v>248351.8768026691</v>
      </c>
      <c r="AE78" t="n">
        <v>339805.9943527854</v>
      </c>
      <c r="AF78" t="n">
        <v>1.832046954450661e-06</v>
      </c>
      <c r="AG78" t="n">
        <v>12</v>
      </c>
      <c r="AH78" t="n">
        <v>307375.3871725652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7.655</v>
      </c>
      <c r="E79" t="n">
        <v>13.06</v>
      </c>
      <c r="F79" t="n">
        <v>10.49</v>
      </c>
      <c r="G79" t="n">
        <v>104.88</v>
      </c>
      <c r="H79" t="n">
        <v>1.83</v>
      </c>
      <c r="I79" t="n">
        <v>6</v>
      </c>
      <c r="J79" t="n">
        <v>196.74</v>
      </c>
      <c r="K79" t="n">
        <v>51.39</v>
      </c>
      <c r="L79" t="n">
        <v>20.25</v>
      </c>
      <c r="M79" t="n">
        <v>4</v>
      </c>
      <c r="N79" t="n">
        <v>40.09</v>
      </c>
      <c r="O79" t="n">
        <v>24498.15</v>
      </c>
      <c r="P79" t="n">
        <v>124.97</v>
      </c>
      <c r="Q79" t="n">
        <v>197.77</v>
      </c>
      <c r="R79" t="n">
        <v>30.44</v>
      </c>
      <c r="S79" t="n">
        <v>25.4</v>
      </c>
      <c r="T79" t="n">
        <v>1684.28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248.318280739746</v>
      </c>
      <c r="AB79" t="n">
        <v>339.7600267373403</v>
      </c>
      <c r="AC79" t="n">
        <v>307.3338066418223</v>
      </c>
      <c r="AD79" t="n">
        <v>248318.280739746</v>
      </c>
      <c r="AE79" t="n">
        <v>339760.0267373403</v>
      </c>
      <c r="AF79" t="n">
        <v>1.831807658871449e-06</v>
      </c>
      <c r="AG79" t="n">
        <v>12</v>
      </c>
      <c r="AH79" t="n">
        <v>307333.8066418223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7.655</v>
      </c>
      <c r="E80" t="n">
        <v>13.06</v>
      </c>
      <c r="F80" t="n">
        <v>10.49</v>
      </c>
      <c r="G80" t="n">
        <v>104.88</v>
      </c>
      <c r="H80" t="n">
        <v>1.85</v>
      </c>
      <c r="I80" t="n">
        <v>6</v>
      </c>
      <c r="J80" t="n">
        <v>197.12</v>
      </c>
      <c r="K80" t="n">
        <v>51.39</v>
      </c>
      <c r="L80" t="n">
        <v>20.5</v>
      </c>
      <c r="M80" t="n">
        <v>4</v>
      </c>
      <c r="N80" t="n">
        <v>40.23</v>
      </c>
      <c r="O80" t="n">
        <v>24546.08</v>
      </c>
      <c r="P80" t="n">
        <v>124.75</v>
      </c>
      <c r="Q80" t="n">
        <v>197.76</v>
      </c>
      <c r="R80" t="n">
        <v>30.4</v>
      </c>
      <c r="S80" t="n">
        <v>25.4</v>
      </c>
      <c r="T80" t="n">
        <v>1666.02</v>
      </c>
      <c r="U80" t="n">
        <v>0.84</v>
      </c>
      <c r="V80" t="n">
        <v>0.89</v>
      </c>
      <c r="W80" t="n">
        <v>2.95</v>
      </c>
      <c r="X80" t="n">
        <v>0.1</v>
      </c>
      <c r="Y80" t="n">
        <v>1</v>
      </c>
      <c r="Z80" t="n">
        <v>10</v>
      </c>
      <c r="AA80" t="n">
        <v>248.1618821917733</v>
      </c>
      <c r="AB80" t="n">
        <v>339.5460353441872</v>
      </c>
      <c r="AC80" t="n">
        <v>307.1402382868928</v>
      </c>
      <c r="AD80" t="n">
        <v>248161.8821917733</v>
      </c>
      <c r="AE80" t="n">
        <v>339546.0353441872</v>
      </c>
      <c r="AF80" t="n">
        <v>1.831807658871449e-06</v>
      </c>
      <c r="AG80" t="n">
        <v>12</v>
      </c>
      <c r="AH80" t="n">
        <v>307140.2382868928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7.6563</v>
      </c>
      <c r="E81" t="n">
        <v>13.06</v>
      </c>
      <c r="F81" t="n">
        <v>10.49</v>
      </c>
      <c r="G81" t="n">
        <v>104.85</v>
      </c>
      <c r="H81" t="n">
        <v>1.87</v>
      </c>
      <c r="I81" t="n">
        <v>6</v>
      </c>
      <c r="J81" t="n">
        <v>197.51</v>
      </c>
      <c r="K81" t="n">
        <v>51.39</v>
      </c>
      <c r="L81" t="n">
        <v>20.75</v>
      </c>
      <c r="M81" t="n">
        <v>4</v>
      </c>
      <c r="N81" t="n">
        <v>40.37</v>
      </c>
      <c r="O81" t="n">
        <v>24594.05</v>
      </c>
      <c r="P81" t="n">
        <v>124.45</v>
      </c>
      <c r="Q81" t="n">
        <v>197.75</v>
      </c>
      <c r="R81" t="n">
        <v>30.41</v>
      </c>
      <c r="S81" t="n">
        <v>25.4</v>
      </c>
      <c r="T81" t="n">
        <v>1669.44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247.9276662406602</v>
      </c>
      <c r="AB81" t="n">
        <v>339.225570746996</v>
      </c>
      <c r="AC81" t="n">
        <v>306.8503583810825</v>
      </c>
      <c r="AD81" t="n">
        <v>247927.6662406602</v>
      </c>
      <c r="AE81" t="n">
        <v>339225.570746996</v>
      </c>
      <c r="AF81" t="n">
        <v>1.832118743124425e-06</v>
      </c>
      <c r="AG81" t="n">
        <v>12</v>
      </c>
      <c r="AH81" t="n">
        <v>306850.3583810825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7.6565</v>
      </c>
      <c r="E82" t="n">
        <v>13.06</v>
      </c>
      <c r="F82" t="n">
        <v>10.48</v>
      </c>
      <c r="G82" t="n">
        <v>104.85</v>
      </c>
      <c r="H82" t="n">
        <v>1.88</v>
      </c>
      <c r="I82" t="n">
        <v>6</v>
      </c>
      <c r="J82" t="n">
        <v>197.9</v>
      </c>
      <c r="K82" t="n">
        <v>51.39</v>
      </c>
      <c r="L82" t="n">
        <v>21</v>
      </c>
      <c r="M82" t="n">
        <v>4</v>
      </c>
      <c r="N82" t="n">
        <v>40.51</v>
      </c>
      <c r="O82" t="n">
        <v>24642.07</v>
      </c>
      <c r="P82" t="n">
        <v>124.07</v>
      </c>
      <c r="Q82" t="n">
        <v>197.75</v>
      </c>
      <c r="R82" t="n">
        <v>30.39</v>
      </c>
      <c r="S82" t="n">
        <v>25.4</v>
      </c>
      <c r="T82" t="n">
        <v>1660.47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247.6211063471938</v>
      </c>
      <c r="AB82" t="n">
        <v>338.8061219762875</v>
      </c>
      <c r="AC82" t="n">
        <v>306.4709412123503</v>
      </c>
      <c r="AD82" t="n">
        <v>247621.1063471938</v>
      </c>
      <c r="AE82" t="n">
        <v>338806.1219762875</v>
      </c>
      <c r="AF82" t="n">
        <v>1.832166602240268e-06</v>
      </c>
      <c r="AG82" t="n">
        <v>12</v>
      </c>
      <c r="AH82" t="n">
        <v>306470.9412123503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7.6558</v>
      </c>
      <c r="E83" t="n">
        <v>13.06</v>
      </c>
      <c r="F83" t="n">
        <v>10.49</v>
      </c>
      <c r="G83" t="n">
        <v>104.86</v>
      </c>
      <c r="H83" t="n">
        <v>1.9</v>
      </c>
      <c r="I83" t="n">
        <v>6</v>
      </c>
      <c r="J83" t="n">
        <v>198.29</v>
      </c>
      <c r="K83" t="n">
        <v>51.39</v>
      </c>
      <c r="L83" t="n">
        <v>21.25</v>
      </c>
      <c r="M83" t="n">
        <v>4</v>
      </c>
      <c r="N83" t="n">
        <v>40.65</v>
      </c>
      <c r="O83" t="n">
        <v>24690.13</v>
      </c>
      <c r="P83" t="n">
        <v>123.81</v>
      </c>
      <c r="Q83" t="n">
        <v>197.79</v>
      </c>
      <c r="R83" t="n">
        <v>30.38</v>
      </c>
      <c r="S83" t="n">
        <v>25.4</v>
      </c>
      <c r="T83" t="n">
        <v>1654.33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247.4807911957101</v>
      </c>
      <c r="AB83" t="n">
        <v>338.6141365957599</v>
      </c>
      <c r="AC83" t="n">
        <v>306.2972786470871</v>
      </c>
      <c r="AD83" t="n">
        <v>247480.7911957101</v>
      </c>
      <c r="AE83" t="n">
        <v>338614.1365957599</v>
      </c>
      <c r="AF83" t="n">
        <v>1.831999095334819e-06</v>
      </c>
      <c r="AG83" t="n">
        <v>12</v>
      </c>
      <c r="AH83" t="n">
        <v>306297.278647087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7.6575</v>
      </c>
      <c r="E84" t="n">
        <v>13.06</v>
      </c>
      <c r="F84" t="n">
        <v>10.48</v>
      </c>
      <c r="G84" t="n">
        <v>104.83</v>
      </c>
      <c r="H84" t="n">
        <v>1.92</v>
      </c>
      <c r="I84" t="n">
        <v>6</v>
      </c>
      <c r="J84" t="n">
        <v>198.68</v>
      </c>
      <c r="K84" t="n">
        <v>51.39</v>
      </c>
      <c r="L84" t="n">
        <v>21.5</v>
      </c>
      <c r="M84" t="n">
        <v>4</v>
      </c>
      <c r="N84" t="n">
        <v>40.79</v>
      </c>
      <c r="O84" t="n">
        <v>24738.25</v>
      </c>
      <c r="P84" t="n">
        <v>123.44</v>
      </c>
      <c r="Q84" t="n">
        <v>197.8</v>
      </c>
      <c r="R84" t="n">
        <v>30.24</v>
      </c>
      <c r="S84" t="n">
        <v>25.4</v>
      </c>
      <c r="T84" t="n">
        <v>1588.17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247.1573175956772</v>
      </c>
      <c r="AB84" t="n">
        <v>338.1715457455471</v>
      </c>
      <c r="AC84" t="n">
        <v>305.8969280464382</v>
      </c>
      <c r="AD84" t="n">
        <v>247157.3175956772</v>
      </c>
      <c r="AE84" t="n">
        <v>338171.545745547</v>
      </c>
      <c r="AF84" t="n">
        <v>1.83240589781948e-06</v>
      </c>
      <c r="AG84" t="n">
        <v>12</v>
      </c>
      <c r="AH84" t="n">
        <v>305896.9280464383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7.6524</v>
      </c>
      <c r="E85" t="n">
        <v>13.07</v>
      </c>
      <c r="F85" t="n">
        <v>10.49</v>
      </c>
      <c r="G85" t="n">
        <v>104.92</v>
      </c>
      <c r="H85" t="n">
        <v>1.94</v>
      </c>
      <c r="I85" t="n">
        <v>6</v>
      </c>
      <c r="J85" t="n">
        <v>199.07</v>
      </c>
      <c r="K85" t="n">
        <v>51.39</v>
      </c>
      <c r="L85" t="n">
        <v>21.75</v>
      </c>
      <c r="M85" t="n">
        <v>4</v>
      </c>
      <c r="N85" t="n">
        <v>40.93</v>
      </c>
      <c r="O85" t="n">
        <v>24786.41</v>
      </c>
      <c r="P85" t="n">
        <v>122.88</v>
      </c>
      <c r="Q85" t="n">
        <v>197.75</v>
      </c>
      <c r="R85" t="n">
        <v>30.62</v>
      </c>
      <c r="S85" t="n">
        <v>25.4</v>
      </c>
      <c r="T85" t="n">
        <v>1777.67</v>
      </c>
      <c r="U85" t="n">
        <v>0.83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246.8740270760746</v>
      </c>
      <c r="AB85" t="n">
        <v>337.7839351587313</v>
      </c>
      <c r="AC85" t="n">
        <v>305.5463104700131</v>
      </c>
      <c r="AD85" t="n">
        <v>246874.0270760746</v>
      </c>
      <c r="AE85" t="n">
        <v>337783.9351587313</v>
      </c>
      <c r="AF85" t="n">
        <v>1.831185490365496e-06</v>
      </c>
      <c r="AG85" t="n">
        <v>12</v>
      </c>
      <c r="AH85" t="n">
        <v>305546.3104700131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7.6821</v>
      </c>
      <c r="E86" t="n">
        <v>13.02</v>
      </c>
      <c r="F86" t="n">
        <v>10.48</v>
      </c>
      <c r="G86" t="n">
        <v>125.7</v>
      </c>
      <c r="H86" t="n">
        <v>1.96</v>
      </c>
      <c r="I86" t="n">
        <v>5</v>
      </c>
      <c r="J86" t="n">
        <v>199.46</v>
      </c>
      <c r="K86" t="n">
        <v>51.39</v>
      </c>
      <c r="L86" t="n">
        <v>22</v>
      </c>
      <c r="M86" t="n">
        <v>3</v>
      </c>
      <c r="N86" t="n">
        <v>41.07</v>
      </c>
      <c r="O86" t="n">
        <v>24834.62</v>
      </c>
      <c r="P86" t="n">
        <v>122.51</v>
      </c>
      <c r="Q86" t="n">
        <v>197.75</v>
      </c>
      <c r="R86" t="n">
        <v>30.03</v>
      </c>
      <c r="S86" t="n">
        <v>25.4</v>
      </c>
      <c r="T86" t="n">
        <v>1486.32</v>
      </c>
      <c r="U86" t="n">
        <v>0.85</v>
      </c>
      <c r="V86" t="n">
        <v>0.89</v>
      </c>
      <c r="W86" t="n">
        <v>2.95</v>
      </c>
      <c r="X86" t="n">
        <v>0.09</v>
      </c>
      <c r="Y86" t="n">
        <v>1</v>
      </c>
      <c r="Z86" t="n">
        <v>10</v>
      </c>
      <c r="AA86" t="n">
        <v>246.1060279006927</v>
      </c>
      <c r="AB86" t="n">
        <v>336.7331248052419</v>
      </c>
      <c r="AC86" t="n">
        <v>304.5957879818388</v>
      </c>
      <c r="AD86" t="n">
        <v>246106.0279006927</v>
      </c>
      <c r="AE86" t="n">
        <v>336733.1248052419</v>
      </c>
      <c r="AF86" t="n">
        <v>1.838292569068107e-06</v>
      </c>
      <c r="AG86" t="n">
        <v>12</v>
      </c>
      <c r="AH86" t="n">
        <v>304595.7879818388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7.6823</v>
      </c>
      <c r="E87" t="n">
        <v>13.02</v>
      </c>
      <c r="F87" t="n">
        <v>10.47</v>
      </c>
      <c r="G87" t="n">
        <v>125.7</v>
      </c>
      <c r="H87" t="n">
        <v>1.98</v>
      </c>
      <c r="I87" t="n">
        <v>5</v>
      </c>
      <c r="J87" t="n">
        <v>199.86</v>
      </c>
      <c r="K87" t="n">
        <v>51.39</v>
      </c>
      <c r="L87" t="n">
        <v>22.25</v>
      </c>
      <c r="M87" t="n">
        <v>3</v>
      </c>
      <c r="N87" t="n">
        <v>41.21</v>
      </c>
      <c r="O87" t="n">
        <v>24882.88</v>
      </c>
      <c r="P87" t="n">
        <v>122.84</v>
      </c>
      <c r="Q87" t="n">
        <v>197.81</v>
      </c>
      <c r="R87" t="n">
        <v>30.1</v>
      </c>
      <c r="S87" t="n">
        <v>25.4</v>
      </c>
      <c r="T87" t="n">
        <v>1520.49</v>
      </c>
      <c r="U87" t="n">
        <v>0.84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246.3034920827585</v>
      </c>
      <c r="AB87" t="n">
        <v>337.0033040106491</v>
      </c>
      <c r="AC87" t="n">
        <v>304.840181663081</v>
      </c>
      <c r="AD87" t="n">
        <v>246303.4920827585</v>
      </c>
      <c r="AE87" t="n">
        <v>337003.3040106491</v>
      </c>
      <c r="AF87" t="n">
        <v>1.838340428183949e-06</v>
      </c>
      <c r="AG87" t="n">
        <v>12</v>
      </c>
      <c r="AH87" t="n">
        <v>304840.1816630809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7.6779</v>
      </c>
      <c r="E88" t="n">
        <v>13.02</v>
      </c>
      <c r="F88" t="n">
        <v>10.48</v>
      </c>
      <c r="G88" t="n">
        <v>125.79</v>
      </c>
      <c r="H88" t="n">
        <v>2</v>
      </c>
      <c r="I88" t="n">
        <v>5</v>
      </c>
      <c r="J88" t="n">
        <v>200.25</v>
      </c>
      <c r="K88" t="n">
        <v>51.39</v>
      </c>
      <c r="L88" t="n">
        <v>22.5</v>
      </c>
      <c r="M88" t="n">
        <v>3</v>
      </c>
      <c r="N88" t="n">
        <v>41.35</v>
      </c>
      <c r="O88" t="n">
        <v>24931.18</v>
      </c>
      <c r="P88" t="n">
        <v>123.13</v>
      </c>
      <c r="Q88" t="n">
        <v>197.76</v>
      </c>
      <c r="R88" t="n">
        <v>30.17</v>
      </c>
      <c r="S88" t="n">
        <v>25.4</v>
      </c>
      <c r="T88" t="n">
        <v>1557.94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246.6119436518448</v>
      </c>
      <c r="AB88" t="n">
        <v>337.4253410553956</v>
      </c>
      <c r="AC88" t="n">
        <v>305.2219400846097</v>
      </c>
      <c r="AD88" t="n">
        <v>246611.9436518448</v>
      </c>
      <c r="AE88" t="n">
        <v>337425.3410553956</v>
      </c>
      <c r="AF88" t="n">
        <v>1.837287527635414e-06</v>
      </c>
      <c r="AG88" t="n">
        <v>12</v>
      </c>
      <c r="AH88" t="n">
        <v>305221.9400846097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7.6815</v>
      </c>
      <c r="E89" t="n">
        <v>13.02</v>
      </c>
      <c r="F89" t="n">
        <v>10.48</v>
      </c>
      <c r="G89" t="n">
        <v>125.72</v>
      </c>
      <c r="H89" t="n">
        <v>2.01</v>
      </c>
      <c r="I89" t="n">
        <v>5</v>
      </c>
      <c r="J89" t="n">
        <v>200.64</v>
      </c>
      <c r="K89" t="n">
        <v>51.39</v>
      </c>
      <c r="L89" t="n">
        <v>22.75</v>
      </c>
      <c r="M89" t="n">
        <v>3</v>
      </c>
      <c r="N89" t="n">
        <v>41.5</v>
      </c>
      <c r="O89" t="n">
        <v>24979.54</v>
      </c>
      <c r="P89" t="n">
        <v>123</v>
      </c>
      <c r="Q89" t="n">
        <v>197.76</v>
      </c>
      <c r="R89" t="n">
        <v>30.07</v>
      </c>
      <c r="S89" t="n">
        <v>25.4</v>
      </c>
      <c r="T89" t="n">
        <v>1506.11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246.4626597735397</v>
      </c>
      <c r="AB89" t="n">
        <v>337.2210842671589</v>
      </c>
      <c r="AC89" t="n">
        <v>305.0371772775661</v>
      </c>
      <c r="AD89" t="n">
        <v>246462.6597735398</v>
      </c>
      <c r="AE89" t="n">
        <v>337221.0842671589</v>
      </c>
      <c r="AF89" t="n">
        <v>1.838148991720579e-06</v>
      </c>
      <c r="AG89" t="n">
        <v>12</v>
      </c>
      <c r="AH89" t="n">
        <v>305037.1772775661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7.6851</v>
      </c>
      <c r="E90" t="n">
        <v>13.01</v>
      </c>
      <c r="F90" t="n">
        <v>10.47</v>
      </c>
      <c r="G90" t="n">
        <v>125.64</v>
      </c>
      <c r="H90" t="n">
        <v>2.03</v>
      </c>
      <c r="I90" t="n">
        <v>5</v>
      </c>
      <c r="J90" t="n">
        <v>201.03</v>
      </c>
      <c r="K90" t="n">
        <v>51.39</v>
      </c>
      <c r="L90" t="n">
        <v>23</v>
      </c>
      <c r="M90" t="n">
        <v>3</v>
      </c>
      <c r="N90" t="n">
        <v>41.64</v>
      </c>
      <c r="O90" t="n">
        <v>25027.94</v>
      </c>
      <c r="P90" t="n">
        <v>122.99</v>
      </c>
      <c r="Q90" t="n">
        <v>197.75</v>
      </c>
      <c r="R90" t="n">
        <v>29.85</v>
      </c>
      <c r="S90" t="n">
        <v>25.4</v>
      </c>
      <c r="T90" t="n">
        <v>1397.16</v>
      </c>
      <c r="U90" t="n">
        <v>0.85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246.3653654996079</v>
      </c>
      <c r="AB90" t="n">
        <v>337.087961949245</v>
      </c>
      <c r="AC90" t="n">
        <v>304.9167599668355</v>
      </c>
      <c r="AD90" t="n">
        <v>246365.3654996079</v>
      </c>
      <c r="AE90" t="n">
        <v>337087.961949245</v>
      </c>
      <c r="AF90" t="n">
        <v>1.839010455805744e-06</v>
      </c>
      <c r="AG90" t="n">
        <v>12</v>
      </c>
      <c r="AH90" t="n">
        <v>304916.7599668354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7.6836</v>
      </c>
      <c r="E91" t="n">
        <v>13.01</v>
      </c>
      <c r="F91" t="n">
        <v>10.47</v>
      </c>
      <c r="G91" t="n">
        <v>125.67</v>
      </c>
      <c r="H91" t="n">
        <v>2.05</v>
      </c>
      <c r="I91" t="n">
        <v>5</v>
      </c>
      <c r="J91" t="n">
        <v>201.42</v>
      </c>
      <c r="K91" t="n">
        <v>51.39</v>
      </c>
      <c r="L91" t="n">
        <v>23.25</v>
      </c>
      <c r="M91" t="n">
        <v>3</v>
      </c>
      <c r="N91" t="n">
        <v>41.78</v>
      </c>
      <c r="O91" t="n">
        <v>25076.39</v>
      </c>
      <c r="P91" t="n">
        <v>123.11</v>
      </c>
      <c r="Q91" t="n">
        <v>197.75</v>
      </c>
      <c r="R91" t="n">
        <v>29.99</v>
      </c>
      <c r="S91" t="n">
        <v>25.4</v>
      </c>
      <c r="T91" t="n">
        <v>1467.27</v>
      </c>
      <c r="U91" t="n">
        <v>0.85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246.4741288550788</v>
      </c>
      <c r="AB91" t="n">
        <v>337.2367767705008</v>
      </c>
      <c r="AC91" t="n">
        <v>305.0513721104136</v>
      </c>
      <c r="AD91" t="n">
        <v>246474.1288550788</v>
      </c>
      <c r="AE91" t="n">
        <v>337236.7767705008</v>
      </c>
      <c r="AF91" t="n">
        <v>1.838651512436925e-06</v>
      </c>
      <c r="AG91" t="n">
        <v>12</v>
      </c>
      <c r="AH91" t="n">
        <v>305051.3721104136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7.689</v>
      </c>
      <c r="E92" t="n">
        <v>13.01</v>
      </c>
      <c r="F92" t="n">
        <v>10.46</v>
      </c>
      <c r="G92" t="n">
        <v>125.56</v>
      </c>
      <c r="H92" t="n">
        <v>2.07</v>
      </c>
      <c r="I92" t="n">
        <v>5</v>
      </c>
      <c r="J92" t="n">
        <v>201.82</v>
      </c>
      <c r="K92" t="n">
        <v>51.39</v>
      </c>
      <c r="L92" t="n">
        <v>23.5</v>
      </c>
      <c r="M92" t="n">
        <v>3</v>
      </c>
      <c r="N92" t="n">
        <v>41.93</v>
      </c>
      <c r="O92" t="n">
        <v>25124.89</v>
      </c>
      <c r="P92" t="n">
        <v>123.03</v>
      </c>
      <c r="Q92" t="n">
        <v>197.75</v>
      </c>
      <c r="R92" t="n">
        <v>29.64</v>
      </c>
      <c r="S92" t="n">
        <v>25.4</v>
      </c>
      <c r="T92" t="n">
        <v>1289.96</v>
      </c>
      <c r="U92" t="n">
        <v>0.86</v>
      </c>
      <c r="V92" t="n">
        <v>0.89</v>
      </c>
      <c r="W92" t="n">
        <v>2.95</v>
      </c>
      <c r="X92" t="n">
        <v>0.07000000000000001</v>
      </c>
      <c r="Y92" t="n">
        <v>1</v>
      </c>
      <c r="Z92" t="n">
        <v>10</v>
      </c>
      <c r="AA92" t="n">
        <v>246.2988028965553</v>
      </c>
      <c r="AB92" t="n">
        <v>336.9968880592136</v>
      </c>
      <c r="AC92" t="n">
        <v>304.8343780410456</v>
      </c>
      <c r="AD92" t="n">
        <v>246298.8028965553</v>
      </c>
      <c r="AE92" t="n">
        <v>336996.8880592136</v>
      </c>
      <c r="AF92" t="n">
        <v>1.839943708564673e-06</v>
      </c>
      <c r="AG92" t="n">
        <v>12</v>
      </c>
      <c r="AH92" t="n">
        <v>304834.3780410456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7.6852</v>
      </c>
      <c r="E93" t="n">
        <v>13.01</v>
      </c>
      <c r="F93" t="n">
        <v>10.47</v>
      </c>
      <c r="G93" t="n">
        <v>125.64</v>
      </c>
      <c r="H93" t="n">
        <v>2.09</v>
      </c>
      <c r="I93" t="n">
        <v>5</v>
      </c>
      <c r="J93" t="n">
        <v>202.21</v>
      </c>
      <c r="K93" t="n">
        <v>51.39</v>
      </c>
      <c r="L93" t="n">
        <v>23.75</v>
      </c>
      <c r="M93" t="n">
        <v>3</v>
      </c>
      <c r="N93" t="n">
        <v>42.07</v>
      </c>
      <c r="O93" t="n">
        <v>25173.44</v>
      </c>
      <c r="P93" t="n">
        <v>123.14</v>
      </c>
      <c r="Q93" t="n">
        <v>197.75</v>
      </c>
      <c r="R93" t="n">
        <v>29.8</v>
      </c>
      <c r="S93" t="n">
        <v>25.4</v>
      </c>
      <c r="T93" t="n">
        <v>1372.45</v>
      </c>
      <c r="U93" t="n">
        <v>0.85</v>
      </c>
      <c r="V93" t="n">
        <v>0.89</v>
      </c>
      <c r="W93" t="n">
        <v>2.95</v>
      </c>
      <c r="X93" t="n">
        <v>0.08</v>
      </c>
      <c r="Y93" t="n">
        <v>1</v>
      </c>
      <c r="Z93" t="n">
        <v>10</v>
      </c>
      <c r="AA93" t="n">
        <v>246.469997326024</v>
      </c>
      <c r="AB93" t="n">
        <v>337.2311238301778</v>
      </c>
      <c r="AC93" t="n">
        <v>305.046258678781</v>
      </c>
      <c r="AD93" t="n">
        <v>246469.997326024</v>
      </c>
      <c r="AE93" t="n">
        <v>337231.1238301778</v>
      </c>
      <c r="AF93" t="n">
        <v>1.839034385363665e-06</v>
      </c>
      <c r="AG93" t="n">
        <v>12</v>
      </c>
      <c r="AH93" t="n">
        <v>305046.258678781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7.6854</v>
      </c>
      <c r="E94" t="n">
        <v>13.01</v>
      </c>
      <c r="F94" t="n">
        <v>10.47</v>
      </c>
      <c r="G94" t="n">
        <v>125.64</v>
      </c>
      <c r="H94" t="n">
        <v>2.1</v>
      </c>
      <c r="I94" t="n">
        <v>5</v>
      </c>
      <c r="J94" t="n">
        <v>202.61</v>
      </c>
      <c r="K94" t="n">
        <v>51.39</v>
      </c>
      <c r="L94" t="n">
        <v>24</v>
      </c>
      <c r="M94" t="n">
        <v>3</v>
      </c>
      <c r="N94" t="n">
        <v>42.21</v>
      </c>
      <c r="O94" t="n">
        <v>25222.04</v>
      </c>
      <c r="P94" t="n">
        <v>123.08</v>
      </c>
      <c r="Q94" t="n">
        <v>197.75</v>
      </c>
      <c r="R94" t="n">
        <v>29.87</v>
      </c>
      <c r="S94" t="n">
        <v>25.4</v>
      </c>
      <c r="T94" t="n">
        <v>1403.64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246.4243402378146</v>
      </c>
      <c r="AB94" t="n">
        <v>337.1686537878412</v>
      </c>
      <c r="AC94" t="n">
        <v>304.9897506896078</v>
      </c>
      <c r="AD94" t="n">
        <v>246424.3402378146</v>
      </c>
      <c r="AE94" t="n">
        <v>337168.6537878412</v>
      </c>
      <c r="AF94" t="n">
        <v>1.839082244479508e-06</v>
      </c>
      <c r="AG94" t="n">
        <v>12</v>
      </c>
      <c r="AH94" t="n">
        <v>304989.7506896078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7.6852</v>
      </c>
      <c r="E95" t="n">
        <v>13.01</v>
      </c>
      <c r="F95" t="n">
        <v>10.47</v>
      </c>
      <c r="G95" t="n">
        <v>125.64</v>
      </c>
      <c r="H95" t="n">
        <v>2.12</v>
      </c>
      <c r="I95" t="n">
        <v>5</v>
      </c>
      <c r="J95" t="n">
        <v>203</v>
      </c>
      <c r="K95" t="n">
        <v>51.39</v>
      </c>
      <c r="L95" t="n">
        <v>24.25</v>
      </c>
      <c r="M95" t="n">
        <v>3</v>
      </c>
      <c r="N95" t="n">
        <v>42.36</v>
      </c>
      <c r="O95" t="n">
        <v>25270.81</v>
      </c>
      <c r="P95" t="n">
        <v>123.06</v>
      </c>
      <c r="Q95" t="n">
        <v>197.76</v>
      </c>
      <c r="R95" t="n">
        <v>29.91</v>
      </c>
      <c r="S95" t="n">
        <v>25.4</v>
      </c>
      <c r="T95" t="n">
        <v>1428.17</v>
      </c>
      <c r="U95" t="n">
        <v>0.85</v>
      </c>
      <c r="V95" t="n">
        <v>0.89</v>
      </c>
      <c r="W95" t="n">
        <v>2.95</v>
      </c>
      <c r="X95" t="n">
        <v>0.08</v>
      </c>
      <c r="Y95" t="n">
        <v>1</v>
      </c>
      <c r="Z95" t="n">
        <v>10</v>
      </c>
      <c r="AA95" t="n">
        <v>246.4133486135173</v>
      </c>
      <c r="AB95" t="n">
        <v>337.1536145625613</v>
      </c>
      <c r="AC95" t="n">
        <v>304.9761467868809</v>
      </c>
      <c r="AD95" t="n">
        <v>246413.3486135173</v>
      </c>
      <c r="AE95" t="n">
        <v>337153.6145625613</v>
      </c>
      <c r="AF95" t="n">
        <v>1.839034385363665e-06</v>
      </c>
      <c r="AG95" t="n">
        <v>12</v>
      </c>
      <c r="AH95" t="n">
        <v>304976.1467868809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7.6869</v>
      </c>
      <c r="E96" t="n">
        <v>13.01</v>
      </c>
      <c r="F96" t="n">
        <v>10.47</v>
      </c>
      <c r="G96" t="n">
        <v>125.61</v>
      </c>
      <c r="H96" t="n">
        <v>2.14</v>
      </c>
      <c r="I96" t="n">
        <v>5</v>
      </c>
      <c r="J96" t="n">
        <v>203.4</v>
      </c>
      <c r="K96" t="n">
        <v>51.39</v>
      </c>
      <c r="L96" t="n">
        <v>24.5</v>
      </c>
      <c r="M96" t="n">
        <v>3</v>
      </c>
      <c r="N96" t="n">
        <v>42.5</v>
      </c>
      <c r="O96" t="n">
        <v>25319.51</v>
      </c>
      <c r="P96" t="n">
        <v>122.85</v>
      </c>
      <c r="Q96" t="n">
        <v>197.75</v>
      </c>
      <c r="R96" t="n">
        <v>29.87</v>
      </c>
      <c r="S96" t="n">
        <v>25.4</v>
      </c>
      <c r="T96" t="n">
        <v>1404.21</v>
      </c>
      <c r="U96" t="n">
        <v>0.85</v>
      </c>
      <c r="V96" t="n">
        <v>0.89</v>
      </c>
      <c r="W96" t="n">
        <v>2.94</v>
      </c>
      <c r="X96" t="n">
        <v>0.08</v>
      </c>
      <c r="Y96" t="n">
        <v>1</v>
      </c>
      <c r="Z96" t="n">
        <v>10</v>
      </c>
      <c r="AA96" t="n">
        <v>246.2377373130245</v>
      </c>
      <c r="AB96" t="n">
        <v>336.9133354338035</v>
      </c>
      <c r="AC96" t="n">
        <v>304.7587995609378</v>
      </c>
      <c r="AD96" t="n">
        <v>246237.7373130245</v>
      </c>
      <c r="AE96" t="n">
        <v>336913.3354338035</v>
      </c>
      <c r="AF96" t="n">
        <v>1.839441187848326e-06</v>
      </c>
      <c r="AG96" t="n">
        <v>12</v>
      </c>
      <c r="AH96" t="n">
        <v>304758.7995609378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7.6872</v>
      </c>
      <c r="E97" t="n">
        <v>13.01</v>
      </c>
      <c r="F97" t="n">
        <v>10.47</v>
      </c>
      <c r="G97" t="n">
        <v>125.6</v>
      </c>
      <c r="H97" t="n">
        <v>2.16</v>
      </c>
      <c r="I97" t="n">
        <v>5</v>
      </c>
      <c r="J97" t="n">
        <v>203.79</v>
      </c>
      <c r="K97" t="n">
        <v>51.39</v>
      </c>
      <c r="L97" t="n">
        <v>24.75</v>
      </c>
      <c r="M97" t="n">
        <v>3</v>
      </c>
      <c r="N97" t="n">
        <v>42.65</v>
      </c>
      <c r="O97" t="n">
        <v>25368.26</v>
      </c>
      <c r="P97" t="n">
        <v>122.83</v>
      </c>
      <c r="Q97" t="n">
        <v>197.75</v>
      </c>
      <c r="R97" t="n">
        <v>29.83</v>
      </c>
      <c r="S97" t="n">
        <v>25.4</v>
      </c>
      <c r="T97" t="n">
        <v>1388.43</v>
      </c>
      <c r="U97" t="n">
        <v>0.85</v>
      </c>
      <c r="V97" t="n">
        <v>0.89</v>
      </c>
      <c r="W97" t="n">
        <v>2.94</v>
      </c>
      <c r="X97" t="n">
        <v>0.08</v>
      </c>
      <c r="Y97" t="n">
        <v>1</v>
      </c>
      <c r="Z97" t="n">
        <v>10</v>
      </c>
      <c r="AA97" t="n">
        <v>246.2188315084539</v>
      </c>
      <c r="AB97" t="n">
        <v>336.8874676779247</v>
      </c>
      <c r="AC97" t="n">
        <v>304.7354005873743</v>
      </c>
      <c r="AD97" t="n">
        <v>246218.8315084539</v>
      </c>
      <c r="AE97" t="n">
        <v>336887.4676779247</v>
      </c>
      <c r="AF97" t="n">
        <v>1.83951297652209e-06</v>
      </c>
      <c r="AG97" t="n">
        <v>12</v>
      </c>
      <c r="AH97" t="n">
        <v>304735.4005873743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7.6851</v>
      </c>
      <c r="E98" t="n">
        <v>13.01</v>
      </c>
      <c r="F98" t="n">
        <v>10.47</v>
      </c>
      <c r="G98" t="n">
        <v>125.64</v>
      </c>
      <c r="H98" t="n">
        <v>2.17</v>
      </c>
      <c r="I98" t="n">
        <v>5</v>
      </c>
      <c r="J98" t="n">
        <v>204.19</v>
      </c>
      <c r="K98" t="n">
        <v>51.39</v>
      </c>
      <c r="L98" t="n">
        <v>25</v>
      </c>
      <c r="M98" t="n">
        <v>3</v>
      </c>
      <c r="N98" t="n">
        <v>42.79</v>
      </c>
      <c r="O98" t="n">
        <v>25417.05</v>
      </c>
      <c r="P98" t="n">
        <v>122.67</v>
      </c>
      <c r="Q98" t="n">
        <v>197.75</v>
      </c>
      <c r="R98" t="n">
        <v>29.88</v>
      </c>
      <c r="S98" t="n">
        <v>25.4</v>
      </c>
      <c r="T98" t="n">
        <v>1409.05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246.1387677010852</v>
      </c>
      <c r="AB98" t="n">
        <v>336.777920844517</v>
      </c>
      <c r="AC98" t="n">
        <v>304.6363087499972</v>
      </c>
      <c r="AD98" t="n">
        <v>246138.7677010852</v>
      </c>
      <c r="AE98" t="n">
        <v>336777.9208445171</v>
      </c>
      <c r="AF98" t="n">
        <v>1.839010455805744e-06</v>
      </c>
      <c r="AG98" t="n">
        <v>12</v>
      </c>
      <c r="AH98" t="n">
        <v>304636.3087499972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7.688</v>
      </c>
      <c r="E99" t="n">
        <v>13.01</v>
      </c>
      <c r="F99" t="n">
        <v>10.47</v>
      </c>
      <c r="G99" t="n">
        <v>125.58</v>
      </c>
      <c r="H99" t="n">
        <v>2.19</v>
      </c>
      <c r="I99" t="n">
        <v>5</v>
      </c>
      <c r="J99" t="n">
        <v>204.58</v>
      </c>
      <c r="K99" t="n">
        <v>51.39</v>
      </c>
      <c r="L99" t="n">
        <v>25.25</v>
      </c>
      <c r="M99" t="n">
        <v>3</v>
      </c>
      <c r="N99" t="n">
        <v>42.94</v>
      </c>
      <c r="O99" t="n">
        <v>25465.9</v>
      </c>
      <c r="P99" t="n">
        <v>122.47</v>
      </c>
      <c r="Q99" t="n">
        <v>197.77</v>
      </c>
      <c r="R99" t="n">
        <v>29.77</v>
      </c>
      <c r="S99" t="n">
        <v>25.4</v>
      </c>
      <c r="T99" t="n">
        <v>1356.43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245.9513489332356</v>
      </c>
      <c r="AB99" t="n">
        <v>336.5214862180129</v>
      </c>
      <c r="AC99" t="n">
        <v>304.4043478843382</v>
      </c>
      <c r="AD99" t="n">
        <v>245951.3489332356</v>
      </c>
      <c r="AE99" t="n">
        <v>336521.4862180129</v>
      </c>
      <c r="AF99" t="n">
        <v>1.83970441298546e-06</v>
      </c>
      <c r="AG99" t="n">
        <v>12</v>
      </c>
      <c r="AH99" t="n">
        <v>304404.3478843382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7.6894</v>
      </c>
      <c r="E100" t="n">
        <v>13</v>
      </c>
      <c r="F100" t="n">
        <v>10.46</v>
      </c>
      <c r="G100" t="n">
        <v>125.56</v>
      </c>
      <c r="H100" t="n">
        <v>2.21</v>
      </c>
      <c r="I100" t="n">
        <v>5</v>
      </c>
      <c r="J100" t="n">
        <v>204.98</v>
      </c>
      <c r="K100" t="n">
        <v>51.39</v>
      </c>
      <c r="L100" t="n">
        <v>25.5</v>
      </c>
      <c r="M100" t="n">
        <v>3</v>
      </c>
      <c r="N100" t="n">
        <v>43.09</v>
      </c>
      <c r="O100" t="n">
        <v>25514.8</v>
      </c>
      <c r="P100" t="n">
        <v>122.09</v>
      </c>
      <c r="Q100" t="n">
        <v>197.75</v>
      </c>
      <c r="R100" t="n">
        <v>29.66</v>
      </c>
      <c r="S100" t="n">
        <v>25.4</v>
      </c>
      <c r="T100" t="n">
        <v>1299.6</v>
      </c>
      <c r="U100" t="n">
        <v>0.86</v>
      </c>
      <c r="V100" t="n">
        <v>0.89</v>
      </c>
      <c r="W100" t="n">
        <v>2.95</v>
      </c>
      <c r="X100" t="n">
        <v>0.07000000000000001</v>
      </c>
      <c r="Y100" t="n">
        <v>1</v>
      </c>
      <c r="Z100" t="n">
        <v>10</v>
      </c>
      <c r="AA100" t="n">
        <v>245.6272129781503</v>
      </c>
      <c r="AB100" t="n">
        <v>336.0779891043963</v>
      </c>
      <c r="AC100" t="n">
        <v>304.003177512793</v>
      </c>
      <c r="AD100" t="n">
        <v>245627.2129781503</v>
      </c>
      <c r="AE100" t="n">
        <v>336077.9891043963</v>
      </c>
      <c r="AF100" t="n">
        <v>1.840039426796358e-06</v>
      </c>
      <c r="AG100" t="n">
        <v>12</v>
      </c>
      <c r="AH100" t="n">
        <v>304003.177512793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7.6895</v>
      </c>
      <c r="E101" t="n">
        <v>13</v>
      </c>
      <c r="F101" t="n">
        <v>10.46</v>
      </c>
      <c r="G101" t="n">
        <v>125.55</v>
      </c>
      <c r="H101" t="n">
        <v>2.23</v>
      </c>
      <c r="I101" t="n">
        <v>5</v>
      </c>
      <c r="J101" t="n">
        <v>205.38</v>
      </c>
      <c r="K101" t="n">
        <v>51.39</v>
      </c>
      <c r="L101" t="n">
        <v>25.75</v>
      </c>
      <c r="M101" t="n">
        <v>3</v>
      </c>
      <c r="N101" t="n">
        <v>43.23</v>
      </c>
      <c r="O101" t="n">
        <v>25563.75</v>
      </c>
      <c r="P101" t="n">
        <v>121.91</v>
      </c>
      <c r="Q101" t="n">
        <v>197.75</v>
      </c>
      <c r="R101" t="n">
        <v>29.64</v>
      </c>
      <c r="S101" t="n">
        <v>25.4</v>
      </c>
      <c r="T101" t="n">
        <v>1292.04</v>
      </c>
      <c r="U101" t="n">
        <v>0.86</v>
      </c>
      <c r="V101" t="n">
        <v>0.89</v>
      </c>
      <c r="W101" t="n">
        <v>2.95</v>
      </c>
      <c r="X101" t="n">
        <v>0.07000000000000001</v>
      </c>
      <c r="Y101" t="n">
        <v>1</v>
      </c>
      <c r="Z101" t="n">
        <v>10</v>
      </c>
      <c r="AA101" t="n">
        <v>245.4982506269609</v>
      </c>
      <c r="AB101" t="n">
        <v>335.9015371260816</v>
      </c>
      <c r="AC101" t="n">
        <v>303.8435658636367</v>
      </c>
      <c r="AD101" t="n">
        <v>245498.2506269609</v>
      </c>
      <c r="AE101" t="n">
        <v>335901.5371260816</v>
      </c>
      <c r="AF101" t="n">
        <v>1.840063356354279e-06</v>
      </c>
      <c r="AG101" t="n">
        <v>12</v>
      </c>
      <c r="AH101" t="n">
        <v>303843.5658636367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7.6913</v>
      </c>
      <c r="E102" t="n">
        <v>13</v>
      </c>
      <c r="F102" t="n">
        <v>10.46</v>
      </c>
      <c r="G102" t="n">
        <v>125.52</v>
      </c>
      <c r="H102" t="n">
        <v>2.24</v>
      </c>
      <c r="I102" t="n">
        <v>5</v>
      </c>
      <c r="J102" t="n">
        <v>205.77</v>
      </c>
      <c r="K102" t="n">
        <v>51.39</v>
      </c>
      <c r="L102" t="n">
        <v>26</v>
      </c>
      <c r="M102" t="n">
        <v>3</v>
      </c>
      <c r="N102" t="n">
        <v>43.38</v>
      </c>
      <c r="O102" t="n">
        <v>25612.75</v>
      </c>
      <c r="P102" t="n">
        <v>121.63</v>
      </c>
      <c r="Q102" t="n">
        <v>197.77</v>
      </c>
      <c r="R102" t="n">
        <v>29.56</v>
      </c>
      <c r="S102" t="n">
        <v>25.4</v>
      </c>
      <c r="T102" t="n">
        <v>1252.71</v>
      </c>
      <c r="U102" t="n">
        <v>0.86</v>
      </c>
      <c r="V102" t="n">
        <v>0.89</v>
      </c>
      <c r="W102" t="n">
        <v>2.94</v>
      </c>
      <c r="X102" t="n">
        <v>0.07000000000000001</v>
      </c>
      <c r="Y102" t="n">
        <v>1</v>
      </c>
      <c r="Z102" t="n">
        <v>10</v>
      </c>
      <c r="AA102" t="n">
        <v>245.271841762393</v>
      </c>
      <c r="AB102" t="n">
        <v>335.5917545291258</v>
      </c>
      <c r="AC102" t="n">
        <v>303.5633484829517</v>
      </c>
      <c r="AD102" t="n">
        <v>245271.841762393</v>
      </c>
      <c r="AE102" t="n">
        <v>335591.7545291258</v>
      </c>
      <c r="AF102" t="n">
        <v>1.840494088396861e-06</v>
      </c>
      <c r="AG102" t="n">
        <v>12</v>
      </c>
      <c r="AH102" t="n">
        <v>303563.3484829516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7.6902</v>
      </c>
      <c r="E103" t="n">
        <v>13</v>
      </c>
      <c r="F103" t="n">
        <v>10.46</v>
      </c>
      <c r="G103" t="n">
        <v>125.54</v>
      </c>
      <c r="H103" t="n">
        <v>2.26</v>
      </c>
      <c r="I103" t="n">
        <v>5</v>
      </c>
      <c r="J103" t="n">
        <v>206.17</v>
      </c>
      <c r="K103" t="n">
        <v>51.39</v>
      </c>
      <c r="L103" t="n">
        <v>26.25</v>
      </c>
      <c r="M103" t="n">
        <v>3</v>
      </c>
      <c r="N103" t="n">
        <v>43.53</v>
      </c>
      <c r="O103" t="n">
        <v>25661.8</v>
      </c>
      <c r="P103" t="n">
        <v>121.42</v>
      </c>
      <c r="Q103" t="n">
        <v>197.76</v>
      </c>
      <c r="R103" t="n">
        <v>29.59</v>
      </c>
      <c r="S103" t="n">
        <v>25.4</v>
      </c>
      <c r="T103" t="n">
        <v>1267.97</v>
      </c>
      <c r="U103" t="n">
        <v>0.86</v>
      </c>
      <c r="V103" t="n">
        <v>0.89</v>
      </c>
      <c r="W103" t="n">
        <v>2.95</v>
      </c>
      <c r="X103" t="n">
        <v>0.07000000000000001</v>
      </c>
      <c r="Y103" t="n">
        <v>1</v>
      </c>
      <c r="Z103" t="n">
        <v>10</v>
      </c>
      <c r="AA103" t="n">
        <v>245.140497431193</v>
      </c>
      <c r="AB103" t="n">
        <v>335.4120434206752</v>
      </c>
      <c r="AC103" t="n">
        <v>303.4007887504654</v>
      </c>
      <c r="AD103" t="n">
        <v>245140.497431193</v>
      </c>
      <c r="AE103" t="n">
        <v>335412.0434206752</v>
      </c>
      <c r="AF103" t="n">
        <v>1.840230863259728e-06</v>
      </c>
      <c r="AG103" t="n">
        <v>12</v>
      </c>
      <c r="AH103" t="n">
        <v>303400.7887504654</v>
      </c>
    </row>
    <row r="104">
      <c r="A104" t="n">
        <v>102</v>
      </c>
      <c r="B104" t="n">
        <v>85</v>
      </c>
      <c r="C104" t="inlineStr">
        <is>
          <t xml:space="preserve">CONCLUIDO	</t>
        </is>
      </c>
      <c r="D104" t="n">
        <v>7.6897</v>
      </c>
      <c r="E104" t="n">
        <v>13</v>
      </c>
      <c r="F104" t="n">
        <v>10.46</v>
      </c>
      <c r="G104" t="n">
        <v>125.55</v>
      </c>
      <c r="H104" t="n">
        <v>2.28</v>
      </c>
      <c r="I104" t="n">
        <v>5</v>
      </c>
      <c r="J104" t="n">
        <v>206.57</v>
      </c>
      <c r="K104" t="n">
        <v>51.39</v>
      </c>
      <c r="L104" t="n">
        <v>26.5</v>
      </c>
      <c r="M104" t="n">
        <v>3</v>
      </c>
      <c r="N104" t="n">
        <v>43.68</v>
      </c>
      <c r="O104" t="n">
        <v>25710.89</v>
      </c>
      <c r="P104" t="n">
        <v>120.85</v>
      </c>
      <c r="Q104" t="n">
        <v>197.75</v>
      </c>
      <c r="R104" t="n">
        <v>29.62</v>
      </c>
      <c r="S104" t="n">
        <v>25.4</v>
      </c>
      <c r="T104" t="n">
        <v>1279.84</v>
      </c>
      <c r="U104" t="n">
        <v>0.86</v>
      </c>
      <c r="V104" t="n">
        <v>0.89</v>
      </c>
      <c r="W104" t="n">
        <v>2.95</v>
      </c>
      <c r="X104" t="n">
        <v>0.07000000000000001</v>
      </c>
      <c r="Y104" t="n">
        <v>1</v>
      </c>
      <c r="Z104" t="n">
        <v>10</v>
      </c>
      <c r="AA104" t="n">
        <v>244.7449498215533</v>
      </c>
      <c r="AB104" t="n">
        <v>334.8708377308373</v>
      </c>
      <c r="AC104" t="n">
        <v>302.9112349720785</v>
      </c>
      <c r="AD104" t="n">
        <v>244744.9498215533</v>
      </c>
      <c r="AE104" t="n">
        <v>334870.8377308373</v>
      </c>
      <c r="AF104" t="n">
        <v>1.840111215470122e-06</v>
      </c>
      <c r="AG104" t="n">
        <v>12</v>
      </c>
      <c r="AH104" t="n">
        <v>302911.2349720785</v>
      </c>
    </row>
    <row r="105">
      <c r="A105" t="n">
        <v>103</v>
      </c>
      <c r="B105" t="n">
        <v>85</v>
      </c>
      <c r="C105" t="inlineStr">
        <is>
          <t xml:space="preserve">CONCLUIDO	</t>
        </is>
      </c>
      <c r="D105" t="n">
        <v>7.6892</v>
      </c>
      <c r="E105" t="n">
        <v>13.01</v>
      </c>
      <c r="F105" t="n">
        <v>10.46</v>
      </c>
      <c r="G105" t="n">
        <v>125.56</v>
      </c>
      <c r="H105" t="n">
        <v>2.3</v>
      </c>
      <c r="I105" t="n">
        <v>5</v>
      </c>
      <c r="J105" t="n">
        <v>206.97</v>
      </c>
      <c r="K105" t="n">
        <v>51.39</v>
      </c>
      <c r="L105" t="n">
        <v>26.75</v>
      </c>
      <c r="M105" t="n">
        <v>3</v>
      </c>
      <c r="N105" t="n">
        <v>43.82</v>
      </c>
      <c r="O105" t="n">
        <v>25760.05</v>
      </c>
      <c r="P105" t="n">
        <v>120.42</v>
      </c>
      <c r="Q105" t="n">
        <v>197.78</v>
      </c>
      <c r="R105" t="n">
        <v>29.61</v>
      </c>
      <c r="S105" t="n">
        <v>25.4</v>
      </c>
      <c r="T105" t="n">
        <v>1274.28</v>
      </c>
      <c r="U105" t="n">
        <v>0.86</v>
      </c>
      <c r="V105" t="n">
        <v>0.89</v>
      </c>
      <c r="W105" t="n">
        <v>2.95</v>
      </c>
      <c r="X105" t="n">
        <v>0.07000000000000001</v>
      </c>
      <c r="Y105" t="n">
        <v>1</v>
      </c>
      <c r="Z105" t="n">
        <v>10</v>
      </c>
      <c r="AA105" t="n">
        <v>244.4484344456653</v>
      </c>
      <c r="AB105" t="n">
        <v>334.4651323122126</v>
      </c>
      <c r="AC105" t="n">
        <v>302.544249509196</v>
      </c>
      <c r="AD105" t="n">
        <v>244448.4344456653</v>
      </c>
      <c r="AE105" t="n">
        <v>334465.1323122126</v>
      </c>
      <c r="AF105" t="n">
        <v>1.839991567680515e-06</v>
      </c>
      <c r="AG105" t="n">
        <v>12</v>
      </c>
      <c r="AH105" t="n">
        <v>302544.249509196</v>
      </c>
    </row>
    <row r="106">
      <c r="A106" t="n">
        <v>104</v>
      </c>
      <c r="B106" t="n">
        <v>85</v>
      </c>
      <c r="C106" t="inlineStr">
        <is>
          <t xml:space="preserve">CONCLUIDO	</t>
        </is>
      </c>
      <c r="D106" t="n">
        <v>7.688</v>
      </c>
      <c r="E106" t="n">
        <v>13.01</v>
      </c>
      <c r="F106" t="n">
        <v>10.47</v>
      </c>
      <c r="G106" t="n">
        <v>125.58</v>
      </c>
      <c r="H106" t="n">
        <v>2.31</v>
      </c>
      <c r="I106" t="n">
        <v>5</v>
      </c>
      <c r="J106" t="n">
        <v>207.37</v>
      </c>
      <c r="K106" t="n">
        <v>51.39</v>
      </c>
      <c r="L106" t="n">
        <v>27</v>
      </c>
      <c r="M106" t="n">
        <v>3</v>
      </c>
      <c r="N106" t="n">
        <v>43.97</v>
      </c>
      <c r="O106" t="n">
        <v>25809.25</v>
      </c>
      <c r="P106" t="n">
        <v>120.25</v>
      </c>
      <c r="Q106" t="n">
        <v>197.75</v>
      </c>
      <c r="R106" t="n">
        <v>29.75</v>
      </c>
      <c r="S106" t="n">
        <v>25.4</v>
      </c>
      <c r="T106" t="n">
        <v>1347.31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244.3799196904354</v>
      </c>
      <c r="AB106" t="n">
        <v>334.3713874014493</v>
      </c>
      <c r="AC106" t="n">
        <v>302.4594514811442</v>
      </c>
      <c r="AD106" t="n">
        <v>244379.9196904354</v>
      </c>
      <c r="AE106" t="n">
        <v>334371.3874014493</v>
      </c>
      <c r="AF106" t="n">
        <v>1.83970441298546e-06</v>
      </c>
      <c r="AG106" t="n">
        <v>12</v>
      </c>
      <c r="AH106" t="n">
        <v>302459.4514811442</v>
      </c>
    </row>
    <row r="107">
      <c r="A107" t="n">
        <v>105</v>
      </c>
      <c r="B107" t="n">
        <v>85</v>
      </c>
      <c r="C107" t="inlineStr">
        <is>
          <t xml:space="preserve">CONCLUIDO	</t>
        </is>
      </c>
      <c r="D107" t="n">
        <v>7.6848</v>
      </c>
      <c r="E107" t="n">
        <v>13.01</v>
      </c>
      <c r="F107" t="n">
        <v>10.47</v>
      </c>
      <c r="G107" t="n">
        <v>125.65</v>
      </c>
      <c r="H107" t="n">
        <v>2.33</v>
      </c>
      <c r="I107" t="n">
        <v>5</v>
      </c>
      <c r="J107" t="n">
        <v>207.77</v>
      </c>
      <c r="K107" t="n">
        <v>51.39</v>
      </c>
      <c r="L107" t="n">
        <v>27.25</v>
      </c>
      <c r="M107" t="n">
        <v>3</v>
      </c>
      <c r="N107" t="n">
        <v>44.12</v>
      </c>
      <c r="O107" t="n">
        <v>25858.5</v>
      </c>
      <c r="P107" t="n">
        <v>120.14</v>
      </c>
      <c r="Q107" t="n">
        <v>197.75</v>
      </c>
      <c r="R107" t="n">
        <v>29.88</v>
      </c>
      <c r="S107" t="n">
        <v>25.4</v>
      </c>
      <c r="T107" t="n">
        <v>1413.35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244.3519038483197</v>
      </c>
      <c r="AB107" t="n">
        <v>334.3330548902949</v>
      </c>
      <c r="AC107" t="n">
        <v>302.4247773710543</v>
      </c>
      <c r="AD107" t="n">
        <v>244351.9038483197</v>
      </c>
      <c r="AE107" t="n">
        <v>334333.0548902949</v>
      </c>
      <c r="AF107" t="n">
        <v>1.83893866713198e-06</v>
      </c>
      <c r="AG107" t="n">
        <v>12</v>
      </c>
      <c r="AH107" t="n">
        <v>302424.7773710543</v>
      </c>
    </row>
    <row r="108">
      <c r="A108" t="n">
        <v>106</v>
      </c>
      <c r="B108" t="n">
        <v>85</v>
      </c>
      <c r="C108" t="inlineStr">
        <is>
          <t xml:space="preserve">CONCLUIDO	</t>
        </is>
      </c>
      <c r="D108" t="n">
        <v>7.6877</v>
      </c>
      <c r="E108" t="n">
        <v>13.01</v>
      </c>
      <c r="F108" t="n">
        <v>10.47</v>
      </c>
      <c r="G108" t="n">
        <v>125.59</v>
      </c>
      <c r="H108" t="n">
        <v>2.35</v>
      </c>
      <c r="I108" t="n">
        <v>5</v>
      </c>
      <c r="J108" t="n">
        <v>208.17</v>
      </c>
      <c r="K108" t="n">
        <v>51.39</v>
      </c>
      <c r="L108" t="n">
        <v>27.5</v>
      </c>
      <c r="M108" t="n">
        <v>3</v>
      </c>
      <c r="N108" t="n">
        <v>44.27</v>
      </c>
      <c r="O108" t="n">
        <v>25907.8</v>
      </c>
      <c r="P108" t="n">
        <v>119.81</v>
      </c>
      <c r="Q108" t="n">
        <v>197.75</v>
      </c>
      <c r="R108" t="n">
        <v>29.77</v>
      </c>
      <c r="S108" t="n">
        <v>25.4</v>
      </c>
      <c r="T108" t="n">
        <v>1353.94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244.0731275958958</v>
      </c>
      <c r="AB108" t="n">
        <v>333.9516209229885</v>
      </c>
      <c r="AC108" t="n">
        <v>302.0797469262416</v>
      </c>
      <c r="AD108" t="n">
        <v>244073.1275958958</v>
      </c>
      <c r="AE108" t="n">
        <v>333951.6209229885</v>
      </c>
      <c r="AF108" t="n">
        <v>1.839632624311696e-06</v>
      </c>
      <c r="AG108" t="n">
        <v>12</v>
      </c>
      <c r="AH108" t="n">
        <v>302079.7469262416</v>
      </c>
    </row>
    <row r="109">
      <c r="A109" t="n">
        <v>107</v>
      </c>
      <c r="B109" t="n">
        <v>85</v>
      </c>
      <c r="C109" t="inlineStr">
        <is>
          <t xml:space="preserve">CONCLUIDO	</t>
        </is>
      </c>
      <c r="D109" t="n">
        <v>7.6859</v>
      </c>
      <c r="E109" t="n">
        <v>13.01</v>
      </c>
      <c r="F109" t="n">
        <v>10.47</v>
      </c>
      <c r="G109" t="n">
        <v>125.63</v>
      </c>
      <c r="H109" t="n">
        <v>2.36</v>
      </c>
      <c r="I109" t="n">
        <v>5</v>
      </c>
      <c r="J109" t="n">
        <v>208.57</v>
      </c>
      <c r="K109" t="n">
        <v>51.39</v>
      </c>
      <c r="L109" t="n">
        <v>27.75</v>
      </c>
      <c r="M109" t="n">
        <v>3</v>
      </c>
      <c r="N109" t="n">
        <v>44.42</v>
      </c>
      <c r="O109" t="n">
        <v>25957.16</v>
      </c>
      <c r="P109" t="n">
        <v>119.34</v>
      </c>
      <c r="Q109" t="n">
        <v>197.75</v>
      </c>
      <c r="R109" t="n">
        <v>29.8</v>
      </c>
      <c r="S109" t="n">
        <v>25.4</v>
      </c>
      <c r="T109" t="n">
        <v>1369.34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243.768328464158</v>
      </c>
      <c r="AB109" t="n">
        <v>333.5345813041563</v>
      </c>
      <c r="AC109" t="n">
        <v>301.7025089833119</v>
      </c>
      <c r="AD109" t="n">
        <v>243768.328464158</v>
      </c>
      <c r="AE109" t="n">
        <v>333534.5813041563</v>
      </c>
      <c r="AF109" t="n">
        <v>1.839201892269114e-06</v>
      </c>
      <c r="AG109" t="n">
        <v>12</v>
      </c>
      <c r="AH109" t="n">
        <v>301702.5089833119</v>
      </c>
    </row>
    <row r="110">
      <c r="A110" t="n">
        <v>108</v>
      </c>
      <c r="B110" t="n">
        <v>85</v>
      </c>
      <c r="C110" t="inlineStr">
        <is>
          <t xml:space="preserve">CONCLUIDO	</t>
        </is>
      </c>
      <c r="D110" t="n">
        <v>7.6885</v>
      </c>
      <c r="E110" t="n">
        <v>13.01</v>
      </c>
      <c r="F110" t="n">
        <v>10.46</v>
      </c>
      <c r="G110" t="n">
        <v>125.57</v>
      </c>
      <c r="H110" t="n">
        <v>2.38</v>
      </c>
      <c r="I110" t="n">
        <v>5</v>
      </c>
      <c r="J110" t="n">
        <v>208.97</v>
      </c>
      <c r="K110" t="n">
        <v>51.39</v>
      </c>
      <c r="L110" t="n">
        <v>28</v>
      </c>
      <c r="M110" t="n">
        <v>3</v>
      </c>
      <c r="N110" t="n">
        <v>44.57</v>
      </c>
      <c r="O110" t="n">
        <v>26006.56</v>
      </c>
      <c r="P110" t="n">
        <v>119.15</v>
      </c>
      <c r="Q110" t="n">
        <v>197.76</v>
      </c>
      <c r="R110" t="n">
        <v>29.74</v>
      </c>
      <c r="S110" t="n">
        <v>25.4</v>
      </c>
      <c r="T110" t="n">
        <v>1339.19</v>
      </c>
      <c r="U110" t="n">
        <v>0.85</v>
      </c>
      <c r="V110" t="n">
        <v>0.89</v>
      </c>
      <c r="W110" t="n">
        <v>2.94</v>
      </c>
      <c r="X110" t="n">
        <v>0.07000000000000001</v>
      </c>
      <c r="Y110" t="n">
        <v>1</v>
      </c>
      <c r="Z110" t="n">
        <v>10</v>
      </c>
      <c r="AA110" t="n">
        <v>243.5604344036442</v>
      </c>
      <c r="AB110" t="n">
        <v>333.2501314789229</v>
      </c>
      <c r="AC110" t="n">
        <v>301.4452066501708</v>
      </c>
      <c r="AD110" t="n">
        <v>243560.4344036442</v>
      </c>
      <c r="AE110" t="n">
        <v>333250.1314789229</v>
      </c>
      <c r="AF110" t="n">
        <v>1.839824060775067e-06</v>
      </c>
      <c r="AG110" t="n">
        <v>12</v>
      </c>
      <c r="AH110" t="n">
        <v>301445.2066501708</v>
      </c>
    </row>
    <row r="111">
      <c r="A111" t="n">
        <v>109</v>
      </c>
      <c r="B111" t="n">
        <v>85</v>
      </c>
      <c r="C111" t="inlineStr">
        <is>
          <t xml:space="preserve">CONCLUIDO	</t>
        </is>
      </c>
      <c r="D111" t="n">
        <v>7.719</v>
      </c>
      <c r="E111" t="n">
        <v>12.96</v>
      </c>
      <c r="F111" t="n">
        <v>10.45</v>
      </c>
      <c r="G111" t="n">
        <v>156.7</v>
      </c>
      <c r="H111" t="n">
        <v>2.4</v>
      </c>
      <c r="I111" t="n">
        <v>4</v>
      </c>
      <c r="J111" t="n">
        <v>209.37</v>
      </c>
      <c r="K111" t="n">
        <v>51.39</v>
      </c>
      <c r="L111" t="n">
        <v>28.25</v>
      </c>
      <c r="M111" t="n">
        <v>2</v>
      </c>
      <c r="N111" t="n">
        <v>44.72</v>
      </c>
      <c r="O111" t="n">
        <v>26056.02</v>
      </c>
      <c r="P111" t="n">
        <v>118.5</v>
      </c>
      <c r="Q111" t="n">
        <v>197.75</v>
      </c>
      <c r="R111" t="n">
        <v>29.12</v>
      </c>
      <c r="S111" t="n">
        <v>25.4</v>
      </c>
      <c r="T111" t="n">
        <v>1035.26</v>
      </c>
      <c r="U111" t="n">
        <v>0.87</v>
      </c>
      <c r="V111" t="n">
        <v>0.89</v>
      </c>
      <c r="W111" t="n">
        <v>2.95</v>
      </c>
      <c r="X111" t="n">
        <v>0.06</v>
      </c>
      <c r="Y111" t="n">
        <v>1</v>
      </c>
      <c r="Z111" t="n">
        <v>10</v>
      </c>
      <c r="AA111" t="n">
        <v>242.5991239491724</v>
      </c>
      <c r="AB111" t="n">
        <v>331.9348241050911</v>
      </c>
      <c r="AC111" t="n">
        <v>300.2554303660516</v>
      </c>
      <c r="AD111" t="n">
        <v>242599.1239491724</v>
      </c>
      <c r="AE111" t="n">
        <v>331934.8241050912</v>
      </c>
      <c r="AF111" t="n">
        <v>1.847122575941047e-06</v>
      </c>
      <c r="AG111" t="n">
        <v>12</v>
      </c>
      <c r="AH111" t="n">
        <v>300255.4303660516</v>
      </c>
    </row>
    <row r="112">
      <c r="A112" t="n">
        <v>110</v>
      </c>
      <c r="B112" t="n">
        <v>85</v>
      </c>
      <c r="C112" t="inlineStr">
        <is>
          <t xml:space="preserve">CONCLUIDO	</t>
        </is>
      </c>
      <c r="D112" t="n">
        <v>7.7218</v>
      </c>
      <c r="E112" t="n">
        <v>12.95</v>
      </c>
      <c r="F112" t="n">
        <v>10.44</v>
      </c>
      <c r="G112" t="n">
        <v>156.63</v>
      </c>
      <c r="H112" t="n">
        <v>2.41</v>
      </c>
      <c r="I112" t="n">
        <v>4</v>
      </c>
      <c r="J112" t="n">
        <v>209.77</v>
      </c>
      <c r="K112" t="n">
        <v>51.39</v>
      </c>
      <c r="L112" t="n">
        <v>28.5</v>
      </c>
      <c r="M112" t="n">
        <v>2</v>
      </c>
      <c r="N112" t="n">
        <v>44.88</v>
      </c>
      <c r="O112" t="n">
        <v>26105.53</v>
      </c>
      <c r="P112" t="n">
        <v>118.65</v>
      </c>
      <c r="Q112" t="n">
        <v>197.77</v>
      </c>
      <c r="R112" t="n">
        <v>28.98</v>
      </c>
      <c r="S112" t="n">
        <v>25.4</v>
      </c>
      <c r="T112" t="n">
        <v>964.54</v>
      </c>
      <c r="U112" t="n">
        <v>0.88</v>
      </c>
      <c r="V112" t="n">
        <v>0.89</v>
      </c>
      <c r="W112" t="n">
        <v>2.95</v>
      </c>
      <c r="X112" t="n">
        <v>0.05</v>
      </c>
      <c r="Y112" t="n">
        <v>1</v>
      </c>
      <c r="Z112" t="n">
        <v>10</v>
      </c>
      <c r="AA112" t="n">
        <v>242.6290795376639</v>
      </c>
      <c r="AB112" t="n">
        <v>331.9758106628124</v>
      </c>
      <c r="AC112" t="n">
        <v>300.292505224229</v>
      </c>
      <c r="AD112" t="n">
        <v>242629.0795376639</v>
      </c>
      <c r="AE112" t="n">
        <v>331975.8106628124</v>
      </c>
      <c r="AF112" t="n">
        <v>1.847792603562841e-06</v>
      </c>
      <c r="AG112" t="n">
        <v>12</v>
      </c>
      <c r="AH112" t="n">
        <v>300292.505224229</v>
      </c>
    </row>
    <row r="113">
      <c r="A113" t="n">
        <v>111</v>
      </c>
      <c r="B113" t="n">
        <v>85</v>
      </c>
      <c r="C113" t="inlineStr">
        <is>
          <t xml:space="preserve">CONCLUIDO	</t>
        </is>
      </c>
      <c r="D113" t="n">
        <v>7.721</v>
      </c>
      <c r="E113" t="n">
        <v>12.95</v>
      </c>
      <c r="F113" t="n">
        <v>10.44</v>
      </c>
      <c r="G113" t="n">
        <v>156.65</v>
      </c>
      <c r="H113" t="n">
        <v>2.43</v>
      </c>
      <c r="I113" t="n">
        <v>4</v>
      </c>
      <c r="J113" t="n">
        <v>210.17</v>
      </c>
      <c r="K113" t="n">
        <v>51.39</v>
      </c>
      <c r="L113" t="n">
        <v>28.75</v>
      </c>
      <c r="M113" t="n">
        <v>2</v>
      </c>
      <c r="N113" t="n">
        <v>45.03</v>
      </c>
      <c r="O113" t="n">
        <v>26155.09</v>
      </c>
      <c r="P113" t="n">
        <v>118.8</v>
      </c>
      <c r="Q113" t="n">
        <v>197.75</v>
      </c>
      <c r="R113" t="n">
        <v>29.01</v>
      </c>
      <c r="S113" t="n">
        <v>25.4</v>
      </c>
      <c r="T113" t="n">
        <v>980.26</v>
      </c>
      <c r="U113" t="n">
        <v>0.88</v>
      </c>
      <c r="V113" t="n">
        <v>0.89</v>
      </c>
      <c r="W113" t="n">
        <v>2.95</v>
      </c>
      <c r="X113" t="n">
        <v>0.05</v>
      </c>
      <c r="Y113" t="n">
        <v>1</v>
      </c>
      <c r="Z113" t="n">
        <v>10</v>
      </c>
      <c r="AA113" t="n">
        <v>242.747033551087</v>
      </c>
      <c r="AB113" t="n">
        <v>332.1372005477417</v>
      </c>
      <c r="AC113" t="n">
        <v>300.4384922850528</v>
      </c>
      <c r="AD113" t="n">
        <v>242747.033551087</v>
      </c>
      <c r="AE113" t="n">
        <v>332137.2005477417</v>
      </c>
      <c r="AF113" t="n">
        <v>1.847601167099472e-06</v>
      </c>
      <c r="AG113" t="n">
        <v>12</v>
      </c>
      <c r="AH113" t="n">
        <v>300438.4922850528</v>
      </c>
    </row>
    <row r="114">
      <c r="A114" t="n">
        <v>112</v>
      </c>
      <c r="B114" t="n">
        <v>85</v>
      </c>
      <c r="C114" t="inlineStr">
        <is>
          <t xml:space="preserve">CONCLUIDO	</t>
        </is>
      </c>
      <c r="D114" t="n">
        <v>7.72</v>
      </c>
      <c r="E114" t="n">
        <v>12.95</v>
      </c>
      <c r="F114" t="n">
        <v>10.45</v>
      </c>
      <c r="G114" t="n">
        <v>156.68</v>
      </c>
      <c r="H114" t="n">
        <v>2.45</v>
      </c>
      <c r="I114" t="n">
        <v>4</v>
      </c>
      <c r="J114" t="n">
        <v>210.57</v>
      </c>
      <c r="K114" t="n">
        <v>51.39</v>
      </c>
      <c r="L114" t="n">
        <v>29</v>
      </c>
      <c r="M114" t="n">
        <v>2</v>
      </c>
      <c r="N114" t="n">
        <v>45.18</v>
      </c>
      <c r="O114" t="n">
        <v>26204.71</v>
      </c>
      <c r="P114" t="n">
        <v>119.06</v>
      </c>
      <c r="Q114" t="n">
        <v>197.76</v>
      </c>
      <c r="R114" t="n">
        <v>29.08</v>
      </c>
      <c r="S114" t="n">
        <v>25.4</v>
      </c>
      <c r="T114" t="n">
        <v>1015.46</v>
      </c>
      <c r="U114" t="n">
        <v>0.87</v>
      </c>
      <c r="V114" t="n">
        <v>0.89</v>
      </c>
      <c r="W114" t="n">
        <v>2.95</v>
      </c>
      <c r="X114" t="n">
        <v>0.06</v>
      </c>
      <c r="Y114" t="n">
        <v>1</v>
      </c>
      <c r="Z114" t="n">
        <v>10</v>
      </c>
      <c r="AA114" t="n">
        <v>242.9785916062112</v>
      </c>
      <c r="AB114" t="n">
        <v>332.4540284943828</v>
      </c>
      <c r="AC114" t="n">
        <v>300.7250826171374</v>
      </c>
      <c r="AD114" t="n">
        <v>242978.5916062112</v>
      </c>
      <c r="AE114" t="n">
        <v>332454.0284943829</v>
      </c>
      <c r="AF114" t="n">
        <v>1.847361871520259e-06</v>
      </c>
      <c r="AG114" t="n">
        <v>12</v>
      </c>
      <c r="AH114" t="n">
        <v>300725.0826171375</v>
      </c>
    </row>
    <row r="115">
      <c r="A115" t="n">
        <v>113</v>
      </c>
      <c r="B115" t="n">
        <v>85</v>
      </c>
      <c r="C115" t="inlineStr">
        <is>
          <t xml:space="preserve">CONCLUIDO	</t>
        </is>
      </c>
      <c r="D115" t="n">
        <v>7.722</v>
      </c>
      <c r="E115" t="n">
        <v>12.95</v>
      </c>
      <c r="F115" t="n">
        <v>10.44</v>
      </c>
      <c r="G115" t="n">
        <v>156.63</v>
      </c>
      <c r="H115" t="n">
        <v>2.46</v>
      </c>
      <c r="I115" t="n">
        <v>4</v>
      </c>
      <c r="J115" t="n">
        <v>210.98</v>
      </c>
      <c r="K115" t="n">
        <v>51.39</v>
      </c>
      <c r="L115" t="n">
        <v>29.25</v>
      </c>
      <c r="M115" t="n">
        <v>2</v>
      </c>
      <c r="N115" t="n">
        <v>45.33</v>
      </c>
      <c r="O115" t="n">
        <v>26254.37</v>
      </c>
      <c r="P115" t="n">
        <v>119.09</v>
      </c>
      <c r="Q115" t="n">
        <v>197.75</v>
      </c>
      <c r="R115" t="n">
        <v>29.01</v>
      </c>
      <c r="S115" t="n">
        <v>25.4</v>
      </c>
      <c r="T115" t="n">
        <v>981.97</v>
      </c>
      <c r="U115" t="n">
        <v>0.88</v>
      </c>
      <c r="V115" t="n">
        <v>0.89</v>
      </c>
      <c r="W115" t="n">
        <v>2.94</v>
      </c>
      <c r="X115" t="n">
        <v>0.05</v>
      </c>
      <c r="Y115" t="n">
        <v>1</v>
      </c>
      <c r="Z115" t="n">
        <v>10</v>
      </c>
      <c r="AA115" t="n">
        <v>242.9361055000198</v>
      </c>
      <c r="AB115" t="n">
        <v>332.395897129537</v>
      </c>
      <c r="AC115" t="n">
        <v>300.6724992281647</v>
      </c>
      <c r="AD115" t="n">
        <v>242936.1055000198</v>
      </c>
      <c r="AE115" t="n">
        <v>332395.8971295371</v>
      </c>
      <c r="AF115" t="n">
        <v>1.847840462678684e-06</v>
      </c>
      <c r="AG115" t="n">
        <v>12</v>
      </c>
      <c r="AH115" t="n">
        <v>300672.4992281647</v>
      </c>
    </row>
    <row r="116">
      <c r="A116" t="n">
        <v>114</v>
      </c>
      <c r="B116" t="n">
        <v>85</v>
      </c>
      <c r="C116" t="inlineStr">
        <is>
          <t xml:space="preserve">CONCLUIDO	</t>
        </is>
      </c>
      <c r="D116" t="n">
        <v>7.721</v>
      </c>
      <c r="E116" t="n">
        <v>12.95</v>
      </c>
      <c r="F116" t="n">
        <v>10.44</v>
      </c>
      <c r="G116" t="n">
        <v>156.65</v>
      </c>
      <c r="H116" t="n">
        <v>2.48</v>
      </c>
      <c r="I116" t="n">
        <v>4</v>
      </c>
      <c r="J116" t="n">
        <v>211.38</v>
      </c>
      <c r="K116" t="n">
        <v>51.39</v>
      </c>
      <c r="L116" t="n">
        <v>29.5</v>
      </c>
      <c r="M116" t="n">
        <v>2</v>
      </c>
      <c r="N116" t="n">
        <v>45.49</v>
      </c>
      <c r="O116" t="n">
        <v>26304.09</v>
      </c>
      <c r="P116" t="n">
        <v>119.3</v>
      </c>
      <c r="Q116" t="n">
        <v>197.75</v>
      </c>
      <c r="R116" t="n">
        <v>29.06</v>
      </c>
      <c r="S116" t="n">
        <v>25.4</v>
      </c>
      <c r="T116" t="n">
        <v>1008.28</v>
      </c>
      <c r="U116" t="n">
        <v>0.87</v>
      </c>
      <c r="V116" t="n">
        <v>0.89</v>
      </c>
      <c r="W116" t="n">
        <v>2.94</v>
      </c>
      <c r="X116" t="n">
        <v>0.05</v>
      </c>
      <c r="Y116" t="n">
        <v>1</v>
      </c>
      <c r="Z116" t="n">
        <v>10</v>
      </c>
      <c r="AA116" t="n">
        <v>243.0994463581689</v>
      </c>
      <c r="AB116" t="n">
        <v>332.6193872977466</v>
      </c>
      <c r="AC116" t="n">
        <v>300.8746598083908</v>
      </c>
      <c r="AD116" t="n">
        <v>243099.4463581689</v>
      </c>
      <c r="AE116" t="n">
        <v>332619.3872977466</v>
      </c>
      <c r="AF116" t="n">
        <v>1.847601167099472e-06</v>
      </c>
      <c r="AG116" t="n">
        <v>12</v>
      </c>
      <c r="AH116" t="n">
        <v>300874.6598083908</v>
      </c>
    </row>
    <row r="117">
      <c r="A117" t="n">
        <v>115</v>
      </c>
      <c r="B117" t="n">
        <v>85</v>
      </c>
      <c r="C117" t="inlineStr">
        <is>
          <t xml:space="preserve">CONCLUIDO	</t>
        </is>
      </c>
      <c r="D117" t="n">
        <v>7.7208</v>
      </c>
      <c r="E117" t="n">
        <v>12.95</v>
      </c>
      <c r="F117" t="n">
        <v>10.44</v>
      </c>
      <c r="G117" t="n">
        <v>156.66</v>
      </c>
      <c r="H117" t="n">
        <v>2.5</v>
      </c>
      <c r="I117" t="n">
        <v>4</v>
      </c>
      <c r="J117" t="n">
        <v>211.78</v>
      </c>
      <c r="K117" t="n">
        <v>51.39</v>
      </c>
      <c r="L117" t="n">
        <v>29.75</v>
      </c>
      <c r="M117" t="n">
        <v>2</v>
      </c>
      <c r="N117" t="n">
        <v>45.64</v>
      </c>
      <c r="O117" t="n">
        <v>26353.87</v>
      </c>
      <c r="P117" t="n">
        <v>119.32</v>
      </c>
      <c r="Q117" t="n">
        <v>197.75</v>
      </c>
      <c r="R117" t="n">
        <v>29.03</v>
      </c>
      <c r="S117" t="n">
        <v>25.4</v>
      </c>
      <c r="T117" t="n">
        <v>993.4299999999999</v>
      </c>
      <c r="U117" t="n">
        <v>0.87</v>
      </c>
      <c r="V117" t="n">
        <v>0.89</v>
      </c>
      <c r="W117" t="n">
        <v>2.95</v>
      </c>
      <c r="X117" t="n">
        <v>0.05</v>
      </c>
      <c r="Y117" t="n">
        <v>1</v>
      </c>
      <c r="Z117" t="n">
        <v>10</v>
      </c>
      <c r="AA117" t="n">
        <v>243.1166130420426</v>
      </c>
      <c r="AB117" t="n">
        <v>332.6428755119633</v>
      </c>
      <c r="AC117" t="n">
        <v>300.8959063404085</v>
      </c>
      <c r="AD117" t="n">
        <v>243116.6130420426</v>
      </c>
      <c r="AE117" t="n">
        <v>332642.8755119633</v>
      </c>
      <c r="AF117" t="n">
        <v>1.847553307983629e-06</v>
      </c>
      <c r="AG117" t="n">
        <v>12</v>
      </c>
      <c r="AH117" t="n">
        <v>300895.9063404085</v>
      </c>
    </row>
    <row r="118">
      <c r="A118" t="n">
        <v>116</v>
      </c>
      <c r="B118" t="n">
        <v>85</v>
      </c>
      <c r="C118" t="inlineStr">
        <is>
          <t xml:space="preserve">CONCLUIDO	</t>
        </is>
      </c>
      <c r="D118" t="n">
        <v>7.7189</v>
      </c>
      <c r="E118" t="n">
        <v>12.96</v>
      </c>
      <c r="F118" t="n">
        <v>10.45</v>
      </c>
      <c r="G118" t="n">
        <v>156.71</v>
      </c>
      <c r="H118" t="n">
        <v>2.51</v>
      </c>
      <c r="I118" t="n">
        <v>4</v>
      </c>
      <c r="J118" t="n">
        <v>212.19</v>
      </c>
      <c r="K118" t="n">
        <v>51.39</v>
      </c>
      <c r="L118" t="n">
        <v>30</v>
      </c>
      <c r="M118" t="n">
        <v>2</v>
      </c>
      <c r="N118" t="n">
        <v>45.79</v>
      </c>
      <c r="O118" t="n">
        <v>26403.69</v>
      </c>
      <c r="P118" t="n">
        <v>119.4</v>
      </c>
      <c r="Q118" t="n">
        <v>197.75</v>
      </c>
      <c r="R118" t="n">
        <v>29.21</v>
      </c>
      <c r="S118" t="n">
        <v>25.4</v>
      </c>
      <c r="T118" t="n">
        <v>1079.58</v>
      </c>
      <c r="U118" t="n">
        <v>0.87</v>
      </c>
      <c r="V118" t="n">
        <v>0.89</v>
      </c>
      <c r="W118" t="n">
        <v>2.94</v>
      </c>
      <c r="X118" t="n">
        <v>0.06</v>
      </c>
      <c r="Y118" t="n">
        <v>1</v>
      </c>
      <c r="Z118" t="n">
        <v>10</v>
      </c>
      <c r="AA118" t="n">
        <v>243.2351683802155</v>
      </c>
      <c r="AB118" t="n">
        <v>332.8050881559438</v>
      </c>
      <c r="AC118" t="n">
        <v>301.0426376373144</v>
      </c>
      <c r="AD118" t="n">
        <v>243235.1683802155</v>
      </c>
      <c r="AE118" t="n">
        <v>332805.0881559438</v>
      </c>
      <c r="AF118" t="n">
        <v>1.847098646383125e-06</v>
      </c>
      <c r="AG118" t="n">
        <v>12</v>
      </c>
      <c r="AH118" t="n">
        <v>301042.6376373144</v>
      </c>
    </row>
    <row r="119">
      <c r="A119" t="n">
        <v>117</v>
      </c>
      <c r="B119" t="n">
        <v>85</v>
      </c>
      <c r="C119" t="inlineStr">
        <is>
          <t xml:space="preserve">CONCLUIDO	</t>
        </is>
      </c>
      <c r="D119" t="n">
        <v>7.7169</v>
      </c>
      <c r="E119" t="n">
        <v>12.96</v>
      </c>
      <c r="F119" t="n">
        <v>10.45</v>
      </c>
      <c r="G119" t="n">
        <v>156.76</v>
      </c>
      <c r="H119" t="n">
        <v>2.53</v>
      </c>
      <c r="I119" t="n">
        <v>4</v>
      </c>
      <c r="J119" t="n">
        <v>212.59</v>
      </c>
      <c r="K119" t="n">
        <v>51.39</v>
      </c>
      <c r="L119" t="n">
        <v>30.25</v>
      </c>
      <c r="M119" t="n">
        <v>2</v>
      </c>
      <c r="N119" t="n">
        <v>45.95</v>
      </c>
      <c r="O119" t="n">
        <v>26453.57</v>
      </c>
      <c r="P119" t="n">
        <v>119.46</v>
      </c>
      <c r="Q119" t="n">
        <v>197.75</v>
      </c>
      <c r="R119" t="n">
        <v>29.24</v>
      </c>
      <c r="S119" t="n">
        <v>25.4</v>
      </c>
      <c r="T119" t="n">
        <v>1094.74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243.3082291394833</v>
      </c>
      <c r="AB119" t="n">
        <v>332.9050531099871</v>
      </c>
      <c r="AC119" t="n">
        <v>301.1330620764455</v>
      </c>
      <c r="AD119" t="n">
        <v>243308.2291394833</v>
      </c>
      <c r="AE119" t="n">
        <v>332905.0531099871</v>
      </c>
      <c r="AF119" t="n">
        <v>1.846620055224701e-06</v>
      </c>
      <c r="AG119" t="n">
        <v>12</v>
      </c>
      <c r="AH119" t="n">
        <v>301133.0620764456</v>
      </c>
    </row>
    <row r="120">
      <c r="A120" t="n">
        <v>118</v>
      </c>
      <c r="B120" t="n">
        <v>85</v>
      </c>
      <c r="C120" t="inlineStr">
        <is>
          <t xml:space="preserve">CONCLUIDO	</t>
        </is>
      </c>
      <c r="D120" t="n">
        <v>7.7205</v>
      </c>
      <c r="E120" t="n">
        <v>12.95</v>
      </c>
      <c r="F120" t="n">
        <v>10.44</v>
      </c>
      <c r="G120" t="n">
        <v>156.67</v>
      </c>
      <c r="H120" t="n">
        <v>2.54</v>
      </c>
      <c r="I120" t="n">
        <v>4</v>
      </c>
      <c r="J120" t="n">
        <v>213</v>
      </c>
      <c r="K120" t="n">
        <v>51.39</v>
      </c>
      <c r="L120" t="n">
        <v>30.5</v>
      </c>
      <c r="M120" t="n">
        <v>2</v>
      </c>
      <c r="N120" t="n">
        <v>46.1</v>
      </c>
      <c r="O120" t="n">
        <v>26503.5</v>
      </c>
      <c r="P120" t="n">
        <v>119.3</v>
      </c>
      <c r="Q120" t="n">
        <v>197.75</v>
      </c>
      <c r="R120" t="n">
        <v>29.11</v>
      </c>
      <c r="S120" t="n">
        <v>25.4</v>
      </c>
      <c r="T120" t="n">
        <v>1029.84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243.1071211724663</v>
      </c>
      <c r="AB120" t="n">
        <v>332.6298883172573</v>
      </c>
      <c r="AC120" t="n">
        <v>300.8841586253375</v>
      </c>
      <c r="AD120" t="n">
        <v>243107.1211724663</v>
      </c>
      <c r="AE120" t="n">
        <v>332629.8883172573</v>
      </c>
      <c r="AF120" t="n">
        <v>1.847481519309866e-06</v>
      </c>
      <c r="AG120" t="n">
        <v>12</v>
      </c>
      <c r="AH120" t="n">
        <v>300884.1586253375</v>
      </c>
    </row>
    <row r="121">
      <c r="A121" t="n">
        <v>119</v>
      </c>
      <c r="B121" t="n">
        <v>85</v>
      </c>
      <c r="C121" t="inlineStr">
        <is>
          <t xml:space="preserve">CONCLUIDO	</t>
        </is>
      </c>
      <c r="D121" t="n">
        <v>7.7215</v>
      </c>
      <c r="E121" t="n">
        <v>12.95</v>
      </c>
      <c r="F121" t="n">
        <v>10.44</v>
      </c>
      <c r="G121" t="n">
        <v>156.64</v>
      </c>
      <c r="H121" t="n">
        <v>2.56</v>
      </c>
      <c r="I121" t="n">
        <v>4</v>
      </c>
      <c r="J121" t="n">
        <v>213.4</v>
      </c>
      <c r="K121" t="n">
        <v>51.39</v>
      </c>
      <c r="L121" t="n">
        <v>30.75</v>
      </c>
      <c r="M121" t="n">
        <v>2</v>
      </c>
      <c r="N121" t="n">
        <v>46.26</v>
      </c>
      <c r="O121" t="n">
        <v>26553.48</v>
      </c>
      <c r="P121" t="n">
        <v>119.24</v>
      </c>
      <c r="Q121" t="n">
        <v>197.77</v>
      </c>
      <c r="R121" t="n">
        <v>28.94</v>
      </c>
      <c r="S121" t="n">
        <v>25.4</v>
      </c>
      <c r="T121" t="n">
        <v>946.87</v>
      </c>
      <c r="U121" t="n">
        <v>0.88</v>
      </c>
      <c r="V121" t="n">
        <v>0.89</v>
      </c>
      <c r="W121" t="n">
        <v>2.95</v>
      </c>
      <c r="X121" t="n">
        <v>0.05</v>
      </c>
      <c r="Y121" t="n">
        <v>1</v>
      </c>
      <c r="Z121" t="n">
        <v>10</v>
      </c>
      <c r="AA121" t="n">
        <v>243.049485739403</v>
      </c>
      <c r="AB121" t="n">
        <v>332.5510289750442</v>
      </c>
      <c r="AC121" t="n">
        <v>300.8128255080656</v>
      </c>
      <c r="AD121" t="n">
        <v>243049.485739403</v>
      </c>
      <c r="AE121" t="n">
        <v>332551.0289750443</v>
      </c>
      <c r="AF121" t="n">
        <v>1.847720814889078e-06</v>
      </c>
      <c r="AG121" t="n">
        <v>12</v>
      </c>
      <c r="AH121" t="n">
        <v>300812.8255080656</v>
      </c>
    </row>
    <row r="122">
      <c r="A122" t="n">
        <v>120</v>
      </c>
      <c r="B122" t="n">
        <v>85</v>
      </c>
      <c r="C122" t="inlineStr">
        <is>
          <t xml:space="preserve">CONCLUIDO	</t>
        </is>
      </c>
      <c r="D122" t="n">
        <v>7.7208</v>
      </c>
      <c r="E122" t="n">
        <v>12.95</v>
      </c>
      <c r="F122" t="n">
        <v>10.44</v>
      </c>
      <c r="G122" t="n">
        <v>156.66</v>
      </c>
      <c r="H122" t="n">
        <v>2.58</v>
      </c>
      <c r="I122" t="n">
        <v>4</v>
      </c>
      <c r="J122" t="n">
        <v>213.81</v>
      </c>
      <c r="K122" t="n">
        <v>51.39</v>
      </c>
      <c r="L122" t="n">
        <v>31</v>
      </c>
      <c r="M122" t="n">
        <v>2</v>
      </c>
      <c r="N122" t="n">
        <v>46.41</v>
      </c>
      <c r="O122" t="n">
        <v>26603.52</v>
      </c>
      <c r="P122" t="n">
        <v>119.14</v>
      </c>
      <c r="Q122" t="n">
        <v>197.75</v>
      </c>
      <c r="R122" t="n">
        <v>29</v>
      </c>
      <c r="S122" t="n">
        <v>25.4</v>
      </c>
      <c r="T122" t="n">
        <v>977.33</v>
      </c>
      <c r="U122" t="n">
        <v>0.88</v>
      </c>
      <c r="V122" t="n">
        <v>0.89</v>
      </c>
      <c r="W122" t="n">
        <v>2.95</v>
      </c>
      <c r="X122" t="n">
        <v>0.05</v>
      </c>
      <c r="Y122" t="n">
        <v>1</v>
      </c>
      <c r="Z122" t="n">
        <v>10</v>
      </c>
      <c r="AA122" t="n">
        <v>242.9897411450822</v>
      </c>
      <c r="AB122" t="n">
        <v>332.469283785349</v>
      </c>
      <c r="AC122" t="n">
        <v>300.7388819645448</v>
      </c>
      <c r="AD122" t="n">
        <v>242989.7411450822</v>
      </c>
      <c r="AE122" t="n">
        <v>332469.283785349</v>
      </c>
      <c r="AF122" t="n">
        <v>1.847553307983629e-06</v>
      </c>
      <c r="AG122" t="n">
        <v>12</v>
      </c>
      <c r="AH122" t="n">
        <v>300738.8819645448</v>
      </c>
    </row>
    <row r="123">
      <c r="A123" t="n">
        <v>121</v>
      </c>
      <c r="B123" t="n">
        <v>85</v>
      </c>
      <c r="C123" t="inlineStr">
        <is>
          <t xml:space="preserve">CONCLUIDO	</t>
        </is>
      </c>
      <c r="D123" t="n">
        <v>7.7197</v>
      </c>
      <c r="E123" t="n">
        <v>12.95</v>
      </c>
      <c r="F123" t="n">
        <v>10.45</v>
      </c>
      <c r="G123" t="n">
        <v>156.69</v>
      </c>
      <c r="H123" t="n">
        <v>2.59</v>
      </c>
      <c r="I123" t="n">
        <v>4</v>
      </c>
      <c r="J123" t="n">
        <v>214.21</v>
      </c>
      <c r="K123" t="n">
        <v>51.39</v>
      </c>
      <c r="L123" t="n">
        <v>31.25</v>
      </c>
      <c r="M123" t="n">
        <v>2</v>
      </c>
      <c r="N123" t="n">
        <v>46.57</v>
      </c>
      <c r="O123" t="n">
        <v>26653.61</v>
      </c>
      <c r="P123" t="n">
        <v>119.14</v>
      </c>
      <c r="Q123" t="n">
        <v>197.76</v>
      </c>
      <c r="R123" t="n">
        <v>29.08</v>
      </c>
      <c r="S123" t="n">
        <v>25.4</v>
      </c>
      <c r="T123" t="n">
        <v>1016.77</v>
      </c>
      <c r="U123" t="n">
        <v>0.87</v>
      </c>
      <c r="V123" t="n">
        <v>0.89</v>
      </c>
      <c r="W123" t="n">
        <v>2.95</v>
      </c>
      <c r="X123" t="n">
        <v>0.06</v>
      </c>
      <c r="Y123" t="n">
        <v>1</v>
      </c>
      <c r="Z123" t="n">
        <v>10</v>
      </c>
      <c r="AA123" t="n">
        <v>243.0395878199502</v>
      </c>
      <c r="AB123" t="n">
        <v>332.5374862049836</v>
      </c>
      <c r="AC123" t="n">
        <v>300.8005752409721</v>
      </c>
      <c r="AD123" t="n">
        <v>243039.5878199502</v>
      </c>
      <c r="AE123" t="n">
        <v>332537.4862049836</v>
      </c>
      <c r="AF123" t="n">
        <v>1.847290082846495e-06</v>
      </c>
      <c r="AG123" t="n">
        <v>12</v>
      </c>
      <c r="AH123" t="n">
        <v>300800.5752409721</v>
      </c>
    </row>
    <row r="124">
      <c r="A124" t="n">
        <v>122</v>
      </c>
      <c r="B124" t="n">
        <v>85</v>
      </c>
      <c r="C124" t="inlineStr">
        <is>
          <t xml:space="preserve">CONCLUIDO	</t>
        </is>
      </c>
      <c r="D124" t="n">
        <v>7.7184</v>
      </c>
      <c r="E124" t="n">
        <v>12.96</v>
      </c>
      <c r="F124" t="n">
        <v>10.45</v>
      </c>
      <c r="G124" t="n">
        <v>156.72</v>
      </c>
      <c r="H124" t="n">
        <v>2.61</v>
      </c>
      <c r="I124" t="n">
        <v>4</v>
      </c>
      <c r="J124" t="n">
        <v>214.62</v>
      </c>
      <c r="K124" t="n">
        <v>51.39</v>
      </c>
      <c r="L124" t="n">
        <v>31.5</v>
      </c>
      <c r="M124" t="n">
        <v>2</v>
      </c>
      <c r="N124" t="n">
        <v>46.73</v>
      </c>
      <c r="O124" t="n">
        <v>26703.76</v>
      </c>
      <c r="P124" t="n">
        <v>119.11</v>
      </c>
      <c r="Q124" t="n">
        <v>197.75</v>
      </c>
      <c r="R124" t="n">
        <v>29.18</v>
      </c>
      <c r="S124" t="n">
        <v>25.4</v>
      </c>
      <c r="T124" t="n">
        <v>1066.73</v>
      </c>
      <c r="U124" t="n">
        <v>0.87</v>
      </c>
      <c r="V124" t="n">
        <v>0.89</v>
      </c>
      <c r="W124" t="n">
        <v>2.95</v>
      </c>
      <c r="X124" t="n">
        <v>0.06</v>
      </c>
      <c r="Y124" t="n">
        <v>1</v>
      </c>
      <c r="Z124" t="n">
        <v>10</v>
      </c>
      <c r="AA124" t="n">
        <v>243.0383857931995</v>
      </c>
      <c r="AB124" t="n">
        <v>332.5358415389536</v>
      </c>
      <c r="AC124" t="n">
        <v>300.7990875395597</v>
      </c>
      <c r="AD124" t="n">
        <v>243038.3857931995</v>
      </c>
      <c r="AE124" t="n">
        <v>332535.8415389536</v>
      </c>
      <c r="AF124" t="n">
        <v>1.846978998593519e-06</v>
      </c>
      <c r="AG124" t="n">
        <v>12</v>
      </c>
      <c r="AH124" t="n">
        <v>300799.0875395597</v>
      </c>
    </row>
    <row r="125">
      <c r="A125" t="n">
        <v>123</v>
      </c>
      <c r="B125" t="n">
        <v>85</v>
      </c>
      <c r="C125" t="inlineStr">
        <is>
          <t xml:space="preserve">CONCLUIDO	</t>
        </is>
      </c>
      <c r="D125" t="n">
        <v>7.7192</v>
      </c>
      <c r="E125" t="n">
        <v>12.95</v>
      </c>
      <c r="F125" t="n">
        <v>10.45</v>
      </c>
      <c r="G125" t="n">
        <v>156.7</v>
      </c>
      <c r="H125" t="n">
        <v>2.62</v>
      </c>
      <c r="I125" t="n">
        <v>4</v>
      </c>
      <c r="J125" t="n">
        <v>215.03</v>
      </c>
      <c r="K125" t="n">
        <v>51.39</v>
      </c>
      <c r="L125" t="n">
        <v>31.75</v>
      </c>
      <c r="M125" t="n">
        <v>2</v>
      </c>
      <c r="N125" t="n">
        <v>46.88</v>
      </c>
      <c r="O125" t="n">
        <v>26753.96</v>
      </c>
      <c r="P125" t="n">
        <v>119.08</v>
      </c>
      <c r="Q125" t="n">
        <v>197.75</v>
      </c>
      <c r="R125" t="n">
        <v>29.15</v>
      </c>
      <c r="S125" t="n">
        <v>25.4</v>
      </c>
      <c r="T125" t="n">
        <v>1053.32</v>
      </c>
      <c r="U125" t="n">
        <v>0.87</v>
      </c>
      <c r="V125" t="n">
        <v>0.89</v>
      </c>
      <c r="W125" t="n">
        <v>2.94</v>
      </c>
      <c r="X125" t="n">
        <v>0.06</v>
      </c>
      <c r="Y125" t="n">
        <v>1</v>
      </c>
      <c r="Z125" t="n">
        <v>10</v>
      </c>
      <c r="AA125" t="n">
        <v>243.0049606513961</v>
      </c>
      <c r="AB125" t="n">
        <v>332.4901077853249</v>
      </c>
      <c r="AC125" t="n">
        <v>300.7577185511896</v>
      </c>
      <c r="AD125" t="n">
        <v>243004.9606513961</v>
      </c>
      <c r="AE125" t="n">
        <v>332490.1077853249</v>
      </c>
      <c r="AF125" t="n">
        <v>1.847170435056889e-06</v>
      </c>
      <c r="AG125" t="n">
        <v>12</v>
      </c>
      <c r="AH125" t="n">
        <v>300757.7185511896</v>
      </c>
    </row>
    <row r="126">
      <c r="A126" t="n">
        <v>124</v>
      </c>
      <c r="B126" t="n">
        <v>85</v>
      </c>
      <c r="C126" t="inlineStr">
        <is>
          <t xml:space="preserve">CONCLUIDO	</t>
        </is>
      </c>
      <c r="D126" t="n">
        <v>7.7195</v>
      </c>
      <c r="E126" t="n">
        <v>12.95</v>
      </c>
      <c r="F126" t="n">
        <v>10.45</v>
      </c>
      <c r="G126" t="n">
        <v>156.69</v>
      </c>
      <c r="H126" t="n">
        <v>2.64</v>
      </c>
      <c r="I126" t="n">
        <v>4</v>
      </c>
      <c r="J126" t="n">
        <v>215.43</v>
      </c>
      <c r="K126" t="n">
        <v>51.39</v>
      </c>
      <c r="L126" t="n">
        <v>32</v>
      </c>
      <c r="M126" t="n">
        <v>2</v>
      </c>
      <c r="N126" t="n">
        <v>47.04</v>
      </c>
      <c r="O126" t="n">
        <v>26804.21</v>
      </c>
      <c r="P126" t="n">
        <v>118.98</v>
      </c>
      <c r="Q126" t="n">
        <v>197.76</v>
      </c>
      <c r="R126" t="n">
        <v>29.05</v>
      </c>
      <c r="S126" t="n">
        <v>25.4</v>
      </c>
      <c r="T126" t="n">
        <v>1002.31</v>
      </c>
      <c r="U126" t="n">
        <v>0.87</v>
      </c>
      <c r="V126" t="n">
        <v>0.89</v>
      </c>
      <c r="W126" t="n">
        <v>2.95</v>
      </c>
      <c r="X126" t="n">
        <v>0.06</v>
      </c>
      <c r="Y126" t="n">
        <v>1</v>
      </c>
      <c r="Z126" t="n">
        <v>10</v>
      </c>
      <c r="AA126" t="n">
        <v>242.9298625811514</v>
      </c>
      <c r="AB126" t="n">
        <v>332.3873552925232</v>
      </c>
      <c r="AC126" t="n">
        <v>300.6647726120868</v>
      </c>
      <c r="AD126" t="n">
        <v>242929.8625811514</v>
      </c>
      <c r="AE126" t="n">
        <v>332387.3552925232</v>
      </c>
      <c r="AF126" t="n">
        <v>1.847242223730653e-06</v>
      </c>
      <c r="AG126" t="n">
        <v>12</v>
      </c>
      <c r="AH126" t="n">
        <v>300664.7726120868</v>
      </c>
    </row>
    <row r="127">
      <c r="A127" t="n">
        <v>125</v>
      </c>
      <c r="B127" t="n">
        <v>85</v>
      </c>
      <c r="C127" t="inlineStr">
        <is>
          <t xml:space="preserve">CONCLUIDO	</t>
        </is>
      </c>
      <c r="D127" t="n">
        <v>7.7213</v>
      </c>
      <c r="E127" t="n">
        <v>12.95</v>
      </c>
      <c r="F127" t="n">
        <v>10.44</v>
      </c>
      <c r="G127" t="n">
        <v>156.65</v>
      </c>
      <c r="H127" t="n">
        <v>2.65</v>
      </c>
      <c r="I127" t="n">
        <v>4</v>
      </c>
      <c r="J127" t="n">
        <v>215.84</v>
      </c>
      <c r="K127" t="n">
        <v>51.39</v>
      </c>
      <c r="L127" t="n">
        <v>32.25</v>
      </c>
      <c r="M127" t="n">
        <v>2</v>
      </c>
      <c r="N127" t="n">
        <v>47.2</v>
      </c>
      <c r="O127" t="n">
        <v>26854.52</v>
      </c>
      <c r="P127" t="n">
        <v>118.91</v>
      </c>
      <c r="Q127" t="n">
        <v>197.75</v>
      </c>
      <c r="R127" t="n">
        <v>29.06</v>
      </c>
      <c r="S127" t="n">
        <v>25.4</v>
      </c>
      <c r="T127" t="n">
        <v>1007.05</v>
      </c>
      <c r="U127" t="n">
        <v>0.87</v>
      </c>
      <c r="V127" t="n">
        <v>0.89</v>
      </c>
      <c r="W127" t="n">
        <v>2.94</v>
      </c>
      <c r="X127" t="n">
        <v>0.05</v>
      </c>
      <c r="Y127" t="n">
        <v>1</v>
      </c>
      <c r="Z127" t="n">
        <v>10</v>
      </c>
      <c r="AA127" t="n">
        <v>242.8199706373209</v>
      </c>
      <c r="AB127" t="n">
        <v>332.2369962868839</v>
      </c>
      <c r="AC127" t="n">
        <v>300.5287636589155</v>
      </c>
      <c r="AD127" t="n">
        <v>242819.9706373209</v>
      </c>
      <c r="AE127" t="n">
        <v>332236.996286884</v>
      </c>
      <c r="AF127" t="n">
        <v>1.847672955773236e-06</v>
      </c>
      <c r="AG127" t="n">
        <v>12</v>
      </c>
      <c r="AH127" t="n">
        <v>300528.7636589155</v>
      </c>
    </row>
    <row r="128">
      <c r="A128" t="n">
        <v>126</v>
      </c>
      <c r="B128" t="n">
        <v>85</v>
      </c>
      <c r="C128" t="inlineStr">
        <is>
          <t xml:space="preserve">CONCLUIDO	</t>
        </is>
      </c>
      <c r="D128" t="n">
        <v>7.7217</v>
      </c>
      <c r="E128" t="n">
        <v>12.95</v>
      </c>
      <c r="F128" t="n">
        <v>10.44</v>
      </c>
      <c r="G128" t="n">
        <v>156.64</v>
      </c>
      <c r="H128" t="n">
        <v>2.67</v>
      </c>
      <c r="I128" t="n">
        <v>4</v>
      </c>
      <c r="J128" t="n">
        <v>216.25</v>
      </c>
      <c r="K128" t="n">
        <v>51.39</v>
      </c>
      <c r="L128" t="n">
        <v>32.5</v>
      </c>
      <c r="M128" t="n">
        <v>2</v>
      </c>
      <c r="N128" t="n">
        <v>47.36</v>
      </c>
      <c r="O128" t="n">
        <v>26904.88</v>
      </c>
      <c r="P128" t="n">
        <v>118.79</v>
      </c>
      <c r="Q128" t="n">
        <v>197.8</v>
      </c>
      <c r="R128" t="n">
        <v>29.02</v>
      </c>
      <c r="S128" t="n">
        <v>25.4</v>
      </c>
      <c r="T128" t="n">
        <v>984.01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242.7292748111722</v>
      </c>
      <c r="AB128" t="n">
        <v>332.1129022563299</v>
      </c>
      <c r="AC128" t="n">
        <v>300.4165129884705</v>
      </c>
      <c r="AD128" t="n">
        <v>242729.2748111722</v>
      </c>
      <c r="AE128" t="n">
        <v>332112.9022563299</v>
      </c>
      <c r="AF128" t="n">
        <v>1.847768674004921e-06</v>
      </c>
      <c r="AG128" t="n">
        <v>12</v>
      </c>
      <c r="AH128" t="n">
        <v>300416.5129884704</v>
      </c>
    </row>
    <row r="129">
      <c r="A129" t="n">
        <v>127</v>
      </c>
      <c r="B129" t="n">
        <v>85</v>
      </c>
      <c r="C129" t="inlineStr">
        <is>
          <t xml:space="preserve">CONCLUIDO	</t>
        </is>
      </c>
      <c r="D129" t="n">
        <v>7.7182</v>
      </c>
      <c r="E129" t="n">
        <v>12.96</v>
      </c>
      <c r="F129" t="n">
        <v>10.45</v>
      </c>
      <c r="G129" t="n">
        <v>156.72</v>
      </c>
      <c r="H129" t="n">
        <v>2.69</v>
      </c>
      <c r="I129" t="n">
        <v>4</v>
      </c>
      <c r="J129" t="n">
        <v>216.66</v>
      </c>
      <c r="K129" t="n">
        <v>51.39</v>
      </c>
      <c r="L129" t="n">
        <v>32.75</v>
      </c>
      <c r="M129" t="n">
        <v>2</v>
      </c>
      <c r="N129" t="n">
        <v>47.52</v>
      </c>
      <c r="O129" t="n">
        <v>26955.3</v>
      </c>
      <c r="P129" t="n">
        <v>118.8</v>
      </c>
      <c r="Q129" t="n">
        <v>197.75</v>
      </c>
      <c r="R129" t="n">
        <v>29.2</v>
      </c>
      <c r="S129" t="n">
        <v>25.4</v>
      </c>
      <c r="T129" t="n">
        <v>1073.92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242.8228798453935</v>
      </c>
      <c r="AB129" t="n">
        <v>332.2409767937141</v>
      </c>
      <c r="AC129" t="n">
        <v>300.5323642717605</v>
      </c>
      <c r="AD129" t="n">
        <v>242822.8798453935</v>
      </c>
      <c r="AE129" t="n">
        <v>332240.9767937141</v>
      </c>
      <c r="AF129" t="n">
        <v>1.846931139477677e-06</v>
      </c>
      <c r="AG129" t="n">
        <v>12</v>
      </c>
      <c r="AH129" t="n">
        <v>300532.3642717605</v>
      </c>
    </row>
    <row r="130">
      <c r="A130" t="n">
        <v>128</v>
      </c>
      <c r="B130" t="n">
        <v>85</v>
      </c>
      <c r="C130" t="inlineStr">
        <is>
          <t xml:space="preserve">CONCLUIDO	</t>
        </is>
      </c>
      <c r="D130" t="n">
        <v>7.7215</v>
      </c>
      <c r="E130" t="n">
        <v>12.95</v>
      </c>
      <c r="F130" t="n">
        <v>10.44</v>
      </c>
      <c r="G130" t="n">
        <v>156.64</v>
      </c>
      <c r="H130" t="n">
        <v>2.7</v>
      </c>
      <c r="I130" t="n">
        <v>4</v>
      </c>
      <c r="J130" t="n">
        <v>217.07</v>
      </c>
      <c r="K130" t="n">
        <v>51.39</v>
      </c>
      <c r="L130" t="n">
        <v>33</v>
      </c>
      <c r="M130" t="n">
        <v>2</v>
      </c>
      <c r="N130" t="n">
        <v>47.68</v>
      </c>
      <c r="O130" t="n">
        <v>27005.77</v>
      </c>
      <c r="P130" t="n">
        <v>118.47</v>
      </c>
      <c r="Q130" t="n">
        <v>197.75</v>
      </c>
      <c r="R130" t="n">
        <v>29.07</v>
      </c>
      <c r="S130" t="n">
        <v>25.4</v>
      </c>
      <c r="T130" t="n">
        <v>1010.96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  <c r="AA130" t="n">
        <v>242.5068051596507</v>
      </c>
      <c r="AB130" t="n">
        <v>331.80850946445</v>
      </c>
      <c r="AC130" t="n">
        <v>300.1411710174295</v>
      </c>
      <c r="AD130" t="n">
        <v>242506.8051596507</v>
      </c>
      <c r="AE130" t="n">
        <v>331808.50946445</v>
      </c>
      <c r="AF130" t="n">
        <v>1.847720814889078e-06</v>
      </c>
      <c r="AG130" t="n">
        <v>12</v>
      </c>
      <c r="AH130" t="n">
        <v>300141.1710174295</v>
      </c>
    </row>
    <row r="131">
      <c r="A131" t="n">
        <v>129</v>
      </c>
      <c r="B131" t="n">
        <v>85</v>
      </c>
      <c r="C131" t="inlineStr">
        <is>
          <t xml:space="preserve">CONCLUIDO	</t>
        </is>
      </c>
      <c r="D131" t="n">
        <v>7.7217</v>
      </c>
      <c r="E131" t="n">
        <v>12.95</v>
      </c>
      <c r="F131" t="n">
        <v>10.44</v>
      </c>
      <c r="G131" t="n">
        <v>156.64</v>
      </c>
      <c r="H131" t="n">
        <v>2.72</v>
      </c>
      <c r="I131" t="n">
        <v>4</v>
      </c>
      <c r="J131" t="n">
        <v>217.48</v>
      </c>
      <c r="K131" t="n">
        <v>51.39</v>
      </c>
      <c r="L131" t="n">
        <v>33.25</v>
      </c>
      <c r="M131" t="n">
        <v>2</v>
      </c>
      <c r="N131" t="n">
        <v>47.83</v>
      </c>
      <c r="O131" t="n">
        <v>27056.3</v>
      </c>
      <c r="P131" t="n">
        <v>118.19</v>
      </c>
      <c r="Q131" t="n">
        <v>197.75</v>
      </c>
      <c r="R131" t="n">
        <v>29</v>
      </c>
      <c r="S131" t="n">
        <v>25.4</v>
      </c>
      <c r="T131" t="n">
        <v>976.4</v>
      </c>
      <c r="U131" t="n">
        <v>0.88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  <c r="AA131" t="n">
        <v>242.3064177796668</v>
      </c>
      <c r="AB131" t="n">
        <v>331.5343306106889</v>
      </c>
      <c r="AC131" t="n">
        <v>299.8931594086588</v>
      </c>
      <c r="AD131" t="n">
        <v>242306.4177796667</v>
      </c>
      <c r="AE131" t="n">
        <v>331534.3306106889</v>
      </c>
      <c r="AF131" t="n">
        <v>1.847768674004921e-06</v>
      </c>
      <c r="AG131" t="n">
        <v>12</v>
      </c>
      <c r="AH131" t="n">
        <v>299893.1594086588</v>
      </c>
    </row>
    <row r="132">
      <c r="A132" t="n">
        <v>130</v>
      </c>
      <c r="B132" t="n">
        <v>85</v>
      </c>
      <c r="C132" t="inlineStr">
        <is>
          <t xml:space="preserve">CONCLUIDO	</t>
        </is>
      </c>
      <c r="D132" t="n">
        <v>7.7222</v>
      </c>
      <c r="E132" t="n">
        <v>12.95</v>
      </c>
      <c r="F132" t="n">
        <v>10.44</v>
      </c>
      <c r="G132" t="n">
        <v>156.62</v>
      </c>
      <c r="H132" t="n">
        <v>2.73</v>
      </c>
      <c r="I132" t="n">
        <v>4</v>
      </c>
      <c r="J132" t="n">
        <v>217.89</v>
      </c>
      <c r="K132" t="n">
        <v>51.39</v>
      </c>
      <c r="L132" t="n">
        <v>33.5</v>
      </c>
      <c r="M132" t="n">
        <v>2</v>
      </c>
      <c r="N132" t="n">
        <v>47.99</v>
      </c>
      <c r="O132" t="n">
        <v>27106.88</v>
      </c>
      <c r="P132" t="n">
        <v>118.06</v>
      </c>
      <c r="Q132" t="n">
        <v>197.75</v>
      </c>
      <c r="R132" t="n">
        <v>28.97</v>
      </c>
      <c r="S132" t="n">
        <v>25.4</v>
      </c>
      <c r="T132" t="n">
        <v>961.66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  <c r="AA132" t="n">
        <v>242.2071829109508</v>
      </c>
      <c r="AB132" t="n">
        <v>331.3985530853783</v>
      </c>
      <c r="AC132" t="n">
        <v>299.7703402997989</v>
      </c>
      <c r="AD132" t="n">
        <v>242207.1829109508</v>
      </c>
      <c r="AE132" t="n">
        <v>331398.5530853783</v>
      </c>
      <c r="AF132" t="n">
        <v>1.847888321794527e-06</v>
      </c>
      <c r="AG132" t="n">
        <v>12</v>
      </c>
      <c r="AH132" t="n">
        <v>299770.3402997989</v>
      </c>
    </row>
    <row r="133">
      <c r="A133" t="n">
        <v>131</v>
      </c>
      <c r="B133" t="n">
        <v>85</v>
      </c>
      <c r="C133" t="inlineStr">
        <is>
          <t xml:space="preserve">CONCLUIDO	</t>
        </is>
      </c>
      <c r="D133" t="n">
        <v>7.7205</v>
      </c>
      <c r="E133" t="n">
        <v>12.95</v>
      </c>
      <c r="F133" t="n">
        <v>10.44</v>
      </c>
      <c r="G133" t="n">
        <v>156.67</v>
      </c>
      <c r="H133" t="n">
        <v>2.75</v>
      </c>
      <c r="I133" t="n">
        <v>4</v>
      </c>
      <c r="J133" t="n">
        <v>218.3</v>
      </c>
      <c r="K133" t="n">
        <v>51.39</v>
      </c>
      <c r="L133" t="n">
        <v>33.75</v>
      </c>
      <c r="M133" t="n">
        <v>2</v>
      </c>
      <c r="N133" t="n">
        <v>48.16</v>
      </c>
      <c r="O133" t="n">
        <v>27157.52</v>
      </c>
      <c r="P133" t="n">
        <v>118.12</v>
      </c>
      <c r="Q133" t="n">
        <v>197.76</v>
      </c>
      <c r="R133" t="n">
        <v>29.08</v>
      </c>
      <c r="S133" t="n">
        <v>25.4</v>
      </c>
      <c r="T133" t="n">
        <v>1013.9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242.2753730850353</v>
      </c>
      <c r="AB133" t="n">
        <v>331.4918538898988</v>
      </c>
      <c r="AC133" t="n">
        <v>299.8547366064845</v>
      </c>
      <c r="AD133" t="n">
        <v>242275.3730850353</v>
      </c>
      <c r="AE133" t="n">
        <v>331491.8538898989</v>
      </c>
      <c r="AF133" t="n">
        <v>1.847481519309866e-06</v>
      </c>
      <c r="AG133" t="n">
        <v>12</v>
      </c>
      <c r="AH133" t="n">
        <v>299854.7366064845</v>
      </c>
    </row>
    <row r="134">
      <c r="A134" t="n">
        <v>132</v>
      </c>
      <c r="B134" t="n">
        <v>85</v>
      </c>
      <c r="C134" t="inlineStr">
        <is>
          <t xml:space="preserve">CONCLUIDO	</t>
        </is>
      </c>
      <c r="D134" t="n">
        <v>7.7202</v>
      </c>
      <c r="E134" t="n">
        <v>12.95</v>
      </c>
      <c r="F134" t="n">
        <v>10.45</v>
      </c>
      <c r="G134" t="n">
        <v>156.68</v>
      </c>
      <c r="H134" t="n">
        <v>2.76</v>
      </c>
      <c r="I134" t="n">
        <v>4</v>
      </c>
      <c r="J134" t="n">
        <v>218.71</v>
      </c>
      <c r="K134" t="n">
        <v>51.39</v>
      </c>
      <c r="L134" t="n">
        <v>34</v>
      </c>
      <c r="M134" t="n">
        <v>1</v>
      </c>
      <c r="N134" t="n">
        <v>48.32</v>
      </c>
      <c r="O134" t="n">
        <v>27208.22</v>
      </c>
      <c r="P134" t="n">
        <v>118.08</v>
      </c>
      <c r="Q134" t="n">
        <v>197.76</v>
      </c>
      <c r="R134" t="n">
        <v>29.03</v>
      </c>
      <c r="S134" t="n">
        <v>25.4</v>
      </c>
      <c r="T134" t="n">
        <v>989.26</v>
      </c>
      <c r="U134" t="n">
        <v>0.87</v>
      </c>
      <c r="V134" t="n">
        <v>0.89</v>
      </c>
      <c r="W134" t="n">
        <v>2.95</v>
      </c>
      <c r="X134" t="n">
        <v>0.06</v>
      </c>
      <c r="Y134" t="n">
        <v>1</v>
      </c>
      <c r="Z134" t="n">
        <v>10</v>
      </c>
      <c r="AA134" t="n">
        <v>242.2847240138973</v>
      </c>
      <c r="AB134" t="n">
        <v>331.5046482433017</v>
      </c>
      <c r="AC134" t="n">
        <v>299.8663098847555</v>
      </c>
      <c r="AD134" t="n">
        <v>242284.7240138973</v>
      </c>
      <c r="AE134" t="n">
        <v>331504.6482433017</v>
      </c>
      <c r="AF134" t="n">
        <v>1.847409730636102e-06</v>
      </c>
      <c r="AG134" t="n">
        <v>12</v>
      </c>
      <c r="AH134" t="n">
        <v>299866.3098847555</v>
      </c>
    </row>
    <row r="135">
      <c r="A135" t="n">
        <v>133</v>
      </c>
      <c r="B135" t="n">
        <v>85</v>
      </c>
      <c r="C135" t="inlineStr">
        <is>
          <t xml:space="preserve">CONCLUIDO	</t>
        </is>
      </c>
      <c r="D135" t="n">
        <v>7.7195</v>
      </c>
      <c r="E135" t="n">
        <v>12.95</v>
      </c>
      <c r="F135" t="n">
        <v>10.45</v>
      </c>
      <c r="G135" t="n">
        <v>156.69</v>
      </c>
      <c r="H135" t="n">
        <v>2.78</v>
      </c>
      <c r="I135" t="n">
        <v>4</v>
      </c>
      <c r="J135" t="n">
        <v>219.12</v>
      </c>
      <c r="K135" t="n">
        <v>51.39</v>
      </c>
      <c r="L135" t="n">
        <v>34.25</v>
      </c>
      <c r="M135" t="n">
        <v>1</v>
      </c>
      <c r="N135" t="n">
        <v>48.48</v>
      </c>
      <c r="O135" t="n">
        <v>27258.97</v>
      </c>
      <c r="P135" t="n">
        <v>118.13</v>
      </c>
      <c r="Q135" t="n">
        <v>197.76</v>
      </c>
      <c r="R135" t="n">
        <v>29.06</v>
      </c>
      <c r="S135" t="n">
        <v>25.4</v>
      </c>
      <c r="T135" t="n">
        <v>1003.78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  <c r="AA135" t="n">
        <v>242.3306443957877</v>
      </c>
      <c r="AB135" t="n">
        <v>331.5674785356684</v>
      </c>
      <c r="AC135" t="n">
        <v>299.9231437422017</v>
      </c>
      <c r="AD135" t="n">
        <v>242330.6443957877</v>
      </c>
      <c r="AE135" t="n">
        <v>331567.4785356685</v>
      </c>
      <c r="AF135" t="n">
        <v>1.847242223730653e-06</v>
      </c>
      <c r="AG135" t="n">
        <v>12</v>
      </c>
      <c r="AH135" t="n">
        <v>299923.1437422017</v>
      </c>
    </row>
    <row r="136">
      <c r="A136" t="n">
        <v>134</v>
      </c>
      <c r="B136" t="n">
        <v>85</v>
      </c>
      <c r="C136" t="inlineStr">
        <is>
          <t xml:space="preserve">CONCLUIDO	</t>
        </is>
      </c>
      <c r="D136" t="n">
        <v>7.7202</v>
      </c>
      <c r="E136" t="n">
        <v>12.95</v>
      </c>
      <c r="F136" t="n">
        <v>10.45</v>
      </c>
      <c r="G136" t="n">
        <v>156.68</v>
      </c>
      <c r="H136" t="n">
        <v>2.79</v>
      </c>
      <c r="I136" t="n">
        <v>4</v>
      </c>
      <c r="J136" t="n">
        <v>219.53</v>
      </c>
      <c r="K136" t="n">
        <v>51.39</v>
      </c>
      <c r="L136" t="n">
        <v>34.5</v>
      </c>
      <c r="M136" t="n">
        <v>0</v>
      </c>
      <c r="N136" t="n">
        <v>48.64</v>
      </c>
      <c r="O136" t="n">
        <v>27309.77</v>
      </c>
      <c r="P136" t="n">
        <v>118.18</v>
      </c>
      <c r="Q136" t="n">
        <v>197.76</v>
      </c>
      <c r="R136" t="n">
        <v>29</v>
      </c>
      <c r="S136" t="n">
        <v>25.4</v>
      </c>
      <c r="T136" t="n">
        <v>974.66</v>
      </c>
      <c r="U136" t="n">
        <v>0.88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  <c r="AA136" t="n">
        <v>242.3552138790168</v>
      </c>
      <c r="AB136" t="n">
        <v>331.6010955865516</v>
      </c>
      <c r="AC136" t="n">
        <v>299.9535524289304</v>
      </c>
      <c r="AD136" t="n">
        <v>242355.2138790168</v>
      </c>
      <c r="AE136" t="n">
        <v>331601.0955865516</v>
      </c>
      <c r="AF136" t="n">
        <v>1.847409730636102e-06</v>
      </c>
      <c r="AG136" t="n">
        <v>12</v>
      </c>
      <c r="AH136" t="n">
        <v>299953.5524289304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7.3294</v>
      </c>
      <c r="E2" t="n">
        <v>13.64</v>
      </c>
      <c r="F2" t="n">
        <v>11.32</v>
      </c>
      <c r="G2" t="n">
        <v>14.45</v>
      </c>
      <c r="H2" t="n">
        <v>0.34</v>
      </c>
      <c r="I2" t="n">
        <v>47</v>
      </c>
      <c r="J2" t="n">
        <v>51.33</v>
      </c>
      <c r="K2" t="n">
        <v>24.83</v>
      </c>
      <c r="L2" t="n">
        <v>1</v>
      </c>
      <c r="M2" t="n">
        <v>45</v>
      </c>
      <c r="N2" t="n">
        <v>5.51</v>
      </c>
      <c r="O2" t="n">
        <v>6564.78</v>
      </c>
      <c r="P2" t="n">
        <v>63.27</v>
      </c>
      <c r="Q2" t="n">
        <v>197.85</v>
      </c>
      <c r="R2" t="n">
        <v>56.3</v>
      </c>
      <c r="S2" t="n">
        <v>25.4</v>
      </c>
      <c r="T2" t="n">
        <v>14409.21</v>
      </c>
      <c r="U2" t="n">
        <v>0.45</v>
      </c>
      <c r="V2" t="n">
        <v>0.82</v>
      </c>
      <c r="W2" t="n">
        <v>3.01</v>
      </c>
      <c r="X2" t="n">
        <v>0.93</v>
      </c>
      <c r="Y2" t="n">
        <v>1</v>
      </c>
      <c r="Z2" t="n">
        <v>10</v>
      </c>
      <c r="AA2" t="n">
        <v>174.8040967218239</v>
      </c>
      <c r="AB2" t="n">
        <v>239.1746769471656</v>
      </c>
      <c r="AC2" t="n">
        <v>216.3481814631648</v>
      </c>
      <c r="AD2" t="n">
        <v>174804.0967218239</v>
      </c>
      <c r="AE2" t="n">
        <v>239174.6769471656</v>
      </c>
      <c r="AF2" t="n">
        <v>2.098982622187434e-06</v>
      </c>
      <c r="AG2" t="n">
        <v>12</v>
      </c>
      <c r="AH2" t="n">
        <v>216348.1814631648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7.5058</v>
      </c>
      <c r="E3" t="n">
        <v>13.32</v>
      </c>
      <c r="F3" t="n">
        <v>11.12</v>
      </c>
      <c r="G3" t="n">
        <v>18.04</v>
      </c>
      <c r="H3" t="n">
        <v>0.42</v>
      </c>
      <c r="I3" t="n">
        <v>37</v>
      </c>
      <c r="J3" t="n">
        <v>51.62</v>
      </c>
      <c r="K3" t="n">
        <v>24.83</v>
      </c>
      <c r="L3" t="n">
        <v>1.25</v>
      </c>
      <c r="M3" t="n">
        <v>35</v>
      </c>
      <c r="N3" t="n">
        <v>5.54</v>
      </c>
      <c r="O3" t="n">
        <v>6599.8</v>
      </c>
      <c r="P3" t="n">
        <v>61.56</v>
      </c>
      <c r="Q3" t="n">
        <v>197.84</v>
      </c>
      <c r="R3" t="n">
        <v>50</v>
      </c>
      <c r="S3" t="n">
        <v>25.4</v>
      </c>
      <c r="T3" t="n">
        <v>11313.55</v>
      </c>
      <c r="U3" t="n">
        <v>0.51</v>
      </c>
      <c r="V3" t="n">
        <v>0.84</v>
      </c>
      <c r="W3" t="n">
        <v>3</v>
      </c>
      <c r="X3" t="n">
        <v>0.73</v>
      </c>
      <c r="Y3" t="n">
        <v>1</v>
      </c>
      <c r="Z3" t="n">
        <v>10</v>
      </c>
      <c r="AA3" t="n">
        <v>171.5663659424002</v>
      </c>
      <c r="AB3" t="n">
        <v>234.7446708561594</v>
      </c>
      <c r="AC3" t="n">
        <v>212.3409689359301</v>
      </c>
      <c r="AD3" t="n">
        <v>171566.3659424002</v>
      </c>
      <c r="AE3" t="n">
        <v>234744.6708561594</v>
      </c>
      <c r="AF3" t="n">
        <v>2.149499790653321e-06</v>
      </c>
      <c r="AG3" t="n">
        <v>12</v>
      </c>
      <c r="AH3" t="n">
        <v>212340.9689359301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7.6456</v>
      </c>
      <c r="E4" t="n">
        <v>13.08</v>
      </c>
      <c r="F4" t="n">
        <v>10.96</v>
      </c>
      <c r="G4" t="n">
        <v>21.93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28</v>
      </c>
      <c r="N4" t="n">
        <v>5.57</v>
      </c>
      <c r="O4" t="n">
        <v>6634.84</v>
      </c>
      <c r="P4" t="n">
        <v>59.92</v>
      </c>
      <c r="Q4" t="n">
        <v>197.78</v>
      </c>
      <c r="R4" t="n">
        <v>45.36</v>
      </c>
      <c r="S4" t="n">
        <v>25.4</v>
      </c>
      <c r="T4" t="n">
        <v>9023.93</v>
      </c>
      <c r="U4" t="n">
        <v>0.5600000000000001</v>
      </c>
      <c r="V4" t="n">
        <v>0.85</v>
      </c>
      <c r="W4" t="n">
        <v>2.98</v>
      </c>
      <c r="X4" t="n">
        <v>0.57</v>
      </c>
      <c r="Y4" t="n">
        <v>1</v>
      </c>
      <c r="Z4" t="n">
        <v>10</v>
      </c>
      <c r="AA4" t="n">
        <v>168.9010389293484</v>
      </c>
      <c r="AB4" t="n">
        <v>231.0978528509748</v>
      </c>
      <c r="AC4" t="n">
        <v>209.042198122818</v>
      </c>
      <c r="AD4" t="n">
        <v>168901.0389293484</v>
      </c>
      <c r="AE4" t="n">
        <v>231097.8528509748</v>
      </c>
      <c r="AF4" t="n">
        <v>2.189535505798053e-06</v>
      </c>
      <c r="AG4" t="n">
        <v>12</v>
      </c>
      <c r="AH4" t="n">
        <v>209042.198122818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7.7348</v>
      </c>
      <c r="E5" t="n">
        <v>12.93</v>
      </c>
      <c r="F5" t="n">
        <v>10.88</v>
      </c>
      <c r="G5" t="n">
        <v>26.1</v>
      </c>
      <c r="H5" t="n">
        <v>0.58</v>
      </c>
      <c r="I5" t="n">
        <v>25</v>
      </c>
      <c r="J5" t="n">
        <v>52.19</v>
      </c>
      <c r="K5" t="n">
        <v>24.83</v>
      </c>
      <c r="L5" t="n">
        <v>1.75</v>
      </c>
      <c r="M5" t="n">
        <v>23</v>
      </c>
      <c r="N5" t="n">
        <v>5.61</v>
      </c>
      <c r="O5" t="n">
        <v>6670.02</v>
      </c>
      <c r="P5" t="n">
        <v>58.63</v>
      </c>
      <c r="Q5" t="n">
        <v>197.86</v>
      </c>
      <c r="R5" t="n">
        <v>42.21</v>
      </c>
      <c r="S5" t="n">
        <v>25.4</v>
      </c>
      <c r="T5" t="n">
        <v>7474.19</v>
      </c>
      <c r="U5" t="n">
        <v>0.6</v>
      </c>
      <c r="V5" t="n">
        <v>0.86</v>
      </c>
      <c r="W5" t="n">
        <v>2.98</v>
      </c>
      <c r="X5" t="n">
        <v>0.48</v>
      </c>
      <c r="Y5" t="n">
        <v>1</v>
      </c>
      <c r="Z5" t="n">
        <v>10</v>
      </c>
      <c r="AA5" t="n">
        <v>167.1199373239229</v>
      </c>
      <c r="AB5" t="n">
        <v>228.6608710577756</v>
      </c>
      <c r="AC5" t="n">
        <v>206.8377984516356</v>
      </c>
      <c r="AD5" t="n">
        <v>167119.9373239229</v>
      </c>
      <c r="AE5" t="n">
        <v>228660.8710577756</v>
      </c>
      <c r="AF5" t="n">
        <v>2.215080468537038e-06</v>
      </c>
      <c r="AG5" t="n">
        <v>12</v>
      </c>
      <c r="AH5" t="n">
        <v>206837.7984516356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7.8003</v>
      </c>
      <c r="E6" t="n">
        <v>12.82</v>
      </c>
      <c r="F6" t="n">
        <v>10.8</v>
      </c>
      <c r="G6" t="n">
        <v>29.46</v>
      </c>
      <c r="H6" t="n">
        <v>0.66</v>
      </c>
      <c r="I6" t="n">
        <v>22</v>
      </c>
      <c r="J6" t="n">
        <v>52.47</v>
      </c>
      <c r="K6" t="n">
        <v>24.83</v>
      </c>
      <c r="L6" t="n">
        <v>2</v>
      </c>
      <c r="M6" t="n">
        <v>20</v>
      </c>
      <c r="N6" t="n">
        <v>5.64</v>
      </c>
      <c r="O6" t="n">
        <v>6705.1</v>
      </c>
      <c r="P6" t="n">
        <v>57.63</v>
      </c>
      <c r="Q6" t="n">
        <v>197.78</v>
      </c>
      <c r="R6" t="n">
        <v>40.18</v>
      </c>
      <c r="S6" t="n">
        <v>25.4</v>
      </c>
      <c r="T6" t="n">
        <v>6476.03</v>
      </c>
      <c r="U6" t="n">
        <v>0.63</v>
      </c>
      <c r="V6" t="n">
        <v>0.86</v>
      </c>
      <c r="W6" t="n">
        <v>2.97</v>
      </c>
      <c r="X6" t="n">
        <v>0.41</v>
      </c>
      <c r="Y6" t="n">
        <v>1</v>
      </c>
      <c r="Z6" t="n">
        <v>10</v>
      </c>
      <c r="AA6" t="n">
        <v>165.7625068947855</v>
      </c>
      <c r="AB6" t="n">
        <v>226.8035748590268</v>
      </c>
      <c r="AC6" t="n">
        <v>205.1577599953631</v>
      </c>
      <c r="AD6" t="n">
        <v>165762.5068947855</v>
      </c>
      <c r="AE6" t="n">
        <v>226803.5748590268</v>
      </c>
      <c r="AF6" t="n">
        <v>2.233838260682818e-06</v>
      </c>
      <c r="AG6" t="n">
        <v>12</v>
      </c>
      <c r="AH6" t="n">
        <v>205157.7599953631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7.8589</v>
      </c>
      <c r="E7" t="n">
        <v>12.72</v>
      </c>
      <c r="F7" t="n">
        <v>10.74</v>
      </c>
      <c r="G7" t="n">
        <v>33.93</v>
      </c>
      <c r="H7" t="n">
        <v>0.74</v>
      </c>
      <c r="I7" t="n">
        <v>19</v>
      </c>
      <c r="J7" t="n">
        <v>52.75</v>
      </c>
      <c r="K7" t="n">
        <v>24.83</v>
      </c>
      <c r="L7" t="n">
        <v>2.25</v>
      </c>
      <c r="M7" t="n">
        <v>17</v>
      </c>
      <c r="N7" t="n">
        <v>5.68</v>
      </c>
      <c r="O7" t="n">
        <v>6740.19</v>
      </c>
      <c r="P7" t="n">
        <v>56.5</v>
      </c>
      <c r="Q7" t="n">
        <v>197.77</v>
      </c>
      <c r="R7" t="n">
        <v>38.43</v>
      </c>
      <c r="S7" t="n">
        <v>25.4</v>
      </c>
      <c r="T7" t="n">
        <v>5613.94</v>
      </c>
      <c r="U7" t="n">
        <v>0.66</v>
      </c>
      <c r="V7" t="n">
        <v>0.87</v>
      </c>
      <c r="W7" t="n">
        <v>2.97</v>
      </c>
      <c r="X7" t="n">
        <v>0.35</v>
      </c>
      <c r="Y7" t="n">
        <v>1</v>
      </c>
      <c r="Z7" t="n">
        <v>10</v>
      </c>
      <c r="AA7" t="n">
        <v>164.4251964208396</v>
      </c>
      <c r="AB7" t="n">
        <v>224.9738076706007</v>
      </c>
      <c r="AC7" t="n">
        <v>203.5026232193054</v>
      </c>
      <c r="AD7" t="n">
        <v>164425.1964208396</v>
      </c>
      <c r="AE7" t="n">
        <v>224973.8076706007</v>
      </c>
      <c r="AF7" t="n">
        <v>2.250620041136905e-06</v>
      </c>
      <c r="AG7" t="n">
        <v>12</v>
      </c>
      <c r="AH7" t="n">
        <v>203502.6232193054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7.8934</v>
      </c>
      <c r="E8" t="n">
        <v>12.67</v>
      </c>
      <c r="F8" t="n">
        <v>10.71</v>
      </c>
      <c r="G8" t="n">
        <v>37.81</v>
      </c>
      <c r="H8" t="n">
        <v>0.82</v>
      </c>
      <c r="I8" t="n">
        <v>17</v>
      </c>
      <c r="J8" t="n">
        <v>53.04</v>
      </c>
      <c r="K8" t="n">
        <v>24.83</v>
      </c>
      <c r="L8" t="n">
        <v>2.5</v>
      </c>
      <c r="M8" t="n">
        <v>15</v>
      </c>
      <c r="N8" t="n">
        <v>5.71</v>
      </c>
      <c r="O8" t="n">
        <v>6775.31</v>
      </c>
      <c r="P8" t="n">
        <v>55.43</v>
      </c>
      <c r="Q8" t="n">
        <v>197.84</v>
      </c>
      <c r="R8" t="n">
        <v>37.22</v>
      </c>
      <c r="S8" t="n">
        <v>25.4</v>
      </c>
      <c r="T8" t="n">
        <v>5020.12</v>
      </c>
      <c r="U8" t="n">
        <v>0.68</v>
      </c>
      <c r="V8" t="n">
        <v>0.87</v>
      </c>
      <c r="W8" t="n">
        <v>2.97</v>
      </c>
      <c r="X8" t="n">
        <v>0.32</v>
      </c>
      <c r="Y8" t="n">
        <v>1</v>
      </c>
      <c r="Z8" t="n">
        <v>10</v>
      </c>
      <c r="AA8" t="n">
        <v>154.6750683568167</v>
      </c>
      <c r="AB8" t="n">
        <v>211.6332523081192</v>
      </c>
      <c r="AC8" t="n">
        <v>191.4352717370279</v>
      </c>
      <c r="AD8" t="n">
        <v>154675.0683568167</v>
      </c>
      <c r="AE8" t="n">
        <v>211633.2523081192</v>
      </c>
      <c r="AF8" t="n">
        <v>2.260500099595369e-06</v>
      </c>
      <c r="AG8" t="n">
        <v>11</v>
      </c>
      <c r="AH8" t="n">
        <v>191435.2717370279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7.914</v>
      </c>
      <c r="E9" t="n">
        <v>12.64</v>
      </c>
      <c r="F9" t="n">
        <v>10.69</v>
      </c>
      <c r="G9" t="n">
        <v>40.1</v>
      </c>
      <c r="H9" t="n">
        <v>0.89</v>
      </c>
      <c r="I9" t="n">
        <v>16</v>
      </c>
      <c r="J9" t="n">
        <v>53.32</v>
      </c>
      <c r="K9" t="n">
        <v>24.83</v>
      </c>
      <c r="L9" t="n">
        <v>2.75</v>
      </c>
      <c r="M9" t="n">
        <v>14</v>
      </c>
      <c r="N9" t="n">
        <v>5.75</v>
      </c>
      <c r="O9" t="n">
        <v>6810.44</v>
      </c>
      <c r="P9" t="n">
        <v>54.99</v>
      </c>
      <c r="Q9" t="n">
        <v>197.76</v>
      </c>
      <c r="R9" t="n">
        <v>36.88</v>
      </c>
      <c r="S9" t="n">
        <v>25.4</v>
      </c>
      <c r="T9" t="n">
        <v>4854.88</v>
      </c>
      <c r="U9" t="n">
        <v>0.6899999999999999</v>
      </c>
      <c r="V9" t="n">
        <v>0.87</v>
      </c>
      <c r="W9" t="n">
        <v>2.96</v>
      </c>
      <c r="X9" t="n">
        <v>0.3</v>
      </c>
      <c r="Y9" t="n">
        <v>1</v>
      </c>
      <c r="Z9" t="n">
        <v>10</v>
      </c>
      <c r="AA9" t="n">
        <v>154.1869898316389</v>
      </c>
      <c r="AB9" t="n">
        <v>210.9654417374664</v>
      </c>
      <c r="AC9" t="n">
        <v>190.83119606996</v>
      </c>
      <c r="AD9" t="n">
        <v>154186.9898316389</v>
      </c>
      <c r="AE9" t="n">
        <v>210965.4417374665</v>
      </c>
      <c r="AF9" t="n">
        <v>2.266399496819843e-06</v>
      </c>
      <c r="AG9" t="n">
        <v>11</v>
      </c>
      <c r="AH9" t="n">
        <v>190831.19606996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7.9604</v>
      </c>
      <c r="E10" t="n">
        <v>12.56</v>
      </c>
      <c r="F10" t="n">
        <v>10.64</v>
      </c>
      <c r="G10" t="n">
        <v>45.61</v>
      </c>
      <c r="H10" t="n">
        <v>0.97</v>
      </c>
      <c r="I10" t="n">
        <v>14</v>
      </c>
      <c r="J10" t="n">
        <v>53.61</v>
      </c>
      <c r="K10" t="n">
        <v>24.83</v>
      </c>
      <c r="L10" t="n">
        <v>3</v>
      </c>
      <c r="M10" t="n">
        <v>12</v>
      </c>
      <c r="N10" t="n">
        <v>5.78</v>
      </c>
      <c r="O10" t="n">
        <v>6845.59</v>
      </c>
      <c r="P10" t="n">
        <v>53.83</v>
      </c>
      <c r="Q10" t="n">
        <v>197.79</v>
      </c>
      <c r="R10" t="n">
        <v>35.23</v>
      </c>
      <c r="S10" t="n">
        <v>25.4</v>
      </c>
      <c r="T10" t="n">
        <v>4041.11</v>
      </c>
      <c r="U10" t="n">
        <v>0.72</v>
      </c>
      <c r="V10" t="n">
        <v>0.87</v>
      </c>
      <c r="W10" t="n">
        <v>2.96</v>
      </c>
      <c r="X10" t="n">
        <v>0.25</v>
      </c>
      <c r="Y10" t="n">
        <v>1</v>
      </c>
      <c r="Z10" t="n">
        <v>10</v>
      </c>
      <c r="AA10" t="n">
        <v>152.9725613214708</v>
      </c>
      <c r="AB10" t="n">
        <v>209.3038070730506</v>
      </c>
      <c r="AC10" t="n">
        <v>189.3281454857966</v>
      </c>
      <c r="AD10" t="n">
        <v>152972.5613214708</v>
      </c>
      <c r="AE10" t="n">
        <v>209303.8070730506</v>
      </c>
      <c r="AF10" t="n">
        <v>2.279687459500212e-06</v>
      </c>
      <c r="AG10" t="n">
        <v>11</v>
      </c>
      <c r="AH10" t="n">
        <v>189328.1454857966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7.9665</v>
      </c>
      <c r="E11" t="n">
        <v>12.55</v>
      </c>
      <c r="F11" t="n">
        <v>10.65</v>
      </c>
      <c r="G11" t="n">
        <v>49.13</v>
      </c>
      <c r="H11" t="n">
        <v>1.04</v>
      </c>
      <c r="I11" t="n">
        <v>13</v>
      </c>
      <c r="J11" t="n">
        <v>53.89</v>
      </c>
      <c r="K11" t="n">
        <v>24.83</v>
      </c>
      <c r="L11" t="n">
        <v>3.25</v>
      </c>
      <c r="M11" t="n">
        <v>11</v>
      </c>
      <c r="N11" t="n">
        <v>5.82</v>
      </c>
      <c r="O11" t="n">
        <v>6880.77</v>
      </c>
      <c r="P11" t="n">
        <v>53.38</v>
      </c>
      <c r="Q11" t="n">
        <v>197.78</v>
      </c>
      <c r="R11" t="n">
        <v>35.41</v>
      </c>
      <c r="S11" t="n">
        <v>25.4</v>
      </c>
      <c r="T11" t="n">
        <v>4136.46</v>
      </c>
      <c r="U11" t="n">
        <v>0.72</v>
      </c>
      <c r="V11" t="n">
        <v>0.87</v>
      </c>
      <c r="W11" t="n">
        <v>2.96</v>
      </c>
      <c r="X11" t="n">
        <v>0.26</v>
      </c>
      <c r="Y11" t="n">
        <v>1</v>
      </c>
      <c r="Z11" t="n">
        <v>10</v>
      </c>
      <c r="AA11" t="n">
        <v>152.6402779872674</v>
      </c>
      <c r="AB11" t="n">
        <v>208.8491623558877</v>
      </c>
      <c r="AC11" t="n">
        <v>188.9168914223418</v>
      </c>
      <c r="AD11" t="n">
        <v>152640.2779872674</v>
      </c>
      <c r="AE11" t="n">
        <v>208849.1623558877</v>
      </c>
      <c r="AF11" t="n">
        <v>2.281434368387071e-06</v>
      </c>
      <c r="AG11" t="n">
        <v>11</v>
      </c>
      <c r="AH11" t="n">
        <v>188916.8914223418</v>
      </c>
    </row>
    <row r="12">
      <c r="A12" t="n">
        <v>10</v>
      </c>
      <c r="B12" t="n">
        <v>20</v>
      </c>
      <c r="C12" t="inlineStr">
        <is>
          <t xml:space="preserve">CONCLUIDO	</t>
        </is>
      </c>
      <c r="D12" t="n">
        <v>7.9952</v>
      </c>
      <c r="E12" t="n">
        <v>12.51</v>
      </c>
      <c r="F12" t="n">
        <v>10.61</v>
      </c>
      <c r="G12" t="n">
        <v>53.07</v>
      </c>
      <c r="H12" t="n">
        <v>1.12</v>
      </c>
      <c r="I12" t="n">
        <v>12</v>
      </c>
      <c r="J12" t="n">
        <v>54.18</v>
      </c>
      <c r="K12" t="n">
        <v>24.83</v>
      </c>
      <c r="L12" t="n">
        <v>3.5</v>
      </c>
      <c r="M12" t="n">
        <v>9</v>
      </c>
      <c r="N12" t="n">
        <v>5.85</v>
      </c>
      <c r="O12" t="n">
        <v>6915.96</v>
      </c>
      <c r="P12" t="n">
        <v>52.09</v>
      </c>
      <c r="Q12" t="n">
        <v>197.75</v>
      </c>
      <c r="R12" t="n">
        <v>34.32</v>
      </c>
      <c r="S12" t="n">
        <v>25.4</v>
      </c>
      <c r="T12" t="n">
        <v>3594.53</v>
      </c>
      <c r="U12" t="n">
        <v>0.74</v>
      </c>
      <c r="V12" t="n">
        <v>0.88</v>
      </c>
      <c r="W12" t="n">
        <v>2.96</v>
      </c>
      <c r="X12" t="n">
        <v>0.22</v>
      </c>
      <c r="Y12" t="n">
        <v>1</v>
      </c>
      <c r="Z12" t="n">
        <v>10</v>
      </c>
      <c r="AA12" t="n">
        <v>151.4921436769023</v>
      </c>
      <c r="AB12" t="n">
        <v>207.2782343403359</v>
      </c>
      <c r="AC12" t="n">
        <v>187.4958905717824</v>
      </c>
      <c r="AD12" t="n">
        <v>151492.1436769023</v>
      </c>
      <c r="AE12" t="n">
        <v>207278.2343403359</v>
      </c>
      <c r="AF12" t="n">
        <v>2.289653431510489e-06</v>
      </c>
      <c r="AG12" t="n">
        <v>11</v>
      </c>
      <c r="AH12" t="n">
        <v>187495.8905717824</v>
      </c>
    </row>
    <row r="13">
      <c r="A13" t="n">
        <v>11</v>
      </c>
      <c r="B13" t="n">
        <v>20</v>
      </c>
      <c r="C13" t="inlineStr">
        <is>
          <t xml:space="preserve">CONCLUIDO	</t>
        </is>
      </c>
      <c r="D13" t="n">
        <v>7.9915</v>
      </c>
      <c r="E13" t="n">
        <v>12.51</v>
      </c>
      <c r="F13" t="n">
        <v>10.62</v>
      </c>
      <c r="G13" t="n">
        <v>53.09</v>
      </c>
      <c r="H13" t="n">
        <v>1.19</v>
      </c>
      <c r="I13" t="n">
        <v>12</v>
      </c>
      <c r="J13" t="n">
        <v>54.46</v>
      </c>
      <c r="K13" t="n">
        <v>24.83</v>
      </c>
      <c r="L13" t="n">
        <v>3.75</v>
      </c>
      <c r="M13" t="n">
        <v>3</v>
      </c>
      <c r="N13" t="n">
        <v>5.89</v>
      </c>
      <c r="O13" t="n">
        <v>6951.16</v>
      </c>
      <c r="P13" t="n">
        <v>51.48</v>
      </c>
      <c r="Q13" t="n">
        <v>197.91</v>
      </c>
      <c r="R13" t="n">
        <v>33.99</v>
      </c>
      <c r="S13" t="n">
        <v>25.4</v>
      </c>
      <c r="T13" t="n">
        <v>3433.19</v>
      </c>
      <c r="U13" t="n">
        <v>0.75</v>
      </c>
      <c r="V13" t="n">
        <v>0.88</v>
      </c>
      <c r="W13" t="n">
        <v>2.97</v>
      </c>
      <c r="X13" t="n">
        <v>0.23</v>
      </c>
      <c r="Y13" t="n">
        <v>1</v>
      </c>
      <c r="Z13" t="n">
        <v>10</v>
      </c>
      <c r="AA13" t="n">
        <v>151.1196642869295</v>
      </c>
      <c r="AB13" t="n">
        <v>206.7685916063446</v>
      </c>
      <c r="AC13" t="n">
        <v>187.034887425035</v>
      </c>
      <c r="AD13" t="n">
        <v>151119.6642869296</v>
      </c>
      <c r="AE13" t="n">
        <v>206768.5916063446</v>
      </c>
      <c r="AF13" t="n">
        <v>2.288593831038132e-06</v>
      </c>
      <c r="AG13" t="n">
        <v>11</v>
      </c>
      <c r="AH13" t="n">
        <v>187034.887425035</v>
      </c>
    </row>
    <row r="14">
      <c r="A14" t="n">
        <v>12</v>
      </c>
      <c r="B14" t="n">
        <v>20</v>
      </c>
      <c r="C14" t="inlineStr">
        <is>
          <t xml:space="preserve">CONCLUIDO	</t>
        </is>
      </c>
      <c r="D14" t="n">
        <v>8.006399999999999</v>
      </c>
      <c r="E14" t="n">
        <v>12.49</v>
      </c>
      <c r="F14" t="n">
        <v>10.61</v>
      </c>
      <c r="G14" t="n">
        <v>57.86</v>
      </c>
      <c r="H14" t="n">
        <v>1.27</v>
      </c>
      <c r="I14" t="n">
        <v>11</v>
      </c>
      <c r="J14" t="n">
        <v>54.75</v>
      </c>
      <c r="K14" t="n">
        <v>24.83</v>
      </c>
      <c r="L14" t="n">
        <v>4</v>
      </c>
      <c r="M14" t="n">
        <v>1</v>
      </c>
      <c r="N14" t="n">
        <v>5.92</v>
      </c>
      <c r="O14" t="n">
        <v>6986.39</v>
      </c>
      <c r="P14" t="n">
        <v>51.27</v>
      </c>
      <c r="Q14" t="n">
        <v>197.93</v>
      </c>
      <c r="R14" t="n">
        <v>33.76</v>
      </c>
      <c r="S14" t="n">
        <v>25.4</v>
      </c>
      <c r="T14" t="n">
        <v>3322.51</v>
      </c>
      <c r="U14" t="n">
        <v>0.75</v>
      </c>
      <c r="V14" t="n">
        <v>0.88</v>
      </c>
      <c r="W14" t="n">
        <v>2.97</v>
      </c>
      <c r="X14" t="n">
        <v>0.22</v>
      </c>
      <c r="Y14" t="n">
        <v>1</v>
      </c>
      <c r="Z14" t="n">
        <v>10</v>
      </c>
      <c r="AA14" t="n">
        <v>150.8588282960871</v>
      </c>
      <c r="AB14" t="n">
        <v>206.4117042964024</v>
      </c>
      <c r="AC14" t="n">
        <v>186.7120609390591</v>
      </c>
      <c r="AD14" t="n">
        <v>150858.8282960871</v>
      </c>
      <c r="AE14" t="n">
        <v>206411.7042964024</v>
      </c>
      <c r="AF14" t="n">
        <v>2.292860870778164e-06</v>
      </c>
      <c r="AG14" t="n">
        <v>11</v>
      </c>
      <c r="AH14" t="n">
        <v>186712.0609390591</v>
      </c>
    </row>
    <row r="15">
      <c r="A15" t="n">
        <v>13</v>
      </c>
      <c r="B15" t="n">
        <v>20</v>
      </c>
      <c r="C15" t="inlineStr">
        <is>
          <t xml:space="preserve">CONCLUIDO	</t>
        </is>
      </c>
      <c r="D15" t="n">
        <v>8.005699999999999</v>
      </c>
      <c r="E15" t="n">
        <v>12.49</v>
      </c>
      <c r="F15" t="n">
        <v>10.61</v>
      </c>
      <c r="G15" t="n">
        <v>57.87</v>
      </c>
      <c r="H15" t="n">
        <v>1.34</v>
      </c>
      <c r="I15" t="n">
        <v>11</v>
      </c>
      <c r="J15" t="n">
        <v>55.04</v>
      </c>
      <c r="K15" t="n">
        <v>24.83</v>
      </c>
      <c r="L15" t="n">
        <v>4.25</v>
      </c>
      <c r="M15" t="n">
        <v>0</v>
      </c>
      <c r="N15" t="n">
        <v>5.96</v>
      </c>
      <c r="O15" t="n">
        <v>7021.64</v>
      </c>
      <c r="P15" t="n">
        <v>51.51</v>
      </c>
      <c r="Q15" t="n">
        <v>197.93</v>
      </c>
      <c r="R15" t="n">
        <v>33.76</v>
      </c>
      <c r="S15" t="n">
        <v>25.4</v>
      </c>
      <c r="T15" t="n">
        <v>3319.4</v>
      </c>
      <c r="U15" t="n">
        <v>0.75</v>
      </c>
      <c r="V15" t="n">
        <v>0.88</v>
      </c>
      <c r="W15" t="n">
        <v>2.97</v>
      </c>
      <c r="X15" t="n">
        <v>0.22</v>
      </c>
      <c r="Y15" t="n">
        <v>1</v>
      </c>
      <c r="Z15" t="n">
        <v>10</v>
      </c>
      <c r="AA15" t="n">
        <v>151.0266633854993</v>
      </c>
      <c r="AB15" t="n">
        <v>206.6413436700975</v>
      </c>
      <c r="AC15" t="n">
        <v>186.9197838532297</v>
      </c>
      <c r="AD15" t="n">
        <v>151026.6633854993</v>
      </c>
      <c r="AE15" t="n">
        <v>206641.3436700975</v>
      </c>
      <c r="AF15" t="n">
        <v>2.292660405823934e-06</v>
      </c>
      <c r="AG15" t="n">
        <v>11</v>
      </c>
      <c r="AH15" t="n">
        <v>186919.7838532297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4.2959</v>
      </c>
      <c r="E2" t="n">
        <v>23.28</v>
      </c>
      <c r="F2" t="n">
        <v>13.55</v>
      </c>
      <c r="G2" t="n">
        <v>5.28</v>
      </c>
      <c r="H2" t="n">
        <v>0.08</v>
      </c>
      <c r="I2" t="n">
        <v>154</v>
      </c>
      <c r="J2" t="n">
        <v>232.68</v>
      </c>
      <c r="K2" t="n">
        <v>57.72</v>
      </c>
      <c r="L2" t="n">
        <v>1</v>
      </c>
      <c r="M2" t="n">
        <v>152</v>
      </c>
      <c r="N2" t="n">
        <v>53.95</v>
      </c>
      <c r="O2" t="n">
        <v>28931.02</v>
      </c>
      <c r="P2" t="n">
        <v>213.69</v>
      </c>
      <c r="Q2" t="n">
        <v>198.03</v>
      </c>
      <c r="R2" t="n">
        <v>125.77</v>
      </c>
      <c r="S2" t="n">
        <v>25.4</v>
      </c>
      <c r="T2" t="n">
        <v>48609.75</v>
      </c>
      <c r="U2" t="n">
        <v>0.2</v>
      </c>
      <c r="V2" t="n">
        <v>0.6899999999999999</v>
      </c>
      <c r="W2" t="n">
        <v>3.19</v>
      </c>
      <c r="X2" t="n">
        <v>3.15</v>
      </c>
      <c r="Y2" t="n">
        <v>1</v>
      </c>
      <c r="Z2" t="n">
        <v>10</v>
      </c>
      <c r="AA2" t="n">
        <v>590.9604560855378</v>
      </c>
      <c r="AB2" t="n">
        <v>808.5781673515337</v>
      </c>
      <c r="AC2" t="n">
        <v>731.4086019060879</v>
      </c>
      <c r="AD2" t="n">
        <v>590960.4560855378</v>
      </c>
      <c r="AE2" t="n">
        <v>808578.1673515337</v>
      </c>
      <c r="AF2" t="n">
        <v>9.739425178832898e-07</v>
      </c>
      <c r="AG2" t="n">
        <v>21</v>
      </c>
      <c r="AH2" t="n">
        <v>731408.6019060879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4.8008</v>
      </c>
      <c r="E3" t="n">
        <v>20.83</v>
      </c>
      <c r="F3" t="n">
        <v>12.79</v>
      </c>
      <c r="G3" t="n">
        <v>6.56</v>
      </c>
      <c r="H3" t="n">
        <v>0.1</v>
      </c>
      <c r="I3" t="n">
        <v>117</v>
      </c>
      <c r="J3" t="n">
        <v>233.1</v>
      </c>
      <c r="K3" t="n">
        <v>57.72</v>
      </c>
      <c r="L3" t="n">
        <v>1.25</v>
      </c>
      <c r="M3" t="n">
        <v>115</v>
      </c>
      <c r="N3" t="n">
        <v>54.13</v>
      </c>
      <c r="O3" t="n">
        <v>28983.75</v>
      </c>
      <c r="P3" t="n">
        <v>201.65</v>
      </c>
      <c r="Q3" t="n">
        <v>198.12</v>
      </c>
      <c r="R3" t="n">
        <v>101.92</v>
      </c>
      <c r="S3" t="n">
        <v>25.4</v>
      </c>
      <c r="T3" t="n">
        <v>36868.57</v>
      </c>
      <c r="U3" t="n">
        <v>0.25</v>
      </c>
      <c r="V3" t="n">
        <v>0.73</v>
      </c>
      <c r="W3" t="n">
        <v>3.13</v>
      </c>
      <c r="X3" t="n">
        <v>2.39</v>
      </c>
      <c r="Y3" t="n">
        <v>1</v>
      </c>
      <c r="Z3" t="n">
        <v>10</v>
      </c>
      <c r="AA3" t="n">
        <v>512.9334271449466</v>
      </c>
      <c r="AB3" t="n">
        <v>701.8181440454458</v>
      </c>
      <c r="AC3" t="n">
        <v>634.8376053856995</v>
      </c>
      <c r="AD3" t="n">
        <v>512933.4271449465</v>
      </c>
      <c r="AE3" t="n">
        <v>701818.1440454458</v>
      </c>
      <c r="AF3" t="n">
        <v>1.088410633360669e-06</v>
      </c>
      <c r="AG3" t="n">
        <v>19</v>
      </c>
      <c r="AH3" t="n">
        <v>634837.6053856994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5.1881</v>
      </c>
      <c r="E4" t="n">
        <v>19.27</v>
      </c>
      <c r="F4" t="n">
        <v>12.28</v>
      </c>
      <c r="G4" t="n">
        <v>7.84</v>
      </c>
      <c r="H4" t="n">
        <v>0.11</v>
      </c>
      <c r="I4" t="n">
        <v>94</v>
      </c>
      <c r="J4" t="n">
        <v>233.53</v>
      </c>
      <c r="K4" t="n">
        <v>57.72</v>
      </c>
      <c r="L4" t="n">
        <v>1.5</v>
      </c>
      <c r="M4" t="n">
        <v>92</v>
      </c>
      <c r="N4" t="n">
        <v>54.31</v>
      </c>
      <c r="O4" t="n">
        <v>29036.54</v>
      </c>
      <c r="P4" t="n">
        <v>193.64</v>
      </c>
      <c r="Q4" t="n">
        <v>198</v>
      </c>
      <c r="R4" t="n">
        <v>86.33</v>
      </c>
      <c r="S4" t="n">
        <v>25.4</v>
      </c>
      <c r="T4" t="n">
        <v>29188.99</v>
      </c>
      <c r="U4" t="n">
        <v>0.29</v>
      </c>
      <c r="V4" t="n">
        <v>0.76</v>
      </c>
      <c r="W4" t="n">
        <v>3.09</v>
      </c>
      <c r="X4" t="n">
        <v>1.89</v>
      </c>
      <c r="Y4" t="n">
        <v>1</v>
      </c>
      <c r="Z4" t="n">
        <v>10</v>
      </c>
      <c r="AA4" t="n">
        <v>457.1996463722576</v>
      </c>
      <c r="AB4" t="n">
        <v>625.5607263913787</v>
      </c>
      <c r="AC4" t="n">
        <v>565.8580886445785</v>
      </c>
      <c r="AD4" t="n">
        <v>457199.6463722576</v>
      </c>
      <c r="AE4" t="n">
        <v>625560.7263913787</v>
      </c>
      <c r="AF4" t="n">
        <v>1.176217131923531e-06</v>
      </c>
      <c r="AG4" t="n">
        <v>17</v>
      </c>
      <c r="AH4" t="n">
        <v>565858.0886445785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5.4901</v>
      </c>
      <c r="E5" t="n">
        <v>18.21</v>
      </c>
      <c r="F5" t="n">
        <v>11.95</v>
      </c>
      <c r="G5" t="n">
        <v>9.19</v>
      </c>
      <c r="H5" t="n">
        <v>0.13</v>
      </c>
      <c r="I5" t="n">
        <v>78</v>
      </c>
      <c r="J5" t="n">
        <v>233.96</v>
      </c>
      <c r="K5" t="n">
        <v>57.72</v>
      </c>
      <c r="L5" t="n">
        <v>1.75</v>
      </c>
      <c r="M5" t="n">
        <v>76</v>
      </c>
      <c r="N5" t="n">
        <v>54.49</v>
      </c>
      <c r="O5" t="n">
        <v>29089.39</v>
      </c>
      <c r="P5" t="n">
        <v>188.34</v>
      </c>
      <c r="Q5" t="n">
        <v>197.98</v>
      </c>
      <c r="R5" t="n">
        <v>75.7</v>
      </c>
      <c r="S5" t="n">
        <v>25.4</v>
      </c>
      <c r="T5" t="n">
        <v>23956.09</v>
      </c>
      <c r="U5" t="n">
        <v>0.34</v>
      </c>
      <c r="V5" t="n">
        <v>0.78</v>
      </c>
      <c r="W5" t="n">
        <v>3.07</v>
      </c>
      <c r="X5" t="n">
        <v>1.56</v>
      </c>
      <c r="Y5" t="n">
        <v>1</v>
      </c>
      <c r="Z5" t="n">
        <v>10</v>
      </c>
      <c r="AA5" t="n">
        <v>424.4187168112452</v>
      </c>
      <c r="AB5" t="n">
        <v>580.7084123734564</v>
      </c>
      <c r="AC5" t="n">
        <v>525.2864165259086</v>
      </c>
      <c r="AD5" t="n">
        <v>424418.7168112452</v>
      </c>
      <c r="AE5" t="n">
        <v>580708.4123734564</v>
      </c>
      <c r="AF5" t="n">
        <v>1.244684889646186e-06</v>
      </c>
      <c r="AG5" t="n">
        <v>16</v>
      </c>
      <c r="AH5" t="n">
        <v>525286.4165259086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5.6929</v>
      </c>
      <c r="E6" t="n">
        <v>17.57</v>
      </c>
      <c r="F6" t="n">
        <v>11.76</v>
      </c>
      <c r="G6" t="n">
        <v>10.38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185.3</v>
      </c>
      <c r="Q6" t="n">
        <v>197.92</v>
      </c>
      <c r="R6" t="n">
        <v>70.03</v>
      </c>
      <c r="S6" t="n">
        <v>25.4</v>
      </c>
      <c r="T6" t="n">
        <v>21171.55</v>
      </c>
      <c r="U6" t="n">
        <v>0.36</v>
      </c>
      <c r="V6" t="n">
        <v>0.79</v>
      </c>
      <c r="W6" t="n">
        <v>3.05</v>
      </c>
      <c r="X6" t="n">
        <v>1.36</v>
      </c>
      <c r="Y6" t="n">
        <v>1</v>
      </c>
      <c r="Z6" t="n">
        <v>10</v>
      </c>
      <c r="AA6" t="n">
        <v>411.6174057278468</v>
      </c>
      <c r="AB6" t="n">
        <v>563.1930937951641</v>
      </c>
      <c r="AC6" t="n">
        <v>509.4427353698245</v>
      </c>
      <c r="AD6" t="n">
        <v>411617.4057278468</v>
      </c>
      <c r="AE6" t="n">
        <v>563193.0937951641</v>
      </c>
      <c r="AF6" t="n">
        <v>1.290662575957955e-06</v>
      </c>
      <c r="AG6" t="n">
        <v>16</v>
      </c>
      <c r="AH6" t="n">
        <v>509442.7353698245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5.8929</v>
      </c>
      <c r="E7" t="n">
        <v>16.97</v>
      </c>
      <c r="F7" t="n">
        <v>11.57</v>
      </c>
      <c r="G7" t="n">
        <v>11.77</v>
      </c>
      <c r="H7" t="n">
        <v>0.17</v>
      </c>
      <c r="I7" t="n">
        <v>59</v>
      </c>
      <c r="J7" t="n">
        <v>234.82</v>
      </c>
      <c r="K7" t="n">
        <v>57.72</v>
      </c>
      <c r="L7" t="n">
        <v>2.25</v>
      </c>
      <c r="M7" t="n">
        <v>57</v>
      </c>
      <c r="N7" t="n">
        <v>54.85</v>
      </c>
      <c r="O7" t="n">
        <v>29195.29</v>
      </c>
      <c r="P7" t="n">
        <v>182.27</v>
      </c>
      <c r="Q7" t="n">
        <v>198</v>
      </c>
      <c r="R7" t="n">
        <v>64.03</v>
      </c>
      <c r="S7" t="n">
        <v>25.4</v>
      </c>
      <c r="T7" t="n">
        <v>18216.41</v>
      </c>
      <c r="U7" t="n">
        <v>0.4</v>
      </c>
      <c r="V7" t="n">
        <v>0.8</v>
      </c>
      <c r="W7" t="n">
        <v>3.03</v>
      </c>
      <c r="X7" t="n">
        <v>1.18</v>
      </c>
      <c r="Y7" t="n">
        <v>1</v>
      </c>
      <c r="Z7" t="n">
        <v>10</v>
      </c>
      <c r="AA7" t="n">
        <v>389.0263971040498</v>
      </c>
      <c r="AB7" t="n">
        <v>532.2830791511242</v>
      </c>
      <c r="AC7" t="n">
        <v>481.4827291409338</v>
      </c>
      <c r="AD7" t="n">
        <v>389026.3971040498</v>
      </c>
      <c r="AE7" t="n">
        <v>532283.0791511242</v>
      </c>
      <c r="AF7" t="n">
        <v>1.336005461866999e-06</v>
      </c>
      <c r="AG7" t="n">
        <v>15</v>
      </c>
      <c r="AH7" t="n">
        <v>481482.7291409338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6.0337</v>
      </c>
      <c r="E8" t="n">
        <v>16.57</v>
      </c>
      <c r="F8" t="n">
        <v>11.45</v>
      </c>
      <c r="G8" t="n">
        <v>12.96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180.29</v>
      </c>
      <c r="Q8" t="n">
        <v>197.85</v>
      </c>
      <c r="R8" t="n">
        <v>60.31</v>
      </c>
      <c r="S8" t="n">
        <v>25.4</v>
      </c>
      <c r="T8" t="n">
        <v>16388.09</v>
      </c>
      <c r="U8" t="n">
        <v>0.42</v>
      </c>
      <c r="V8" t="n">
        <v>0.8100000000000001</v>
      </c>
      <c r="W8" t="n">
        <v>3.03</v>
      </c>
      <c r="X8" t="n">
        <v>1.06</v>
      </c>
      <c r="Y8" t="n">
        <v>1</v>
      </c>
      <c r="Z8" t="n">
        <v>10</v>
      </c>
      <c r="AA8" t="n">
        <v>381.3904526857176</v>
      </c>
      <c r="AB8" t="n">
        <v>521.8352431238698</v>
      </c>
      <c r="AC8" t="n">
        <v>472.0320199204905</v>
      </c>
      <c r="AD8" t="n">
        <v>381390.4526857176</v>
      </c>
      <c r="AE8" t="n">
        <v>521835.2431238698</v>
      </c>
      <c r="AF8" t="n">
        <v>1.367926853546965e-06</v>
      </c>
      <c r="AG8" t="n">
        <v>15</v>
      </c>
      <c r="AH8" t="n">
        <v>472032.0199204905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6.1588</v>
      </c>
      <c r="E9" t="n">
        <v>16.24</v>
      </c>
      <c r="F9" t="n">
        <v>11.34</v>
      </c>
      <c r="G9" t="n">
        <v>14.18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178.52</v>
      </c>
      <c r="Q9" t="n">
        <v>197.97</v>
      </c>
      <c r="R9" t="n">
        <v>56.57</v>
      </c>
      <c r="S9" t="n">
        <v>25.4</v>
      </c>
      <c r="T9" t="n">
        <v>14541.37</v>
      </c>
      <c r="U9" t="n">
        <v>0.45</v>
      </c>
      <c r="V9" t="n">
        <v>0.82</v>
      </c>
      <c r="W9" t="n">
        <v>3.03</v>
      </c>
      <c r="X9" t="n">
        <v>0.95</v>
      </c>
      <c r="Y9" t="n">
        <v>1</v>
      </c>
      <c r="Z9" t="n">
        <v>10</v>
      </c>
      <c r="AA9" t="n">
        <v>374.8732878566635</v>
      </c>
      <c r="AB9" t="n">
        <v>512.9181706877376</v>
      </c>
      <c r="AC9" t="n">
        <v>463.965980362473</v>
      </c>
      <c r="AD9" t="n">
        <v>374873.2878566635</v>
      </c>
      <c r="AE9" t="n">
        <v>512918.1706877376</v>
      </c>
      <c r="AF9" t="n">
        <v>1.396288828683071e-06</v>
      </c>
      <c r="AG9" t="n">
        <v>15</v>
      </c>
      <c r="AH9" t="n">
        <v>463965.9803624731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6.2633</v>
      </c>
      <c r="E10" t="n">
        <v>15.97</v>
      </c>
      <c r="F10" t="n">
        <v>11.25</v>
      </c>
      <c r="G10" t="n">
        <v>15.34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177.02</v>
      </c>
      <c r="Q10" t="n">
        <v>197.82</v>
      </c>
      <c r="R10" t="n">
        <v>53.99</v>
      </c>
      <c r="S10" t="n">
        <v>25.4</v>
      </c>
      <c r="T10" t="n">
        <v>13272.77</v>
      </c>
      <c r="U10" t="n">
        <v>0.47</v>
      </c>
      <c r="V10" t="n">
        <v>0.83</v>
      </c>
      <c r="W10" t="n">
        <v>3.01</v>
      </c>
      <c r="X10" t="n">
        <v>0.86</v>
      </c>
      <c r="Y10" t="n">
        <v>1</v>
      </c>
      <c r="Z10" t="n">
        <v>10</v>
      </c>
      <c r="AA10" t="n">
        <v>358.832197548353</v>
      </c>
      <c r="AB10" t="n">
        <v>490.9700432449486</v>
      </c>
      <c r="AC10" t="n">
        <v>444.1125513984334</v>
      </c>
      <c r="AD10" t="n">
        <v>358832.197548353</v>
      </c>
      <c r="AE10" t="n">
        <v>490970.0432449486</v>
      </c>
      <c r="AF10" t="n">
        <v>1.419980486570546e-06</v>
      </c>
      <c r="AG10" t="n">
        <v>14</v>
      </c>
      <c r="AH10" t="n">
        <v>444112.5513984334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6.3626</v>
      </c>
      <c r="E11" t="n">
        <v>15.72</v>
      </c>
      <c r="F11" t="n">
        <v>11.19</v>
      </c>
      <c r="G11" t="n">
        <v>16.78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175.93</v>
      </c>
      <c r="Q11" t="n">
        <v>197.82</v>
      </c>
      <c r="R11" t="n">
        <v>52.27</v>
      </c>
      <c r="S11" t="n">
        <v>25.4</v>
      </c>
      <c r="T11" t="n">
        <v>12430.37</v>
      </c>
      <c r="U11" t="n">
        <v>0.49</v>
      </c>
      <c r="V11" t="n">
        <v>0.83</v>
      </c>
      <c r="W11" t="n">
        <v>3</v>
      </c>
      <c r="X11" t="n">
        <v>0.79</v>
      </c>
      <c r="Y11" t="n">
        <v>1</v>
      </c>
      <c r="Z11" t="n">
        <v>10</v>
      </c>
      <c r="AA11" t="n">
        <v>354.4034956666024</v>
      </c>
      <c r="AB11" t="n">
        <v>484.9104979497997</v>
      </c>
      <c r="AC11" t="n">
        <v>438.6313206016283</v>
      </c>
      <c r="AD11" t="n">
        <v>354403.4956666024</v>
      </c>
      <c r="AE11" t="n">
        <v>484910.4979497996</v>
      </c>
      <c r="AF11" t="n">
        <v>1.442493229424386e-06</v>
      </c>
      <c r="AG11" t="n">
        <v>14</v>
      </c>
      <c r="AH11" t="n">
        <v>438631.3206016283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6.4484</v>
      </c>
      <c r="E12" t="n">
        <v>15.51</v>
      </c>
      <c r="F12" t="n">
        <v>11.11</v>
      </c>
      <c r="G12" t="n">
        <v>18.02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174.83</v>
      </c>
      <c r="Q12" t="n">
        <v>197.9</v>
      </c>
      <c r="R12" t="n">
        <v>49.79</v>
      </c>
      <c r="S12" t="n">
        <v>25.4</v>
      </c>
      <c r="T12" t="n">
        <v>11206.16</v>
      </c>
      <c r="U12" t="n">
        <v>0.51</v>
      </c>
      <c r="V12" t="n">
        <v>0.84</v>
      </c>
      <c r="W12" t="n">
        <v>3</v>
      </c>
      <c r="X12" t="n">
        <v>0.72</v>
      </c>
      <c r="Y12" t="n">
        <v>1</v>
      </c>
      <c r="Z12" t="n">
        <v>10</v>
      </c>
      <c r="AA12" t="n">
        <v>350.4254824482842</v>
      </c>
      <c r="AB12" t="n">
        <v>479.4676047669395</v>
      </c>
      <c r="AC12" t="n">
        <v>433.7078895049918</v>
      </c>
      <c r="AD12" t="n">
        <v>350425.4824482842</v>
      </c>
      <c r="AE12" t="n">
        <v>479467.6047669395</v>
      </c>
      <c r="AF12" t="n">
        <v>1.461945327479366e-06</v>
      </c>
      <c r="AG12" t="n">
        <v>14</v>
      </c>
      <c r="AH12" t="n">
        <v>433707.8895049918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6.5024</v>
      </c>
      <c r="E13" t="n">
        <v>15.38</v>
      </c>
      <c r="F13" t="n">
        <v>11.08</v>
      </c>
      <c r="G13" t="n">
        <v>18.99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174.09</v>
      </c>
      <c r="Q13" t="n">
        <v>197.79</v>
      </c>
      <c r="R13" t="n">
        <v>48.7</v>
      </c>
      <c r="S13" t="n">
        <v>25.4</v>
      </c>
      <c r="T13" t="n">
        <v>10670.72</v>
      </c>
      <c r="U13" t="n">
        <v>0.52</v>
      </c>
      <c r="V13" t="n">
        <v>0.84</v>
      </c>
      <c r="W13" t="n">
        <v>2.99</v>
      </c>
      <c r="X13" t="n">
        <v>0.68</v>
      </c>
      <c r="Y13" t="n">
        <v>1</v>
      </c>
      <c r="Z13" t="n">
        <v>10</v>
      </c>
      <c r="AA13" t="n">
        <v>348.0273078718396</v>
      </c>
      <c r="AB13" t="n">
        <v>476.1863165114528</v>
      </c>
      <c r="AC13" t="n">
        <v>430.7397627952917</v>
      </c>
      <c r="AD13" t="n">
        <v>348027.3078718396</v>
      </c>
      <c r="AE13" t="n">
        <v>476186.3165114528</v>
      </c>
      <c r="AF13" t="n">
        <v>1.474187906674807e-06</v>
      </c>
      <c r="AG13" t="n">
        <v>14</v>
      </c>
      <c r="AH13" t="n">
        <v>430739.7627952917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6.5829</v>
      </c>
      <c r="E14" t="n">
        <v>15.19</v>
      </c>
      <c r="F14" t="n">
        <v>11.02</v>
      </c>
      <c r="G14" t="n">
        <v>20.67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173.25</v>
      </c>
      <c r="Q14" t="n">
        <v>197.88</v>
      </c>
      <c r="R14" t="n">
        <v>47.11</v>
      </c>
      <c r="S14" t="n">
        <v>25.4</v>
      </c>
      <c r="T14" t="n">
        <v>9893.23</v>
      </c>
      <c r="U14" t="n">
        <v>0.54</v>
      </c>
      <c r="V14" t="n">
        <v>0.84</v>
      </c>
      <c r="W14" t="n">
        <v>2.99</v>
      </c>
      <c r="X14" t="n">
        <v>0.63</v>
      </c>
      <c r="Y14" t="n">
        <v>1</v>
      </c>
      <c r="Z14" t="n">
        <v>10</v>
      </c>
      <c r="AA14" t="n">
        <v>344.6749385399503</v>
      </c>
      <c r="AB14" t="n">
        <v>471.5994568954649</v>
      </c>
      <c r="AC14" t="n">
        <v>426.5906666233557</v>
      </c>
      <c r="AD14" t="n">
        <v>344674.9385399503</v>
      </c>
      <c r="AE14" t="n">
        <v>471599.4568954649</v>
      </c>
      <c r="AF14" t="n">
        <v>1.492438418253197e-06</v>
      </c>
      <c r="AG14" t="n">
        <v>14</v>
      </c>
      <c r="AH14" t="n">
        <v>426590.6666233557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6.6497</v>
      </c>
      <c r="E15" t="n">
        <v>15.04</v>
      </c>
      <c r="F15" t="n">
        <v>10.96</v>
      </c>
      <c r="G15" t="n">
        <v>21.93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172.23</v>
      </c>
      <c r="Q15" t="n">
        <v>197.8</v>
      </c>
      <c r="R15" t="n">
        <v>45.2</v>
      </c>
      <c r="S15" t="n">
        <v>25.4</v>
      </c>
      <c r="T15" t="n">
        <v>8945.24</v>
      </c>
      <c r="U15" t="n">
        <v>0.5600000000000001</v>
      </c>
      <c r="V15" t="n">
        <v>0.85</v>
      </c>
      <c r="W15" t="n">
        <v>2.98</v>
      </c>
      <c r="X15" t="n">
        <v>0.57</v>
      </c>
      <c r="Y15" t="n">
        <v>1</v>
      </c>
      <c r="Z15" t="n">
        <v>10</v>
      </c>
      <c r="AA15" t="n">
        <v>341.6454939540818</v>
      </c>
      <c r="AB15" t="n">
        <v>467.4544371634169</v>
      </c>
      <c r="AC15" t="n">
        <v>422.8412417569627</v>
      </c>
      <c r="AD15" t="n">
        <v>341645.4939540818</v>
      </c>
      <c r="AE15" t="n">
        <v>467454.4371634169</v>
      </c>
      <c r="AF15" t="n">
        <v>1.507582942146817e-06</v>
      </c>
      <c r="AG15" t="n">
        <v>14</v>
      </c>
      <c r="AH15" t="n">
        <v>422841.2417569627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6.6668</v>
      </c>
      <c r="E16" t="n">
        <v>15</v>
      </c>
      <c r="F16" t="n">
        <v>10.97</v>
      </c>
      <c r="G16" t="n">
        <v>22.7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172.32</v>
      </c>
      <c r="Q16" t="n">
        <v>197.92</v>
      </c>
      <c r="R16" t="n">
        <v>45.15</v>
      </c>
      <c r="S16" t="n">
        <v>25.4</v>
      </c>
      <c r="T16" t="n">
        <v>8925.73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341.2776357622513</v>
      </c>
      <c r="AB16" t="n">
        <v>466.9511173565963</v>
      </c>
      <c r="AC16" t="n">
        <v>422.3859580860913</v>
      </c>
      <c r="AD16" t="n">
        <v>341277.6357622513</v>
      </c>
      <c r="AE16" t="n">
        <v>466951.1173565963</v>
      </c>
      <c r="AF16" t="n">
        <v>1.511459758892041e-06</v>
      </c>
      <c r="AG16" t="n">
        <v>14</v>
      </c>
      <c r="AH16" t="n">
        <v>422385.9580860913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6.7354</v>
      </c>
      <c r="E17" t="n">
        <v>14.85</v>
      </c>
      <c r="F17" t="n">
        <v>10.91</v>
      </c>
      <c r="G17" t="n">
        <v>24.24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171.27</v>
      </c>
      <c r="Q17" t="n">
        <v>197.78</v>
      </c>
      <c r="R17" t="n">
        <v>43.76</v>
      </c>
      <c r="S17" t="n">
        <v>25.4</v>
      </c>
      <c r="T17" t="n">
        <v>8242.74</v>
      </c>
      <c r="U17" t="n">
        <v>0.58</v>
      </c>
      <c r="V17" t="n">
        <v>0.85</v>
      </c>
      <c r="W17" t="n">
        <v>2.97</v>
      </c>
      <c r="X17" t="n">
        <v>0.52</v>
      </c>
      <c r="Y17" t="n">
        <v>1</v>
      </c>
      <c r="Z17" t="n">
        <v>10</v>
      </c>
      <c r="AA17" t="n">
        <v>327.4589111858056</v>
      </c>
      <c r="AB17" t="n">
        <v>448.0437287520012</v>
      </c>
      <c r="AC17" t="n">
        <v>405.2830641132322</v>
      </c>
      <c r="AD17" t="n">
        <v>327458.9111858056</v>
      </c>
      <c r="AE17" t="n">
        <v>448043.7287520012</v>
      </c>
      <c r="AF17" t="n">
        <v>1.527012368758843e-06</v>
      </c>
      <c r="AG17" t="n">
        <v>13</v>
      </c>
      <c r="AH17" t="n">
        <v>405283.0641132322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6.7644</v>
      </c>
      <c r="E18" t="n">
        <v>14.78</v>
      </c>
      <c r="F18" t="n">
        <v>10.89</v>
      </c>
      <c r="G18" t="n">
        <v>25.13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170.87</v>
      </c>
      <c r="Q18" t="n">
        <v>197.81</v>
      </c>
      <c r="R18" t="n">
        <v>42.96</v>
      </c>
      <c r="S18" t="n">
        <v>25.4</v>
      </c>
      <c r="T18" t="n">
        <v>7844.98</v>
      </c>
      <c r="U18" t="n">
        <v>0.59</v>
      </c>
      <c r="V18" t="n">
        <v>0.85</v>
      </c>
      <c r="W18" t="n">
        <v>2.98</v>
      </c>
      <c r="X18" t="n">
        <v>0.5</v>
      </c>
      <c r="Y18" t="n">
        <v>1</v>
      </c>
      <c r="Z18" t="n">
        <v>10</v>
      </c>
      <c r="AA18" t="n">
        <v>326.2541976647322</v>
      </c>
      <c r="AB18" t="n">
        <v>446.3953865642591</v>
      </c>
      <c r="AC18" t="n">
        <v>403.7920373904254</v>
      </c>
      <c r="AD18" t="n">
        <v>326254.1976647322</v>
      </c>
      <c r="AE18" t="n">
        <v>446395.3865642591</v>
      </c>
      <c r="AF18" t="n">
        <v>1.533587087215654e-06</v>
      </c>
      <c r="AG18" t="n">
        <v>13</v>
      </c>
      <c r="AH18" t="n">
        <v>403792.0373904255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6.798</v>
      </c>
      <c r="E19" t="n">
        <v>14.71</v>
      </c>
      <c r="F19" t="n">
        <v>10.86</v>
      </c>
      <c r="G19" t="n">
        <v>26.07</v>
      </c>
      <c r="H19" t="n">
        <v>0.39</v>
      </c>
      <c r="I19" t="n">
        <v>25</v>
      </c>
      <c r="J19" t="n">
        <v>240.02</v>
      </c>
      <c r="K19" t="n">
        <v>57.72</v>
      </c>
      <c r="L19" t="n">
        <v>5.25</v>
      </c>
      <c r="M19" t="n">
        <v>23</v>
      </c>
      <c r="N19" t="n">
        <v>57.04</v>
      </c>
      <c r="O19" t="n">
        <v>29836.09</v>
      </c>
      <c r="P19" t="n">
        <v>170.44</v>
      </c>
      <c r="Q19" t="n">
        <v>197.78</v>
      </c>
      <c r="R19" t="n">
        <v>42.09</v>
      </c>
      <c r="S19" t="n">
        <v>25.4</v>
      </c>
      <c r="T19" t="n">
        <v>7415</v>
      </c>
      <c r="U19" t="n">
        <v>0.6</v>
      </c>
      <c r="V19" t="n">
        <v>0.86</v>
      </c>
      <c r="W19" t="n">
        <v>2.98</v>
      </c>
      <c r="X19" t="n">
        <v>0.47</v>
      </c>
      <c r="Y19" t="n">
        <v>1</v>
      </c>
      <c r="Z19" t="n">
        <v>10</v>
      </c>
      <c r="AA19" t="n">
        <v>324.8686383815992</v>
      </c>
      <c r="AB19" t="n">
        <v>444.499603226515</v>
      </c>
      <c r="AC19" t="n">
        <v>402.077184953687</v>
      </c>
      <c r="AD19" t="n">
        <v>324868.6383815992</v>
      </c>
      <c r="AE19" t="n">
        <v>444499.6032265151</v>
      </c>
      <c r="AF19" t="n">
        <v>1.541204692048373e-06</v>
      </c>
      <c r="AG19" t="n">
        <v>13</v>
      </c>
      <c r="AH19" t="n">
        <v>402077.184953687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6.8165</v>
      </c>
      <c r="E20" t="n">
        <v>14.67</v>
      </c>
      <c r="F20" t="n">
        <v>10.87</v>
      </c>
      <c r="G20" t="n">
        <v>27.17</v>
      </c>
      <c r="H20" t="n">
        <v>0.41</v>
      </c>
      <c r="I20" t="n">
        <v>24</v>
      </c>
      <c r="J20" t="n">
        <v>240.45</v>
      </c>
      <c r="K20" t="n">
        <v>57.72</v>
      </c>
      <c r="L20" t="n">
        <v>5.5</v>
      </c>
      <c r="M20" t="n">
        <v>22</v>
      </c>
      <c r="N20" t="n">
        <v>57.23</v>
      </c>
      <c r="O20" t="n">
        <v>29890.04</v>
      </c>
      <c r="P20" t="n">
        <v>170.39</v>
      </c>
      <c r="Q20" t="n">
        <v>197.83</v>
      </c>
      <c r="R20" t="n">
        <v>42.29</v>
      </c>
      <c r="S20" t="n">
        <v>25.4</v>
      </c>
      <c r="T20" t="n">
        <v>7518.87</v>
      </c>
      <c r="U20" t="n">
        <v>0.6</v>
      </c>
      <c r="V20" t="n">
        <v>0.86</v>
      </c>
      <c r="W20" t="n">
        <v>2.98</v>
      </c>
      <c r="X20" t="n">
        <v>0.48</v>
      </c>
      <c r="Y20" t="n">
        <v>1</v>
      </c>
      <c r="Z20" t="n">
        <v>10</v>
      </c>
      <c r="AA20" t="n">
        <v>324.3744946946339</v>
      </c>
      <c r="AB20" t="n">
        <v>443.8234940339282</v>
      </c>
      <c r="AC20" t="n">
        <v>401.4656026735154</v>
      </c>
      <c r="AD20" t="n">
        <v>324374.4946946339</v>
      </c>
      <c r="AE20" t="n">
        <v>443823.4940339282</v>
      </c>
      <c r="AF20" t="n">
        <v>1.545398908994959e-06</v>
      </c>
      <c r="AG20" t="n">
        <v>13</v>
      </c>
      <c r="AH20" t="n">
        <v>401465.6026735154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6.8604</v>
      </c>
      <c r="E21" t="n">
        <v>14.58</v>
      </c>
      <c r="F21" t="n">
        <v>10.82</v>
      </c>
      <c r="G21" t="n">
        <v>28.23</v>
      </c>
      <c r="H21" t="n">
        <v>0.42</v>
      </c>
      <c r="I21" t="n">
        <v>23</v>
      </c>
      <c r="J21" t="n">
        <v>240.89</v>
      </c>
      <c r="K21" t="n">
        <v>57.72</v>
      </c>
      <c r="L21" t="n">
        <v>5.75</v>
      </c>
      <c r="M21" t="n">
        <v>21</v>
      </c>
      <c r="N21" t="n">
        <v>57.42</v>
      </c>
      <c r="O21" t="n">
        <v>29943.94</v>
      </c>
      <c r="P21" t="n">
        <v>169.59</v>
      </c>
      <c r="Q21" t="n">
        <v>197.76</v>
      </c>
      <c r="R21" t="n">
        <v>40.89</v>
      </c>
      <c r="S21" t="n">
        <v>25.4</v>
      </c>
      <c r="T21" t="n">
        <v>6825.88</v>
      </c>
      <c r="U21" t="n">
        <v>0.62</v>
      </c>
      <c r="V21" t="n">
        <v>0.86</v>
      </c>
      <c r="W21" t="n">
        <v>2.97</v>
      </c>
      <c r="X21" t="n">
        <v>0.43</v>
      </c>
      <c r="Y21" t="n">
        <v>1</v>
      </c>
      <c r="Z21" t="n">
        <v>10</v>
      </c>
      <c r="AA21" t="n">
        <v>322.3576809673031</v>
      </c>
      <c r="AB21" t="n">
        <v>441.0640005166521</v>
      </c>
      <c r="AC21" t="n">
        <v>398.9694713445547</v>
      </c>
      <c r="AD21" t="n">
        <v>322357.6809673031</v>
      </c>
      <c r="AE21" t="n">
        <v>441064.0005166521</v>
      </c>
      <c r="AF21" t="n">
        <v>1.555351672451994e-06</v>
      </c>
      <c r="AG21" t="n">
        <v>13</v>
      </c>
      <c r="AH21" t="n">
        <v>398969.4713445547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6.8851</v>
      </c>
      <c r="E22" t="n">
        <v>14.52</v>
      </c>
      <c r="F22" t="n">
        <v>10.81</v>
      </c>
      <c r="G22" t="n">
        <v>29.49</v>
      </c>
      <c r="H22" t="n">
        <v>0.44</v>
      </c>
      <c r="I22" t="n">
        <v>22</v>
      </c>
      <c r="J22" t="n">
        <v>241.33</v>
      </c>
      <c r="K22" t="n">
        <v>57.72</v>
      </c>
      <c r="L22" t="n">
        <v>6</v>
      </c>
      <c r="M22" t="n">
        <v>20</v>
      </c>
      <c r="N22" t="n">
        <v>57.6</v>
      </c>
      <c r="O22" t="n">
        <v>29997.9</v>
      </c>
      <c r="P22" t="n">
        <v>169.5</v>
      </c>
      <c r="Q22" t="n">
        <v>197.83</v>
      </c>
      <c r="R22" t="n">
        <v>40.44</v>
      </c>
      <c r="S22" t="n">
        <v>25.4</v>
      </c>
      <c r="T22" t="n">
        <v>6605.22</v>
      </c>
      <c r="U22" t="n">
        <v>0.63</v>
      </c>
      <c r="V22" t="n">
        <v>0.86</v>
      </c>
      <c r="W22" t="n">
        <v>2.97</v>
      </c>
      <c r="X22" t="n">
        <v>0.42</v>
      </c>
      <c r="Y22" t="n">
        <v>1</v>
      </c>
      <c r="Z22" t="n">
        <v>10</v>
      </c>
      <c r="AA22" t="n">
        <v>321.5959201347993</v>
      </c>
      <c r="AB22" t="n">
        <v>440.0217257391043</v>
      </c>
      <c r="AC22" t="n">
        <v>398.0266698089342</v>
      </c>
      <c r="AD22" t="n">
        <v>321595.9201347993</v>
      </c>
      <c r="AE22" t="n">
        <v>440021.7257391043</v>
      </c>
      <c r="AF22" t="n">
        <v>1.560951518861761e-06</v>
      </c>
      <c r="AG22" t="n">
        <v>13</v>
      </c>
      <c r="AH22" t="n">
        <v>398026.6698089342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6.9167</v>
      </c>
      <c r="E23" t="n">
        <v>14.46</v>
      </c>
      <c r="F23" t="n">
        <v>10.79</v>
      </c>
      <c r="G23" t="n">
        <v>30.83</v>
      </c>
      <c r="H23" t="n">
        <v>0.46</v>
      </c>
      <c r="I23" t="n">
        <v>21</v>
      </c>
      <c r="J23" t="n">
        <v>241.77</v>
      </c>
      <c r="K23" t="n">
        <v>57.72</v>
      </c>
      <c r="L23" t="n">
        <v>6.25</v>
      </c>
      <c r="M23" t="n">
        <v>19</v>
      </c>
      <c r="N23" t="n">
        <v>57.79</v>
      </c>
      <c r="O23" t="n">
        <v>30051.93</v>
      </c>
      <c r="P23" t="n">
        <v>169.09</v>
      </c>
      <c r="Q23" t="n">
        <v>197.79</v>
      </c>
      <c r="R23" t="n">
        <v>39.66</v>
      </c>
      <c r="S23" t="n">
        <v>25.4</v>
      </c>
      <c r="T23" t="n">
        <v>6222.95</v>
      </c>
      <c r="U23" t="n">
        <v>0.64</v>
      </c>
      <c r="V23" t="n">
        <v>0.86</v>
      </c>
      <c r="W23" t="n">
        <v>2.98</v>
      </c>
      <c r="X23" t="n">
        <v>0.4</v>
      </c>
      <c r="Y23" t="n">
        <v>1</v>
      </c>
      <c r="Z23" t="n">
        <v>10</v>
      </c>
      <c r="AA23" t="n">
        <v>320.3668210087446</v>
      </c>
      <c r="AB23" t="n">
        <v>438.3400180908098</v>
      </c>
      <c r="AC23" t="n">
        <v>396.5054619783015</v>
      </c>
      <c r="AD23" t="n">
        <v>320366.8210087446</v>
      </c>
      <c r="AE23" t="n">
        <v>438340.0180908099</v>
      </c>
      <c r="AF23" t="n">
        <v>1.568115694835389e-06</v>
      </c>
      <c r="AG23" t="n">
        <v>13</v>
      </c>
      <c r="AH23" t="n">
        <v>396505.4619783015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6.9505</v>
      </c>
      <c r="E24" t="n">
        <v>14.39</v>
      </c>
      <c r="F24" t="n">
        <v>10.77</v>
      </c>
      <c r="G24" t="n">
        <v>32.3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168.77</v>
      </c>
      <c r="Q24" t="n">
        <v>197.76</v>
      </c>
      <c r="R24" t="n">
        <v>39.07</v>
      </c>
      <c r="S24" t="n">
        <v>25.4</v>
      </c>
      <c r="T24" t="n">
        <v>5933.2</v>
      </c>
      <c r="U24" t="n">
        <v>0.65</v>
      </c>
      <c r="V24" t="n">
        <v>0.86</v>
      </c>
      <c r="W24" t="n">
        <v>2.97</v>
      </c>
      <c r="X24" t="n">
        <v>0.38</v>
      </c>
      <c r="Y24" t="n">
        <v>1</v>
      </c>
      <c r="Z24" t="n">
        <v>10</v>
      </c>
      <c r="AA24" t="n">
        <v>319.1631980965411</v>
      </c>
      <c r="AB24" t="n">
        <v>436.6931681222376</v>
      </c>
      <c r="AC24" t="n">
        <v>395.0157850593614</v>
      </c>
      <c r="AD24" t="n">
        <v>319163.1980965411</v>
      </c>
      <c r="AE24" t="n">
        <v>436693.1681222377</v>
      </c>
      <c r="AF24" t="n">
        <v>1.575778642554018e-06</v>
      </c>
      <c r="AG24" t="n">
        <v>13</v>
      </c>
      <c r="AH24" t="n">
        <v>395015.7850593614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6.9845</v>
      </c>
      <c r="E25" t="n">
        <v>14.32</v>
      </c>
      <c r="F25" t="n">
        <v>10.74</v>
      </c>
      <c r="G25" t="n">
        <v>33.93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168.26</v>
      </c>
      <c r="Q25" t="n">
        <v>197.8</v>
      </c>
      <c r="R25" t="n">
        <v>38.36</v>
      </c>
      <c r="S25" t="n">
        <v>25.4</v>
      </c>
      <c r="T25" t="n">
        <v>5581.61</v>
      </c>
      <c r="U25" t="n">
        <v>0.66</v>
      </c>
      <c r="V25" t="n">
        <v>0.87</v>
      </c>
      <c r="W25" t="n">
        <v>2.97</v>
      </c>
      <c r="X25" t="n">
        <v>0.35</v>
      </c>
      <c r="Y25" t="n">
        <v>1</v>
      </c>
      <c r="Z25" t="n">
        <v>10</v>
      </c>
      <c r="AA25" t="n">
        <v>317.7762527163054</v>
      </c>
      <c r="AB25" t="n">
        <v>434.7954882652874</v>
      </c>
      <c r="AC25" t="n">
        <v>393.2992171045481</v>
      </c>
      <c r="AD25" t="n">
        <v>317776.2527163054</v>
      </c>
      <c r="AE25" t="n">
        <v>434795.4882652874</v>
      </c>
      <c r="AF25" t="n">
        <v>1.583486933158555e-06</v>
      </c>
      <c r="AG25" t="n">
        <v>13</v>
      </c>
      <c r="AH25" t="n">
        <v>393299.2171045481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6.9827</v>
      </c>
      <c r="E26" t="n">
        <v>14.32</v>
      </c>
      <c r="F26" t="n">
        <v>10.75</v>
      </c>
      <c r="G26" t="n">
        <v>33.94</v>
      </c>
      <c r="H26" t="n">
        <v>0.51</v>
      </c>
      <c r="I26" t="n">
        <v>19</v>
      </c>
      <c r="J26" t="n">
        <v>243.08</v>
      </c>
      <c r="K26" t="n">
        <v>57.72</v>
      </c>
      <c r="L26" t="n">
        <v>7</v>
      </c>
      <c r="M26" t="n">
        <v>17</v>
      </c>
      <c r="N26" t="n">
        <v>58.36</v>
      </c>
      <c r="O26" t="n">
        <v>30214.44</v>
      </c>
      <c r="P26" t="n">
        <v>168.25</v>
      </c>
      <c r="Q26" t="n">
        <v>197.81</v>
      </c>
      <c r="R26" t="n">
        <v>38.4</v>
      </c>
      <c r="S26" t="n">
        <v>25.4</v>
      </c>
      <c r="T26" t="n">
        <v>5601.95</v>
      </c>
      <c r="U26" t="n">
        <v>0.66</v>
      </c>
      <c r="V26" t="n">
        <v>0.87</v>
      </c>
      <c r="W26" t="n">
        <v>2.97</v>
      </c>
      <c r="X26" t="n">
        <v>0.35</v>
      </c>
      <c r="Y26" t="n">
        <v>1</v>
      </c>
      <c r="Z26" t="n">
        <v>10</v>
      </c>
      <c r="AA26" t="n">
        <v>317.8557475826112</v>
      </c>
      <c r="AB26" t="n">
        <v>434.9042566484331</v>
      </c>
      <c r="AC26" t="n">
        <v>393.3976047858638</v>
      </c>
      <c r="AD26" t="n">
        <v>317855.7475826112</v>
      </c>
      <c r="AE26" t="n">
        <v>434904.2566484332</v>
      </c>
      <c r="AF26" t="n">
        <v>1.583078847185374e-06</v>
      </c>
      <c r="AG26" t="n">
        <v>13</v>
      </c>
      <c r="AH26" t="n">
        <v>393397.6047858638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7.016</v>
      </c>
      <c r="E27" t="n">
        <v>14.25</v>
      </c>
      <c r="F27" t="n">
        <v>10.72</v>
      </c>
      <c r="G27" t="n">
        <v>35.75</v>
      </c>
      <c r="H27" t="n">
        <v>0.53</v>
      </c>
      <c r="I27" t="n">
        <v>18</v>
      </c>
      <c r="J27" t="n">
        <v>243.52</v>
      </c>
      <c r="K27" t="n">
        <v>57.72</v>
      </c>
      <c r="L27" t="n">
        <v>7.25</v>
      </c>
      <c r="M27" t="n">
        <v>16</v>
      </c>
      <c r="N27" t="n">
        <v>58.55</v>
      </c>
      <c r="O27" t="n">
        <v>30268.74</v>
      </c>
      <c r="P27" t="n">
        <v>167.9</v>
      </c>
      <c r="Q27" t="n">
        <v>197.76</v>
      </c>
      <c r="R27" t="n">
        <v>37.88</v>
      </c>
      <c r="S27" t="n">
        <v>25.4</v>
      </c>
      <c r="T27" t="n">
        <v>5346.17</v>
      </c>
      <c r="U27" t="n">
        <v>0.67</v>
      </c>
      <c r="V27" t="n">
        <v>0.87</v>
      </c>
      <c r="W27" t="n">
        <v>2.96</v>
      </c>
      <c r="X27" t="n">
        <v>0.33</v>
      </c>
      <c r="Y27" t="n">
        <v>1</v>
      </c>
      <c r="Z27" t="n">
        <v>10</v>
      </c>
      <c r="AA27" t="n">
        <v>316.6230454791995</v>
      </c>
      <c r="AB27" t="n">
        <v>433.2176192475666</v>
      </c>
      <c r="AC27" t="n">
        <v>391.8719376913255</v>
      </c>
      <c r="AD27" t="n">
        <v>316623.0454791995</v>
      </c>
      <c r="AE27" t="n">
        <v>433217.6192475666</v>
      </c>
      <c r="AF27" t="n">
        <v>1.59062843768923e-06</v>
      </c>
      <c r="AG27" t="n">
        <v>13</v>
      </c>
      <c r="AH27" t="n">
        <v>391871.9376913254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7.0503</v>
      </c>
      <c r="E28" t="n">
        <v>14.18</v>
      </c>
      <c r="F28" t="n">
        <v>10.7</v>
      </c>
      <c r="G28" t="n">
        <v>37.77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167.19</v>
      </c>
      <c r="Q28" t="n">
        <v>197.77</v>
      </c>
      <c r="R28" t="n">
        <v>36.97</v>
      </c>
      <c r="S28" t="n">
        <v>25.4</v>
      </c>
      <c r="T28" t="n">
        <v>4894.68</v>
      </c>
      <c r="U28" t="n">
        <v>0.6899999999999999</v>
      </c>
      <c r="V28" t="n">
        <v>0.87</v>
      </c>
      <c r="W28" t="n">
        <v>2.97</v>
      </c>
      <c r="X28" t="n">
        <v>0.31</v>
      </c>
      <c r="Y28" t="n">
        <v>1</v>
      </c>
      <c r="Z28" t="n">
        <v>10</v>
      </c>
      <c r="AA28" t="n">
        <v>315.140970768869</v>
      </c>
      <c r="AB28" t="n">
        <v>431.1897792443707</v>
      </c>
      <c r="AC28" t="n">
        <v>390.0376318919433</v>
      </c>
      <c r="AD28" t="n">
        <v>315140.970768869</v>
      </c>
      <c r="AE28" t="n">
        <v>431189.7792443707</v>
      </c>
      <c r="AF28" t="n">
        <v>1.59840474262263e-06</v>
      </c>
      <c r="AG28" t="n">
        <v>13</v>
      </c>
      <c r="AH28" t="n">
        <v>390037.6318919433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10.73</v>
      </c>
      <c r="G29" t="n">
        <v>37.86</v>
      </c>
      <c r="H29" t="n">
        <v>0.5600000000000001</v>
      </c>
      <c r="I29" t="n">
        <v>17</v>
      </c>
      <c r="J29" t="n">
        <v>244.41</v>
      </c>
      <c r="K29" t="n">
        <v>57.72</v>
      </c>
      <c r="L29" t="n">
        <v>7.75</v>
      </c>
      <c r="M29" t="n">
        <v>15</v>
      </c>
      <c r="N29" t="n">
        <v>58.93</v>
      </c>
      <c r="O29" t="n">
        <v>30377.55</v>
      </c>
      <c r="P29" t="n">
        <v>167.75</v>
      </c>
      <c r="Q29" t="n">
        <v>197.75</v>
      </c>
      <c r="R29" t="n">
        <v>37.86</v>
      </c>
      <c r="S29" t="n">
        <v>25.4</v>
      </c>
      <c r="T29" t="n">
        <v>5340.23</v>
      </c>
      <c r="U29" t="n">
        <v>0.67</v>
      </c>
      <c r="V29" t="n">
        <v>0.87</v>
      </c>
      <c r="W29" t="n">
        <v>2.97</v>
      </c>
      <c r="X29" t="n">
        <v>0.34</v>
      </c>
      <c r="Y29" t="n">
        <v>1</v>
      </c>
      <c r="Z29" t="n">
        <v>10</v>
      </c>
      <c r="AA29" t="n">
        <v>316.0191501337628</v>
      </c>
      <c r="AB29" t="n">
        <v>432.3913429939576</v>
      </c>
      <c r="AC29" t="n">
        <v>391.124520083675</v>
      </c>
      <c r="AD29" t="n">
        <v>316019.1501337627</v>
      </c>
      <c r="AE29" t="n">
        <v>432391.3429939576</v>
      </c>
      <c r="AF29" t="n">
        <v>1.595457455038543e-06</v>
      </c>
      <c r="AG29" t="n">
        <v>13</v>
      </c>
      <c r="AH29" t="n">
        <v>391124.5200836749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7.0783</v>
      </c>
      <c r="E30" t="n">
        <v>14.13</v>
      </c>
      <c r="F30" t="n">
        <v>10.69</v>
      </c>
      <c r="G30" t="n">
        <v>40.09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167.14</v>
      </c>
      <c r="Q30" t="n">
        <v>197.79</v>
      </c>
      <c r="R30" t="n">
        <v>36.86</v>
      </c>
      <c r="S30" t="n">
        <v>25.4</v>
      </c>
      <c r="T30" t="n">
        <v>4847.37</v>
      </c>
      <c r="U30" t="n">
        <v>0.6899999999999999</v>
      </c>
      <c r="V30" t="n">
        <v>0.87</v>
      </c>
      <c r="W30" t="n">
        <v>2.96</v>
      </c>
      <c r="X30" t="n">
        <v>0.3</v>
      </c>
      <c r="Y30" t="n">
        <v>1</v>
      </c>
      <c r="Z30" t="n">
        <v>10</v>
      </c>
      <c r="AA30" t="n">
        <v>314.3750730940392</v>
      </c>
      <c r="AB30" t="n">
        <v>430.1418442566479</v>
      </c>
      <c r="AC30" t="n">
        <v>389.0897103486627</v>
      </c>
      <c r="AD30" t="n">
        <v>314375.0730940392</v>
      </c>
      <c r="AE30" t="n">
        <v>430141.8442566479</v>
      </c>
      <c r="AF30" t="n">
        <v>1.604752746649896e-06</v>
      </c>
      <c r="AG30" t="n">
        <v>13</v>
      </c>
      <c r="AH30" t="n">
        <v>389089.7103486627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7.0796</v>
      </c>
      <c r="E31" t="n">
        <v>14.12</v>
      </c>
      <c r="F31" t="n">
        <v>10.69</v>
      </c>
      <c r="G31" t="n">
        <v>40.08</v>
      </c>
      <c r="H31" t="n">
        <v>0.6</v>
      </c>
      <c r="I31" t="n">
        <v>16</v>
      </c>
      <c r="J31" t="n">
        <v>245.29</v>
      </c>
      <c r="K31" t="n">
        <v>57.72</v>
      </c>
      <c r="L31" t="n">
        <v>8.25</v>
      </c>
      <c r="M31" t="n">
        <v>14</v>
      </c>
      <c r="N31" t="n">
        <v>59.32</v>
      </c>
      <c r="O31" t="n">
        <v>30486.64</v>
      </c>
      <c r="P31" t="n">
        <v>167.12</v>
      </c>
      <c r="Q31" t="n">
        <v>197.76</v>
      </c>
      <c r="R31" t="n">
        <v>36.59</v>
      </c>
      <c r="S31" t="n">
        <v>25.4</v>
      </c>
      <c r="T31" t="n">
        <v>4712.3</v>
      </c>
      <c r="U31" t="n">
        <v>0.6899999999999999</v>
      </c>
      <c r="V31" t="n">
        <v>0.87</v>
      </c>
      <c r="W31" t="n">
        <v>2.97</v>
      </c>
      <c r="X31" t="n">
        <v>0.3</v>
      </c>
      <c r="Y31" t="n">
        <v>1</v>
      </c>
      <c r="Z31" t="n">
        <v>10</v>
      </c>
      <c r="AA31" t="n">
        <v>314.3279901318368</v>
      </c>
      <c r="AB31" t="n">
        <v>430.077423270609</v>
      </c>
      <c r="AC31" t="n">
        <v>389.031437611116</v>
      </c>
      <c r="AD31" t="n">
        <v>314327.9901318369</v>
      </c>
      <c r="AE31" t="n">
        <v>430077.423270609</v>
      </c>
      <c r="AF31" t="n">
        <v>1.605047475408305e-06</v>
      </c>
      <c r="AG31" t="n">
        <v>13</v>
      </c>
      <c r="AH31" t="n">
        <v>389031.437611116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7.0781</v>
      </c>
      <c r="E32" t="n">
        <v>14.13</v>
      </c>
      <c r="F32" t="n">
        <v>10.69</v>
      </c>
      <c r="G32" t="n">
        <v>40.09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167.08</v>
      </c>
      <c r="Q32" t="n">
        <v>197.75</v>
      </c>
      <c r="R32" t="n">
        <v>36.63</v>
      </c>
      <c r="S32" t="n">
        <v>25.4</v>
      </c>
      <c r="T32" t="n">
        <v>4732.91</v>
      </c>
      <c r="U32" t="n">
        <v>0.6899999999999999</v>
      </c>
      <c r="V32" t="n">
        <v>0.87</v>
      </c>
      <c r="W32" t="n">
        <v>2.97</v>
      </c>
      <c r="X32" t="n">
        <v>0.3</v>
      </c>
      <c r="Y32" t="n">
        <v>1</v>
      </c>
      <c r="Z32" t="n">
        <v>10</v>
      </c>
      <c r="AA32" t="n">
        <v>314.3338218135838</v>
      </c>
      <c r="AB32" t="n">
        <v>430.0854024348508</v>
      </c>
      <c r="AC32" t="n">
        <v>389.0386552551213</v>
      </c>
      <c r="AD32" t="n">
        <v>314333.8218135838</v>
      </c>
      <c r="AE32" t="n">
        <v>430085.4024348508</v>
      </c>
      <c r="AF32" t="n">
        <v>1.604707403763987e-06</v>
      </c>
      <c r="AG32" t="n">
        <v>13</v>
      </c>
      <c r="AH32" t="n">
        <v>389038.6552551214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7.1069</v>
      </c>
      <c r="E33" t="n">
        <v>14.07</v>
      </c>
      <c r="F33" t="n">
        <v>10.68</v>
      </c>
      <c r="G33" t="n">
        <v>42.71</v>
      </c>
      <c r="H33" t="n">
        <v>0.63</v>
      </c>
      <c r="I33" t="n">
        <v>15</v>
      </c>
      <c r="J33" t="n">
        <v>246.18</v>
      </c>
      <c r="K33" t="n">
        <v>57.72</v>
      </c>
      <c r="L33" t="n">
        <v>8.75</v>
      </c>
      <c r="M33" t="n">
        <v>13</v>
      </c>
      <c r="N33" t="n">
        <v>59.7</v>
      </c>
      <c r="O33" t="n">
        <v>30596.01</v>
      </c>
      <c r="P33" t="n">
        <v>166.91</v>
      </c>
      <c r="Q33" t="n">
        <v>197.75</v>
      </c>
      <c r="R33" t="n">
        <v>36.26</v>
      </c>
      <c r="S33" t="n">
        <v>25.4</v>
      </c>
      <c r="T33" t="n">
        <v>4552.64</v>
      </c>
      <c r="U33" t="n">
        <v>0.7</v>
      </c>
      <c r="V33" t="n">
        <v>0.87</v>
      </c>
      <c r="W33" t="n">
        <v>2.97</v>
      </c>
      <c r="X33" t="n">
        <v>0.29</v>
      </c>
      <c r="Y33" t="n">
        <v>1</v>
      </c>
      <c r="Z33" t="n">
        <v>10</v>
      </c>
      <c r="AA33" t="n">
        <v>313.4628650432178</v>
      </c>
      <c r="AB33" t="n">
        <v>428.8937209577352</v>
      </c>
      <c r="AC33" t="n">
        <v>387.9607061856461</v>
      </c>
      <c r="AD33" t="n">
        <v>313462.8650432178</v>
      </c>
      <c r="AE33" t="n">
        <v>428893.7209577352</v>
      </c>
      <c r="AF33" t="n">
        <v>1.61123677933489e-06</v>
      </c>
      <c r="AG33" t="n">
        <v>13</v>
      </c>
      <c r="AH33" t="n">
        <v>387960.7061856461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7.1127</v>
      </c>
      <c r="E34" t="n">
        <v>14.06</v>
      </c>
      <c r="F34" t="n">
        <v>10.67</v>
      </c>
      <c r="G34" t="n">
        <v>42.67</v>
      </c>
      <c r="H34" t="n">
        <v>0.65</v>
      </c>
      <c r="I34" t="n">
        <v>15</v>
      </c>
      <c r="J34" t="n">
        <v>246.62</v>
      </c>
      <c r="K34" t="n">
        <v>57.72</v>
      </c>
      <c r="L34" t="n">
        <v>9</v>
      </c>
      <c r="M34" t="n">
        <v>13</v>
      </c>
      <c r="N34" t="n">
        <v>59.9</v>
      </c>
      <c r="O34" t="n">
        <v>30650.8</v>
      </c>
      <c r="P34" t="n">
        <v>166.57</v>
      </c>
      <c r="Q34" t="n">
        <v>197.82</v>
      </c>
      <c r="R34" t="n">
        <v>35.95</v>
      </c>
      <c r="S34" t="n">
        <v>25.4</v>
      </c>
      <c r="T34" t="n">
        <v>4397.78</v>
      </c>
      <c r="U34" t="n">
        <v>0.71</v>
      </c>
      <c r="V34" t="n">
        <v>0.87</v>
      </c>
      <c r="W34" t="n">
        <v>2.96</v>
      </c>
      <c r="X34" t="n">
        <v>0.28</v>
      </c>
      <c r="Y34" t="n">
        <v>1</v>
      </c>
      <c r="Z34" t="n">
        <v>10</v>
      </c>
      <c r="AA34" t="n">
        <v>313.0215280139752</v>
      </c>
      <c r="AB34" t="n">
        <v>428.2898641639099</v>
      </c>
      <c r="AC34" t="n">
        <v>387.4144806367052</v>
      </c>
      <c r="AD34" t="n">
        <v>313021.5280139752</v>
      </c>
      <c r="AE34" t="n">
        <v>428289.8641639099</v>
      </c>
      <c r="AF34" t="n">
        <v>1.612551723026252e-06</v>
      </c>
      <c r="AG34" t="n">
        <v>13</v>
      </c>
      <c r="AH34" t="n">
        <v>387414.4806367052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7.1497</v>
      </c>
      <c r="E35" t="n">
        <v>13.99</v>
      </c>
      <c r="F35" t="n">
        <v>10.64</v>
      </c>
      <c r="G35" t="n">
        <v>45.6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166.14</v>
      </c>
      <c r="Q35" t="n">
        <v>197.78</v>
      </c>
      <c r="R35" t="n">
        <v>35.32</v>
      </c>
      <c r="S35" t="n">
        <v>25.4</v>
      </c>
      <c r="T35" t="n">
        <v>4087.7</v>
      </c>
      <c r="U35" t="n">
        <v>0.72</v>
      </c>
      <c r="V35" t="n">
        <v>0.87</v>
      </c>
      <c r="W35" t="n">
        <v>2.96</v>
      </c>
      <c r="X35" t="n">
        <v>0.25</v>
      </c>
      <c r="Y35" t="n">
        <v>1</v>
      </c>
      <c r="Z35" t="n">
        <v>10</v>
      </c>
      <c r="AA35" t="n">
        <v>311.6848372028584</v>
      </c>
      <c r="AB35" t="n">
        <v>426.4609448255031</v>
      </c>
      <c r="AC35" t="n">
        <v>385.7601107930516</v>
      </c>
      <c r="AD35" t="n">
        <v>311684.8372028584</v>
      </c>
      <c r="AE35" t="n">
        <v>426460.9448255032</v>
      </c>
      <c r="AF35" t="n">
        <v>1.620940156919425e-06</v>
      </c>
      <c r="AG35" t="n">
        <v>13</v>
      </c>
      <c r="AH35" t="n">
        <v>385760.1107930517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7.1436</v>
      </c>
      <c r="E36" t="n">
        <v>14</v>
      </c>
      <c r="F36" t="n">
        <v>10.65</v>
      </c>
      <c r="G36" t="n">
        <v>45.65</v>
      </c>
      <c r="H36" t="n">
        <v>0.68</v>
      </c>
      <c r="I36" t="n">
        <v>14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166.3</v>
      </c>
      <c r="Q36" t="n">
        <v>197.75</v>
      </c>
      <c r="R36" t="n">
        <v>35.53</v>
      </c>
      <c r="S36" t="n">
        <v>25.4</v>
      </c>
      <c r="T36" t="n">
        <v>4192.21</v>
      </c>
      <c r="U36" t="n">
        <v>0.71</v>
      </c>
      <c r="V36" t="n">
        <v>0.87</v>
      </c>
      <c r="W36" t="n">
        <v>2.96</v>
      </c>
      <c r="X36" t="n">
        <v>0.26</v>
      </c>
      <c r="Y36" t="n">
        <v>1</v>
      </c>
      <c r="Z36" t="n">
        <v>10</v>
      </c>
      <c r="AA36" t="n">
        <v>311.9928375041546</v>
      </c>
      <c r="AB36" t="n">
        <v>426.8823644257508</v>
      </c>
      <c r="AC36" t="n">
        <v>386.1413106981178</v>
      </c>
      <c r="AD36" t="n">
        <v>311992.8375041546</v>
      </c>
      <c r="AE36" t="n">
        <v>426882.3644257508</v>
      </c>
      <c r="AF36" t="n">
        <v>1.619557198899199e-06</v>
      </c>
      <c r="AG36" t="n">
        <v>13</v>
      </c>
      <c r="AH36" t="n">
        <v>386141.3106981178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7.1416</v>
      </c>
      <c r="E37" t="n">
        <v>14</v>
      </c>
      <c r="F37" t="n">
        <v>10.66</v>
      </c>
      <c r="G37" t="n">
        <v>45.67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166.17</v>
      </c>
      <c r="Q37" t="n">
        <v>197.77</v>
      </c>
      <c r="R37" t="n">
        <v>35.59</v>
      </c>
      <c r="S37" t="n">
        <v>25.4</v>
      </c>
      <c r="T37" t="n">
        <v>4221.06</v>
      </c>
      <c r="U37" t="n">
        <v>0.71</v>
      </c>
      <c r="V37" t="n">
        <v>0.87</v>
      </c>
      <c r="W37" t="n">
        <v>2.96</v>
      </c>
      <c r="X37" t="n">
        <v>0.27</v>
      </c>
      <c r="Y37" t="n">
        <v>1</v>
      </c>
      <c r="Z37" t="n">
        <v>10</v>
      </c>
      <c r="AA37" t="n">
        <v>311.9824342340533</v>
      </c>
      <c r="AB37" t="n">
        <v>426.8681302126384</v>
      </c>
      <c r="AC37" t="n">
        <v>386.128434978327</v>
      </c>
      <c r="AD37" t="n">
        <v>311982.4342340533</v>
      </c>
      <c r="AE37" t="n">
        <v>426868.1302126384</v>
      </c>
      <c r="AF37" t="n">
        <v>1.619103770040109e-06</v>
      </c>
      <c r="AG37" t="n">
        <v>13</v>
      </c>
      <c r="AH37" t="n">
        <v>386128.434978327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7.1735</v>
      </c>
      <c r="E38" t="n">
        <v>13.94</v>
      </c>
      <c r="F38" t="n">
        <v>10.64</v>
      </c>
      <c r="G38" t="n">
        <v>49.1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166.05</v>
      </c>
      <c r="Q38" t="n">
        <v>197.76</v>
      </c>
      <c r="R38" t="n">
        <v>34.98</v>
      </c>
      <c r="S38" t="n">
        <v>25.4</v>
      </c>
      <c r="T38" t="n">
        <v>3922.64</v>
      </c>
      <c r="U38" t="n">
        <v>0.73</v>
      </c>
      <c r="V38" t="n">
        <v>0.87</v>
      </c>
      <c r="W38" t="n">
        <v>2.96</v>
      </c>
      <c r="X38" t="n">
        <v>0.25</v>
      </c>
      <c r="Y38" t="n">
        <v>1</v>
      </c>
      <c r="Z38" t="n">
        <v>10</v>
      </c>
      <c r="AA38" t="n">
        <v>311.0525613361121</v>
      </c>
      <c r="AB38" t="n">
        <v>425.5958370905783</v>
      </c>
      <c r="AC38" t="n">
        <v>384.9775677261616</v>
      </c>
      <c r="AD38" t="n">
        <v>311052.5613361121</v>
      </c>
      <c r="AE38" t="n">
        <v>425595.8370905783</v>
      </c>
      <c r="AF38" t="n">
        <v>1.626335960342601e-06</v>
      </c>
      <c r="AG38" t="n">
        <v>13</v>
      </c>
      <c r="AH38" t="n">
        <v>384977.5677261616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7.1722</v>
      </c>
      <c r="E39" t="n">
        <v>13.94</v>
      </c>
      <c r="F39" t="n">
        <v>10.64</v>
      </c>
      <c r="G39" t="n">
        <v>49.12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166.19</v>
      </c>
      <c r="Q39" t="n">
        <v>197.79</v>
      </c>
      <c r="R39" t="n">
        <v>35.25</v>
      </c>
      <c r="S39" t="n">
        <v>25.4</v>
      </c>
      <c r="T39" t="n">
        <v>4055.38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311.1894850557458</v>
      </c>
      <c r="AB39" t="n">
        <v>425.7831821644293</v>
      </c>
      <c r="AC39" t="n">
        <v>385.1470328491048</v>
      </c>
      <c r="AD39" t="n">
        <v>311189.4850557458</v>
      </c>
      <c r="AE39" t="n">
        <v>425783.1821644293</v>
      </c>
      <c r="AF39" t="n">
        <v>1.626041231584192e-06</v>
      </c>
      <c r="AG39" t="n">
        <v>13</v>
      </c>
      <c r="AH39" t="n">
        <v>385147.0328491048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7.181</v>
      </c>
      <c r="E40" t="n">
        <v>13.93</v>
      </c>
      <c r="F40" t="n">
        <v>10.62</v>
      </c>
      <c r="G40" t="n">
        <v>49.04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165.72</v>
      </c>
      <c r="Q40" t="n">
        <v>197.77</v>
      </c>
      <c r="R40" t="n">
        <v>34.67</v>
      </c>
      <c r="S40" t="n">
        <v>25.4</v>
      </c>
      <c r="T40" t="n">
        <v>3766.03</v>
      </c>
      <c r="U40" t="n">
        <v>0.73</v>
      </c>
      <c r="V40" t="n">
        <v>0.88</v>
      </c>
      <c r="W40" t="n">
        <v>2.96</v>
      </c>
      <c r="X40" t="n">
        <v>0.23</v>
      </c>
      <c r="Y40" t="n">
        <v>1</v>
      </c>
      <c r="Z40" t="n">
        <v>10</v>
      </c>
      <c r="AA40" t="n">
        <v>310.5441129134516</v>
      </c>
      <c r="AB40" t="n">
        <v>424.9001555275328</v>
      </c>
      <c r="AC40" t="n">
        <v>384.348281035098</v>
      </c>
      <c r="AD40" t="n">
        <v>310544.1129134516</v>
      </c>
      <c r="AE40" t="n">
        <v>424900.1555275328</v>
      </c>
      <c r="AF40" t="n">
        <v>1.62803631856419e-06</v>
      </c>
      <c r="AG40" t="n">
        <v>13</v>
      </c>
      <c r="AH40" t="n">
        <v>384348.281035098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7.2084</v>
      </c>
      <c r="E41" t="n">
        <v>13.87</v>
      </c>
      <c r="F41" t="n">
        <v>10.62</v>
      </c>
      <c r="G41" t="n">
        <v>53.09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165.33</v>
      </c>
      <c r="Q41" t="n">
        <v>197.78</v>
      </c>
      <c r="R41" t="n">
        <v>34.36</v>
      </c>
      <c r="S41" t="n">
        <v>25.4</v>
      </c>
      <c r="T41" t="n">
        <v>3614.05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309.6078523465682</v>
      </c>
      <c r="AB41" t="n">
        <v>423.619122515022</v>
      </c>
      <c r="AC41" t="n">
        <v>383.1895080153601</v>
      </c>
      <c r="AD41" t="n">
        <v>309607.8523465682</v>
      </c>
      <c r="AE41" t="n">
        <v>423619.1225150219</v>
      </c>
      <c r="AF41" t="n">
        <v>1.634248293933729e-06</v>
      </c>
      <c r="AG41" t="n">
        <v>13</v>
      </c>
      <c r="AH41" t="n">
        <v>383189.5080153601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7.2131</v>
      </c>
      <c r="E42" t="n">
        <v>13.86</v>
      </c>
      <c r="F42" t="n">
        <v>10.61</v>
      </c>
      <c r="G42" t="n">
        <v>53.04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165.27</v>
      </c>
      <c r="Q42" t="n">
        <v>197.76</v>
      </c>
      <c r="R42" t="n">
        <v>34.13</v>
      </c>
      <c r="S42" t="n">
        <v>25.4</v>
      </c>
      <c r="T42" t="n">
        <v>3500.47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309.4126128772299</v>
      </c>
      <c r="AB42" t="n">
        <v>423.3519872597158</v>
      </c>
      <c r="AC42" t="n">
        <v>382.9478677738936</v>
      </c>
      <c r="AD42" t="n">
        <v>309412.6128772299</v>
      </c>
      <c r="AE42" t="n">
        <v>423351.9872597158</v>
      </c>
      <c r="AF42" t="n">
        <v>1.635313851752592e-06</v>
      </c>
      <c r="AG42" t="n">
        <v>13</v>
      </c>
      <c r="AH42" t="n">
        <v>382947.8677738936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7.2102</v>
      </c>
      <c r="E43" t="n">
        <v>13.87</v>
      </c>
      <c r="F43" t="n">
        <v>10.61</v>
      </c>
      <c r="G43" t="n">
        <v>53.07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165.39</v>
      </c>
      <c r="Q43" t="n">
        <v>197.76</v>
      </c>
      <c r="R43" t="n">
        <v>34.27</v>
      </c>
      <c r="S43" t="n">
        <v>25.4</v>
      </c>
      <c r="T43" t="n">
        <v>3572.52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309.5706428719432</v>
      </c>
      <c r="AB43" t="n">
        <v>423.568210870274</v>
      </c>
      <c r="AC43" t="n">
        <v>383.1434553065318</v>
      </c>
      <c r="AD43" t="n">
        <v>309570.6428719432</v>
      </c>
      <c r="AE43" t="n">
        <v>423568.210870274</v>
      </c>
      <c r="AF43" t="n">
        <v>1.63465637990691e-06</v>
      </c>
      <c r="AG43" t="n">
        <v>13</v>
      </c>
      <c r="AH43" t="n">
        <v>383143.4553065319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7.2167</v>
      </c>
      <c r="E44" t="n">
        <v>13.86</v>
      </c>
      <c r="F44" t="n">
        <v>10.6</v>
      </c>
      <c r="G44" t="n">
        <v>53.01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164.98</v>
      </c>
      <c r="Q44" t="n">
        <v>197.75</v>
      </c>
      <c r="R44" t="n">
        <v>34.04</v>
      </c>
      <c r="S44" t="n">
        <v>25.4</v>
      </c>
      <c r="T44" t="n">
        <v>3454.34</v>
      </c>
      <c r="U44" t="n">
        <v>0.75</v>
      </c>
      <c r="V44" t="n">
        <v>0.88</v>
      </c>
      <c r="W44" t="n">
        <v>2.95</v>
      </c>
      <c r="X44" t="n">
        <v>0.21</v>
      </c>
      <c r="Y44" t="n">
        <v>1</v>
      </c>
      <c r="Z44" t="n">
        <v>10</v>
      </c>
      <c r="AA44" t="n">
        <v>309.0697247392478</v>
      </c>
      <c r="AB44" t="n">
        <v>422.8828325821718</v>
      </c>
      <c r="AC44" t="n">
        <v>382.5234885603116</v>
      </c>
      <c r="AD44" t="n">
        <v>309069.7247392478</v>
      </c>
      <c r="AE44" t="n">
        <v>422882.8325821718</v>
      </c>
      <c r="AF44" t="n">
        <v>1.636130023698954e-06</v>
      </c>
      <c r="AG44" t="n">
        <v>13</v>
      </c>
      <c r="AH44" t="n">
        <v>382523.4885603117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7.2117</v>
      </c>
      <c r="E45" t="n">
        <v>13.87</v>
      </c>
      <c r="F45" t="n">
        <v>10.61</v>
      </c>
      <c r="G45" t="n">
        <v>53.05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164.92</v>
      </c>
      <c r="Q45" t="n">
        <v>197.79</v>
      </c>
      <c r="R45" t="n">
        <v>34.3</v>
      </c>
      <c r="S45" t="n">
        <v>25.4</v>
      </c>
      <c r="T45" t="n">
        <v>3587.64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309.1810620415105</v>
      </c>
      <c r="AB45" t="n">
        <v>423.0351691909826</v>
      </c>
      <c r="AC45" t="n">
        <v>382.6612863769834</v>
      </c>
      <c r="AD45" t="n">
        <v>309181.0620415105</v>
      </c>
      <c r="AE45" t="n">
        <v>423035.1691909826</v>
      </c>
      <c r="AF45" t="n">
        <v>1.634996451551228e-06</v>
      </c>
      <c r="AG45" t="n">
        <v>13</v>
      </c>
      <c r="AH45" t="n">
        <v>382661.2863769834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7.2513</v>
      </c>
      <c r="E46" t="n">
        <v>13.79</v>
      </c>
      <c r="F46" t="n">
        <v>10.58</v>
      </c>
      <c r="G46" t="n">
        <v>57.71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164.51</v>
      </c>
      <c r="Q46" t="n">
        <v>197.8</v>
      </c>
      <c r="R46" t="n">
        <v>33.28</v>
      </c>
      <c r="S46" t="n">
        <v>25.4</v>
      </c>
      <c r="T46" t="n">
        <v>3080.72</v>
      </c>
      <c r="U46" t="n">
        <v>0.76</v>
      </c>
      <c r="V46" t="n">
        <v>0.88</v>
      </c>
      <c r="W46" t="n">
        <v>2.96</v>
      </c>
      <c r="X46" t="n">
        <v>0.19</v>
      </c>
      <c r="Y46" t="n">
        <v>1</v>
      </c>
      <c r="Z46" t="n">
        <v>10</v>
      </c>
      <c r="AA46" t="n">
        <v>297.0508260333005</v>
      </c>
      <c r="AB46" t="n">
        <v>406.4380451363058</v>
      </c>
      <c r="AC46" t="n">
        <v>367.6481685478751</v>
      </c>
      <c r="AD46" t="n">
        <v>297050.8260333005</v>
      </c>
      <c r="AE46" t="n">
        <v>406438.0451363059</v>
      </c>
      <c r="AF46" t="n">
        <v>1.643974342961219e-06</v>
      </c>
      <c r="AG46" t="n">
        <v>12</v>
      </c>
      <c r="AH46" t="n">
        <v>367648.1685478751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7.2464</v>
      </c>
      <c r="E47" t="n">
        <v>13.8</v>
      </c>
      <c r="F47" t="n">
        <v>10.59</v>
      </c>
      <c r="G47" t="n">
        <v>57.76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164.68</v>
      </c>
      <c r="Q47" t="n">
        <v>197.75</v>
      </c>
      <c r="R47" t="n">
        <v>33.49</v>
      </c>
      <c r="S47" t="n">
        <v>25.4</v>
      </c>
      <c r="T47" t="n">
        <v>3184.16</v>
      </c>
      <c r="U47" t="n">
        <v>0.76</v>
      </c>
      <c r="V47" t="n">
        <v>0.88</v>
      </c>
      <c r="W47" t="n">
        <v>2.96</v>
      </c>
      <c r="X47" t="n">
        <v>0.2</v>
      </c>
      <c r="Y47" t="n">
        <v>1</v>
      </c>
      <c r="Z47" t="n">
        <v>10</v>
      </c>
      <c r="AA47" t="n">
        <v>297.3312144542999</v>
      </c>
      <c r="AB47" t="n">
        <v>406.8216849437813</v>
      </c>
      <c r="AC47" t="n">
        <v>367.995194310567</v>
      </c>
      <c r="AD47" t="n">
        <v>297331.2144542999</v>
      </c>
      <c r="AE47" t="n">
        <v>406821.6849437814</v>
      </c>
      <c r="AF47" t="n">
        <v>1.642863442256447e-06</v>
      </c>
      <c r="AG47" t="n">
        <v>12</v>
      </c>
      <c r="AH47" t="n">
        <v>367995.194310567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7.2487</v>
      </c>
      <c r="E48" t="n">
        <v>13.8</v>
      </c>
      <c r="F48" t="n">
        <v>10.59</v>
      </c>
      <c r="G48" t="n">
        <v>57.74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164.67</v>
      </c>
      <c r="Q48" t="n">
        <v>197.75</v>
      </c>
      <c r="R48" t="n">
        <v>33.51</v>
      </c>
      <c r="S48" t="n">
        <v>25.4</v>
      </c>
      <c r="T48" t="n">
        <v>3196.84</v>
      </c>
      <c r="U48" t="n">
        <v>0.76</v>
      </c>
      <c r="V48" t="n">
        <v>0.88</v>
      </c>
      <c r="W48" t="n">
        <v>2.96</v>
      </c>
      <c r="X48" t="n">
        <v>0.2</v>
      </c>
      <c r="Y48" t="n">
        <v>1</v>
      </c>
      <c r="Z48" t="n">
        <v>10</v>
      </c>
      <c r="AA48" t="n">
        <v>297.2708999282034</v>
      </c>
      <c r="AB48" t="n">
        <v>406.7391599482872</v>
      </c>
      <c r="AC48" t="n">
        <v>367.9205453848182</v>
      </c>
      <c r="AD48" t="n">
        <v>297270.8999282034</v>
      </c>
      <c r="AE48" t="n">
        <v>406739.1599482872</v>
      </c>
      <c r="AF48" t="n">
        <v>1.643384885444401e-06</v>
      </c>
      <c r="AG48" t="n">
        <v>12</v>
      </c>
      <c r="AH48" t="n">
        <v>367920.5453848182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7.2487</v>
      </c>
      <c r="E49" t="n">
        <v>13.8</v>
      </c>
      <c r="F49" t="n">
        <v>10.59</v>
      </c>
      <c r="G49" t="n">
        <v>57.74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164.7</v>
      </c>
      <c r="Q49" t="n">
        <v>197.79</v>
      </c>
      <c r="R49" t="n">
        <v>33.39</v>
      </c>
      <c r="S49" t="n">
        <v>25.4</v>
      </c>
      <c r="T49" t="n">
        <v>3137.4</v>
      </c>
      <c r="U49" t="n">
        <v>0.76</v>
      </c>
      <c r="V49" t="n">
        <v>0.88</v>
      </c>
      <c r="W49" t="n">
        <v>2.96</v>
      </c>
      <c r="X49" t="n">
        <v>0.2</v>
      </c>
      <c r="Y49" t="n">
        <v>1</v>
      </c>
      <c r="Z49" t="n">
        <v>10</v>
      </c>
      <c r="AA49" t="n">
        <v>297.2934224159611</v>
      </c>
      <c r="AB49" t="n">
        <v>406.7699762096592</v>
      </c>
      <c r="AC49" t="n">
        <v>367.9484205854558</v>
      </c>
      <c r="AD49" t="n">
        <v>297293.4224159611</v>
      </c>
      <c r="AE49" t="n">
        <v>406769.9762096592</v>
      </c>
      <c r="AF49" t="n">
        <v>1.643384885444401e-06</v>
      </c>
      <c r="AG49" t="n">
        <v>12</v>
      </c>
      <c r="AH49" t="n">
        <v>367948.4205854558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7.2525</v>
      </c>
      <c r="E50" t="n">
        <v>13.79</v>
      </c>
      <c r="F50" t="n">
        <v>10.58</v>
      </c>
      <c r="G50" t="n">
        <v>57.7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164.33</v>
      </c>
      <c r="Q50" t="n">
        <v>197.76</v>
      </c>
      <c r="R50" t="n">
        <v>33.38</v>
      </c>
      <c r="S50" t="n">
        <v>25.4</v>
      </c>
      <c r="T50" t="n">
        <v>3133.33</v>
      </c>
      <c r="U50" t="n">
        <v>0.76</v>
      </c>
      <c r="V50" t="n">
        <v>0.88</v>
      </c>
      <c r="W50" t="n">
        <v>2.95</v>
      </c>
      <c r="X50" t="n">
        <v>0.19</v>
      </c>
      <c r="Y50" t="n">
        <v>1</v>
      </c>
      <c r="Z50" t="n">
        <v>10</v>
      </c>
      <c r="AA50" t="n">
        <v>296.8882712466001</v>
      </c>
      <c r="AB50" t="n">
        <v>406.2156305057313</v>
      </c>
      <c r="AC50" t="n">
        <v>367.4469808574817</v>
      </c>
      <c r="AD50" t="n">
        <v>296888.2712466001</v>
      </c>
      <c r="AE50" t="n">
        <v>406215.6305057313</v>
      </c>
      <c r="AF50" t="n">
        <v>1.644246400276673e-06</v>
      </c>
      <c r="AG50" t="n">
        <v>12</v>
      </c>
      <c r="AH50" t="n">
        <v>367446.9808574817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7.2849</v>
      </c>
      <c r="E51" t="n">
        <v>13.73</v>
      </c>
      <c r="F51" t="n">
        <v>10.56</v>
      </c>
      <c r="G51" t="n">
        <v>63.38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164.19</v>
      </c>
      <c r="Q51" t="n">
        <v>197.76</v>
      </c>
      <c r="R51" t="n">
        <v>32.75</v>
      </c>
      <c r="S51" t="n">
        <v>25.4</v>
      </c>
      <c r="T51" t="n">
        <v>2821.64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295.9651466464934</v>
      </c>
      <c r="AB51" t="n">
        <v>404.9525707024823</v>
      </c>
      <c r="AC51" t="n">
        <v>366.3044657091392</v>
      </c>
      <c r="AD51" t="n">
        <v>295965.1466464934</v>
      </c>
      <c r="AE51" t="n">
        <v>404952.5707024822</v>
      </c>
      <c r="AF51" t="n">
        <v>1.651591947793938e-06</v>
      </c>
      <c r="AG51" t="n">
        <v>12</v>
      </c>
      <c r="AH51" t="n">
        <v>366304.4657091391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7.2823</v>
      </c>
      <c r="E52" t="n">
        <v>13.73</v>
      </c>
      <c r="F52" t="n">
        <v>10.57</v>
      </c>
      <c r="G52" t="n">
        <v>63.41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164.39</v>
      </c>
      <c r="Q52" t="n">
        <v>197.83</v>
      </c>
      <c r="R52" t="n">
        <v>32.73</v>
      </c>
      <c r="S52" t="n">
        <v>25.4</v>
      </c>
      <c r="T52" t="n">
        <v>2809.3</v>
      </c>
      <c r="U52" t="n">
        <v>0.78</v>
      </c>
      <c r="V52" t="n">
        <v>0.88</v>
      </c>
      <c r="W52" t="n">
        <v>2.96</v>
      </c>
      <c r="X52" t="n">
        <v>0.18</v>
      </c>
      <c r="Y52" t="n">
        <v>1</v>
      </c>
      <c r="Z52" t="n">
        <v>10</v>
      </c>
      <c r="AA52" t="n">
        <v>296.2137089438797</v>
      </c>
      <c r="AB52" t="n">
        <v>405.2926646035609</v>
      </c>
      <c r="AC52" t="n">
        <v>366.6121015256236</v>
      </c>
      <c r="AD52" t="n">
        <v>296213.7089438797</v>
      </c>
      <c r="AE52" t="n">
        <v>405292.6646035609</v>
      </c>
      <c r="AF52" t="n">
        <v>1.65100249027712e-06</v>
      </c>
      <c r="AG52" t="n">
        <v>12</v>
      </c>
      <c r="AH52" t="n">
        <v>366612.1015256236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7.2851</v>
      </c>
      <c r="E53" t="n">
        <v>13.73</v>
      </c>
      <c r="F53" t="n">
        <v>10.56</v>
      </c>
      <c r="G53" t="n">
        <v>63.37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164.28</v>
      </c>
      <c r="Q53" t="n">
        <v>197.75</v>
      </c>
      <c r="R53" t="n">
        <v>32.68</v>
      </c>
      <c r="S53" t="n">
        <v>25.4</v>
      </c>
      <c r="T53" t="n">
        <v>2785.8</v>
      </c>
      <c r="U53" t="n">
        <v>0.78</v>
      </c>
      <c r="V53" t="n">
        <v>0.88</v>
      </c>
      <c r="W53" t="n">
        <v>2.96</v>
      </c>
      <c r="X53" t="n">
        <v>0.17</v>
      </c>
      <c r="Y53" t="n">
        <v>1</v>
      </c>
      <c r="Z53" t="n">
        <v>10</v>
      </c>
      <c r="AA53" t="n">
        <v>296.0278450398564</v>
      </c>
      <c r="AB53" t="n">
        <v>405.0383574103394</v>
      </c>
      <c r="AC53" t="n">
        <v>366.3820650540008</v>
      </c>
      <c r="AD53" t="n">
        <v>296027.8450398564</v>
      </c>
      <c r="AE53" t="n">
        <v>405038.3574103394</v>
      </c>
      <c r="AF53" t="n">
        <v>1.651637290679847e-06</v>
      </c>
      <c r="AG53" t="n">
        <v>12</v>
      </c>
      <c r="AH53" t="n">
        <v>366382.0650540008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7.2827</v>
      </c>
      <c r="E54" t="n">
        <v>13.73</v>
      </c>
      <c r="F54" t="n">
        <v>10.57</v>
      </c>
      <c r="G54" t="n">
        <v>63.4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164.18</v>
      </c>
      <c r="Q54" t="n">
        <v>197.76</v>
      </c>
      <c r="R54" t="n">
        <v>32.78</v>
      </c>
      <c r="S54" t="n">
        <v>25.4</v>
      </c>
      <c r="T54" t="n">
        <v>2836.71</v>
      </c>
      <c r="U54" t="n">
        <v>0.77</v>
      </c>
      <c r="V54" t="n">
        <v>0.88</v>
      </c>
      <c r="W54" t="n">
        <v>2.96</v>
      </c>
      <c r="X54" t="n">
        <v>0.18</v>
      </c>
      <c r="Y54" t="n">
        <v>1</v>
      </c>
      <c r="Z54" t="n">
        <v>10</v>
      </c>
      <c r="AA54" t="n">
        <v>296.0477079916153</v>
      </c>
      <c r="AB54" t="n">
        <v>405.0655347772276</v>
      </c>
      <c r="AC54" t="n">
        <v>366.4066486511368</v>
      </c>
      <c r="AD54" t="n">
        <v>296047.7079916153</v>
      </c>
      <c r="AE54" t="n">
        <v>405065.5347772276</v>
      </c>
      <c r="AF54" t="n">
        <v>1.651093176048939e-06</v>
      </c>
      <c r="AG54" t="n">
        <v>12</v>
      </c>
      <c r="AH54" t="n">
        <v>366406.6486511368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7.283</v>
      </c>
      <c r="E55" t="n">
        <v>13.73</v>
      </c>
      <c r="F55" t="n">
        <v>10.57</v>
      </c>
      <c r="G55" t="n">
        <v>63.4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164.09</v>
      </c>
      <c r="Q55" t="n">
        <v>197.75</v>
      </c>
      <c r="R55" t="n">
        <v>32.94</v>
      </c>
      <c r="S55" t="n">
        <v>25.4</v>
      </c>
      <c r="T55" t="n">
        <v>2918.1</v>
      </c>
      <c r="U55" t="n">
        <v>0.77</v>
      </c>
      <c r="V55" t="n">
        <v>0.88</v>
      </c>
      <c r="W55" t="n">
        <v>2.95</v>
      </c>
      <c r="X55" t="n">
        <v>0.18</v>
      </c>
      <c r="Y55" t="n">
        <v>1</v>
      </c>
      <c r="Z55" t="n">
        <v>10</v>
      </c>
      <c r="AA55" t="n">
        <v>295.9736561794861</v>
      </c>
      <c r="AB55" t="n">
        <v>404.9642138209369</v>
      </c>
      <c r="AC55" t="n">
        <v>366.3149976247098</v>
      </c>
      <c r="AD55" t="n">
        <v>295973.6561794861</v>
      </c>
      <c r="AE55" t="n">
        <v>404964.213820937</v>
      </c>
      <c r="AF55" t="n">
        <v>1.651161190377802e-06</v>
      </c>
      <c r="AG55" t="n">
        <v>12</v>
      </c>
      <c r="AH55" t="n">
        <v>366314.9976247098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7.2817</v>
      </c>
      <c r="E56" t="n">
        <v>13.73</v>
      </c>
      <c r="F56" t="n">
        <v>10.57</v>
      </c>
      <c r="G56" t="n">
        <v>63.41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163.78</v>
      </c>
      <c r="Q56" t="n">
        <v>197.78</v>
      </c>
      <c r="R56" t="n">
        <v>32.94</v>
      </c>
      <c r="S56" t="n">
        <v>25.4</v>
      </c>
      <c r="T56" t="n">
        <v>2915.93</v>
      </c>
      <c r="U56" t="n">
        <v>0.77</v>
      </c>
      <c r="V56" t="n">
        <v>0.88</v>
      </c>
      <c r="W56" t="n">
        <v>2.96</v>
      </c>
      <c r="X56" t="n">
        <v>0.18</v>
      </c>
      <c r="Y56" t="n">
        <v>1</v>
      </c>
      <c r="Z56" t="n">
        <v>10</v>
      </c>
      <c r="AA56" t="n">
        <v>295.7714483492586</v>
      </c>
      <c r="AB56" t="n">
        <v>404.6875441468399</v>
      </c>
      <c r="AC56" t="n">
        <v>366.0647329160002</v>
      </c>
      <c r="AD56" t="n">
        <v>295771.4483492586</v>
      </c>
      <c r="AE56" t="n">
        <v>404687.5441468399</v>
      </c>
      <c r="AF56" t="n">
        <v>1.650866461619393e-06</v>
      </c>
      <c r="AG56" t="n">
        <v>12</v>
      </c>
      <c r="AH56" t="n">
        <v>366064.7329160002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7.32</v>
      </c>
      <c r="E57" t="n">
        <v>13.66</v>
      </c>
      <c r="F57" t="n">
        <v>10.54</v>
      </c>
      <c r="G57" t="n">
        <v>70.28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163.33</v>
      </c>
      <c r="Q57" t="n">
        <v>197.77</v>
      </c>
      <c r="R57" t="n">
        <v>32.16</v>
      </c>
      <c r="S57" t="n">
        <v>25.4</v>
      </c>
      <c r="T57" t="n">
        <v>2531.8</v>
      </c>
      <c r="U57" t="n">
        <v>0.79</v>
      </c>
      <c r="V57" t="n">
        <v>0.88</v>
      </c>
      <c r="W57" t="n">
        <v>2.95</v>
      </c>
      <c r="X57" t="n">
        <v>0.15</v>
      </c>
      <c r="Y57" t="n">
        <v>1</v>
      </c>
      <c r="Z57" t="n">
        <v>10</v>
      </c>
      <c r="AA57" t="n">
        <v>294.4543766867603</v>
      </c>
      <c r="AB57" t="n">
        <v>402.8854685931088</v>
      </c>
      <c r="AC57" t="n">
        <v>364.4346449238882</v>
      </c>
      <c r="AD57" t="n">
        <v>294454.3766867603</v>
      </c>
      <c r="AE57" t="n">
        <v>402885.4685931088</v>
      </c>
      <c r="AF57" t="n">
        <v>1.659549624270975e-06</v>
      </c>
      <c r="AG57" t="n">
        <v>12</v>
      </c>
      <c r="AH57" t="n">
        <v>364434.6449238883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7.3108</v>
      </c>
      <c r="E58" t="n">
        <v>13.68</v>
      </c>
      <c r="F58" t="n">
        <v>10.56</v>
      </c>
      <c r="G58" t="n">
        <v>70.40000000000001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163.74</v>
      </c>
      <c r="Q58" t="n">
        <v>197.77</v>
      </c>
      <c r="R58" t="n">
        <v>32.67</v>
      </c>
      <c r="S58" t="n">
        <v>25.4</v>
      </c>
      <c r="T58" t="n">
        <v>2784.56</v>
      </c>
      <c r="U58" t="n">
        <v>0.78</v>
      </c>
      <c r="V58" t="n">
        <v>0.88</v>
      </c>
      <c r="W58" t="n">
        <v>2.95</v>
      </c>
      <c r="X58" t="n">
        <v>0.17</v>
      </c>
      <c r="Y58" t="n">
        <v>1</v>
      </c>
      <c r="Z58" t="n">
        <v>10</v>
      </c>
      <c r="AA58" t="n">
        <v>295.0454166617716</v>
      </c>
      <c r="AB58" t="n">
        <v>403.6941555617626</v>
      </c>
      <c r="AC58" t="n">
        <v>365.1661519432531</v>
      </c>
      <c r="AD58" t="n">
        <v>295045.4166617716</v>
      </c>
      <c r="AE58" t="n">
        <v>403694.1555617626</v>
      </c>
      <c r="AF58" t="n">
        <v>1.657463851519159e-06</v>
      </c>
      <c r="AG58" t="n">
        <v>12</v>
      </c>
      <c r="AH58" t="n">
        <v>365166.1519432531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7.3138</v>
      </c>
      <c r="E59" t="n">
        <v>13.67</v>
      </c>
      <c r="F59" t="n">
        <v>10.55</v>
      </c>
      <c r="G59" t="n">
        <v>70.36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163.7</v>
      </c>
      <c r="Q59" t="n">
        <v>197.78</v>
      </c>
      <c r="R59" t="n">
        <v>32.47</v>
      </c>
      <c r="S59" t="n">
        <v>25.4</v>
      </c>
      <c r="T59" t="n">
        <v>2683.71</v>
      </c>
      <c r="U59" t="n">
        <v>0.78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294.9083255369576</v>
      </c>
      <c r="AB59" t="n">
        <v>403.5065814367585</v>
      </c>
      <c r="AC59" t="n">
        <v>364.9964796294774</v>
      </c>
      <c r="AD59" t="n">
        <v>294908.3255369576</v>
      </c>
      <c r="AE59" t="n">
        <v>403506.5814367585</v>
      </c>
      <c r="AF59" t="n">
        <v>1.658143994807795e-06</v>
      </c>
      <c r="AG59" t="n">
        <v>12</v>
      </c>
      <c r="AH59" t="n">
        <v>364996.4796294774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7.315</v>
      </c>
      <c r="E60" t="n">
        <v>13.67</v>
      </c>
      <c r="F60" t="n">
        <v>10.55</v>
      </c>
      <c r="G60" t="n">
        <v>70.34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163.77</v>
      </c>
      <c r="Q60" t="n">
        <v>197.78</v>
      </c>
      <c r="R60" t="n">
        <v>32.38</v>
      </c>
      <c r="S60" t="n">
        <v>25.4</v>
      </c>
      <c r="T60" t="n">
        <v>2643.18</v>
      </c>
      <c r="U60" t="n">
        <v>0.78</v>
      </c>
      <c r="V60" t="n">
        <v>0.88</v>
      </c>
      <c r="W60" t="n">
        <v>2.95</v>
      </c>
      <c r="X60" t="n">
        <v>0.16</v>
      </c>
      <c r="Y60" t="n">
        <v>1</v>
      </c>
      <c r="Z60" t="n">
        <v>10</v>
      </c>
      <c r="AA60" t="n">
        <v>294.9334973827252</v>
      </c>
      <c r="AB60" t="n">
        <v>403.5410226666414</v>
      </c>
      <c r="AC60" t="n">
        <v>365.0276338367188</v>
      </c>
      <c r="AD60" t="n">
        <v>294933.4973827252</v>
      </c>
      <c r="AE60" t="n">
        <v>403541.0226666414</v>
      </c>
      <c r="AF60" t="n">
        <v>1.658416052123249e-06</v>
      </c>
      <c r="AG60" t="n">
        <v>12</v>
      </c>
      <c r="AH60" t="n">
        <v>365027.6338367188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7.3189</v>
      </c>
      <c r="E61" t="n">
        <v>13.66</v>
      </c>
      <c r="F61" t="n">
        <v>10.54</v>
      </c>
      <c r="G61" t="n">
        <v>70.3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163.57</v>
      </c>
      <c r="Q61" t="n">
        <v>197.78</v>
      </c>
      <c r="R61" t="n">
        <v>32.23</v>
      </c>
      <c r="S61" t="n">
        <v>25.4</v>
      </c>
      <c r="T61" t="n">
        <v>2564.39</v>
      </c>
      <c r="U61" t="n">
        <v>0.79</v>
      </c>
      <c r="V61" t="n">
        <v>0.88</v>
      </c>
      <c r="W61" t="n">
        <v>2.95</v>
      </c>
      <c r="X61" t="n">
        <v>0.15</v>
      </c>
      <c r="Y61" t="n">
        <v>1</v>
      </c>
      <c r="Z61" t="n">
        <v>10</v>
      </c>
      <c r="AA61" t="n">
        <v>294.6574092926948</v>
      </c>
      <c r="AB61" t="n">
        <v>403.1632667617147</v>
      </c>
      <c r="AC61" t="n">
        <v>364.6859304251747</v>
      </c>
      <c r="AD61" t="n">
        <v>294657.4092926948</v>
      </c>
      <c r="AE61" t="n">
        <v>403163.2667617147</v>
      </c>
      <c r="AF61" t="n">
        <v>1.659300238398475e-06</v>
      </c>
      <c r="AG61" t="n">
        <v>12</v>
      </c>
      <c r="AH61" t="n">
        <v>364685.9304251747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7.3151</v>
      </c>
      <c r="E62" t="n">
        <v>13.67</v>
      </c>
      <c r="F62" t="n">
        <v>10.55</v>
      </c>
      <c r="G62" t="n">
        <v>70.34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163.56</v>
      </c>
      <c r="Q62" t="n">
        <v>197.76</v>
      </c>
      <c r="R62" t="n">
        <v>32.47</v>
      </c>
      <c r="S62" t="n">
        <v>25.4</v>
      </c>
      <c r="T62" t="n">
        <v>2684.75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294.7750287032945</v>
      </c>
      <c r="AB62" t="n">
        <v>403.3241988282995</v>
      </c>
      <c r="AC62" t="n">
        <v>364.8315033611941</v>
      </c>
      <c r="AD62" t="n">
        <v>294775.0287032945</v>
      </c>
      <c r="AE62" t="n">
        <v>403324.1988282995</v>
      </c>
      <c r="AF62" t="n">
        <v>1.658438723566204e-06</v>
      </c>
      <c r="AG62" t="n">
        <v>12</v>
      </c>
      <c r="AH62" t="n">
        <v>364831.5033611941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7.3174</v>
      </c>
      <c r="E63" t="n">
        <v>13.67</v>
      </c>
      <c r="F63" t="n">
        <v>10.55</v>
      </c>
      <c r="G63" t="n">
        <v>70.31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163.42</v>
      </c>
      <c r="Q63" t="n">
        <v>197.75</v>
      </c>
      <c r="R63" t="n">
        <v>32.42</v>
      </c>
      <c r="S63" t="n">
        <v>25.4</v>
      </c>
      <c r="T63" t="n">
        <v>2662.38</v>
      </c>
      <c r="U63" t="n">
        <v>0.78</v>
      </c>
      <c r="V63" t="n">
        <v>0.88</v>
      </c>
      <c r="W63" t="n">
        <v>2.95</v>
      </c>
      <c r="X63" t="n">
        <v>0.16</v>
      </c>
      <c r="Y63" t="n">
        <v>1</v>
      </c>
      <c r="Z63" t="n">
        <v>10</v>
      </c>
      <c r="AA63" t="n">
        <v>294.6194027580418</v>
      </c>
      <c r="AB63" t="n">
        <v>403.1112645442726</v>
      </c>
      <c r="AC63" t="n">
        <v>364.6388912263795</v>
      </c>
      <c r="AD63" t="n">
        <v>294619.4027580418</v>
      </c>
      <c r="AE63" t="n">
        <v>403111.2645442726</v>
      </c>
      <c r="AF63" t="n">
        <v>1.658960166754158e-06</v>
      </c>
      <c r="AG63" t="n">
        <v>12</v>
      </c>
      <c r="AH63" t="n">
        <v>364638.8912263796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7.3166</v>
      </c>
      <c r="E64" t="n">
        <v>13.67</v>
      </c>
      <c r="F64" t="n">
        <v>10.55</v>
      </c>
      <c r="G64" t="n">
        <v>70.31999999999999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163.31</v>
      </c>
      <c r="Q64" t="n">
        <v>197.77</v>
      </c>
      <c r="R64" t="n">
        <v>32.28</v>
      </c>
      <c r="S64" t="n">
        <v>25.4</v>
      </c>
      <c r="T64" t="n">
        <v>2588.7</v>
      </c>
      <c r="U64" t="n">
        <v>0.79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294.5554873854201</v>
      </c>
      <c r="AB64" t="n">
        <v>403.0238127117043</v>
      </c>
      <c r="AC64" t="n">
        <v>364.5597856739722</v>
      </c>
      <c r="AD64" t="n">
        <v>294555.4873854201</v>
      </c>
      <c r="AE64" t="n">
        <v>403023.8127117043</v>
      </c>
      <c r="AF64" t="n">
        <v>1.658778795210522e-06</v>
      </c>
      <c r="AG64" t="n">
        <v>12</v>
      </c>
      <c r="AH64" t="n">
        <v>364559.7856739722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7.3513</v>
      </c>
      <c r="E65" t="n">
        <v>13.6</v>
      </c>
      <c r="F65" t="n">
        <v>10.53</v>
      </c>
      <c r="G65" t="n">
        <v>78.97</v>
      </c>
      <c r="H65" t="n">
        <v>1.14</v>
      </c>
      <c r="I65" t="n">
        <v>8</v>
      </c>
      <c r="J65" t="n">
        <v>260.69</v>
      </c>
      <c r="K65" t="n">
        <v>57.72</v>
      </c>
      <c r="L65" t="n">
        <v>16.75</v>
      </c>
      <c r="M65" t="n">
        <v>6</v>
      </c>
      <c r="N65" t="n">
        <v>66.20999999999999</v>
      </c>
      <c r="O65" t="n">
        <v>32385.86</v>
      </c>
      <c r="P65" t="n">
        <v>162.9</v>
      </c>
      <c r="Q65" t="n">
        <v>197.78</v>
      </c>
      <c r="R65" t="n">
        <v>31.76</v>
      </c>
      <c r="S65" t="n">
        <v>25.4</v>
      </c>
      <c r="T65" t="n">
        <v>2336.27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293.3999073978424</v>
      </c>
      <c r="AB65" t="n">
        <v>401.4426971921095</v>
      </c>
      <c r="AC65" t="n">
        <v>363.1295696004579</v>
      </c>
      <c r="AD65" t="n">
        <v>293399.9073978424</v>
      </c>
      <c r="AE65" t="n">
        <v>401442.6971921095</v>
      </c>
      <c r="AF65" t="n">
        <v>1.66664578591574e-06</v>
      </c>
      <c r="AG65" t="n">
        <v>12</v>
      </c>
      <c r="AH65" t="n">
        <v>363129.5696004579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7.3574</v>
      </c>
      <c r="E66" t="n">
        <v>13.59</v>
      </c>
      <c r="F66" t="n">
        <v>10.52</v>
      </c>
      <c r="G66" t="n">
        <v>78.89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162.79</v>
      </c>
      <c r="Q66" t="n">
        <v>197.75</v>
      </c>
      <c r="R66" t="n">
        <v>31.42</v>
      </c>
      <c r="S66" t="n">
        <v>25.4</v>
      </c>
      <c r="T66" t="n">
        <v>2167.13</v>
      </c>
      <c r="U66" t="n">
        <v>0.8100000000000001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293.1440568820721</v>
      </c>
      <c r="AB66" t="n">
        <v>401.0926312291045</v>
      </c>
      <c r="AC66" t="n">
        <v>362.8129134416415</v>
      </c>
      <c r="AD66" t="n">
        <v>293144.0568820721</v>
      </c>
      <c r="AE66" t="n">
        <v>401092.6312291045</v>
      </c>
      <c r="AF66" t="n">
        <v>1.668028743935966e-06</v>
      </c>
      <c r="AG66" t="n">
        <v>12</v>
      </c>
      <c r="AH66" t="n">
        <v>362812.9134416415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7.3567</v>
      </c>
      <c r="E67" t="n">
        <v>13.59</v>
      </c>
      <c r="F67" t="n">
        <v>10.52</v>
      </c>
      <c r="G67" t="n">
        <v>78.90000000000001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162.95</v>
      </c>
      <c r="Q67" t="n">
        <v>197.75</v>
      </c>
      <c r="R67" t="n">
        <v>31.48</v>
      </c>
      <c r="S67" t="n">
        <v>25.4</v>
      </c>
      <c r="T67" t="n">
        <v>2197.5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293.2778507471559</v>
      </c>
      <c r="AB67" t="n">
        <v>401.2756938978807</v>
      </c>
      <c r="AC67" t="n">
        <v>362.9785048662398</v>
      </c>
      <c r="AD67" t="n">
        <v>293277.8507471558</v>
      </c>
      <c r="AE67" t="n">
        <v>401275.6938978807</v>
      </c>
      <c r="AF67" t="n">
        <v>1.667870043835285e-06</v>
      </c>
      <c r="AG67" t="n">
        <v>12</v>
      </c>
      <c r="AH67" t="n">
        <v>362978.5048662398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7.3513</v>
      </c>
      <c r="E68" t="n">
        <v>13.6</v>
      </c>
      <c r="F68" t="n">
        <v>10.53</v>
      </c>
      <c r="G68" t="n">
        <v>78.97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163.16</v>
      </c>
      <c r="Q68" t="n">
        <v>197.75</v>
      </c>
      <c r="R68" t="n">
        <v>31.62</v>
      </c>
      <c r="S68" t="n">
        <v>25.4</v>
      </c>
      <c r="T68" t="n">
        <v>2268.32</v>
      </c>
      <c r="U68" t="n">
        <v>0.8</v>
      </c>
      <c r="V68" t="n">
        <v>0.88</v>
      </c>
      <c r="W68" t="n">
        <v>2.95</v>
      </c>
      <c r="X68" t="n">
        <v>0.14</v>
      </c>
      <c r="Y68" t="n">
        <v>1</v>
      </c>
      <c r="Z68" t="n">
        <v>10</v>
      </c>
      <c r="AA68" t="n">
        <v>293.5923780122111</v>
      </c>
      <c r="AB68" t="n">
        <v>401.706043977893</v>
      </c>
      <c r="AC68" t="n">
        <v>363.3677829386158</v>
      </c>
      <c r="AD68" t="n">
        <v>293592.3780122111</v>
      </c>
      <c r="AE68" t="n">
        <v>401706.0439778931</v>
      </c>
      <c r="AF68" t="n">
        <v>1.66664578591574e-06</v>
      </c>
      <c r="AG68" t="n">
        <v>12</v>
      </c>
      <c r="AH68" t="n">
        <v>363367.7829386158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7.3541</v>
      </c>
      <c r="E69" t="n">
        <v>13.6</v>
      </c>
      <c r="F69" t="n">
        <v>10.52</v>
      </c>
      <c r="G69" t="n">
        <v>78.93000000000001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163.09</v>
      </c>
      <c r="Q69" t="n">
        <v>197.75</v>
      </c>
      <c r="R69" t="n">
        <v>31.59</v>
      </c>
      <c r="S69" t="n">
        <v>25.4</v>
      </c>
      <c r="T69" t="n">
        <v>2252.68</v>
      </c>
      <c r="U69" t="n">
        <v>0.8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293.4388556154647</v>
      </c>
      <c r="AB69" t="n">
        <v>401.4959878617345</v>
      </c>
      <c r="AC69" t="n">
        <v>363.1777742833679</v>
      </c>
      <c r="AD69" t="n">
        <v>293438.8556154647</v>
      </c>
      <c r="AE69" t="n">
        <v>401495.9878617345</v>
      </c>
      <c r="AF69" t="n">
        <v>1.667280586318467e-06</v>
      </c>
      <c r="AG69" t="n">
        <v>12</v>
      </c>
      <c r="AH69" t="n">
        <v>363177.7742833678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7.355</v>
      </c>
      <c r="E70" t="n">
        <v>13.6</v>
      </c>
      <c r="F70" t="n">
        <v>10.52</v>
      </c>
      <c r="G70" t="n">
        <v>78.92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</v>
      </c>
      <c r="Q70" t="n">
        <v>197.79</v>
      </c>
      <c r="R70" t="n">
        <v>31.51</v>
      </c>
      <c r="S70" t="n">
        <v>25.4</v>
      </c>
      <c r="T70" t="n">
        <v>2208.98</v>
      </c>
      <c r="U70" t="n">
        <v>0.8100000000000001</v>
      </c>
      <c r="V70" t="n">
        <v>0.88</v>
      </c>
      <c r="W70" t="n">
        <v>2.95</v>
      </c>
      <c r="X70" t="n">
        <v>0.13</v>
      </c>
      <c r="Y70" t="n">
        <v>1</v>
      </c>
      <c r="Z70" t="n">
        <v>10</v>
      </c>
      <c r="AA70" t="n">
        <v>293.3523760051289</v>
      </c>
      <c r="AB70" t="n">
        <v>401.3776626436618</v>
      </c>
      <c r="AC70" t="n">
        <v>363.0707418580375</v>
      </c>
      <c r="AD70" t="n">
        <v>293352.3760051289</v>
      </c>
      <c r="AE70" t="n">
        <v>401377.6626436618</v>
      </c>
      <c r="AF70" t="n">
        <v>1.667484629305058e-06</v>
      </c>
      <c r="AG70" t="n">
        <v>12</v>
      </c>
      <c r="AH70" t="n">
        <v>363070.7418580375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7.355</v>
      </c>
      <c r="E71" t="n">
        <v>13.6</v>
      </c>
      <c r="F71" t="n">
        <v>10.52</v>
      </c>
      <c r="G71" t="n">
        <v>78.92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162.91</v>
      </c>
      <c r="Q71" t="n">
        <v>197.78</v>
      </c>
      <c r="R71" t="n">
        <v>31.34</v>
      </c>
      <c r="S71" t="n">
        <v>25.4</v>
      </c>
      <c r="T71" t="n">
        <v>2127.25</v>
      </c>
      <c r="U71" t="n">
        <v>0.8100000000000001</v>
      </c>
      <c r="V71" t="n">
        <v>0.88</v>
      </c>
      <c r="W71" t="n">
        <v>2.96</v>
      </c>
      <c r="X71" t="n">
        <v>0.13</v>
      </c>
      <c r="Y71" t="n">
        <v>1</v>
      </c>
      <c r="Z71" t="n">
        <v>10</v>
      </c>
      <c r="AA71" t="n">
        <v>293.285785077729</v>
      </c>
      <c r="AB71" t="n">
        <v>401.286549999009</v>
      </c>
      <c r="AC71" t="n">
        <v>362.988324876313</v>
      </c>
      <c r="AD71" t="n">
        <v>293285.785077729</v>
      </c>
      <c r="AE71" t="n">
        <v>401286.5499990089</v>
      </c>
      <c r="AF71" t="n">
        <v>1.667484629305058e-06</v>
      </c>
      <c r="AG71" t="n">
        <v>12</v>
      </c>
      <c r="AH71" t="n">
        <v>362988.324876313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7.3504</v>
      </c>
      <c r="E72" t="n">
        <v>13.6</v>
      </c>
      <c r="F72" t="n">
        <v>10.53</v>
      </c>
      <c r="G72" t="n">
        <v>78.98999999999999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163.01</v>
      </c>
      <c r="Q72" t="n">
        <v>197.75</v>
      </c>
      <c r="R72" t="n">
        <v>31.71</v>
      </c>
      <c r="S72" t="n">
        <v>25.4</v>
      </c>
      <c r="T72" t="n">
        <v>2312.14</v>
      </c>
      <c r="U72" t="n">
        <v>0.8</v>
      </c>
      <c r="V72" t="n">
        <v>0.88</v>
      </c>
      <c r="W72" t="n">
        <v>2.95</v>
      </c>
      <c r="X72" t="n">
        <v>0.14</v>
      </c>
      <c r="Y72" t="n">
        <v>1</v>
      </c>
      <c r="Z72" t="n">
        <v>10</v>
      </c>
      <c r="AA72" t="n">
        <v>293.5012436043024</v>
      </c>
      <c r="AB72" t="n">
        <v>401.5813498604259</v>
      </c>
      <c r="AC72" t="n">
        <v>363.2549894527104</v>
      </c>
      <c r="AD72" t="n">
        <v>293501.2436043023</v>
      </c>
      <c r="AE72" t="n">
        <v>401581.3498604259</v>
      </c>
      <c r="AF72" t="n">
        <v>1.666441742929149e-06</v>
      </c>
      <c r="AG72" t="n">
        <v>12</v>
      </c>
      <c r="AH72" t="n">
        <v>363254.9894527104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7.3538</v>
      </c>
      <c r="E73" t="n">
        <v>13.6</v>
      </c>
      <c r="F73" t="n">
        <v>10.53</v>
      </c>
      <c r="G73" t="n">
        <v>78.94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162.84</v>
      </c>
      <c r="Q73" t="n">
        <v>197.75</v>
      </c>
      <c r="R73" t="n">
        <v>31.63</v>
      </c>
      <c r="S73" t="n">
        <v>25.4</v>
      </c>
      <c r="T73" t="n">
        <v>2272</v>
      </c>
      <c r="U73" t="n">
        <v>0.8</v>
      </c>
      <c r="V73" t="n">
        <v>0.88</v>
      </c>
      <c r="W73" t="n">
        <v>2.95</v>
      </c>
      <c r="X73" t="n">
        <v>0.14</v>
      </c>
      <c r="Y73" t="n">
        <v>1</v>
      </c>
      <c r="Z73" t="n">
        <v>10</v>
      </c>
      <c r="AA73" t="n">
        <v>293.3002640862048</v>
      </c>
      <c r="AB73" t="n">
        <v>401.3063608171742</v>
      </c>
      <c r="AC73" t="n">
        <v>363.0062449777972</v>
      </c>
      <c r="AD73" t="n">
        <v>293300.2640862048</v>
      </c>
      <c r="AE73" t="n">
        <v>401306.3608171742</v>
      </c>
      <c r="AF73" t="n">
        <v>1.667212571989603e-06</v>
      </c>
      <c r="AG73" t="n">
        <v>12</v>
      </c>
      <c r="AH73" t="n">
        <v>363006.2449777971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7.354</v>
      </c>
      <c r="E74" t="n">
        <v>13.6</v>
      </c>
      <c r="F74" t="n">
        <v>10.52</v>
      </c>
      <c r="G74" t="n">
        <v>78.94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162.54</v>
      </c>
      <c r="Q74" t="n">
        <v>197.76</v>
      </c>
      <c r="R74" t="n">
        <v>31.47</v>
      </c>
      <c r="S74" t="n">
        <v>25.4</v>
      </c>
      <c r="T74" t="n">
        <v>2191.85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293.0340658767971</v>
      </c>
      <c r="AB74" t="n">
        <v>400.9421366832265</v>
      </c>
      <c r="AC74" t="n">
        <v>362.6767818840017</v>
      </c>
      <c r="AD74" t="n">
        <v>293034.0658767971</v>
      </c>
      <c r="AE74" t="n">
        <v>400942.1366832264</v>
      </c>
      <c r="AF74" t="n">
        <v>1.667257914875512e-06</v>
      </c>
      <c r="AG74" t="n">
        <v>12</v>
      </c>
      <c r="AH74" t="n">
        <v>362676.7818840017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7.3499</v>
      </c>
      <c r="E75" t="n">
        <v>13.61</v>
      </c>
      <c r="F75" t="n">
        <v>10.53</v>
      </c>
      <c r="G75" t="n">
        <v>78.98999999999999</v>
      </c>
      <c r="H75" t="n">
        <v>1.29</v>
      </c>
      <c r="I75" t="n">
        <v>8</v>
      </c>
      <c r="J75" t="n">
        <v>265.36</v>
      </c>
      <c r="K75" t="n">
        <v>57.72</v>
      </c>
      <c r="L75" t="n">
        <v>19.25</v>
      </c>
      <c r="M75" t="n">
        <v>6</v>
      </c>
      <c r="N75" t="n">
        <v>68.38</v>
      </c>
      <c r="O75" t="n">
        <v>32961.47</v>
      </c>
      <c r="P75" t="n">
        <v>162.39</v>
      </c>
      <c r="Q75" t="n">
        <v>197.77</v>
      </c>
      <c r="R75" t="n">
        <v>31.83</v>
      </c>
      <c r="S75" t="n">
        <v>25.4</v>
      </c>
      <c r="T75" t="n">
        <v>2373.12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293.0532489718324</v>
      </c>
      <c r="AB75" t="n">
        <v>400.9683838401522</v>
      </c>
      <c r="AC75" t="n">
        <v>362.7005240491085</v>
      </c>
      <c r="AD75" t="n">
        <v>293053.2489718324</v>
      </c>
      <c r="AE75" t="n">
        <v>400968.3838401522</v>
      </c>
      <c r="AF75" t="n">
        <v>1.666328385714377e-06</v>
      </c>
      <c r="AG75" t="n">
        <v>12</v>
      </c>
      <c r="AH75" t="n">
        <v>362700.5240491085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7.3866</v>
      </c>
      <c r="E76" t="n">
        <v>13.54</v>
      </c>
      <c r="F76" t="n">
        <v>10.51</v>
      </c>
      <c r="G76" t="n">
        <v>90.09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162.21</v>
      </c>
      <c r="Q76" t="n">
        <v>197.76</v>
      </c>
      <c r="R76" t="n">
        <v>31.09</v>
      </c>
      <c r="S76" t="n">
        <v>25.4</v>
      </c>
      <c r="T76" t="n">
        <v>2006.99</v>
      </c>
      <c r="U76" t="n">
        <v>0.82</v>
      </c>
      <c r="V76" t="n">
        <v>0.89</v>
      </c>
      <c r="W76" t="n">
        <v>2.95</v>
      </c>
      <c r="X76" t="n">
        <v>0.12</v>
      </c>
      <c r="Y76" t="n">
        <v>1</v>
      </c>
      <c r="Z76" t="n">
        <v>10</v>
      </c>
      <c r="AA76" t="n">
        <v>292.0357936771962</v>
      </c>
      <c r="AB76" t="n">
        <v>399.5762566190714</v>
      </c>
      <c r="AC76" t="n">
        <v>361.4412594961448</v>
      </c>
      <c r="AD76" t="n">
        <v>292035.7936771963</v>
      </c>
      <c r="AE76" t="n">
        <v>399576.2566190715</v>
      </c>
      <c r="AF76" t="n">
        <v>1.674648805278686e-06</v>
      </c>
      <c r="AG76" t="n">
        <v>12</v>
      </c>
      <c r="AH76" t="n">
        <v>361441.2594961448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7.3873</v>
      </c>
      <c r="E77" t="n">
        <v>13.54</v>
      </c>
      <c r="F77" t="n">
        <v>10.51</v>
      </c>
      <c r="G77" t="n">
        <v>90.08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162.48</v>
      </c>
      <c r="Q77" t="n">
        <v>197.8</v>
      </c>
      <c r="R77" t="n">
        <v>31.01</v>
      </c>
      <c r="S77" t="n">
        <v>25.4</v>
      </c>
      <c r="T77" t="n">
        <v>1965.17</v>
      </c>
      <c r="U77" t="n">
        <v>0.82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292.2194245898131</v>
      </c>
      <c r="AB77" t="n">
        <v>399.827508534938</v>
      </c>
      <c r="AC77" t="n">
        <v>361.6685322817954</v>
      </c>
      <c r="AD77" t="n">
        <v>292219.4245898131</v>
      </c>
      <c r="AE77" t="n">
        <v>399827.508534938</v>
      </c>
      <c r="AF77" t="n">
        <v>1.674807505379368e-06</v>
      </c>
      <c r="AG77" t="n">
        <v>12</v>
      </c>
      <c r="AH77" t="n">
        <v>361668.5322817953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7.3839</v>
      </c>
      <c r="E78" t="n">
        <v>13.54</v>
      </c>
      <c r="F78" t="n">
        <v>10.52</v>
      </c>
      <c r="G78" t="n">
        <v>90.13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162.75</v>
      </c>
      <c r="Q78" t="n">
        <v>197.75</v>
      </c>
      <c r="R78" t="n">
        <v>31.31</v>
      </c>
      <c r="S78" t="n">
        <v>25.4</v>
      </c>
      <c r="T78" t="n">
        <v>2116.14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292.5323155668175</v>
      </c>
      <c r="AB78" t="n">
        <v>400.255619773451</v>
      </c>
      <c r="AC78" t="n">
        <v>362.0557851845626</v>
      </c>
      <c r="AD78" t="n">
        <v>292532.3155668175</v>
      </c>
      <c r="AE78" t="n">
        <v>400255.6197734509</v>
      </c>
      <c r="AF78" t="n">
        <v>1.674036676318914e-06</v>
      </c>
      <c r="AG78" t="n">
        <v>12</v>
      </c>
      <c r="AH78" t="n">
        <v>362055.7851845626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7.3886</v>
      </c>
      <c r="E79" t="n">
        <v>13.53</v>
      </c>
      <c r="F79" t="n">
        <v>10.51</v>
      </c>
      <c r="G79" t="n">
        <v>90.06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162.66</v>
      </c>
      <c r="Q79" t="n">
        <v>197.76</v>
      </c>
      <c r="R79" t="n">
        <v>30.98</v>
      </c>
      <c r="S79" t="n">
        <v>25.4</v>
      </c>
      <c r="T79" t="n">
        <v>1951.65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292.32361789365</v>
      </c>
      <c r="AB79" t="n">
        <v>399.9700704099317</v>
      </c>
      <c r="AC79" t="n">
        <v>361.7974882515265</v>
      </c>
      <c r="AD79" t="n">
        <v>292323.61789365</v>
      </c>
      <c r="AE79" t="n">
        <v>399970.0704099317</v>
      </c>
      <c r="AF79" t="n">
        <v>1.675102234137777e-06</v>
      </c>
      <c r="AG79" t="n">
        <v>12</v>
      </c>
      <c r="AH79" t="n">
        <v>361797.4882515265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7.3923</v>
      </c>
      <c r="E80" t="n">
        <v>13.53</v>
      </c>
      <c r="F80" t="n">
        <v>10.5</v>
      </c>
      <c r="G80" t="n">
        <v>90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162.52</v>
      </c>
      <c r="Q80" t="n">
        <v>197.78</v>
      </c>
      <c r="R80" t="n">
        <v>30.85</v>
      </c>
      <c r="S80" t="n">
        <v>25.4</v>
      </c>
      <c r="T80" t="n">
        <v>1884.68</v>
      </c>
      <c r="U80" t="n">
        <v>0.82</v>
      </c>
      <c r="V80" t="n">
        <v>0.89</v>
      </c>
      <c r="W80" t="n">
        <v>2.95</v>
      </c>
      <c r="X80" t="n">
        <v>0.11</v>
      </c>
      <c r="Y80" t="n">
        <v>1</v>
      </c>
      <c r="Z80" t="n">
        <v>10</v>
      </c>
      <c r="AA80" t="n">
        <v>292.1001852436883</v>
      </c>
      <c r="AB80" t="n">
        <v>399.6643600011013</v>
      </c>
      <c r="AC80" t="n">
        <v>361.5209544150476</v>
      </c>
      <c r="AD80" t="n">
        <v>292100.1852436883</v>
      </c>
      <c r="AE80" t="n">
        <v>399664.3600011013</v>
      </c>
      <c r="AF80" t="n">
        <v>1.675941077527094e-06</v>
      </c>
      <c r="AG80" t="n">
        <v>12</v>
      </c>
      <c r="AH80" t="n">
        <v>361520.9544150477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7.3878</v>
      </c>
      <c r="E81" t="n">
        <v>13.54</v>
      </c>
      <c r="F81" t="n">
        <v>10.51</v>
      </c>
      <c r="G81" t="n">
        <v>90.06999999999999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162.66</v>
      </c>
      <c r="Q81" t="n">
        <v>197.75</v>
      </c>
      <c r="R81" t="n">
        <v>31.09</v>
      </c>
      <c r="S81" t="n">
        <v>25.4</v>
      </c>
      <c r="T81" t="n">
        <v>2005.61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292.3410974679685</v>
      </c>
      <c r="AB81" t="n">
        <v>399.9939867346586</v>
      </c>
      <c r="AC81" t="n">
        <v>361.8191220357883</v>
      </c>
      <c r="AD81" t="n">
        <v>292341.0974679685</v>
      </c>
      <c r="AE81" t="n">
        <v>399993.9867346586</v>
      </c>
      <c r="AF81" t="n">
        <v>1.674920862594141e-06</v>
      </c>
      <c r="AG81" t="n">
        <v>12</v>
      </c>
      <c r="AH81" t="n">
        <v>361819.1220357883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7.3849</v>
      </c>
      <c r="E82" t="n">
        <v>13.54</v>
      </c>
      <c r="F82" t="n">
        <v>10.51</v>
      </c>
      <c r="G82" t="n">
        <v>90.11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162.77</v>
      </c>
      <c r="Q82" t="n">
        <v>197.76</v>
      </c>
      <c r="R82" t="n">
        <v>31.23</v>
      </c>
      <c r="S82" t="n">
        <v>25.4</v>
      </c>
      <c r="T82" t="n">
        <v>2077.56</v>
      </c>
      <c r="U82" t="n">
        <v>0.8100000000000001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292.4855520550379</v>
      </c>
      <c r="AB82" t="n">
        <v>400.1916358735736</v>
      </c>
      <c r="AC82" t="n">
        <v>361.9979078182876</v>
      </c>
      <c r="AD82" t="n">
        <v>292485.5520550379</v>
      </c>
      <c r="AE82" t="n">
        <v>400191.6358735736</v>
      </c>
      <c r="AF82" t="n">
        <v>1.674263390748459e-06</v>
      </c>
      <c r="AG82" t="n">
        <v>12</v>
      </c>
      <c r="AH82" t="n">
        <v>361997.9078182876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7.3878</v>
      </c>
      <c r="E83" t="n">
        <v>13.54</v>
      </c>
      <c r="F83" t="n">
        <v>10.51</v>
      </c>
      <c r="G83" t="n">
        <v>90.06999999999999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162.62</v>
      </c>
      <c r="Q83" t="n">
        <v>197.77</v>
      </c>
      <c r="R83" t="n">
        <v>31.06</v>
      </c>
      <c r="S83" t="n">
        <v>25.4</v>
      </c>
      <c r="T83" t="n">
        <v>1990.96</v>
      </c>
      <c r="U83" t="n">
        <v>0.82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292.3116328989929</v>
      </c>
      <c r="AB83" t="n">
        <v>399.9536720115011</v>
      </c>
      <c r="AC83" t="n">
        <v>361.7826548932268</v>
      </c>
      <c r="AD83" t="n">
        <v>292311.6328989929</v>
      </c>
      <c r="AE83" t="n">
        <v>399953.672011501</v>
      </c>
      <c r="AF83" t="n">
        <v>1.674920862594141e-06</v>
      </c>
      <c r="AG83" t="n">
        <v>12</v>
      </c>
      <c r="AH83" t="n">
        <v>361782.6548932268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7.3908</v>
      </c>
      <c r="E84" t="n">
        <v>13.53</v>
      </c>
      <c r="F84" t="n">
        <v>10.5</v>
      </c>
      <c r="G84" t="n">
        <v>90.02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162.42</v>
      </c>
      <c r="Q84" t="n">
        <v>197.76</v>
      </c>
      <c r="R84" t="n">
        <v>30.89</v>
      </c>
      <c r="S84" t="n">
        <v>25.4</v>
      </c>
      <c r="T84" t="n">
        <v>1905.76</v>
      </c>
      <c r="U84" t="n">
        <v>0.82</v>
      </c>
      <c r="V84" t="n">
        <v>0.89</v>
      </c>
      <c r="W84" t="n">
        <v>2.95</v>
      </c>
      <c r="X84" t="n">
        <v>0.11</v>
      </c>
      <c r="Y84" t="n">
        <v>1</v>
      </c>
      <c r="Z84" t="n">
        <v>10</v>
      </c>
      <c r="AA84" t="n">
        <v>292.0592692728509</v>
      </c>
      <c r="AB84" t="n">
        <v>399.6083769647163</v>
      </c>
      <c r="AC84" t="n">
        <v>361.4703143210826</v>
      </c>
      <c r="AD84" t="n">
        <v>292059.2692728509</v>
      </c>
      <c r="AE84" t="n">
        <v>399608.3769647164</v>
      </c>
      <c r="AF84" t="n">
        <v>1.675601005882776e-06</v>
      </c>
      <c r="AG84" t="n">
        <v>12</v>
      </c>
      <c r="AH84" t="n">
        <v>361470.3143210826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7.3852</v>
      </c>
      <c r="E85" t="n">
        <v>13.54</v>
      </c>
      <c r="F85" t="n">
        <v>10.51</v>
      </c>
      <c r="G85" t="n">
        <v>90.11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162.4</v>
      </c>
      <c r="Q85" t="n">
        <v>197.8</v>
      </c>
      <c r="R85" t="n">
        <v>31.14</v>
      </c>
      <c r="S85" t="n">
        <v>25.4</v>
      </c>
      <c r="T85" t="n">
        <v>2031.44</v>
      </c>
      <c r="U85" t="n">
        <v>0.82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292.206345114169</v>
      </c>
      <c r="AB85" t="n">
        <v>399.809612619336</v>
      </c>
      <c r="AC85" t="n">
        <v>361.6523443272613</v>
      </c>
      <c r="AD85" t="n">
        <v>292206.3451141691</v>
      </c>
      <c r="AE85" t="n">
        <v>399809.612619336</v>
      </c>
      <c r="AF85" t="n">
        <v>1.674331405077323e-06</v>
      </c>
      <c r="AG85" t="n">
        <v>12</v>
      </c>
      <c r="AH85" t="n">
        <v>361652.3443272613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7.3849</v>
      </c>
      <c r="E86" t="n">
        <v>13.54</v>
      </c>
      <c r="F86" t="n">
        <v>10.51</v>
      </c>
      <c r="G86" t="n">
        <v>90.11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162.26</v>
      </c>
      <c r="Q86" t="n">
        <v>197.75</v>
      </c>
      <c r="R86" t="n">
        <v>31.16</v>
      </c>
      <c r="S86" t="n">
        <v>25.4</v>
      </c>
      <c r="T86" t="n">
        <v>2038.95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292.1097312762665</v>
      </c>
      <c r="AB86" t="n">
        <v>399.6774213040159</v>
      </c>
      <c r="AC86" t="n">
        <v>361.5327691655438</v>
      </c>
      <c r="AD86" t="n">
        <v>292109.7312762665</v>
      </c>
      <c r="AE86" t="n">
        <v>399677.4213040159</v>
      </c>
      <c r="AF86" t="n">
        <v>1.674263390748459e-06</v>
      </c>
      <c r="AG86" t="n">
        <v>12</v>
      </c>
      <c r="AH86" t="n">
        <v>361532.7691655438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7.384</v>
      </c>
      <c r="E87" t="n">
        <v>13.54</v>
      </c>
      <c r="F87" t="n">
        <v>10.52</v>
      </c>
      <c r="G87" t="n">
        <v>90.13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162.15</v>
      </c>
      <c r="Q87" t="n">
        <v>197.8</v>
      </c>
      <c r="R87" t="n">
        <v>31.31</v>
      </c>
      <c r="S87" t="n">
        <v>25.4</v>
      </c>
      <c r="T87" t="n">
        <v>2117.03</v>
      </c>
      <c r="U87" t="n">
        <v>0.8100000000000001</v>
      </c>
      <c r="V87" t="n">
        <v>0.88</v>
      </c>
      <c r="W87" t="n">
        <v>2.95</v>
      </c>
      <c r="X87" t="n">
        <v>0.12</v>
      </c>
      <c r="Y87" t="n">
        <v>1</v>
      </c>
      <c r="Z87" t="n">
        <v>10</v>
      </c>
      <c r="AA87" t="n">
        <v>292.0879306860163</v>
      </c>
      <c r="AB87" t="n">
        <v>399.6475927746614</v>
      </c>
      <c r="AC87" t="n">
        <v>361.5057874291663</v>
      </c>
      <c r="AD87" t="n">
        <v>292087.9306860163</v>
      </c>
      <c r="AE87" t="n">
        <v>399647.5927746614</v>
      </c>
      <c r="AF87" t="n">
        <v>1.674059347761869e-06</v>
      </c>
      <c r="AG87" t="n">
        <v>12</v>
      </c>
      <c r="AH87" t="n">
        <v>361505.7874291663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7.3854</v>
      </c>
      <c r="E88" t="n">
        <v>13.54</v>
      </c>
      <c r="F88" t="n">
        <v>10.51</v>
      </c>
      <c r="G88" t="n">
        <v>90.11</v>
      </c>
      <c r="H88" t="n">
        <v>1.47</v>
      </c>
      <c r="I88" t="n">
        <v>7</v>
      </c>
      <c r="J88" t="n">
        <v>271.52</v>
      </c>
      <c r="K88" t="n">
        <v>57.72</v>
      </c>
      <c r="L88" t="n">
        <v>22.5</v>
      </c>
      <c r="M88" t="n">
        <v>5</v>
      </c>
      <c r="N88" t="n">
        <v>71.3</v>
      </c>
      <c r="O88" t="n">
        <v>33722.28</v>
      </c>
      <c r="P88" t="n">
        <v>161.91</v>
      </c>
      <c r="Q88" t="n">
        <v>197.75</v>
      </c>
      <c r="R88" t="n">
        <v>31.17</v>
      </c>
      <c r="S88" t="n">
        <v>25.4</v>
      </c>
      <c r="T88" t="n">
        <v>2044.86</v>
      </c>
      <c r="U88" t="n">
        <v>0.8100000000000001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291.8409187130207</v>
      </c>
      <c r="AB88" t="n">
        <v>399.3096200958098</v>
      </c>
      <c r="AC88" t="n">
        <v>361.2000703884366</v>
      </c>
      <c r="AD88" t="n">
        <v>291840.9187130207</v>
      </c>
      <c r="AE88" t="n">
        <v>399309.6200958098</v>
      </c>
      <c r="AF88" t="n">
        <v>1.674376747963232e-06</v>
      </c>
      <c r="AG88" t="n">
        <v>12</v>
      </c>
      <c r="AH88" t="n">
        <v>361200.0703884366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7.3858</v>
      </c>
      <c r="E89" t="n">
        <v>13.54</v>
      </c>
      <c r="F89" t="n">
        <v>10.51</v>
      </c>
      <c r="G89" t="n">
        <v>90.09999999999999</v>
      </c>
      <c r="H89" t="n">
        <v>1.49</v>
      </c>
      <c r="I89" t="n">
        <v>7</v>
      </c>
      <c r="J89" t="n">
        <v>272</v>
      </c>
      <c r="K89" t="n">
        <v>57.72</v>
      </c>
      <c r="L89" t="n">
        <v>22.75</v>
      </c>
      <c r="M89" t="n">
        <v>5</v>
      </c>
      <c r="N89" t="n">
        <v>71.53</v>
      </c>
      <c r="O89" t="n">
        <v>33781.41</v>
      </c>
      <c r="P89" t="n">
        <v>161.68</v>
      </c>
      <c r="Q89" t="n">
        <v>197.75</v>
      </c>
      <c r="R89" t="n">
        <v>31.19</v>
      </c>
      <c r="S89" t="n">
        <v>25.4</v>
      </c>
      <c r="T89" t="n">
        <v>2055.73</v>
      </c>
      <c r="U89" t="n">
        <v>0.8100000000000001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291.6627355520492</v>
      </c>
      <c r="AB89" t="n">
        <v>399.0658220340824</v>
      </c>
      <c r="AC89" t="n">
        <v>360.9795400715477</v>
      </c>
      <c r="AD89" t="n">
        <v>291662.7355520492</v>
      </c>
      <c r="AE89" t="n">
        <v>399065.8220340824</v>
      </c>
      <c r="AF89" t="n">
        <v>1.67446743373505e-06</v>
      </c>
      <c r="AG89" t="n">
        <v>12</v>
      </c>
      <c r="AH89" t="n">
        <v>360979.5400715477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7.3869</v>
      </c>
      <c r="E90" t="n">
        <v>13.54</v>
      </c>
      <c r="F90" t="n">
        <v>10.51</v>
      </c>
      <c r="G90" t="n">
        <v>90.08</v>
      </c>
      <c r="H90" t="n">
        <v>1.5</v>
      </c>
      <c r="I90" t="n">
        <v>7</v>
      </c>
      <c r="J90" t="n">
        <v>272.49</v>
      </c>
      <c r="K90" t="n">
        <v>57.72</v>
      </c>
      <c r="L90" t="n">
        <v>23</v>
      </c>
      <c r="M90" t="n">
        <v>5</v>
      </c>
      <c r="N90" t="n">
        <v>71.76000000000001</v>
      </c>
      <c r="O90" t="n">
        <v>33840.76</v>
      </c>
      <c r="P90" t="n">
        <v>161.46</v>
      </c>
      <c r="Q90" t="n">
        <v>197.75</v>
      </c>
      <c r="R90" t="n">
        <v>31.11</v>
      </c>
      <c r="S90" t="n">
        <v>25.4</v>
      </c>
      <c r="T90" t="n">
        <v>2018.47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291.4767217488319</v>
      </c>
      <c r="AB90" t="n">
        <v>398.8113097421706</v>
      </c>
      <c r="AC90" t="n">
        <v>360.7493180755657</v>
      </c>
      <c r="AD90" t="n">
        <v>291476.721748832</v>
      </c>
      <c r="AE90" t="n">
        <v>398811.3097421706</v>
      </c>
      <c r="AF90" t="n">
        <v>1.67471681960755e-06</v>
      </c>
      <c r="AG90" t="n">
        <v>12</v>
      </c>
      <c r="AH90" t="n">
        <v>360749.3180755657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7.4238</v>
      </c>
      <c r="E91" t="n">
        <v>13.47</v>
      </c>
      <c r="F91" t="n">
        <v>10.49</v>
      </c>
      <c r="G91" t="n">
        <v>104.88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161.16</v>
      </c>
      <c r="Q91" t="n">
        <v>197.75</v>
      </c>
      <c r="R91" t="n">
        <v>30.46</v>
      </c>
      <c r="S91" t="n">
        <v>25.4</v>
      </c>
      <c r="T91" t="n">
        <v>1697.29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290.3798675395498</v>
      </c>
      <c r="AB91" t="n">
        <v>397.3105454232383</v>
      </c>
      <c r="AC91" t="n">
        <v>359.3917845968964</v>
      </c>
      <c r="AD91" t="n">
        <v>290379.8675395498</v>
      </c>
      <c r="AE91" t="n">
        <v>397310.5454232383</v>
      </c>
      <c r="AF91" t="n">
        <v>1.683082582057768e-06</v>
      </c>
      <c r="AG91" t="n">
        <v>12</v>
      </c>
      <c r="AH91" t="n">
        <v>359391.7845968964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7.4256</v>
      </c>
      <c r="E92" t="n">
        <v>13.47</v>
      </c>
      <c r="F92" t="n">
        <v>10.48</v>
      </c>
      <c r="G92" t="n">
        <v>104.85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161.11</v>
      </c>
      <c r="Q92" t="n">
        <v>197.76</v>
      </c>
      <c r="R92" t="n">
        <v>30.24</v>
      </c>
      <c r="S92" t="n">
        <v>25.4</v>
      </c>
      <c r="T92" t="n">
        <v>1587.55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290.2651685106947</v>
      </c>
      <c r="AB92" t="n">
        <v>397.1536091517946</v>
      </c>
      <c r="AC92" t="n">
        <v>359.2498261029378</v>
      </c>
      <c r="AD92" t="n">
        <v>290265.1685106946</v>
      </c>
      <c r="AE92" t="n">
        <v>397153.6091517946</v>
      </c>
      <c r="AF92" t="n">
        <v>1.68349066803095e-06</v>
      </c>
      <c r="AG92" t="n">
        <v>12</v>
      </c>
      <c r="AH92" t="n">
        <v>359249.8261029378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7.428</v>
      </c>
      <c r="E93" t="n">
        <v>13.46</v>
      </c>
      <c r="F93" t="n">
        <v>10.48</v>
      </c>
      <c r="G93" t="n">
        <v>104.8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161.17</v>
      </c>
      <c r="Q93" t="n">
        <v>197.75</v>
      </c>
      <c r="R93" t="n">
        <v>30.24</v>
      </c>
      <c r="S93" t="n">
        <v>25.4</v>
      </c>
      <c r="T93" t="n">
        <v>1584.34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290.2576363344812</v>
      </c>
      <c r="AB93" t="n">
        <v>397.1433032960032</v>
      </c>
      <c r="AC93" t="n">
        <v>359.2405038235588</v>
      </c>
      <c r="AD93" t="n">
        <v>290257.6363344812</v>
      </c>
      <c r="AE93" t="n">
        <v>397143.3032960033</v>
      </c>
      <c r="AF93" t="n">
        <v>1.684034782661858e-06</v>
      </c>
      <c r="AG93" t="n">
        <v>12</v>
      </c>
      <c r="AH93" t="n">
        <v>359240.5038235588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7.4259</v>
      </c>
      <c r="E94" t="n">
        <v>13.47</v>
      </c>
      <c r="F94" t="n">
        <v>10.48</v>
      </c>
      <c r="G94" t="n">
        <v>104.84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161.37</v>
      </c>
      <c r="Q94" t="n">
        <v>197.75</v>
      </c>
      <c r="R94" t="n">
        <v>30.32</v>
      </c>
      <c r="S94" t="n">
        <v>25.4</v>
      </c>
      <c r="T94" t="n">
        <v>1623.6</v>
      </c>
      <c r="U94" t="n">
        <v>0.84</v>
      </c>
      <c r="V94" t="n">
        <v>0.89</v>
      </c>
      <c r="W94" t="n">
        <v>2.95</v>
      </c>
      <c r="X94" t="n">
        <v>0.09</v>
      </c>
      <c r="Y94" t="n">
        <v>1</v>
      </c>
      <c r="Z94" t="n">
        <v>10</v>
      </c>
      <c r="AA94" t="n">
        <v>290.4492675306845</v>
      </c>
      <c r="AB94" t="n">
        <v>397.4055015528203</v>
      </c>
      <c r="AC94" t="n">
        <v>359.4776782467428</v>
      </c>
      <c r="AD94" t="n">
        <v>290449.2675306845</v>
      </c>
      <c r="AE94" t="n">
        <v>397405.5015528203</v>
      </c>
      <c r="AF94" t="n">
        <v>1.683558682359813e-06</v>
      </c>
      <c r="AG94" t="n">
        <v>12</v>
      </c>
      <c r="AH94" t="n">
        <v>359477.6782467428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7.4264</v>
      </c>
      <c r="E95" t="n">
        <v>13.47</v>
      </c>
      <c r="F95" t="n">
        <v>10.48</v>
      </c>
      <c r="G95" t="n">
        <v>104.83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161.66</v>
      </c>
      <c r="Q95" t="n">
        <v>197.77</v>
      </c>
      <c r="R95" t="n">
        <v>30.29</v>
      </c>
      <c r="S95" t="n">
        <v>25.4</v>
      </c>
      <c r="T95" t="n">
        <v>1613.55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290.6510335828943</v>
      </c>
      <c r="AB95" t="n">
        <v>397.6815667667437</v>
      </c>
      <c r="AC95" t="n">
        <v>359.7273961841094</v>
      </c>
      <c r="AD95" t="n">
        <v>290651.0335828943</v>
      </c>
      <c r="AE95" t="n">
        <v>397681.5667667437</v>
      </c>
      <c r="AF95" t="n">
        <v>1.683672039574586e-06</v>
      </c>
      <c r="AG95" t="n">
        <v>12</v>
      </c>
      <c r="AH95" t="n">
        <v>359727.3961841094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7.4245</v>
      </c>
      <c r="E96" t="n">
        <v>13.47</v>
      </c>
      <c r="F96" t="n">
        <v>10.49</v>
      </c>
      <c r="G96" t="n">
        <v>104.87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161.83</v>
      </c>
      <c r="Q96" t="n">
        <v>197.78</v>
      </c>
      <c r="R96" t="n">
        <v>30.41</v>
      </c>
      <c r="S96" t="n">
        <v>25.4</v>
      </c>
      <c r="T96" t="n">
        <v>1672.38</v>
      </c>
      <c r="U96" t="n">
        <v>0.84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290.8559237340214</v>
      </c>
      <c r="AB96" t="n">
        <v>397.9619065106313</v>
      </c>
      <c r="AC96" t="n">
        <v>359.9809806962997</v>
      </c>
      <c r="AD96" t="n">
        <v>290855.9237340214</v>
      </c>
      <c r="AE96" t="n">
        <v>397961.9065106313</v>
      </c>
      <c r="AF96" t="n">
        <v>1.68324128215845e-06</v>
      </c>
      <c r="AG96" t="n">
        <v>12</v>
      </c>
      <c r="AH96" t="n">
        <v>359980.9806962997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7.4253</v>
      </c>
      <c r="E97" t="n">
        <v>13.47</v>
      </c>
      <c r="F97" t="n">
        <v>10.49</v>
      </c>
      <c r="G97" t="n">
        <v>104.85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162.01</v>
      </c>
      <c r="Q97" t="n">
        <v>197.82</v>
      </c>
      <c r="R97" t="n">
        <v>30.44</v>
      </c>
      <c r="S97" t="n">
        <v>25.4</v>
      </c>
      <c r="T97" t="n">
        <v>1685.2</v>
      </c>
      <c r="U97" t="n">
        <v>0.83</v>
      </c>
      <c r="V97" t="n">
        <v>0.89</v>
      </c>
      <c r="W97" t="n">
        <v>2.94</v>
      </c>
      <c r="X97" t="n">
        <v>0.09</v>
      </c>
      <c r="Y97" t="n">
        <v>1</v>
      </c>
      <c r="Z97" t="n">
        <v>10</v>
      </c>
      <c r="AA97" t="n">
        <v>290.9706115039742</v>
      </c>
      <c r="AB97" t="n">
        <v>398.1188273771481</v>
      </c>
      <c r="AC97" t="n">
        <v>360.1229252555559</v>
      </c>
      <c r="AD97" t="n">
        <v>290970.6115039742</v>
      </c>
      <c r="AE97" t="n">
        <v>398118.8273771481</v>
      </c>
      <c r="AF97" t="n">
        <v>1.683422653702086e-06</v>
      </c>
      <c r="AG97" t="n">
        <v>12</v>
      </c>
      <c r="AH97" t="n">
        <v>360122.9252555559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7.4254</v>
      </c>
      <c r="E98" t="n">
        <v>13.47</v>
      </c>
      <c r="F98" t="n">
        <v>10.48</v>
      </c>
      <c r="G98" t="n">
        <v>104.85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161.94</v>
      </c>
      <c r="Q98" t="n">
        <v>197.75</v>
      </c>
      <c r="R98" t="n">
        <v>30.32</v>
      </c>
      <c r="S98" t="n">
        <v>25.4</v>
      </c>
      <c r="T98" t="n">
        <v>1627.07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290.8777547444984</v>
      </c>
      <c r="AB98" t="n">
        <v>397.9917766622821</v>
      </c>
      <c r="AC98" t="n">
        <v>360.0080000825999</v>
      </c>
      <c r="AD98" t="n">
        <v>290877.7547444984</v>
      </c>
      <c r="AE98" t="n">
        <v>397991.7766622821</v>
      </c>
      <c r="AF98" t="n">
        <v>1.683445325145041e-06</v>
      </c>
      <c r="AG98" t="n">
        <v>12</v>
      </c>
      <c r="AH98" t="n">
        <v>360008.0000825999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7.4283</v>
      </c>
      <c r="E99" t="n">
        <v>13.46</v>
      </c>
      <c r="F99" t="n">
        <v>10.48</v>
      </c>
      <c r="G99" t="n">
        <v>104.8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161.8</v>
      </c>
      <c r="Q99" t="n">
        <v>197.77</v>
      </c>
      <c r="R99" t="n">
        <v>30.14</v>
      </c>
      <c r="S99" t="n">
        <v>25.4</v>
      </c>
      <c r="T99" t="n">
        <v>1536.83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290.7127374803653</v>
      </c>
      <c r="AB99" t="n">
        <v>397.7659927614473</v>
      </c>
      <c r="AC99" t="n">
        <v>359.8037646803712</v>
      </c>
      <c r="AD99" t="n">
        <v>290712.7374803653</v>
      </c>
      <c r="AE99" t="n">
        <v>397765.9927614473</v>
      </c>
      <c r="AF99" t="n">
        <v>1.684102796990722e-06</v>
      </c>
      <c r="AG99" t="n">
        <v>12</v>
      </c>
      <c r="AH99" t="n">
        <v>359803.7646803712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7.4239</v>
      </c>
      <c r="E100" t="n">
        <v>13.47</v>
      </c>
      <c r="F100" t="n">
        <v>10.49</v>
      </c>
      <c r="G100" t="n">
        <v>104.88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162.07</v>
      </c>
      <c r="Q100" t="n">
        <v>197.76</v>
      </c>
      <c r="R100" t="n">
        <v>30.34</v>
      </c>
      <c r="S100" t="n">
        <v>25.4</v>
      </c>
      <c r="T100" t="n">
        <v>1637.94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291.0447788019691</v>
      </c>
      <c r="AB100" t="n">
        <v>398.2203063462949</v>
      </c>
      <c r="AC100" t="n">
        <v>360.214719214314</v>
      </c>
      <c r="AD100" t="n">
        <v>291044.7788019691</v>
      </c>
      <c r="AE100" t="n">
        <v>398220.3063462949</v>
      </c>
      <c r="AF100" t="n">
        <v>1.683105253500723e-06</v>
      </c>
      <c r="AG100" t="n">
        <v>12</v>
      </c>
      <c r="AH100" t="n">
        <v>360214.719214314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7.425</v>
      </c>
      <c r="E101" t="n">
        <v>13.47</v>
      </c>
      <c r="F101" t="n">
        <v>10.49</v>
      </c>
      <c r="G101" t="n">
        <v>104.86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162</v>
      </c>
      <c r="Q101" t="n">
        <v>197.75</v>
      </c>
      <c r="R101" t="n">
        <v>30.37</v>
      </c>
      <c r="S101" t="n">
        <v>25.4</v>
      </c>
      <c r="T101" t="n">
        <v>1650.6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290.9697495998792</v>
      </c>
      <c r="AB101" t="n">
        <v>398.1176480819407</v>
      </c>
      <c r="AC101" t="n">
        <v>360.121858510628</v>
      </c>
      <c r="AD101" t="n">
        <v>290969.7495998792</v>
      </c>
      <c r="AE101" t="n">
        <v>398117.6480819407</v>
      </c>
      <c r="AF101" t="n">
        <v>1.683354639373223e-06</v>
      </c>
      <c r="AG101" t="n">
        <v>12</v>
      </c>
      <c r="AH101" t="n">
        <v>360121.858510628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7.4245</v>
      </c>
      <c r="E102" t="n">
        <v>13.47</v>
      </c>
      <c r="F102" t="n">
        <v>10.49</v>
      </c>
      <c r="G102" t="n">
        <v>104.87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161.94</v>
      </c>
      <c r="Q102" t="n">
        <v>197.75</v>
      </c>
      <c r="R102" t="n">
        <v>30.39</v>
      </c>
      <c r="S102" t="n">
        <v>25.4</v>
      </c>
      <c r="T102" t="n">
        <v>1658.66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290.9365507718509</v>
      </c>
      <c r="AB102" t="n">
        <v>398.0722239808035</v>
      </c>
      <c r="AC102" t="n">
        <v>360.0807696219503</v>
      </c>
      <c r="AD102" t="n">
        <v>290936.5507718509</v>
      </c>
      <c r="AE102" t="n">
        <v>398072.2239808035</v>
      </c>
      <c r="AF102" t="n">
        <v>1.68324128215845e-06</v>
      </c>
      <c r="AG102" t="n">
        <v>12</v>
      </c>
      <c r="AH102" t="n">
        <v>360080.7696219502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7.4219</v>
      </c>
      <c r="E103" t="n">
        <v>13.47</v>
      </c>
      <c r="F103" t="n">
        <v>10.49</v>
      </c>
      <c r="G103" t="n">
        <v>104.91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4</v>
      </c>
      <c r="N103" t="n">
        <v>74.81999999999999</v>
      </c>
      <c r="O103" t="n">
        <v>34618.92</v>
      </c>
      <c r="P103" t="n">
        <v>162</v>
      </c>
      <c r="Q103" t="n">
        <v>197.75</v>
      </c>
      <c r="R103" t="n">
        <v>30.43</v>
      </c>
      <c r="S103" t="n">
        <v>25.4</v>
      </c>
      <c r="T103" t="n">
        <v>1681.49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291.0366062612455</v>
      </c>
      <c r="AB103" t="n">
        <v>398.2091243155298</v>
      </c>
      <c r="AC103" t="n">
        <v>360.204604380871</v>
      </c>
      <c r="AD103" t="n">
        <v>291036.6062612455</v>
      </c>
      <c r="AE103" t="n">
        <v>398209.1243155298</v>
      </c>
      <c r="AF103" t="n">
        <v>1.682651824641632e-06</v>
      </c>
      <c r="AG103" t="n">
        <v>12</v>
      </c>
      <c r="AH103" t="n">
        <v>360204.6043808711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7.4239</v>
      </c>
      <c r="E104" t="n">
        <v>13.47</v>
      </c>
      <c r="F104" t="n">
        <v>10.49</v>
      </c>
      <c r="G104" t="n">
        <v>104.88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4</v>
      </c>
      <c r="N104" t="n">
        <v>75.06</v>
      </c>
      <c r="O104" t="n">
        <v>34679.43</v>
      </c>
      <c r="P104" t="n">
        <v>161.91</v>
      </c>
      <c r="Q104" t="n">
        <v>197.8</v>
      </c>
      <c r="R104" t="n">
        <v>30.38</v>
      </c>
      <c r="S104" t="n">
        <v>25.4</v>
      </c>
      <c r="T104" t="n">
        <v>1656</v>
      </c>
      <c r="U104" t="n">
        <v>0.84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290.927493632353</v>
      </c>
      <c r="AB104" t="n">
        <v>398.0598316029697</v>
      </c>
      <c r="AC104" t="n">
        <v>360.0695599552639</v>
      </c>
      <c r="AD104" t="n">
        <v>290927.493632353</v>
      </c>
      <c r="AE104" t="n">
        <v>398059.8316029697</v>
      </c>
      <c r="AF104" t="n">
        <v>1.683105253500723e-06</v>
      </c>
      <c r="AG104" t="n">
        <v>12</v>
      </c>
      <c r="AH104" t="n">
        <v>360069.5599552639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7.4245</v>
      </c>
      <c r="E105" t="n">
        <v>13.47</v>
      </c>
      <c r="F105" t="n">
        <v>10.49</v>
      </c>
      <c r="G105" t="n">
        <v>104.87</v>
      </c>
      <c r="H105" t="n">
        <v>1.7</v>
      </c>
      <c r="I105" t="n">
        <v>6</v>
      </c>
      <c r="J105" t="n">
        <v>279.78</v>
      </c>
      <c r="K105" t="n">
        <v>57.72</v>
      </c>
      <c r="L105" t="n">
        <v>26.75</v>
      </c>
      <c r="M105" t="n">
        <v>4</v>
      </c>
      <c r="N105" t="n">
        <v>75.3</v>
      </c>
      <c r="O105" t="n">
        <v>34740.03</v>
      </c>
      <c r="P105" t="n">
        <v>161.84</v>
      </c>
      <c r="Q105" t="n">
        <v>197.75</v>
      </c>
      <c r="R105" t="n">
        <v>30.37</v>
      </c>
      <c r="S105" t="n">
        <v>25.4</v>
      </c>
      <c r="T105" t="n">
        <v>1649.4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290.8632534647332</v>
      </c>
      <c r="AB105" t="n">
        <v>397.9719353715561</v>
      </c>
      <c r="AC105" t="n">
        <v>359.9900524168134</v>
      </c>
      <c r="AD105" t="n">
        <v>290863.2534647332</v>
      </c>
      <c r="AE105" t="n">
        <v>397971.9353715561</v>
      </c>
      <c r="AF105" t="n">
        <v>1.68324128215845e-06</v>
      </c>
      <c r="AG105" t="n">
        <v>12</v>
      </c>
      <c r="AH105" t="n">
        <v>359990.0524168134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7.4239</v>
      </c>
      <c r="E106" t="n">
        <v>13.47</v>
      </c>
      <c r="F106" t="n">
        <v>10.49</v>
      </c>
      <c r="G106" t="n">
        <v>104.88</v>
      </c>
      <c r="H106" t="n">
        <v>1.72</v>
      </c>
      <c r="I106" t="n">
        <v>6</v>
      </c>
      <c r="J106" t="n">
        <v>280.27</v>
      </c>
      <c r="K106" t="n">
        <v>57.72</v>
      </c>
      <c r="L106" t="n">
        <v>27</v>
      </c>
      <c r="M106" t="n">
        <v>4</v>
      </c>
      <c r="N106" t="n">
        <v>75.54000000000001</v>
      </c>
      <c r="O106" t="n">
        <v>34800.73</v>
      </c>
      <c r="P106" t="n">
        <v>161.68</v>
      </c>
      <c r="Q106" t="n">
        <v>197.75</v>
      </c>
      <c r="R106" t="n">
        <v>30.43</v>
      </c>
      <c r="S106" t="n">
        <v>25.4</v>
      </c>
      <c r="T106" t="n">
        <v>1683.54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290.7588962010297</v>
      </c>
      <c r="AB106" t="n">
        <v>397.8291491594395</v>
      </c>
      <c r="AC106" t="n">
        <v>359.8608935203794</v>
      </c>
      <c r="AD106" t="n">
        <v>290758.8962010297</v>
      </c>
      <c r="AE106" t="n">
        <v>397829.1491594395</v>
      </c>
      <c r="AF106" t="n">
        <v>1.683105253500723e-06</v>
      </c>
      <c r="AG106" t="n">
        <v>12</v>
      </c>
      <c r="AH106" t="n">
        <v>359860.8935203794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7.4262</v>
      </c>
      <c r="E107" t="n">
        <v>13.47</v>
      </c>
      <c r="F107" t="n">
        <v>10.48</v>
      </c>
      <c r="G107" t="n">
        <v>104.84</v>
      </c>
      <c r="H107" t="n">
        <v>1.73</v>
      </c>
      <c r="I107" t="n">
        <v>6</v>
      </c>
      <c r="J107" t="n">
        <v>280.76</v>
      </c>
      <c r="K107" t="n">
        <v>57.72</v>
      </c>
      <c r="L107" t="n">
        <v>27.25</v>
      </c>
      <c r="M107" t="n">
        <v>4</v>
      </c>
      <c r="N107" t="n">
        <v>75.79000000000001</v>
      </c>
      <c r="O107" t="n">
        <v>34861.53</v>
      </c>
      <c r="P107" t="n">
        <v>161.47</v>
      </c>
      <c r="Q107" t="n">
        <v>197.75</v>
      </c>
      <c r="R107" t="n">
        <v>30.31</v>
      </c>
      <c r="S107" t="n">
        <v>25.4</v>
      </c>
      <c r="T107" t="n">
        <v>1622.83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290.5161028316626</v>
      </c>
      <c r="AB107" t="n">
        <v>397.4969485601839</v>
      </c>
      <c r="AC107" t="n">
        <v>359.5603976800704</v>
      </c>
      <c r="AD107" t="n">
        <v>290516.1028316626</v>
      </c>
      <c r="AE107" t="n">
        <v>397496.9485601839</v>
      </c>
      <c r="AF107" t="n">
        <v>1.683626696688677e-06</v>
      </c>
      <c r="AG107" t="n">
        <v>12</v>
      </c>
      <c r="AH107" t="n">
        <v>359560.3976800704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7.4242</v>
      </c>
      <c r="E108" t="n">
        <v>13.47</v>
      </c>
      <c r="F108" t="n">
        <v>10.49</v>
      </c>
      <c r="G108" t="n">
        <v>104.87</v>
      </c>
      <c r="H108" t="n">
        <v>1.74</v>
      </c>
      <c r="I108" t="n">
        <v>6</v>
      </c>
      <c r="J108" t="n">
        <v>281.26</v>
      </c>
      <c r="K108" t="n">
        <v>57.72</v>
      </c>
      <c r="L108" t="n">
        <v>27.5</v>
      </c>
      <c r="M108" t="n">
        <v>4</v>
      </c>
      <c r="N108" t="n">
        <v>76.03</v>
      </c>
      <c r="O108" t="n">
        <v>34922.42</v>
      </c>
      <c r="P108" t="n">
        <v>161.34</v>
      </c>
      <c r="Q108" t="n">
        <v>197.75</v>
      </c>
      <c r="R108" t="n">
        <v>30.38</v>
      </c>
      <c r="S108" t="n">
        <v>25.4</v>
      </c>
      <c r="T108" t="n">
        <v>1657.2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290.5032158117703</v>
      </c>
      <c r="AB108" t="n">
        <v>397.479315971032</v>
      </c>
      <c r="AC108" t="n">
        <v>359.5444479204797</v>
      </c>
      <c r="AD108" t="n">
        <v>290503.2158117703</v>
      </c>
      <c r="AE108" t="n">
        <v>397479.315971032</v>
      </c>
      <c r="AF108" t="n">
        <v>1.683173267829587e-06</v>
      </c>
      <c r="AG108" t="n">
        <v>12</v>
      </c>
      <c r="AH108" t="n">
        <v>359544.4479204797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7.4242</v>
      </c>
      <c r="E109" t="n">
        <v>13.47</v>
      </c>
      <c r="F109" t="n">
        <v>10.49</v>
      </c>
      <c r="G109" t="n">
        <v>104.87</v>
      </c>
      <c r="H109" t="n">
        <v>1.75</v>
      </c>
      <c r="I109" t="n">
        <v>6</v>
      </c>
      <c r="J109" t="n">
        <v>281.75</v>
      </c>
      <c r="K109" t="n">
        <v>57.72</v>
      </c>
      <c r="L109" t="n">
        <v>27.75</v>
      </c>
      <c r="M109" t="n">
        <v>4</v>
      </c>
      <c r="N109" t="n">
        <v>76.28</v>
      </c>
      <c r="O109" t="n">
        <v>34983.41</v>
      </c>
      <c r="P109" t="n">
        <v>161.2</v>
      </c>
      <c r="Q109" t="n">
        <v>197.75</v>
      </c>
      <c r="R109" t="n">
        <v>30.39</v>
      </c>
      <c r="S109" t="n">
        <v>25.4</v>
      </c>
      <c r="T109" t="n">
        <v>1659.9</v>
      </c>
      <c r="U109" t="n">
        <v>0.84</v>
      </c>
      <c r="V109" t="n">
        <v>0.89</v>
      </c>
      <c r="W109" t="n">
        <v>2.95</v>
      </c>
      <c r="X109" t="n">
        <v>0.1</v>
      </c>
      <c r="Y109" t="n">
        <v>1</v>
      </c>
      <c r="Z109" t="n">
        <v>10</v>
      </c>
      <c r="AA109" t="n">
        <v>290.4005954352484</v>
      </c>
      <c r="AB109" t="n">
        <v>397.3389062445833</v>
      </c>
      <c r="AC109" t="n">
        <v>359.4174387012569</v>
      </c>
      <c r="AD109" t="n">
        <v>290400.5954352484</v>
      </c>
      <c r="AE109" t="n">
        <v>397338.9062445833</v>
      </c>
      <c r="AF109" t="n">
        <v>1.683173267829587e-06</v>
      </c>
      <c r="AG109" t="n">
        <v>12</v>
      </c>
      <c r="AH109" t="n">
        <v>359417.4387012569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7.4273</v>
      </c>
      <c r="E110" t="n">
        <v>13.46</v>
      </c>
      <c r="F110" t="n">
        <v>10.48</v>
      </c>
      <c r="G110" t="n">
        <v>104.82</v>
      </c>
      <c r="H110" t="n">
        <v>1.77</v>
      </c>
      <c r="I110" t="n">
        <v>6</v>
      </c>
      <c r="J110" t="n">
        <v>282.25</v>
      </c>
      <c r="K110" t="n">
        <v>57.72</v>
      </c>
      <c r="L110" t="n">
        <v>28</v>
      </c>
      <c r="M110" t="n">
        <v>4</v>
      </c>
      <c r="N110" t="n">
        <v>76.52</v>
      </c>
      <c r="O110" t="n">
        <v>35044.49</v>
      </c>
      <c r="P110" t="n">
        <v>160.98</v>
      </c>
      <c r="Q110" t="n">
        <v>197.75</v>
      </c>
      <c r="R110" t="n">
        <v>30.3</v>
      </c>
      <c r="S110" t="n">
        <v>25.4</v>
      </c>
      <c r="T110" t="n">
        <v>1616.75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290.1334425271007</v>
      </c>
      <c r="AB110" t="n">
        <v>396.9733758497011</v>
      </c>
      <c r="AC110" t="n">
        <v>359.0867940142371</v>
      </c>
      <c r="AD110" t="n">
        <v>290133.4425271007</v>
      </c>
      <c r="AE110" t="n">
        <v>396973.3758497011</v>
      </c>
      <c r="AF110" t="n">
        <v>1.683876082561177e-06</v>
      </c>
      <c r="AG110" t="n">
        <v>12</v>
      </c>
      <c r="AH110" t="n">
        <v>359086.7940142371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7.4254</v>
      </c>
      <c r="E111" t="n">
        <v>13.47</v>
      </c>
      <c r="F111" t="n">
        <v>10.48</v>
      </c>
      <c r="G111" t="n">
        <v>104.85</v>
      </c>
      <c r="H111" t="n">
        <v>1.78</v>
      </c>
      <c r="I111" t="n">
        <v>6</v>
      </c>
      <c r="J111" t="n">
        <v>282.74</v>
      </c>
      <c r="K111" t="n">
        <v>57.72</v>
      </c>
      <c r="L111" t="n">
        <v>28.25</v>
      </c>
      <c r="M111" t="n">
        <v>4</v>
      </c>
      <c r="N111" t="n">
        <v>76.77</v>
      </c>
      <c r="O111" t="n">
        <v>35105.68</v>
      </c>
      <c r="P111" t="n">
        <v>160.75</v>
      </c>
      <c r="Q111" t="n">
        <v>197.75</v>
      </c>
      <c r="R111" t="n">
        <v>30.34</v>
      </c>
      <c r="S111" t="n">
        <v>25.4</v>
      </c>
      <c r="T111" t="n">
        <v>1638.01</v>
      </c>
      <c r="U111" t="n">
        <v>0.84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290.0056225099143</v>
      </c>
      <c r="AB111" t="n">
        <v>396.7984868631655</v>
      </c>
      <c r="AC111" t="n">
        <v>358.9285961871182</v>
      </c>
      <c r="AD111" t="n">
        <v>290005.6225099143</v>
      </c>
      <c r="AE111" t="n">
        <v>396798.4868631655</v>
      </c>
      <c r="AF111" t="n">
        <v>1.683445325145041e-06</v>
      </c>
      <c r="AG111" t="n">
        <v>12</v>
      </c>
      <c r="AH111" t="n">
        <v>358928.5961871182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7.4202</v>
      </c>
      <c r="E112" t="n">
        <v>13.48</v>
      </c>
      <c r="F112" t="n">
        <v>10.49</v>
      </c>
      <c r="G112" t="n">
        <v>104.94</v>
      </c>
      <c r="H112" t="n">
        <v>1.79</v>
      </c>
      <c r="I112" t="n">
        <v>6</v>
      </c>
      <c r="J112" t="n">
        <v>283.24</v>
      </c>
      <c r="K112" t="n">
        <v>57.72</v>
      </c>
      <c r="L112" t="n">
        <v>28.5</v>
      </c>
      <c r="M112" t="n">
        <v>4</v>
      </c>
      <c r="N112" t="n">
        <v>77.01000000000001</v>
      </c>
      <c r="O112" t="n">
        <v>35166.96</v>
      </c>
      <c r="P112" t="n">
        <v>160.55</v>
      </c>
      <c r="Q112" t="n">
        <v>197.76</v>
      </c>
      <c r="R112" t="n">
        <v>30.67</v>
      </c>
      <c r="S112" t="n">
        <v>25.4</v>
      </c>
      <c r="T112" t="n">
        <v>1803.14</v>
      </c>
      <c r="U112" t="n">
        <v>0.83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290.0098664572413</v>
      </c>
      <c r="AB112" t="n">
        <v>396.8042936191282</v>
      </c>
      <c r="AC112" t="n">
        <v>358.9338487544416</v>
      </c>
      <c r="AD112" t="n">
        <v>290009.8664572414</v>
      </c>
      <c r="AE112" t="n">
        <v>396804.2936191282</v>
      </c>
      <c r="AF112" t="n">
        <v>1.682266410111406e-06</v>
      </c>
      <c r="AG112" t="n">
        <v>12</v>
      </c>
      <c r="AH112" t="n">
        <v>358933.8487544416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7.4571</v>
      </c>
      <c r="E113" t="n">
        <v>13.41</v>
      </c>
      <c r="F113" t="n">
        <v>10.47</v>
      </c>
      <c r="G113" t="n">
        <v>125.68</v>
      </c>
      <c r="H113" t="n">
        <v>1.8</v>
      </c>
      <c r="I113" t="n">
        <v>5</v>
      </c>
      <c r="J113" t="n">
        <v>283.74</v>
      </c>
      <c r="K113" t="n">
        <v>57.72</v>
      </c>
      <c r="L113" t="n">
        <v>28.75</v>
      </c>
      <c r="M113" t="n">
        <v>3</v>
      </c>
      <c r="N113" t="n">
        <v>77.26000000000001</v>
      </c>
      <c r="O113" t="n">
        <v>35228.34</v>
      </c>
      <c r="P113" t="n">
        <v>160.25</v>
      </c>
      <c r="Q113" t="n">
        <v>197.75</v>
      </c>
      <c r="R113" t="n">
        <v>30.03</v>
      </c>
      <c r="S113" t="n">
        <v>25.4</v>
      </c>
      <c r="T113" t="n">
        <v>1486.04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288.9251687438396</v>
      </c>
      <c r="AB113" t="n">
        <v>395.320162354166</v>
      </c>
      <c r="AC113" t="n">
        <v>357.5913608944162</v>
      </c>
      <c r="AD113" t="n">
        <v>288925.1687438396</v>
      </c>
      <c r="AE113" t="n">
        <v>395320.162354166</v>
      </c>
      <c r="AF113" t="n">
        <v>1.690632172561624e-06</v>
      </c>
      <c r="AG113" t="n">
        <v>12</v>
      </c>
      <c r="AH113" t="n">
        <v>357591.3608944162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7.4574</v>
      </c>
      <c r="E114" t="n">
        <v>13.41</v>
      </c>
      <c r="F114" t="n">
        <v>10.47</v>
      </c>
      <c r="G114" t="n">
        <v>125.67</v>
      </c>
      <c r="H114" t="n">
        <v>1.82</v>
      </c>
      <c r="I114" t="n">
        <v>5</v>
      </c>
      <c r="J114" t="n">
        <v>284.23</v>
      </c>
      <c r="K114" t="n">
        <v>57.72</v>
      </c>
      <c r="L114" t="n">
        <v>29</v>
      </c>
      <c r="M114" t="n">
        <v>3</v>
      </c>
      <c r="N114" t="n">
        <v>77.51000000000001</v>
      </c>
      <c r="O114" t="n">
        <v>35289.82</v>
      </c>
      <c r="P114" t="n">
        <v>160.54</v>
      </c>
      <c r="Q114" t="n">
        <v>197.75</v>
      </c>
      <c r="R114" t="n">
        <v>29.95</v>
      </c>
      <c r="S114" t="n">
        <v>25.4</v>
      </c>
      <c r="T114" t="n">
        <v>1448.56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289.1304362190295</v>
      </c>
      <c r="AB114" t="n">
        <v>395.6010183694829</v>
      </c>
      <c r="AC114" t="n">
        <v>357.8454124058151</v>
      </c>
      <c r="AD114" t="n">
        <v>289130.4362190295</v>
      </c>
      <c r="AE114" t="n">
        <v>395601.0183694828</v>
      </c>
      <c r="AF114" t="n">
        <v>1.690700186890488e-06</v>
      </c>
      <c r="AG114" t="n">
        <v>12</v>
      </c>
      <c r="AH114" t="n">
        <v>357845.4124058151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7.4553</v>
      </c>
      <c r="E115" t="n">
        <v>13.41</v>
      </c>
      <c r="F115" t="n">
        <v>10.48</v>
      </c>
      <c r="G115" t="n">
        <v>125.72</v>
      </c>
      <c r="H115" t="n">
        <v>1.83</v>
      </c>
      <c r="I115" t="n">
        <v>5</v>
      </c>
      <c r="J115" t="n">
        <v>284.73</v>
      </c>
      <c r="K115" t="n">
        <v>57.72</v>
      </c>
      <c r="L115" t="n">
        <v>29.25</v>
      </c>
      <c r="M115" t="n">
        <v>3</v>
      </c>
      <c r="N115" t="n">
        <v>77.76000000000001</v>
      </c>
      <c r="O115" t="n">
        <v>35351.4</v>
      </c>
      <c r="P115" t="n">
        <v>160.75</v>
      </c>
      <c r="Q115" t="n">
        <v>197.75</v>
      </c>
      <c r="R115" t="n">
        <v>30.19</v>
      </c>
      <c r="S115" t="n">
        <v>25.4</v>
      </c>
      <c r="T115" t="n">
        <v>1568.3</v>
      </c>
      <c r="U115" t="n">
        <v>0.84</v>
      </c>
      <c r="V115" t="n">
        <v>0.89</v>
      </c>
      <c r="W115" t="n">
        <v>2.94</v>
      </c>
      <c r="X115" t="n">
        <v>0.09</v>
      </c>
      <c r="Y115" t="n">
        <v>1</v>
      </c>
      <c r="Z115" t="n">
        <v>10</v>
      </c>
      <c r="AA115" t="n">
        <v>289.3675348466076</v>
      </c>
      <c r="AB115" t="n">
        <v>395.9254271717883</v>
      </c>
      <c r="AC115" t="n">
        <v>358.1388600873392</v>
      </c>
      <c r="AD115" t="n">
        <v>289367.5348466076</v>
      </c>
      <c r="AE115" t="n">
        <v>395925.4271717883</v>
      </c>
      <c r="AF115" t="n">
        <v>1.690224086588443e-06</v>
      </c>
      <c r="AG115" t="n">
        <v>12</v>
      </c>
      <c r="AH115" t="n">
        <v>358138.8600873392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7.4533</v>
      </c>
      <c r="E116" t="n">
        <v>13.42</v>
      </c>
      <c r="F116" t="n">
        <v>10.48</v>
      </c>
      <c r="G116" t="n">
        <v>125.76</v>
      </c>
      <c r="H116" t="n">
        <v>1.84</v>
      </c>
      <c r="I116" t="n">
        <v>5</v>
      </c>
      <c r="J116" t="n">
        <v>285.23</v>
      </c>
      <c r="K116" t="n">
        <v>57.72</v>
      </c>
      <c r="L116" t="n">
        <v>29.5</v>
      </c>
      <c r="M116" t="n">
        <v>3</v>
      </c>
      <c r="N116" t="n">
        <v>78.01000000000001</v>
      </c>
      <c r="O116" t="n">
        <v>35413.08</v>
      </c>
      <c r="P116" t="n">
        <v>161.01</v>
      </c>
      <c r="Q116" t="n">
        <v>197.75</v>
      </c>
      <c r="R116" t="n">
        <v>30.17</v>
      </c>
      <c r="S116" t="n">
        <v>25.4</v>
      </c>
      <c r="T116" t="n">
        <v>1554.37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289.599893138799</v>
      </c>
      <c r="AB116" t="n">
        <v>396.2433500380889</v>
      </c>
      <c r="AC116" t="n">
        <v>358.4264408414875</v>
      </c>
      <c r="AD116" t="n">
        <v>289599.8931387989</v>
      </c>
      <c r="AE116" t="n">
        <v>396243.3500380889</v>
      </c>
      <c r="AF116" t="n">
        <v>1.689770657729352e-06</v>
      </c>
      <c r="AG116" t="n">
        <v>12</v>
      </c>
      <c r="AH116" t="n">
        <v>358426.4408414876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7.4563</v>
      </c>
      <c r="E117" t="n">
        <v>13.41</v>
      </c>
      <c r="F117" t="n">
        <v>10.47</v>
      </c>
      <c r="G117" t="n">
        <v>125.7</v>
      </c>
      <c r="H117" t="n">
        <v>1.85</v>
      </c>
      <c r="I117" t="n">
        <v>5</v>
      </c>
      <c r="J117" t="n">
        <v>285.73</v>
      </c>
      <c r="K117" t="n">
        <v>57.72</v>
      </c>
      <c r="L117" t="n">
        <v>29.75</v>
      </c>
      <c r="M117" t="n">
        <v>3</v>
      </c>
      <c r="N117" t="n">
        <v>78.26000000000001</v>
      </c>
      <c r="O117" t="n">
        <v>35474.86</v>
      </c>
      <c r="P117" t="n">
        <v>161.04</v>
      </c>
      <c r="Q117" t="n">
        <v>197.78</v>
      </c>
      <c r="R117" t="n">
        <v>30.1</v>
      </c>
      <c r="S117" t="n">
        <v>25.4</v>
      </c>
      <c r="T117" t="n">
        <v>1519.43</v>
      </c>
      <c r="U117" t="n">
        <v>0.84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289.5187022802755</v>
      </c>
      <c r="AB117" t="n">
        <v>396.1322611235692</v>
      </c>
      <c r="AC117" t="n">
        <v>358.3259540970553</v>
      </c>
      <c r="AD117" t="n">
        <v>289518.7022802755</v>
      </c>
      <c r="AE117" t="n">
        <v>396132.2611235692</v>
      </c>
      <c r="AF117" t="n">
        <v>1.690450801017988e-06</v>
      </c>
      <c r="AG117" t="n">
        <v>12</v>
      </c>
      <c r="AH117" t="n">
        <v>358325.9540970553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7.4593</v>
      </c>
      <c r="E118" t="n">
        <v>13.41</v>
      </c>
      <c r="F118" t="n">
        <v>10.47</v>
      </c>
      <c r="G118" t="n">
        <v>125.63</v>
      </c>
      <c r="H118" t="n">
        <v>1.87</v>
      </c>
      <c r="I118" t="n">
        <v>5</v>
      </c>
      <c r="J118" t="n">
        <v>286.24</v>
      </c>
      <c r="K118" t="n">
        <v>57.72</v>
      </c>
      <c r="L118" t="n">
        <v>30</v>
      </c>
      <c r="M118" t="n">
        <v>3</v>
      </c>
      <c r="N118" t="n">
        <v>78.51000000000001</v>
      </c>
      <c r="O118" t="n">
        <v>35536.74</v>
      </c>
      <c r="P118" t="n">
        <v>161.07</v>
      </c>
      <c r="Q118" t="n">
        <v>197.77</v>
      </c>
      <c r="R118" t="n">
        <v>29.94</v>
      </c>
      <c r="S118" t="n">
        <v>25.4</v>
      </c>
      <c r="T118" t="n">
        <v>1442.55</v>
      </c>
      <c r="U118" t="n">
        <v>0.85</v>
      </c>
      <c r="V118" t="n">
        <v>0.89</v>
      </c>
      <c r="W118" t="n">
        <v>2.94</v>
      </c>
      <c r="X118" t="n">
        <v>0.08</v>
      </c>
      <c r="Y118" t="n">
        <v>1</v>
      </c>
      <c r="Z118" t="n">
        <v>10</v>
      </c>
      <c r="AA118" t="n">
        <v>289.4767968745454</v>
      </c>
      <c r="AB118" t="n">
        <v>396.0749242987132</v>
      </c>
      <c r="AC118" t="n">
        <v>358.2740894182909</v>
      </c>
      <c r="AD118" t="n">
        <v>289476.7968745453</v>
      </c>
      <c r="AE118" t="n">
        <v>396074.9242987132</v>
      </c>
      <c r="AF118" t="n">
        <v>1.691130944306624e-06</v>
      </c>
      <c r="AG118" t="n">
        <v>12</v>
      </c>
      <c r="AH118" t="n">
        <v>358274.0894182909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7.4605</v>
      </c>
      <c r="E119" t="n">
        <v>13.4</v>
      </c>
      <c r="F119" t="n">
        <v>10.47</v>
      </c>
      <c r="G119" t="n">
        <v>125.61</v>
      </c>
      <c r="H119" t="n">
        <v>1.88</v>
      </c>
      <c r="I119" t="n">
        <v>5</v>
      </c>
      <c r="J119" t="n">
        <v>286.74</v>
      </c>
      <c r="K119" t="n">
        <v>57.72</v>
      </c>
      <c r="L119" t="n">
        <v>30.25</v>
      </c>
      <c r="M119" t="n">
        <v>3</v>
      </c>
      <c r="N119" t="n">
        <v>78.77</v>
      </c>
      <c r="O119" t="n">
        <v>35598.85</v>
      </c>
      <c r="P119" t="n">
        <v>161.11</v>
      </c>
      <c r="Q119" t="n">
        <v>197.75</v>
      </c>
      <c r="R119" t="n">
        <v>29.88</v>
      </c>
      <c r="S119" t="n">
        <v>25.4</v>
      </c>
      <c r="T119" t="n">
        <v>1411.01</v>
      </c>
      <c r="U119" t="n">
        <v>0.85</v>
      </c>
      <c r="V119" t="n">
        <v>0.89</v>
      </c>
      <c r="W119" t="n">
        <v>2.94</v>
      </c>
      <c r="X119" t="n">
        <v>0.08</v>
      </c>
      <c r="Y119" t="n">
        <v>1</v>
      </c>
      <c r="Z119" t="n">
        <v>10</v>
      </c>
      <c r="AA119" t="n">
        <v>289.4804683616007</v>
      </c>
      <c r="AB119" t="n">
        <v>396.079947789277</v>
      </c>
      <c r="AC119" t="n">
        <v>358.2786334739657</v>
      </c>
      <c r="AD119" t="n">
        <v>289480.4683616007</v>
      </c>
      <c r="AE119" t="n">
        <v>396079.947789277</v>
      </c>
      <c r="AF119" t="n">
        <v>1.691403001622078e-06</v>
      </c>
      <c r="AG119" t="n">
        <v>12</v>
      </c>
      <c r="AH119" t="n">
        <v>358278.6334739657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7.4576</v>
      </c>
      <c r="E120" t="n">
        <v>13.41</v>
      </c>
      <c r="F120" t="n">
        <v>10.47</v>
      </c>
      <c r="G120" t="n">
        <v>125.67</v>
      </c>
      <c r="H120" t="n">
        <v>1.89</v>
      </c>
      <c r="I120" t="n">
        <v>5</v>
      </c>
      <c r="J120" t="n">
        <v>287.24</v>
      </c>
      <c r="K120" t="n">
        <v>57.72</v>
      </c>
      <c r="L120" t="n">
        <v>30.5</v>
      </c>
      <c r="M120" t="n">
        <v>3</v>
      </c>
      <c r="N120" t="n">
        <v>79.02</v>
      </c>
      <c r="O120" t="n">
        <v>35660.94</v>
      </c>
      <c r="P120" t="n">
        <v>161.38</v>
      </c>
      <c r="Q120" t="n">
        <v>197.75</v>
      </c>
      <c r="R120" t="n">
        <v>29.99</v>
      </c>
      <c r="S120" t="n">
        <v>25.4</v>
      </c>
      <c r="T120" t="n">
        <v>1468.31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289.7391575144587</v>
      </c>
      <c r="AB120" t="n">
        <v>396.4338977007772</v>
      </c>
      <c r="AC120" t="n">
        <v>358.5988029026842</v>
      </c>
      <c r="AD120" t="n">
        <v>289739.1575144587</v>
      </c>
      <c r="AE120" t="n">
        <v>396433.8977007772</v>
      </c>
      <c r="AF120" t="n">
        <v>1.690745529776397e-06</v>
      </c>
      <c r="AG120" t="n">
        <v>12</v>
      </c>
      <c r="AH120" t="n">
        <v>358598.8029026842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7.4567</v>
      </c>
      <c r="E121" t="n">
        <v>13.41</v>
      </c>
      <c r="F121" t="n">
        <v>10.47</v>
      </c>
      <c r="G121" t="n">
        <v>125.69</v>
      </c>
      <c r="H121" t="n">
        <v>1.9</v>
      </c>
      <c r="I121" t="n">
        <v>5</v>
      </c>
      <c r="J121" t="n">
        <v>287.75</v>
      </c>
      <c r="K121" t="n">
        <v>57.72</v>
      </c>
      <c r="L121" t="n">
        <v>30.75</v>
      </c>
      <c r="M121" t="n">
        <v>3</v>
      </c>
      <c r="N121" t="n">
        <v>79.27</v>
      </c>
      <c r="O121" t="n">
        <v>35723.13</v>
      </c>
      <c r="P121" t="n">
        <v>161.53</v>
      </c>
      <c r="Q121" t="n">
        <v>197.76</v>
      </c>
      <c r="R121" t="n">
        <v>29.96</v>
      </c>
      <c r="S121" t="n">
        <v>25.4</v>
      </c>
      <c r="T121" t="n">
        <v>1451.75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289.8677995839729</v>
      </c>
      <c r="AB121" t="n">
        <v>396.6099114555741</v>
      </c>
      <c r="AC121" t="n">
        <v>358.7580181517601</v>
      </c>
      <c r="AD121" t="n">
        <v>289867.7995839729</v>
      </c>
      <c r="AE121" t="n">
        <v>396609.9114555741</v>
      </c>
      <c r="AF121" t="n">
        <v>1.690541486789806e-06</v>
      </c>
      <c r="AG121" t="n">
        <v>12</v>
      </c>
      <c r="AH121" t="n">
        <v>358758.0181517601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7.463</v>
      </c>
      <c r="E122" t="n">
        <v>13.4</v>
      </c>
      <c r="F122" t="n">
        <v>10.46</v>
      </c>
      <c r="G122" t="n">
        <v>125.55</v>
      </c>
      <c r="H122" t="n">
        <v>1.92</v>
      </c>
      <c r="I122" t="n">
        <v>5</v>
      </c>
      <c r="J122" t="n">
        <v>288.25</v>
      </c>
      <c r="K122" t="n">
        <v>57.72</v>
      </c>
      <c r="L122" t="n">
        <v>31</v>
      </c>
      <c r="M122" t="n">
        <v>3</v>
      </c>
      <c r="N122" t="n">
        <v>79.53</v>
      </c>
      <c r="O122" t="n">
        <v>35785.42</v>
      </c>
      <c r="P122" t="n">
        <v>161.37</v>
      </c>
      <c r="Q122" t="n">
        <v>197.75</v>
      </c>
      <c r="R122" t="n">
        <v>29.69</v>
      </c>
      <c r="S122" t="n">
        <v>25.4</v>
      </c>
      <c r="T122" t="n">
        <v>1317.8</v>
      </c>
      <c r="U122" t="n">
        <v>0.86</v>
      </c>
      <c r="V122" t="n">
        <v>0.89</v>
      </c>
      <c r="W122" t="n">
        <v>2.94</v>
      </c>
      <c r="X122" t="n">
        <v>0.07000000000000001</v>
      </c>
      <c r="Y122" t="n">
        <v>1</v>
      </c>
      <c r="Z122" t="n">
        <v>10</v>
      </c>
      <c r="AA122" t="n">
        <v>289.5777366881485</v>
      </c>
      <c r="AB122" t="n">
        <v>396.2130346048354</v>
      </c>
      <c r="AC122" t="n">
        <v>358.3990186706358</v>
      </c>
      <c r="AD122" t="n">
        <v>289577.7366881485</v>
      </c>
      <c r="AE122" t="n">
        <v>396213.0346048354</v>
      </c>
      <c r="AF122" t="n">
        <v>1.691969787695941e-06</v>
      </c>
      <c r="AG122" t="n">
        <v>12</v>
      </c>
      <c r="AH122" t="n">
        <v>358399.0186706358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7.4604</v>
      </c>
      <c r="E123" t="n">
        <v>13.4</v>
      </c>
      <c r="F123" t="n">
        <v>10.47</v>
      </c>
      <c r="G123" t="n">
        <v>125.61</v>
      </c>
      <c r="H123" t="n">
        <v>1.93</v>
      </c>
      <c r="I123" t="n">
        <v>5</v>
      </c>
      <c r="J123" t="n">
        <v>288.76</v>
      </c>
      <c r="K123" t="n">
        <v>57.72</v>
      </c>
      <c r="L123" t="n">
        <v>31.25</v>
      </c>
      <c r="M123" t="n">
        <v>3</v>
      </c>
      <c r="N123" t="n">
        <v>79.78</v>
      </c>
      <c r="O123" t="n">
        <v>35847.82</v>
      </c>
      <c r="P123" t="n">
        <v>161.54</v>
      </c>
      <c r="Q123" t="n">
        <v>197.75</v>
      </c>
      <c r="R123" t="n">
        <v>29.79</v>
      </c>
      <c r="S123" t="n">
        <v>25.4</v>
      </c>
      <c r="T123" t="n">
        <v>1365.91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289.7962556945498</v>
      </c>
      <c r="AB123" t="n">
        <v>396.5120219497717</v>
      </c>
      <c r="AC123" t="n">
        <v>358.6694710830027</v>
      </c>
      <c r="AD123" t="n">
        <v>289796.2556945498</v>
      </c>
      <c r="AE123" t="n">
        <v>396512.0219497717</v>
      </c>
      <c r="AF123" t="n">
        <v>1.691380330179123e-06</v>
      </c>
      <c r="AG123" t="n">
        <v>12</v>
      </c>
      <c r="AH123" t="n">
        <v>358669.4710830027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7.4594</v>
      </c>
      <c r="E124" t="n">
        <v>13.41</v>
      </c>
      <c r="F124" t="n">
        <v>10.47</v>
      </c>
      <c r="G124" t="n">
        <v>125.63</v>
      </c>
      <c r="H124" t="n">
        <v>1.94</v>
      </c>
      <c r="I124" t="n">
        <v>5</v>
      </c>
      <c r="J124" t="n">
        <v>289.27</v>
      </c>
      <c r="K124" t="n">
        <v>57.72</v>
      </c>
      <c r="L124" t="n">
        <v>31.5</v>
      </c>
      <c r="M124" t="n">
        <v>3</v>
      </c>
      <c r="N124" t="n">
        <v>80.04000000000001</v>
      </c>
      <c r="O124" t="n">
        <v>35910.33</v>
      </c>
      <c r="P124" t="n">
        <v>161.64</v>
      </c>
      <c r="Q124" t="n">
        <v>197.77</v>
      </c>
      <c r="R124" t="n">
        <v>29.81</v>
      </c>
      <c r="S124" t="n">
        <v>25.4</v>
      </c>
      <c r="T124" t="n">
        <v>1376.07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289.8905109957045</v>
      </c>
      <c r="AB124" t="n">
        <v>396.6409862110621</v>
      </c>
      <c r="AC124" t="n">
        <v>358.786127176198</v>
      </c>
      <c r="AD124" t="n">
        <v>289890.5109957045</v>
      </c>
      <c r="AE124" t="n">
        <v>396640.9862110621</v>
      </c>
      <c r="AF124" t="n">
        <v>1.691153615749578e-06</v>
      </c>
      <c r="AG124" t="n">
        <v>12</v>
      </c>
      <c r="AH124" t="n">
        <v>358786.127176198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7.4588</v>
      </c>
      <c r="E125" t="n">
        <v>13.41</v>
      </c>
      <c r="F125" t="n">
        <v>10.47</v>
      </c>
      <c r="G125" t="n">
        <v>125.64</v>
      </c>
      <c r="H125" t="n">
        <v>1.95</v>
      </c>
      <c r="I125" t="n">
        <v>5</v>
      </c>
      <c r="J125" t="n">
        <v>289.77</v>
      </c>
      <c r="K125" t="n">
        <v>57.72</v>
      </c>
      <c r="L125" t="n">
        <v>31.75</v>
      </c>
      <c r="M125" t="n">
        <v>3</v>
      </c>
      <c r="N125" t="n">
        <v>80.3</v>
      </c>
      <c r="O125" t="n">
        <v>35972.93</v>
      </c>
      <c r="P125" t="n">
        <v>161.74</v>
      </c>
      <c r="Q125" t="n">
        <v>197.75</v>
      </c>
      <c r="R125" t="n">
        <v>29.93</v>
      </c>
      <c r="S125" t="n">
        <v>25.4</v>
      </c>
      <c r="T125" t="n">
        <v>1436.66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289.9762604047139</v>
      </c>
      <c r="AB125" t="n">
        <v>396.7583123354657</v>
      </c>
      <c r="AC125" t="n">
        <v>358.8922558599568</v>
      </c>
      <c r="AD125" t="n">
        <v>289976.2604047139</v>
      </c>
      <c r="AE125" t="n">
        <v>396758.3123354657</v>
      </c>
      <c r="AF125" t="n">
        <v>1.691017587091851e-06</v>
      </c>
      <c r="AG125" t="n">
        <v>12</v>
      </c>
      <c r="AH125" t="n">
        <v>358892.2558599568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7.4588</v>
      </c>
      <c r="E126" t="n">
        <v>13.41</v>
      </c>
      <c r="F126" t="n">
        <v>10.47</v>
      </c>
      <c r="G126" t="n">
        <v>125.64</v>
      </c>
      <c r="H126" t="n">
        <v>1.96</v>
      </c>
      <c r="I126" t="n">
        <v>5</v>
      </c>
      <c r="J126" t="n">
        <v>290.28</v>
      </c>
      <c r="K126" t="n">
        <v>57.72</v>
      </c>
      <c r="L126" t="n">
        <v>32</v>
      </c>
      <c r="M126" t="n">
        <v>3</v>
      </c>
      <c r="N126" t="n">
        <v>80.56</v>
      </c>
      <c r="O126" t="n">
        <v>36035.65</v>
      </c>
      <c r="P126" t="n">
        <v>161.76</v>
      </c>
      <c r="Q126" t="n">
        <v>197.78</v>
      </c>
      <c r="R126" t="n">
        <v>29.94</v>
      </c>
      <c r="S126" t="n">
        <v>25.4</v>
      </c>
      <c r="T126" t="n">
        <v>1441.84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289.9908524532122</v>
      </c>
      <c r="AB126" t="n">
        <v>396.7782778199768</v>
      </c>
      <c r="AC126" t="n">
        <v>358.9103158666479</v>
      </c>
      <c r="AD126" t="n">
        <v>289990.8524532122</v>
      </c>
      <c r="AE126" t="n">
        <v>396778.2778199768</v>
      </c>
      <c r="AF126" t="n">
        <v>1.691017587091851e-06</v>
      </c>
      <c r="AG126" t="n">
        <v>12</v>
      </c>
      <c r="AH126" t="n">
        <v>358910.3158666479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7.4582</v>
      </c>
      <c r="E127" t="n">
        <v>13.41</v>
      </c>
      <c r="F127" t="n">
        <v>10.47</v>
      </c>
      <c r="G127" t="n">
        <v>125.66</v>
      </c>
      <c r="H127" t="n">
        <v>1.97</v>
      </c>
      <c r="I127" t="n">
        <v>5</v>
      </c>
      <c r="J127" t="n">
        <v>290.79</v>
      </c>
      <c r="K127" t="n">
        <v>57.72</v>
      </c>
      <c r="L127" t="n">
        <v>32.25</v>
      </c>
      <c r="M127" t="n">
        <v>3</v>
      </c>
      <c r="N127" t="n">
        <v>80.81999999999999</v>
      </c>
      <c r="O127" t="n">
        <v>36098.46</v>
      </c>
      <c r="P127" t="n">
        <v>161.8</v>
      </c>
      <c r="Q127" t="n">
        <v>197.75</v>
      </c>
      <c r="R127" t="n">
        <v>29.95</v>
      </c>
      <c r="S127" t="n">
        <v>25.4</v>
      </c>
      <c r="T127" t="n">
        <v>1445.76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  <c r="AA127" t="n">
        <v>290.0328371657134</v>
      </c>
      <c r="AB127" t="n">
        <v>396.8357231558557</v>
      </c>
      <c r="AC127" t="n">
        <v>358.9622787002956</v>
      </c>
      <c r="AD127" t="n">
        <v>290032.8371657134</v>
      </c>
      <c r="AE127" t="n">
        <v>396835.7231558557</v>
      </c>
      <c r="AF127" t="n">
        <v>1.690881558434124e-06</v>
      </c>
      <c r="AG127" t="n">
        <v>12</v>
      </c>
      <c r="AH127" t="n">
        <v>358962.2787002956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7.4596</v>
      </c>
      <c r="E128" t="n">
        <v>13.41</v>
      </c>
      <c r="F128" t="n">
        <v>10.47</v>
      </c>
      <c r="G128" t="n">
        <v>125.63</v>
      </c>
      <c r="H128" t="n">
        <v>1.99</v>
      </c>
      <c r="I128" t="n">
        <v>5</v>
      </c>
      <c r="J128" t="n">
        <v>291.3</v>
      </c>
      <c r="K128" t="n">
        <v>57.72</v>
      </c>
      <c r="L128" t="n">
        <v>32.5</v>
      </c>
      <c r="M128" t="n">
        <v>3</v>
      </c>
      <c r="N128" t="n">
        <v>81.08</v>
      </c>
      <c r="O128" t="n">
        <v>36161.39</v>
      </c>
      <c r="P128" t="n">
        <v>161.77</v>
      </c>
      <c r="Q128" t="n">
        <v>197.75</v>
      </c>
      <c r="R128" t="n">
        <v>29.87</v>
      </c>
      <c r="S128" t="n">
        <v>25.4</v>
      </c>
      <c r="T128" t="n">
        <v>1406.98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289.9810865406797</v>
      </c>
      <c r="AB128" t="n">
        <v>396.7649156676081</v>
      </c>
      <c r="AC128" t="n">
        <v>358.8982289793474</v>
      </c>
      <c r="AD128" t="n">
        <v>289981.0865406797</v>
      </c>
      <c r="AE128" t="n">
        <v>396764.9156676081</v>
      </c>
      <c r="AF128" t="n">
        <v>1.691198958635487e-06</v>
      </c>
      <c r="AG128" t="n">
        <v>12</v>
      </c>
      <c r="AH128" t="n">
        <v>358898.2289793474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7.4591</v>
      </c>
      <c r="E129" t="n">
        <v>13.41</v>
      </c>
      <c r="F129" t="n">
        <v>10.47</v>
      </c>
      <c r="G129" t="n">
        <v>125.64</v>
      </c>
      <c r="H129" t="n">
        <v>2</v>
      </c>
      <c r="I129" t="n">
        <v>5</v>
      </c>
      <c r="J129" t="n">
        <v>291.81</v>
      </c>
      <c r="K129" t="n">
        <v>57.72</v>
      </c>
      <c r="L129" t="n">
        <v>32.75</v>
      </c>
      <c r="M129" t="n">
        <v>3</v>
      </c>
      <c r="N129" t="n">
        <v>81.34</v>
      </c>
      <c r="O129" t="n">
        <v>36224.42</v>
      </c>
      <c r="P129" t="n">
        <v>161.72</v>
      </c>
      <c r="Q129" t="n">
        <v>197.75</v>
      </c>
      <c r="R129" t="n">
        <v>29.84</v>
      </c>
      <c r="S129" t="n">
        <v>25.4</v>
      </c>
      <c r="T129" t="n">
        <v>1391.09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289.9552711682412</v>
      </c>
      <c r="AB129" t="n">
        <v>396.729593936144</v>
      </c>
      <c r="AC129" t="n">
        <v>358.8662783043598</v>
      </c>
      <c r="AD129" t="n">
        <v>289955.2711682412</v>
      </c>
      <c r="AE129" t="n">
        <v>396729.593936144</v>
      </c>
      <c r="AF129" t="n">
        <v>1.691085601420714e-06</v>
      </c>
      <c r="AG129" t="n">
        <v>12</v>
      </c>
      <c r="AH129" t="n">
        <v>358866.2783043598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7.4599</v>
      </c>
      <c r="E130" t="n">
        <v>13.4</v>
      </c>
      <c r="F130" t="n">
        <v>10.47</v>
      </c>
      <c r="G130" t="n">
        <v>125.62</v>
      </c>
      <c r="H130" t="n">
        <v>2.01</v>
      </c>
      <c r="I130" t="n">
        <v>5</v>
      </c>
      <c r="J130" t="n">
        <v>292.32</v>
      </c>
      <c r="K130" t="n">
        <v>57.72</v>
      </c>
      <c r="L130" t="n">
        <v>33</v>
      </c>
      <c r="M130" t="n">
        <v>3</v>
      </c>
      <c r="N130" t="n">
        <v>81.59999999999999</v>
      </c>
      <c r="O130" t="n">
        <v>36287.56</v>
      </c>
      <c r="P130" t="n">
        <v>161.8</v>
      </c>
      <c r="Q130" t="n">
        <v>197.75</v>
      </c>
      <c r="R130" t="n">
        <v>29.8</v>
      </c>
      <c r="S130" t="n">
        <v>25.4</v>
      </c>
      <c r="T130" t="n">
        <v>1372.45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289.9965741030778</v>
      </c>
      <c r="AB130" t="n">
        <v>396.7861064337442</v>
      </c>
      <c r="AC130" t="n">
        <v>358.9173973285049</v>
      </c>
      <c r="AD130" t="n">
        <v>289996.5741030778</v>
      </c>
      <c r="AE130" t="n">
        <v>396786.1064337442</v>
      </c>
      <c r="AF130" t="n">
        <v>1.69126697296435e-06</v>
      </c>
      <c r="AG130" t="n">
        <v>12</v>
      </c>
      <c r="AH130" t="n">
        <v>358917.3973285049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7.4624</v>
      </c>
      <c r="E131" t="n">
        <v>13.4</v>
      </c>
      <c r="F131" t="n">
        <v>10.46</v>
      </c>
      <c r="G131" t="n">
        <v>125.57</v>
      </c>
      <c r="H131" t="n">
        <v>2.02</v>
      </c>
      <c r="I131" t="n">
        <v>5</v>
      </c>
      <c r="J131" t="n">
        <v>292.84</v>
      </c>
      <c r="K131" t="n">
        <v>57.72</v>
      </c>
      <c r="L131" t="n">
        <v>33.25</v>
      </c>
      <c r="M131" t="n">
        <v>3</v>
      </c>
      <c r="N131" t="n">
        <v>81.86</v>
      </c>
      <c r="O131" t="n">
        <v>36350.81</v>
      </c>
      <c r="P131" t="n">
        <v>161.64</v>
      </c>
      <c r="Q131" t="n">
        <v>197.77</v>
      </c>
      <c r="R131" t="n">
        <v>29.7</v>
      </c>
      <c r="S131" t="n">
        <v>25.4</v>
      </c>
      <c r="T131" t="n">
        <v>1319.02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289.7873921587368</v>
      </c>
      <c r="AB131" t="n">
        <v>396.4998944690408</v>
      </c>
      <c r="AC131" t="n">
        <v>358.6585010320118</v>
      </c>
      <c r="AD131" t="n">
        <v>289787.3921587368</v>
      </c>
      <c r="AE131" t="n">
        <v>396499.8944690408</v>
      </c>
      <c r="AF131" t="n">
        <v>1.691833759038213e-06</v>
      </c>
      <c r="AG131" t="n">
        <v>12</v>
      </c>
      <c r="AH131" t="n">
        <v>358658.5010320118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7.4613</v>
      </c>
      <c r="E132" t="n">
        <v>13.4</v>
      </c>
      <c r="F132" t="n">
        <v>10.47</v>
      </c>
      <c r="G132" t="n">
        <v>125.59</v>
      </c>
      <c r="H132" t="n">
        <v>2.03</v>
      </c>
      <c r="I132" t="n">
        <v>5</v>
      </c>
      <c r="J132" t="n">
        <v>293.35</v>
      </c>
      <c r="K132" t="n">
        <v>57.72</v>
      </c>
      <c r="L132" t="n">
        <v>33.5</v>
      </c>
      <c r="M132" t="n">
        <v>3</v>
      </c>
      <c r="N132" t="n">
        <v>82.13</v>
      </c>
      <c r="O132" t="n">
        <v>36414.16</v>
      </c>
      <c r="P132" t="n">
        <v>161.64</v>
      </c>
      <c r="Q132" t="n">
        <v>197.77</v>
      </c>
      <c r="R132" t="n">
        <v>29.81</v>
      </c>
      <c r="S132" t="n">
        <v>25.4</v>
      </c>
      <c r="T132" t="n">
        <v>1375.81</v>
      </c>
      <c r="U132" t="n">
        <v>0.85</v>
      </c>
      <c r="V132" t="n">
        <v>0.89</v>
      </c>
      <c r="W132" t="n">
        <v>2.94</v>
      </c>
      <c r="X132" t="n">
        <v>0.08</v>
      </c>
      <c r="Y132" t="n">
        <v>1</v>
      </c>
      <c r="Z132" t="n">
        <v>10</v>
      </c>
      <c r="AA132" t="n">
        <v>289.8500255380932</v>
      </c>
      <c r="AB132" t="n">
        <v>396.585592221866</v>
      </c>
      <c r="AC132" t="n">
        <v>358.7360199115849</v>
      </c>
      <c r="AD132" t="n">
        <v>289850.0255380932</v>
      </c>
      <c r="AE132" t="n">
        <v>396585.592221866</v>
      </c>
      <c r="AF132" t="n">
        <v>1.691584373165714e-06</v>
      </c>
      <c r="AG132" t="n">
        <v>12</v>
      </c>
      <c r="AH132" t="n">
        <v>358736.0199115849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7.461</v>
      </c>
      <c r="E133" t="n">
        <v>13.4</v>
      </c>
      <c r="F133" t="n">
        <v>10.47</v>
      </c>
      <c r="G133" t="n">
        <v>125.6</v>
      </c>
      <c r="H133" t="n">
        <v>2.05</v>
      </c>
      <c r="I133" t="n">
        <v>5</v>
      </c>
      <c r="J133" t="n">
        <v>293.87</v>
      </c>
      <c r="K133" t="n">
        <v>57.72</v>
      </c>
      <c r="L133" t="n">
        <v>33.75</v>
      </c>
      <c r="M133" t="n">
        <v>3</v>
      </c>
      <c r="N133" t="n">
        <v>82.39</v>
      </c>
      <c r="O133" t="n">
        <v>36477.63</v>
      </c>
      <c r="P133" t="n">
        <v>161.59</v>
      </c>
      <c r="Q133" t="n">
        <v>197.75</v>
      </c>
      <c r="R133" t="n">
        <v>29.78</v>
      </c>
      <c r="S133" t="n">
        <v>25.4</v>
      </c>
      <c r="T133" t="n">
        <v>1359.75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289.8199472434446</v>
      </c>
      <c r="AB133" t="n">
        <v>396.5444377721671</v>
      </c>
      <c r="AC133" t="n">
        <v>358.6987931848046</v>
      </c>
      <c r="AD133" t="n">
        <v>289819.9472434446</v>
      </c>
      <c r="AE133" t="n">
        <v>396544.4377721671</v>
      </c>
      <c r="AF133" t="n">
        <v>1.691516358836851e-06</v>
      </c>
      <c r="AG133" t="n">
        <v>12</v>
      </c>
      <c r="AH133" t="n">
        <v>358698.7931848046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7.4628</v>
      </c>
      <c r="E134" t="n">
        <v>13.4</v>
      </c>
      <c r="F134" t="n">
        <v>10.46</v>
      </c>
      <c r="G134" t="n">
        <v>125.56</v>
      </c>
      <c r="H134" t="n">
        <v>2.06</v>
      </c>
      <c r="I134" t="n">
        <v>5</v>
      </c>
      <c r="J134" t="n">
        <v>294.38</v>
      </c>
      <c r="K134" t="n">
        <v>57.72</v>
      </c>
      <c r="L134" t="n">
        <v>34</v>
      </c>
      <c r="M134" t="n">
        <v>3</v>
      </c>
      <c r="N134" t="n">
        <v>82.66</v>
      </c>
      <c r="O134" t="n">
        <v>36541.2</v>
      </c>
      <c r="P134" t="n">
        <v>161.44</v>
      </c>
      <c r="Q134" t="n">
        <v>197.75</v>
      </c>
      <c r="R134" t="n">
        <v>29.58</v>
      </c>
      <c r="S134" t="n">
        <v>25.4</v>
      </c>
      <c r="T134" t="n">
        <v>1261.94</v>
      </c>
      <c r="U134" t="n">
        <v>0.86</v>
      </c>
      <c r="V134" t="n">
        <v>0.89</v>
      </c>
      <c r="W134" t="n">
        <v>2.95</v>
      </c>
      <c r="X134" t="n">
        <v>0.07000000000000001</v>
      </c>
      <c r="Y134" t="n">
        <v>1</v>
      </c>
      <c r="Z134" t="n">
        <v>10</v>
      </c>
      <c r="AA134" t="n">
        <v>289.6330338719446</v>
      </c>
      <c r="AB134" t="n">
        <v>396.2886946512448</v>
      </c>
      <c r="AC134" t="n">
        <v>358.4674578284054</v>
      </c>
      <c r="AD134" t="n">
        <v>289633.0338719446</v>
      </c>
      <c r="AE134" t="n">
        <v>396288.6946512448</v>
      </c>
      <c r="AF134" t="n">
        <v>1.691924444810032e-06</v>
      </c>
      <c r="AG134" t="n">
        <v>12</v>
      </c>
      <c r="AH134" t="n">
        <v>358467.4578284054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7.4628</v>
      </c>
      <c r="E135" t="n">
        <v>13.4</v>
      </c>
      <c r="F135" t="n">
        <v>10.46</v>
      </c>
      <c r="G135" t="n">
        <v>125.56</v>
      </c>
      <c r="H135" t="n">
        <v>2.07</v>
      </c>
      <c r="I135" t="n">
        <v>5</v>
      </c>
      <c r="J135" t="n">
        <v>294.9</v>
      </c>
      <c r="K135" t="n">
        <v>57.72</v>
      </c>
      <c r="L135" t="n">
        <v>34.25</v>
      </c>
      <c r="M135" t="n">
        <v>3</v>
      </c>
      <c r="N135" t="n">
        <v>82.92</v>
      </c>
      <c r="O135" t="n">
        <v>36604.89</v>
      </c>
      <c r="P135" t="n">
        <v>161.36</v>
      </c>
      <c r="Q135" t="n">
        <v>197.75</v>
      </c>
      <c r="R135" t="n">
        <v>29.68</v>
      </c>
      <c r="S135" t="n">
        <v>25.4</v>
      </c>
      <c r="T135" t="n">
        <v>1309.46</v>
      </c>
      <c r="U135" t="n">
        <v>0.86</v>
      </c>
      <c r="V135" t="n">
        <v>0.89</v>
      </c>
      <c r="W135" t="n">
        <v>2.95</v>
      </c>
      <c r="X135" t="n">
        <v>0.07000000000000001</v>
      </c>
      <c r="Y135" t="n">
        <v>1</v>
      </c>
      <c r="Z135" t="n">
        <v>10</v>
      </c>
      <c r="AA135" t="n">
        <v>289.5746969628279</v>
      </c>
      <c r="AB135" t="n">
        <v>396.2088755185484</v>
      </c>
      <c r="AC135" t="n">
        <v>358.3952565217067</v>
      </c>
      <c r="AD135" t="n">
        <v>289574.6969628279</v>
      </c>
      <c r="AE135" t="n">
        <v>396208.8755185484</v>
      </c>
      <c r="AF135" t="n">
        <v>1.691924444810032e-06</v>
      </c>
      <c r="AG135" t="n">
        <v>12</v>
      </c>
      <c r="AH135" t="n">
        <v>358395.2565217067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7.4622</v>
      </c>
      <c r="E136" t="n">
        <v>13.4</v>
      </c>
      <c r="F136" t="n">
        <v>10.46</v>
      </c>
      <c r="G136" t="n">
        <v>125.57</v>
      </c>
      <c r="H136" t="n">
        <v>2.08</v>
      </c>
      <c r="I136" t="n">
        <v>5</v>
      </c>
      <c r="J136" t="n">
        <v>295.41</v>
      </c>
      <c r="K136" t="n">
        <v>57.72</v>
      </c>
      <c r="L136" t="n">
        <v>34.5</v>
      </c>
      <c r="M136" t="n">
        <v>3</v>
      </c>
      <c r="N136" t="n">
        <v>83.19</v>
      </c>
      <c r="O136" t="n">
        <v>36668.68</v>
      </c>
      <c r="P136" t="n">
        <v>161.39</v>
      </c>
      <c r="Q136" t="n">
        <v>197.76</v>
      </c>
      <c r="R136" t="n">
        <v>29.65</v>
      </c>
      <c r="S136" t="n">
        <v>25.4</v>
      </c>
      <c r="T136" t="n">
        <v>1294.89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289.6093330090089</v>
      </c>
      <c r="AB136" t="n">
        <v>396.2562660849679</v>
      </c>
      <c r="AC136" t="n">
        <v>358.4381241989802</v>
      </c>
      <c r="AD136" t="n">
        <v>289609.333009009</v>
      </c>
      <c r="AE136" t="n">
        <v>396256.2660849679</v>
      </c>
      <c r="AF136" t="n">
        <v>1.691788416152305e-06</v>
      </c>
      <c r="AG136" t="n">
        <v>12</v>
      </c>
      <c r="AH136" t="n">
        <v>358438.1241989802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7.4653</v>
      </c>
      <c r="E137" t="n">
        <v>13.4</v>
      </c>
      <c r="F137" t="n">
        <v>10.46</v>
      </c>
      <c r="G137" t="n">
        <v>125.5</v>
      </c>
      <c r="H137" t="n">
        <v>2.09</v>
      </c>
      <c r="I137" t="n">
        <v>5</v>
      </c>
      <c r="J137" t="n">
        <v>295.93</v>
      </c>
      <c r="K137" t="n">
        <v>57.72</v>
      </c>
      <c r="L137" t="n">
        <v>34.75</v>
      </c>
      <c r="M137" t="n">
        <v>3</v>
      </c>
      <c r="N137" t="n">
        <v>83.45999999999999</v>
      </c>
      <c r="O137" t="n">
        <v>36732.59</v>
      </c>
      <c r="P137" t="n">
        <v>161.12</v>
      </c>
      <c r="Q137" t="n">
        <v>197.76</v>
      </c>
      <c r="R137" t="n">
        <v>29.48</v>
      </c>
      <c r="S137" t="n">
        <v>25.4</v>
      </c>
      <c r="T137" t="n">
        <v>1209.91</v>
      </c>
      <c r="U137" t="n">
        <v>0.86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289.3466088081541</v>
      </c>
      <c r="AB137" t="n">
        <v>395.8967952427845</v>
      </c>
      <c r="AC137" t="n">
        <v>358.1129607494543</v>
      </c>
      <c r="AD137" t="n">
        <v>289346.6088081541</v>
      </c>
      <c r="AE137" t="n">
        <v>395896.7952427845</v>
      </c>
      <c r="AF137" t="n">
        <v>1.692491230883895e-06</v>
      </c>
      <c r="AG137" t="n">
        <v>12</v>
      </c>
      <c r="AH137" t="n">
        <v>358112.9607494543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7.4627</v>
      </c>
      <c r="E138" t="n">
        <v>13.4</v>
      </c>
      <c r="F138" t="n">
        <v>10.46</v>
      </c>
      <c r="G138" t="n">
        <v>125.56</v>
      </c>
      <c r="H138" t="n">
        <v>2.1</v>
      </c>
      <c r="I138" t="n">
        <v>5</v>
      </c>
      <c r="J138" t="n">
        <v>296.45</v>
      </c>
      <c r="K138" t="n">
        <v>57.72</v>
      </c>
      <c r="L138" t="n">
        <v>35</v>
      </c>
      <c r="M138" t="n">
        <v>3</v>
      </c>
      <c r="N138" t="n">
        <v>83.73</v>
      </c>
      <c r="O138" t="n">
        <v>36796.61</v>
      </c>
      <c r="P138" t="n">
        <v>161.17</v>
      </c>
      <c r="Q138" t="n">
        <v>197.75</v>
      </c>
      <c r="R138" t="n">
        <v>29.59</v>
      </c>
      <c r="S138" t="n">
        <v>25.4</v>
      </c>
      <c r="T138" t="n">
        <v>1264.2</v>
      </c>
      <c r="U138" t="n">
        <v>0.86</v>
      </c>
      <c r="V138" t="n">
        <v>0.89</v>
      </c>
      <c r="W138" t="n">
        <v>2.95</v>
      </c>
      <c r="X138" t="n">
        <v>0.07000000000000001</v>
      </c>
      <c r="Y138" t="n">
        <v>1</v>
      </c>
      <c r="Z138" t="n">
        <v>10</v>
      </c>
      <c r="AA138" t="n">
        <v>289.4382711290249</v>
      </c>
      <c r="AB138" t="n">
        <v>396.0222116740562</v>
      </c>
      <c r="AC138" t="n">
        <v>358.2264076125484</v>
      </c>
      <c r="AD138" t="n">
        <v>289438.2711290249</v>
      </c>
      <c r="AE138" t="n">
        <v>396022.2116740562</v>
      </c>
      <c r="AF138" t="n">
        <v>1.691901773367077e-06</v>
      </c>
      <c r="AG138" t="n">
        <v>12</v>
      </c>
      <c r="AH138" t="n">
        <v>358226.4076125484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7.4649</v>
      </c>
      <c r="E139" t="n">
        <v>13.4</v>
      </c>
      <c r="F139" t="n">
        <v>10.46</v>
      </c>
      <c r="G139" t="n">
        <v>125.51</v>
      </c>
      <c r="H139" t="n">
        <v>2.11</v>
      </c>
      <c r="I139" t="n">
        <v>5</v>
      </c>
      <c r="J139" t="n">
        <v>296.97</v>
      </c>
      <c r="K139" t="n">
        <v>57.72</v>
      </c>
      <c r="L139" t="n">
        <v>35.25</v>
      </c>
      <c r="M139" t="n">
        <v>3</v>
      </c>
      <c r="N139" t="n">
        <v>84</v>
      </c>
      <c r="O139" t="n">
        <v>36860.74</v>
      </c>
      <c r="P139" t="n">
        <v>160.94</v>
      </c>
      <c r="Q139" t="n">
        <v>197.75</v>
      </c>
      <c r="R139" t="n">
        <v>29.51</v>
      </c>
      <c r="S139" t="n">
        <v>25.4</v>
      </c>
      <c r="T139" t="n">
        <v>1226</v>
      </c>
      <c r="U139" t="n">
        <v>0.86</v>
      </c>
      <c r="V139" t="n">
        <v>0.89</v>
      </c>
      <c r="W139" t="n">
        <v>2.95</v>
      </c>
      <c r="X139" t="n">
        <v>0.07000000000000001</v>
      </c>
      <c r="Y139" t="n">
        <v>1</v>
      </c>
      <c r="Z139" t="n">
        <v>10</v>
      </c>
      <c r="AA139" t="n">
        <v>289.2238776870256</v>
      </c>
      <c r="AB139" t="n">
        <v>395.7288691083417</v>
      </c>
      <c r="AC139" t="n">
        <v>357.9610612495968</v>
      </c>
      <c r="AD139" t="n">
        <v>289223.8776870256</v>
      </c>
      <c r="AE139" t="n">
        <v>395728.8691083416</v>
      </c>
      <c r="AF139" t="n">
        <v>1.692400545112077e-06</v>
      </c>
      <c r="AG139" t="n">
        <v>12</v>
      </c>
      <c r="AH139" t="n">
        <v>357961.0612495968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7.4628</v>
      </c>
      <c r="E140" t="n">
        <v>13.4</v>
      </c>
      <c r="F140" t="n">
        <v>10.46</v>
      </c>
      <c r="G140" t="n">
        <v>125.56</v>
      </c>
      <c r="H140" t="n">
        <v>2.13</v>
      </c>
      <c r="I140" t="n">
        <v>5</v>
      </c>
      <c r="J140" t="n">
        <v>297.49</v>
      </c>
      <c r="K140" t="n">
        <v>57.72</v>
      </c>
      <c r="L140" t="n">
        <v>35.5</v>
      </c>
      <c r="M140" t="n">
        <v>3</v>
      </c>
      <c r="N140" t="n">
        <v>84.27</v>
      </c>
      <c r="O140" t="n">
        <v>36924.99</v>
      </c>
      <c r="P140" t="n">
        <v>160.77</v>
      </c>
      <c r="Q140" t="n">
        <v>197.75</v>
      </c>
      <c r="R140" t="n">
        <v>29.64</v>
      </c>
      <c r="S140" t="n">
        <v>25.4</v>
      </c>
      <c r="T140" t="n">
        <v>1293.46</v>
      </c>
      <c r="U140" t="n">
        <v>0.86</v>
      </c>
      <c r="V140" t="n">
        <v>0.89</v>
      </c>
      <c r="W140" t="n">
        <v>2.95</v>
      </c>
      <c r="X140" t="n">
        <v>0.07000000000000001</v>
      </c>
      <c r="Y140" t="n">
        <v>1</v>
      </c>
      <c r="Z140" t="n">
        <v>10</v>
      </c>
      <c r="AA140" t="n">
        <v>289.1444622580916</v>
      </c>
      <c r="AB140" t="n">
        <v>395.6202094149127</v>
      </c>
      <c r="AC140" t="n">
        <v>357.8627718848039</v>
      </c>
      <c r="AD140" t="n">
        <v>289144.4622580916</v>
      </c>
      <c r="AE140" t="n">
        <v>395620.2094149127</v>
      </c>
      <c r="AF140" t="n">
        <v>1.691924444810032e-06</v>
      </c>
      <c r="AG140" t="n">
        <v>12</v>
      </c>
      <c r="AH140" t="n">
        <v>357862.7718848039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7.4649</v>
      </c>
      <c r="E141" t="n">
        <v>13.4</v>
      </c>
      <c r="F141" t="n">
        <v>10.46</v>
      </c>
      <c r="G141" t="n">
        <v>125.51</v>
      </c>
      <c r="H141" t="n">
        <v>2.14</v>
      </c>
      <c r="I141" t="n">
        <v>5</v>
      </c>
      <c r="J141" t="n">
        <v>298.01</v>
      </c>
      <c r="K141" t="n">
        <v>57.72</v>
      </c>
      <c r="L141" t="n">
        <v>35.75</v>
      </c>
      <c r="M141" t="n">
        <v>3</v>
      </c>
      <c r="N141" t="n">
        <v>84.54000000000001</v>
      </c>
      <c r="O141" t="n">
        <v>36989.35</v>
      </c>
      <c r="P141" t="n">
        <v>160.43</v>
      </c>
      <c r="Q141" t="n">
        <v>197.75</v>
      </c>
      <c r="R141" t="n">
        <v>29.56</v>
      </c>
      <c r="S141" t="n">
        <v>25.4</v>
      </c>
      <c r="T141" t="n">
        <v>1251.72</v>
      </c>
      <c r="U141" t="n">
        <v>0.86</v>
      </c>
      <c r="V141" t="n">
        <v>0.89</v>
      </c>
      <c r="W141" t="n">
        <v>2.95</v>
      </c>
      <c r="X141" t="n">
        <v>0.07000000000000001</v>
      </c>
      <c r="Y141" t="n">
        <v>1</v>
      </c>
      <c r="Z141" t="n">
        <v>10</v>
      </c>
      <c r="AA141" t="n">
        <v>288.8520845124152</v>
      </c>
      <c r="AB141" t="n">
        <v>395.2201652844825</v>
      </c>
      <c r="AC141" t="n">
        <v>357.5009074047165</v>
      </c>
      <c r="AD141" t="n">
        <v>288852.0845124152</v>
      </c>
      <c r="AE141" t="n">
        <v>395220.1652844825</v>
      </c>
      <c r="AF141" t="n">
        <v>1.692400545112077e-06</v>
      </c>
      <c r="AG141" t="n">
        <v>12</v>
      </c>
      <c r="AH141" t="n">
        <v>357500.9074047165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7.4624</v>
      </c>
      <c r="E142" t="n">
        <v>13.4</v>
      </c>
      <c r="F142" t="n">
        <v>10.46</v>
      </c>
      <c r="G142" t="n">
        <v>125.57</v>
      </c>
      <c r="H142" t="n">
        <v>2.15</v>
      </c>
      <c r="I142" t="n">
        <v>5</v>
      </c>
      <c r="J142" t="n">
        <v>298.54</v>
      </c>
      <c r="K142" t="n">
        <v>57.72</v>
      </c>
      <c r="L142" t="n">
        <v>36</v>
      </c>
      <c r="M142" t="n">
        <v>3</v>
      </c>
      <c r="N142" t="n">
        <v>84.81</v>
      </c>
      <c r="O142" t="n">
        <v>37053.82</v>
      </c>
      <c r="P142" t="n">
        <v>160.41</v>
      </c>
      <c r="Q142" t="n">
        <v>197.75</v>
      </c>
      <c r="R142" t="n">
        <v>29.68</v>
      </c>
      <c r="S142" t="n">
        <v>25.4</v>
      </c>
      <c r="T142" t="n">
        <v>1311.1</v>
      </c>
      <c r="U142" t="n">
        <v>0.86</v>
      </c>
      <c r="V142" t="n">
        <v>0.89</v>
      </c>
      <c r="W142" t="n">
        <v>2.95</v>
      </c>
      <c r="X142" t="n">
        <v>0.07000000000000001</v>
      </c>
      <c r="Y142" t="n">
        <v>1</v>
      </c>
      <c r="Z142" t="n">
        <v>10</v>
      </c>
      <c r="AA142" t="n">
        <v>288.8904141037734</v>
      </c>
      <c r="AB142" t="n">
        <v>395.2726095223609</v>
      </c>
      <c r="AC142" t="n">
        <v>357.5483464381377</v>
      </c>
      <c r="AD142" t="n">
        <v>288890.4141037734</v>
      </c>
      <c r="AE142" t="n">
        <v>395272.6095223609</v>
      </c>
      <c r="AF142" t="n">
        <v>1.691833759038213e-06</v>
      </c>
      <c r="AG142" t="n">
        <v>12</v>
      </c>
      <c r="AH142" t="n">
        <v>357548.3464381378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7.4602</v>
      </c>
      <c r="E143" t="n">
        <v>13.4</v>
      </c>
      <c r="F143" t="n">
        <v>10.47</v>
      </c>
      <c r="G143" t="n">
        <v>125.61</v>
      </c>
      <c r="H143" t="n">
        <v>2.16</v>
      </c>
      <c r="I143" t="n">
        <v>5</v>
      </c>
      <c r="J143" t="n">
        <v>299.06</v>
      </c>
      <c r="K143" t="n">
        <v>57.72</v>
      </c>
      <c r="L143" t="n">
        <v>36.25</v>
      </c>
      <c r="M143" t="n">
        <v>3</v>
      </c>
      <c r="N143" t="n">
        <v>85.09</v>
      </c>
      <c r="O143" t="n">
        <v>37118.41</v>
      </c>
      <c r="P143" t="n">
        <v>160.4</v>
      </c>
      <c r="Q143" t="n">
        <v>197.76</v>
      </c>
      <c r="R143" t="n">
        <v>29.82</v>
      </c>
      <c r="S143" t="n">
        <v>25.4</v>
      </c>
      <c r="T143" t="n">
        <v>1382.51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288.9689247464538</v>
      </c>
      <c r="AB143" t="n">
        <v>395.3800312473214</v>
      </c>
      <c r="AC143" t="n">
        <v>357.6455159844353</v>
      </c>
      <c r="AD143" t="n">
        <v>288968.9247464538</v>
      </c>
      <c r="AE143" t="n">
        <v>395380.0312473214</v>
      </c>
      <c r="AF143" t="n">
        <v>1.691334987293214e-06</v>
      </c>
      <c r="AG143" t="n">
        <v>12</v>
      </c>
      <c r="AH143" t="n">
        <v>357645.5159844353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7.4602</v>
      </c>
      <c r="E144" t="n">
        <v>13.4</v>
      </c>
      <c r="F144" t="n">
        <v>10.47</v>
      </c>
      <c r="G144" t="n">
        <v>125.61</v>
      </c>
      <c r="H144" t="n">
        <v>2.17</v>
      </c>
      <c r="I144" t="n">
        <v>5</v>
      </c>
      <c r="J144" t="n">
        <v>299.59</v>
      </c>
      <c r="K144" t="n">
        <v>57.72</v>
      </c>
      <c r="L144" t="n">
        <v>36.5</v>
      </c>
      <c r="M144" t="n">
        <v>3</v>
      </c>
      <c r="N144" t="n">
        <v>85.36</v>
      </c>
      <c r="O144" t="n">
        <v>37183.24</v>
      </c>
      <c r="P144" t="n">
        <v>160.37</v>
      </c>
      <c r="Q144" t="n">
        <v>197.75</v>
      </c>
      <c r="R144" t="n">
        <v>29.85</v>
      </c>
      <c r="S144" t="n">
        <v>25.4</v>
      </c>
      <c r="T144" t="n">
        <v>1398.48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288.9470407812774</v>
      </c>
      <c r="AB144" t="n">
        <v>395.3500886407147</v>
      </c>
      <c r="AC144" t="n">
        <v>357.6184310581784</v>
      </c>
      <c r="AD144" t="n">
        <v>288947.0407812774</v>
      </c>
      <c r="AE144" t="n">
        <v>395350.0886407146</v>
      </c>
      <c r="AF144" t="n">
        <v>1.691334987293214e-06</v>
      </c>
      <c r="AG144" t="n">
        <v>12</v>
      </c>
      <c r="AH144" t="n">
        <v>357618.4310581784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7.4584</v>
      </c>
      <c r="E145" t="n">
        <v>13.41</v>
      </c>
      <c r="F145" t="n">
        <v>10.47</v>
      </c>
      <c r="G145" t="n">
        <v>125.65</v>
      </c>
      <c r="H145" t="n">
        <v>2.18</v>
      </c>
      <c r="I145" t="n">
        <v>5</v>
      </c>
      <c r="J145" t="n">
        <v>300.11</v>
      </c>
      <c r="K145" t="n">
        <v>57.72</v>
      </c>
      <c r="L145" t="n">
        <v>36.75</v>
      </c>
      <c r="M145" t="n">
        <v>3</v>
      </c>
      <c r="N145" t="n">
        <v>85.64</v>
      </c>
      <c r="O145" t="n">
        <v>37248.06</v>
      </c>
      <c r="P145" t="n">
        <v>160.36</v>
      </c>
      <c r="Q145" t="n">
        <v>197.75</v>
      </c>
      <c r="R145" t="n">
        <v>29.89</v>
      </c>
      <c r="S145" t="n">
        <v>25.4</v>
      </c>
      <c r="T145" t="n">
        <v>1415.84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288.977886227166</v>
      </c>
      <c r="AB145" t="n">
        <v>395.3922927405845</v>
      </c>
      <c r="AC145" t="n">
        <v>357.6566072579905</v>
      </c>
      <c r="AD145" t="n">
        <v>288977.886227166</v>
      </c>
      <c r="AE145" t="n">
        <v>395392.2927405845</v>
      </c>
      <c r="AF145" t="n">
        <v>1.690926901320033e-06</v>
      </c>
      <c r="AG145" t="n">
        <v>12</v>
      </c>
      <c r="AH145" t="n">
        <v>357656.6072579905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7.4588</v>
      </c>
      <c r="E146" t="n">
        <v>13.41</v>
      </c>
      <c r="F146" t="n">
        <v>10.47</v>
      </c>
      <c r="G146" t="n">
        <v>125.64</v>
      </c>
      <c r="H146" t="n">
        <v>2.19</v>
      </c>
      <c r="I146" t="n">
        <v>5</v>
      </c>
      <c r="J146" t="n">
        <v>300.64</v>
      </c>
      <c r="K146" t="n">
        <v>57.72</v>
      </c>
      <c r="L146" t="n">
        <v>37</v>
      </c>
      <c r="M146" t="n">
        <v>3</v>
      </c>
      <c r="N146" t="n">
        <v>85.91</v>
      </c>
      <c r="O146" t="n">
        <v>37313</v>
      </c>
      <c r="P146" t="n">
        <v>160.16</v>
      </c>
      <c r="Q146" t="n">
        <v>197.75</v>
      </c>
      <c r="R146" t="n">
        <v>29.79</v>
      </c>
      <c r="S146" t="n">
        <v>25.4</v>
      </c>
      <c r="T146" t="n">
        <v>1367.76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288.8234885733476</v>
      </c>
      <c r="AB146" t="n">
        <v>395.1810390590865</v>
      </c>
      <c r="AC146" t="n">
        <v>357.4655153313583</v>
      </c>
      <c r="AD146" t="n">
        <v>288823.4885733476</v>
      </c>
      <c r="AE146" t="n">
        <v>395181.0390590865</v>
      </c>
      <c r="AF146" t="n">
        <v>1.691017587091851e-06</v>
      </c>
      <c r="AG146" t="n">
        <v>12</v>
      </c>
      <c r="AH146" t="n">
        <v>357465.5153313583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7.4593</v>
      </c>
      <c r="E147" t="n">
        <v>13.41</v>
      </c>
      <c r="F147" t="n">
        <v>10.47</v>
      </c>
      <c r="G147" t="n">
        <v>125.63</v>
      </c>
      <c r="H147" t="n">
        <v>2.2</v>
      </c>
      <c r="I147" t="n">
        <v>5</v>
      </c>
      <c r="J147" t="n">
        <v>301.17</v>
      </c>
      <c r="K147" t="n">
        <v>57.72</v>
      </c>
      <c r="L147" t="n">
        <v>37.25</v>
      </c>
      <c r="M147" t="n">
        <v>3</v>
      </c>
      <c r="N147" t="n">
        <v>86.19</v>
      </c>
      <c r="O147" t="n">
        <v>37378.06</v>
      </c>
      <c r="P147" t="n">
        <v>159.89</v>
      </c>
      <c r="Q147" t="n">
        <v>197.76</v>
      </c>
      <c r="R147" t="n">
        <v>29.79</v>
      </c>
      <c r="S147" t="n">
        <v>25.4</v>
      </c>
      <c r="T147" t="n">
        <v>1364.48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288.6159237217011</v>
      </c>
      <c r="AB147" t="n">
        <v>394.8970396719486</v>
      </c>
      <c r="AC147" t="n">
        <v>357.2086204471332</v>
      </c>
      <c r="AD147" t="n">
        <v>288615.9237217011</v>
      </c>
      <c r="AE147" t="n">
        <v>394897.0396719486</v>
      </c>
      <c r="AF147" t="n">
        <v>1.691130944306624e-06</v>
      </c>
      <c r="AG147" t="n">
        <v>12</v>
      </c>
      <c r="AH147" t="n">
        <v>357208.6204471332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7.4613</v>
      </c>
      <c r="E148" t="n">
        <v>13.4</v>
      </c>
      <c r="F148" t="n">
        <v>10.47</v>
      </c>
      <c r="G148" t="n">
        <v>125.59</v>
      </c>
      <c r="H148" t="n">
        <v>2.21</v>
      </c>
      <c r="I148" t="n">
        <v>5</v>
      </c>
      <c r="J148" t="n">
        <v>301.69</v>
      </c>
      <c r="K148" t="n">
        <v>57.72</v>
      </c>
      <c r="L148" t="n">
        <v>37.5</v>
      </c>
      <c r="M148" t="n">
        <v>3</v>
      </c>
      <c r="N148" t="n">
        <v>86.47</v>
      </c>
      <c r="O148" t="n">
        <v>37443.23</v>
      </c>
      <c r="P148" t="n">
        <v>159.64</v>
      </c>
      <c r="Q148" t="n">
        <v>197.77</v>
      </c>
      <c r="R148" t="n">
        <v>29.74</v>
      </c>
      <c r="S148" t="n">
        <v>25.4</v>
      </c>
      <c r="T148" t="n">
        <v>1343.13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288.3913096127294</v>
      </c>
      <c r="AB148" t="n">
        <v>394.5897127387785</v>
      </c>
      <c r="AC148" t="n">
        <v>356.9306243651288</v>
      </c>
      <c r="AD148" t="n">
        <v>288391.3096127294</v>
      </c>
      <c r="AE148" t="n">
        <v>394589.7127387786</v>
      </c>
      <c r="AF148" t="n">
        <v>1.691584373165714e-06</v>
      </c>
      <c r="AG148" t="n">
        <v>12</v>
      </c>
      <c r="AH148" t="n">
        <v>356930.6243651288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7.4613</v>
      </c>
      <c r="E149" t="n">
        <v>13.4</v>
      </c>
      <c r="F149" t="n">
        <v>10.47</v>
      </c>
      <c r="G149" t="n">
        <v>125.59</v>
      </c>
      <c r="H149" t="n">
        <v>2.22</v>
      </c>
      <c r="I149" t="n">
        <v>5</v>
      </c>
      <c r="J149" t="n">
        <v>302.22</v>
      </c>
      <c r="K149" t="n">
        <v>57.72</v>
      </c>
      <c r="L149" t="n">
        <v>37.75</v>
      </c>
      <c r="M149" t="n">
        <v>3</v>
      </c>
      <c r="N149" t="n">
        <v>86.75</v>
      </c>
      <c r="O149" t="n">
        <v>37508.53</v>
      </c>
      <c r="P149" t="n">
        <v>159.63</v>
      </c>
      <c r="Q149" t="n">
        <v>197.76</v>
      </c>
      <c r="R149" t="n">
        <v>29.76</v>
      </c>
      <c r="S149" t="n">
        <v>25.4</v>
      </c>
      <c r="T149" t="n">
        <v>1350.51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288.3840160331026</v>
      </c>
      <c r="AB149" t="n">
        <v>394.579733341363</v>
      </c>
      <c r="AC149" t="n">
        <v>356.9215973873965</v>
      </c>
      <c r="AD149" t="n">
        <v>288384.0160331026</v>
      </c>
      <c r="AE149" t="n">
        <v>394579.733341363</v>
      </c>
      <c r="AF149" t="n">
        <v>1.691584373165714e-06</v>
      </c>
      <c r="AG149" t="n">
        <v>12</v>
      </c>
      <c r="AH149" t="n">
        <v>356921.5973873965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7.4984</v>
      </c>
      <c r="E150" t="n">
        <v>13.34</v>
      </c>
      <c r="F150" t="n">
        <v>10.45</v>
      </c>
      <c r="G150" t="n">
        <v>156.68</v>
      </c>
      <c r="H150" t="n">
        <v>2.24</v>
      </c>
      <c r="I150" t="n">
        <v>4</v>
      </c>
      <c r="J150" t="n">
        <v>302.75</v>
      </c>
      <c r="K150" t="n">
        <v>57.72</v>
      </c>
      <c r="L150" t="n">
        <v>38</v>
      </c>
      <c r="M150" t="n">
        <v>2</v>
      </c>
      <c r="N150" t="n">
        <v>87.03</v>
      </c>
      <c r="O150" t="n">
        <v>37573.94</v>
      </c>
      <c r="P150" t="n">
        <v>159.16</v>
      </c>
      <c r="Q150" t="n">
        <v>197.75</v>
      </c>
      <c r="R150" t="n">
        <v>29.09</v>
      </c>
      <c r="S150" t="n">
        <v>25.4</v>
      </c>
      <c r="T150" t="n">
        <v>1020.49</v>
      </c>
      <c r="U150" t="n">
        <v>0.87</v>
      </c>
      <c r="V150" t="n">
        <v>0.89</v>
      </c>
      <c r="W150" t="n">
        <v>2.94</v>
      </c>
      <c r="X150" t="n">
        <v>0.06</v>
      </c>
      <c r="Y150" t="n">
        <v>1</v>
      </c>
      <c r="Z150" t="n">
        <v>10</v>
      </c>
      <c r="AA150" t="n">
        <v>287.1857158125547</v>
      </c>
      <c r="AB150" t="n">
        <v>392.9401661143348</v>
      </c>
      <c r="AC150" t="n">
        <v>355.4385081553687</v>
      </c>
      <c r="AD150" t="n">
        <v>287185.7158125547</v>
      </c>
      <c r="AE150" t="n">
        <v>392940.1661143348</v>
      </c>
      <c r="AF150" t="n">
        <v>1.699995478501842e-06</v>
      </c>
      <c r="AG150" t="n">
        <v>12</v>
      </c>
      <c r="AH150" t="n">
        <v>355438.5081553687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7.4977</v>
      </c>
      <c r="E151" t="n">
        <v>13.34</v>
      </c>
      <c r="F151" t="n">
        <v>10.45</v>
      </c>
      <c r="G151" t="n">
        <v>156.7</v>
      </c>
      <c r="H151" t="n">
        <v>2.25</v>
      </c>
      <c r="I151" t="n">
        <v>4</v>
      </c>
      <c r="J151" t="n">
        <v>303.29</v>
      </c>
      <c r="K151" t="n">
        <v>57.72</v>
      </c>
      <c r="L151" t="n">
        <v>38.25</v>
      </c>
      <c r="M151" t="n">
        <v>2</v>
      </c>
      <c r="N151" t="n">
        <v>87.31</v>
      </c>
      <c r="O151" t="n">
        <v>37639.48</v>
      </c>
      <c r="P151" t="n">
        <v>159.43</v>
      </c>
      <c r="Q151" t="n">
        <v>197.75</v>
      </c>
      <c r="R151" t="n">
        <v>29.05</v>
      </c>
      <c r="S151" t="n">
        <v>25.4</v>
      </c>
      <c r="T151" t="n">
        <v>1000.87</v>
      </c>
      <c r="U151" t="n">
        <v>0.87</v>
      </c>
      <c r="V151" t="n">
        <v>0.89</v>
      </c>
      <c r="W151" t="n">
        <v>2.95</v>
      </c>
      <c r="X151" t="n">
        <v>0.06</v>
      </c>
      <c r="Y151" t="n">
        <v>1</v>
      </c>
      <c r="Z151" t="n">
        <v>10</v>
      </c>
      <c r="AA151" t="n">
        <v>287.3962771754898</v>
      </c>
      <c r="AB151" t="n">
        <v>393.2282654604143</v>
      </c>
      <c r="AC151" t="n">
        <v>355.6991117042084</v>
      </c>
      <c r="AD151" t="n">
        <v>287396.2771754898</v>
      </c>
      <c r="AE151" t="n">
        <v>393228.2654604143</v>
      </c>
      <c r="AF151" t="n">
        <v>1.69983677840116e-06</v>
      </c>
      <c r="AG151" t="n">
        <v>12</v>
      </c>
      <c r="AH151" t="n">
        <v>355699.1117042084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7.5008</v>
      </c>
      <c r="E152" t="n">
        <v>13.33</v>
      </c>
      <c r="F152" t="n">
        <v>10.44</v>
      </c>
      <c r="G152" t="n">
        <v>156.61</v>
      </c>
      <c r="H152" t="n">
        <v>2.26</v>
      </c>
      <c r="I152" t="n">
        <v>4</v>
      </c>
      <c r="J152" t="n">
        <v>303.82</v>
      </c>
      <c r="K152" t="n">
        <v>57.72</v>
      </c>
      <c r="L152" t="n">
        <v>38.5</v>
      </c>
      <c r="M152" t="n">
        <v>2</v>
      </c>
      <c r="N152" t="n">
        <v>87.59</v>
      </c>
      <c r="O152" t="n">
        <v>37705.13</v>
      </c>
      <c r="P152" t="n">
        <v>159.56</v>
      </c>
      <c r="Q152" t="n">
        <v>197.75</v>
      </c>
      <c r="R152" t="n">
        <v>28.94</v>
      </c>
      <c r="S152" t="n">
        <v>25.4</v>
      </c>
      <c r="T152" t="n">
        <v>947.36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287.3869147195325</v>
      </c>
      <c r="AB152" t="n">
        <v>393.2154553351311</v>
      </c>
      <c r="AC152" t="n">
        <v>355.6875241593031</v>
      </c>
      <c r="AD152" t="n">
        <v>287386.9147195325</v>
      </c>
      <c r="AE152" t="n">
        <v>393215.4553351311</v>
      </c>
      <c r="AF152" t="n">
        <v>1.70053959313275e-06</v>
      </c>
      <c r="AG152" t="n">
        <v>12</v>
      </c>
      <c r="AH152" t="n">
        <v>355687.5241593031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7.5006</v>
      </c>
      <c r="E153" t="n">
        <v>13.33</v>
      </c>
      <c r="F153" t="n">
        <v>10.44</v>
      </c>
      <c r="G153" t="n">
        <v>156.62</v>
      </c>
      <c r="H153" t="n">
        <v>2.27</v>
      </c>
      <c r="I153" t="n">
        <v>4</v>
      </c>
      <c r="J153" t="n">
        <v>304.35</v>
      </c>
      <c r="K153" t="n">
        <v>57.72</v>
      </c>
      <c r="L153" t="n">
        <v>38.75</v>
      </c>
      <c r="M153" t="n">
        <v>2</v>
      </c>
      <c r="N153" t="n">
        <v>87.88</v>
      </c>
      <c r="O153" t="n">
        <v>37770.91</v>
      </c>
      <c r="P153" t="n">
        <v>159.73</v>
      </c>
      <c r="Q153" t="n">
        <v>197.78</v>
      </c>
      <c r="R153" t="n">
        <v>28.98</v>
      </c>
      <c r="S153" t="n">
        <v>25.4</v>
      </c>
      <c r="T153" t="n">
        <v>964.27</v>
      </c>
      <c r="U153" t="n">
        <v>0.88</v>
      </c>
      <c r="V153" t="n">
        <v>0.89</v>
      </c>
      <c r="W153" t="n">
        <v>2.94</v>
      </c>
      <c r="X153" t="n">
        <v>0.05</v>
      </c>
      <c r="Y153" t="n">
        <v>1</v>
      </c>
      <c r="Z153" t="n">
        <v>10</v>
      </c>
      <c r="AA153" t="n">
        <v>287.5144284538384</v>
      </c>
      <c r="AB153" t="n">
        <v>393.3899252519175</v>
      </c>
      <c r="AC153" t="n">
        <v>355.8453429121014</v>
      </c>
      <c r="AD153" t="n">
        <v>287514.4284538385</v>
      </c>
      <c r="AE153" t="n">
        <v>393389.9252519174</v>
      </c>
      <c r="AF153" t="n">
        <v>1.700494250246841e-06</v>
      </c>
      <c r="AG153" t="n">
        <v>12</v>
      </c>
      <c r="AH153" t="n">
        <v>355845.3429121014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7.4988</v>
      </c>
      <c r="E154" t="n">
        <v>13.34</v>
      </c>
      <c r="F154" t="n">
        <v>10.44</v>
      </c>
      <c r="G154" t="n">
        <v>156.67</v>
      </c>
      <c r="H154" t="n">
        <v>2.28</v>
      </c>
      <c r="I154" t="n">
        <v>4</v>
      </c>
      <c r="J154" t="n">
        <v>304.89</v>
      </c>
      <c r="K154" t="n">
        <v>57.72</v>
      </c>
      <c r="L154" t="n">
        <v>39</v>
      </c>
      <c r="M154" t="n">
        <v>2</v>
      </c>
      <c r="N154" t="n">
        <v>88.16</v>
      </c>
      <c r="O154" t="n">
        <v>37836.81</v>
      </c>
      <c r="P154" t="n">
        <v>160.04</v>
      </c>
      <c r="Q154" t="n">
        <v>197.75</v>
      </c>
      <c r="R154" t="n">
        <v>29.09</v>
      </c>
      <c r="S154" t="n">
        <v>25.4</v>
      </c>
      <c r="T154" t="n">
        <v>1022.34</v>
      </c>
      <c r="U154" t="n">
        <v>0.87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  <c r="AA154" t="n">
        <v>287.7769912255956</v>
      </c>
      <c r="AB154" t="n">
        <v>393.7491752196876</v>
      </c>
      <c r="AC154" t="n">
        <v>356.1703065671581</v>
      </c>
      <c r="AD154" t="n">
        <v>287776.9912255956</v>
      </c>
      <c r="AE154" t="n">
        <v>393749.1752196876</v>
      </c>
      <c r="AF154" t="n">
        <v>1.700086164273659e-06</v>
      </c>
      <c r="AG154" t="n">
        <v>12</v>
      </c>
      <c r="AH154" t="n">
        <v>356170.3065671581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7.4995</v>
      </c>
      <c r="E155" t="n">
        <v>13.33</v>
      </c>
      <c r="F155" t="n">
        <v>10.44</v>
      </c>
      <c r="G155" t="n">
        <v>156.65</v>
      </c>
      <c r="H155" t="n">
        <v>2.29</v>
      </c>
      <c r="I155" t="n">
        <v>4</v>
      </c>
      <c r="J155" t="n">
        <v>305.42</v>
      </c>
      <c r="K155" t="n">
        <v>57.72</v>
      </c>
      <c r="L155" t="n">
        <v>39.25</v>
      </c>
      <c r="M155" t="n">
        <v>2</v>
      </c>
      <c r="N155" t="n">
        <v>88.45</v>
      </c>
      <c r="O155" t="n">
        <v>37902.83</v>
      </c>
      <c r="P155" t="n">
        <v>160.2</v>
      </c>
      <c r="Q155" t="n">
        <v>197.75</v>
      </c>
      <c r="R155" t="n">
        <v>29.07</v>
      </c>
      <c r="S155" t="n">
        <v>25.4</v>
      </c>
      <c r="T155" t="n">
        <v>1011.57</v>
      </c>
      <c r="U155" t="n">
        <v>0.87</v>
      </c>
      <c r="V155" t="n">
        <v>0.89</v>
      </c>
      <c r="W155" t="n">
        <v>2.94</v>
      </c>
      <c r="X155" t="n">
        <v>0.05</v>
      </c>
      <c r="Y155" t="n">
        <v>1</v>
      </c>
      <c r="Z155" t="n">
        <v>10</v>
      </c>
      <c r="AA155" t="n">
        <v>287.8784516376398</v>
      </c>
      <c r="AB155" t="n">
        <v>393.8879978315638</v>
      </c>
      <c r="AC155" t="n">
        <v>356.2958801437956</v>
      </c>
      <c r="AD155" t="n">
        <v>287878.4516376398</v>
      </c>
      <c r="AE155" t="n">
        <v>393887.9978315638</v>
      </c>
      <c r="AF155" t="n">
        <v>1.700244864374341e-06</v>
      </c>
      <c r="AG155" t="n">
        <v>12</v>
      </c>
      <c r="AH155" t="n">
        <v>356295.8801437956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7.4994</v>
      </c>
      <c r="E156" t="n">
        <v>13.33</v>
      </c>
      <c r="F156" t="n">
        <v>10.44</v>
      </c>
      <c r="G156" t="n">
        <v>156.65</v>
      </c>
      <c r="H156" t="n">
        <v>2.3</v>
      </c>
      <c r="I156" t="n">
        <v>4</v>
      </c>
      <c r="J156" t="n">
        <v>305.96</v>
      </c>
      <c r="K156" t="n">
        <v>57.72</v>
      </c>
      <c r="L156" t="n">
        <v>39.5</v>
      </c>
      <c r="M156" t="n">
        <v>2</v>
      </c>
      <c r="N156" t="n">
        <v>88.73</v>
      </c>
      <c r="O156" t="n">
        <v>37968.98</v>
      </c>
      <c r="P156" t="n">
        <v>160.35</v>
      </c>
      <c r="Q156" t="n">
        <v>197.79</v>
      </c>
      <c r="R156" t="n">
        <v>29</v>
      </c>
      <c r="S156" t="n">
        <v>25.4</v>
      </c>
      <c r="T156" t="n">
        <v>974.47</v>
      </c>
      <c r="U156" t="n">
        <v>0.88</v>
      </c>
      <c r="V156" t="n">
        <v>0.89</v>
      </c>
      <c r="W156" t="n">
        <v>2.95</v>
      </c>
      <c r="X156" t="n">
        <v>0.05</v>
      </c>
      <c r="Y156" t="n">
        <v>1</v>
      </c>
      <c r="Z156" t="n">
        <v>10</v>
      </c>
      <c r="AA156" t="n">
        <v>287.9893926753644</v>
      </c>
      <c r="AB156" t="n">
        <v>394.0397922537518</v>
      </c>
      <c r="AC156" t="n">
        <v>356.4331875193748</v>
      </c>
      <c r="AD156" t="n">
        <v>287989.3926753644</v>
      </c>
      <c r="AE156" t="n">
        <v>394039.7922537518</v>
      </c>
      <c r="AF156" t="n">
        <v>1.700222192931386e-06</v>
      </c>
      <c r="AG156" t="n">
        <v>12</v>
      </c>
      <c r="AH156" t="n">
        <v>356433.1875193748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7.4995</v>
      </c>
      <c r="E157" t="n">
        <v>13.33</v>
      </c>
      <c r="F157" t="n">
        <v>10.44</v>
      </c>
      <c r="G157" t="n">
        <v>156.65</v>
      </c>
      <c r="H157" t="n">
        <v>2.31</v>
      </c>
      <c r="I157" t="n">
        <v>4</v>
      </c>
      <c r="J157" t="n">
        <v>306.49</v>
      </c>
      <c r="K157" t="n">
        <v>57.72</v>
      </c>
      <c r="L157" t="n">
        <v>39.75</v>
      </c>
      <c r="M157" t="n">
        <v>2</v>
      </c>
      <c r="N157" t="n">
        <v>89.02</v>
      </c>
      <c r="O157" t="n">
        <v>38035.25</v>
      </c>
      <c r="P157" t="n">
        <v>160.58</v>
      </c>
      <c r="Q157" t="n">
        <v>197.75</v>
      </c>
      <c r="R157" t="n">
        <v>29.06</v>
      </c>
      <c r="S157" t="n">
        <v>25.4</v>
      </c>
      <c r="T157" t="n">
        <v>1007.99</v>
      </c>
      <c r="U157" t="n">
        <v>0.87</v>
      </c>
      <c r="V157" t="n">
        <v>0.89</v>
      </c>
      <c r="W157" t="n">
        <v>2.94</v>
      </c>
      <c r="X157" t="n">
        <v>0.05</v>
      </c>
      <c r="Y157" t="n">
        <v>1</v>
      </c>
      <c r="Z157" t="n">
        <v>10</v>
      </c>
      <c r="AA157" t="n">
        <v>288.154195921318</v>
      </c>
      <c r="AB157" t="n">
        <v>394.2652833254716</v>
      </c>
      <c r="AC157" t="n">
        <v>356.6371580396882</v>
      </c>
      <c r="AD157" t="n">
        <v>288154.195921318</v>
      </c>
      <c r="AE157" t="n">
        <v>394265.2833254716</v>
      </c>
      <c r="AF157" t="n">
        <v>1.700244864374341e-06</v>
      </c>
      <c r="AG157" t="n">
        <v>12</v>
      </c>
      <c r="AH157" t="n">
        <v>356637.1580396882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7.5</v>
      </c>
      <c r="E158" t="n">
        <v>13.33</v>
      </c>
      <c r="F158" t="n">
        <v>10.44</v>
      </c>
      <c r="G158" t="n">
        <v>156.63</v>
      </c>
      <c r="H158" t="n">
        <v>2.32</v>
      </c>
      <c r="I158" t="n">
        <v>4</v>
      </c>
      <c r="J158" t="n">
        <v>307.03</v>
      </c>
      <c r="K158" t="n">
        <v>57.72</v>
      </c>
      <c r="L158" t="n">
        <v>40</v>
      </c>
      <c r="M158" t="n">
        <v>2</v>
      </c>
      <c r="N158" t="n">
        <v>89.31</v>
      </c>
      <c r="O158" t="n">
        <v>38101.64</v>
      </c>
      <c r="P158" t="n">
        <v>160.76</v>
      </c>
      <c r="Q158" t="n">
        <v>197.75</v>
      </c>
      <c r="R158" t="n">
        <v>29.03</v>
      </c>
      <c r="S158" t="n">
        <v>25.4</v>
      </c>
      <c r="T158" t="n">
        <v>991.67</v>
      </c>
      <c r="U158" t="n">
        <v>0.87</v>
      </c>
      <c r="V158" t="n">
        <v>0.89</v>
      </c>
      <c r="W158" t="n">
        <v>2.94</v>
      </c>
      <c r="X158" t="n">
        <v>0.05</v>
      </c>
      <c r="Y158" t="n">
        <v>1</v>
      </c>
      <c r="Z158" t="n">
        <v>10</v>
      </c>
      <c r="AA158" t="n">
        <v>288.2743195884606</v>
      </c>
      <c r="AB158" t="n">
        <v>394.4296418263383</v>
      </c>
      <c r="AC158" t="n">
        <v>356.785830395911</v>
      </c>
      <c r="AD158" t="n">
        <v>288274.3195884606</v>
      </c>
      <c r="AE158" t="n">
        <v>394429.6418263383</v>
      </c>
      <c r="AF158" t="n">
        <v>1.700358221589114e-06</v>
      </c>
      <c r="AG158" t="n">
        <v>12</v>
      </c>
      <c r="AH158" t="n">
        <v>356785.830395911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3.7044</v>
      </c>
      <c r="E2" t="n">
        <v>26.99</v>
      </c>
      <c r="F2" t="n">
        <v>14.18</v>
      </c>
      <c r="G2" t="n">
        <v>4.65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253.85</v>
      </c>
      <c r="Q2" t="n">
        <v>198.38</v>
      </c>
      <c r="R2" t="n">
        <v>145.29</v>
      </c>
      <c r="S2" t="n">
        <v>25.4</v>
      </c>
      <c r="T2" t="n">
        <v>58223.57</v>
      </c>
      <c r="U2" t="n">
        <v>0.17</v>
      </c>
      <c r="V2" t="n">
        <v>0.66</v>
      </c>
      <c r="W2" t="n">
        <v>3.25</v>
      </c>
      <c r="X2" t="n">
        <v>3.78</v>
      </c>
      <c r="Y2" t="n">
        <v>1</v>
      </c>
      <c r="Z2" t="n">
        <v>10</v>
      </c>
      <c r="AA2" t="n">
        <v>761.8453890864668</v>
      </c>
      <c r="AB2" t="n">
        <v>1042.390471594579</v>
      </c>
      <c r="AC2" t="n">
        <v>942.9061879898069</v>
      </c>
      <c r="AD2" t="n">
        <v>761845.3890864667</v>
      </c>
      <c r="AE2" t="n">
        <v>1042390.471594579</v>
      </c>
      <c r="AF2" t="n">
        <v>8.137079322586271e-07</v>
      </c>
      <c r="AG2" t="n">
        <v>24</v>
      </c>
      <c r="AH2" t="n">
        <v>942906.1879898069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4.2642</v>
      </c>
      <c r="E3" t="n">
        <v>23.45</v>
      </c>
      <c r="F3" t="n">
        <v>13.17</v>
      </c>
      <c r="G3" t="n">
        <v>5.81</v>
      </c>
      <c r="H3" t="n">
        <v>0.08</v>
      </c>
      <c r="I3" t="n">
        <v>136</v>
      </c>
      <c r="J3" t="n">
        <v>285.68</v>
      </c>
      <c r="K3" t="n">
        <v>61.2</v>
      </c>
      <c r="L3" t="n">
        <v>1.25</v>
      </c>
      <c r="M3" t="n">
        <v>134</v>
      </c>
      <c r="N3" t="n">
        <v>78.23999999999999</v>
      </c>
      <c r="O3" t="n">
        <v>35468.6</v>
      </c>
      <c r="P3" t="n">
        <v>235.81</v>
      </c>
      <c r="Q3" t="n">
        <v>198.13</v>
      </c>
      <c r="R3" t="n">
        <v>113.79</v>
      </c>
      <c r="S3" t="n">
        <v>25.4</v>
      </c>
      <c r="T3" t="n">
        <v>42712.95</v>
      </c>
      <c r="U3" t="n">
        <v>0.22</v>
      </c>
      <c r="V3" t="n">
        <v>0.71</v>
      </c>
      <c r="W3" t="n">
        <v>3.16</v>
      </c>
      <c r="X3" t="n">
        <v>2.77</v>
      </c>
      <c r="Y3" t="n">
        <v>1</v>
      </c>
      <c r="Z3" t="n">
        <v>10</v>
      </c>
      <c r="AA3" t="n">
        <v>633.1954090008031</v>
      </c>
      <c r="AB3" t="n">
        <v>866.3658932048189</v>
      </c>
      <c r="AC3" t="n">
        <v>783.6811483095182</v>
      </c>
      <c r="AD3" t="n">
        <v>633195.4090008031</v>
      </c>
      <c r="AE3" t="n">
        <v>866365.8932048189</v>
      </c>
      <c r="AF3" t="n">
        <v>9.366735138584487e-07</v>
      </c>
      <c r="AG3" t="n">
        <v>21</v>
      </c>
      <c r="AH3" t="n">
        <v>783681.1483095182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4.6684</v>
      </c>
      <c r="E4" t="n">
        <v>21.42</v>
      </c>
      <c r="F4" t="n">
        <v>12.6</v>
      </c>
      <c r="G4" t="n">
        <v>6.93</v>
      </c>
      <c r="H4" t="n">
        <v>0.09</v>
      </c>
      <c r="I4" t="n">
        <v>109</v>
      </c>
      <c r="J4" t="n">
        <v>286.19</v>
      </c>
      <c r="K4" t="n">
        <v>61.2</v>
      </c>
      <c r="L4" t="n">
        <v>1.5</v>
      </c>
      <c r="M4" t="n">
        <v>107</v>
      </c>
      <c r="N4" t="n">
        <v>78.48999999999999</v>
      </c>
      <c r="O4" t="n">
        <v>35530.47</v>
      </c>
      <c r="P4" t="n">
        <v>225.56</v>
      </c>
      <c r="Q4" t="n">
        <v>198.03</v>
      </c>
      <c r="R4" t="n">
        <v>96.09</v>
      </c>
      <c r="S4" t="n">
        <v>25.4</v>
      </c>
      <c r="T4" t="n">
        <v>33998.23</v>
      </c>
      <c r="U4" t="n">
        <v>0.26</v>
      </c>
      <c r="V4" t="n">
        <v>0.74</v>
      </c>
      <c r="W4" t="n">
        <v>3.11</v>
      </c>
      <c r="X4" t="n">
        <v>2.2</v>
      </c>
      <c r="Y4" t="n">
        <v>1</v>
      </c>
      <c r="Z4" t="n">
        <v>10</v>
      </c>
      <c r="AA4" t="n">
        <v>560.6756251750971</v>
      </c>
      <c r="AB4" t="n">
        <v>767.1411256274242</v>
      </c>
      <c r="AC4" t="n">
        <v>693.9262532868742</v>
      </c>
      <c r="AD4" t="n">
        <v>560675.6251750971</v>
      </c>
      <c r="AE4" t="n">
        <v>767141.1256274242</v>
      </c>
      <c r="AF4" t="n">
        <v>1.025460023473754e-06</v>
      </c>
      <c r="AG4" t="n">
        <v>19</v>
      </c>
      <c r="AH4" t="n">
        <v>693926.2532868742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4.9816</v>
      </c>
      <c r="E5" t="n">
        <v>20.07</v>
      </c>
      <c r="F5" t="n">
        <v>12.22</v>
      </c>
      <c r="G5" t="n">
        <v>8.06</v>
      </c>
      <c r="H5" t="n">
        <v>0.11</v>
      </c>
      <c r="I5" t="n">
        <v>91</v>
      </c>
      <c r="J5" t="n">
        <v>286.69</v>
      </c>
      <c r="K5" t="n">
        <v>61.2</v>
      </c>
      <c r="L5" t="n">
        <v>1.75</v>
      </c>
      <c r="M5" t="n">
        <v>89</v>
      </c>
      <c r="N5" t="n">
        <v>78.73999999999999</v>
      </c>
      <c r="O5" t="n">
        <v>35592.57</v>
      </c>
      <c r="P5" t="n">
        <v>218.82</v>
      </c>
      <c r="Q5" t="n">
        <v>197.88</v>
      </c>
      <c r="R5" t="n">
        <v>84.16</v>
      </c>
      <c r="S5" t="n">
        <v>25.4</v>
      </c>
      <c r="T5" t="n">
        <v>28120.22</v>
      </c>
      <c r="U5" t="n">
        <v>0.3</v>
      </c>
      <c r="V5" t="n">
        <v>0.76</v>
      </c>
      <c r="W5" t="n">
        <v>3.09</v>
      </c>
      <c r="X5" t="n">
        <v>1.83</v>
      </c>
      <c r="Y5" t="n">
        <v>1</v>
      </c>
      <c r="Z5" t="n">
        <v>10</v>
      </c>
      <c r="AA5" t="n">
        <v>517.906757855437</v>
      </c>
      <c r="AB5" t="n">
        <v>708.6228745314048</v>
      </c>
      <c r="AC5" t="n">
        <v>640.9929019445776</v>
      </c>
      <c r="AD5" t="n">
        <v>517906.757855437</v>
      </c>
      <c r="AE5" t="n">
        <v>708622.8745314048</v>
      </c>
      <c r="AF5" t="n">
        <v>1.094257487134105e-06</v>
      </c>
      <c r="AG5" t="n">
        <v>18</v>
      </c>
      <c r="AH5" t="n">
        <v>640992.9019445776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5.2282</v>
      </c>
      <c r="E6" t="n">
        <v>19.13</v>
      </c>
      <c r="F6" t="n">
        <v>11.97</v>
      </c>
      <c r="G6" t="n">
        <v>9.210000000000001</v>
      </c>
      <c r="H6" t="n">
        <v>0.12</v>
      </c>
      <c r="I6" t="n">
        <v>78</v>
      </c>
      <c r="J6" t="n">
        <v>287.19</v>
      </c>
      <c r="K6" t="n">
        <v>61.2</v>
      </c>
      <c r="L6" t="n">
        <v>2</v>
      </c>
      <c r="M6" t="n">
        <v>76</v>
      </c>
      <c r="N6" t="n">
        <v>78.98999999999999</v>
      </c>
      <c r="O6" t="n">
        <v>35654.65</v>
      </c>
      <c r="P6" t="n">
        <v>214.4</v>
      </c>
      <c r="Q6" t="n">
        <v>197.94</v>
      </c>
      <c r="R6" t="n">
        <v>76.42</v>
      </c>
      <c r="S6" t="n">
        <v>25.4</v>
      </c>
      <c r="T6" t="n">
        <v>24317.97</v>
      </c>
      <c r="U6" t="n">
        <v>0.33</v>
      </c>
      <c r="V6" t="n">
        <v>0.78</v>
      </c>
      <c r="W6" t="n">
        <v>3.07</v>
      </c>
      <c r="X6" t="n">
        <v>1.58</v>
      </c>
      <c r="Y6" t="n">
        <v>1</v>
      </c>
      <c r="Z6" t="n">
        <v>10</v>
      </c>
      <c r="AA6" t="n">
        <v>485.759661444407</v>
      </c>
      <c r="AB6" t="n">
        <v>664.6377989920335</v>
      </c>
      <c r="AC6" t="n">
        <v>601.2057002812426</v>
      </c>
      <c r="AD6" t="n">
        <v>485759.661444407</v>
      </c>
      <c r="AE6" t="n">
        <v>664637.7989920335</v>
      </c>
      <c r="AF6" t="n">
        <v>1.148425605073576e-06</v>
      </c>
      <c r="AG6" t="n">
        <v>17</v>
      </c>
      <c r="AH6" t="n">
        <v>601205.7002812426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5.4451</v>
      </c>
      <c r="E7" t="n">
        <v>18.36</v>
      </c>
      <c r="F7" t="n">
        <v>11.75</v>
      </c>
      <c r="G7" t="n">
        <v>10.37</v>
      </c>
      <c r="H7" t="n">
        <v>0.14</v>
      </c>
      <c r="I7" t="n">
        <v>68</v>
      </c>
      <c r="J7" t="n">
        <v>287.7</v>
      </c>
      <c r="K7" t="n">
        <v>61.2</v>
      </c>
      <c r="L7" t="n">
        <v>2.25</v>
      </c>
      <c r="M7" t="n">
        <v>66</v>
      </c>
      <c r="N7" t="n">
        <v>79.25</v>
      </c>
      <c r="O7" t="n">
        <v>35716.83</v>
      </c>
      <c r="P7" t="n">
        <v>210.44</v>
      </c>
      <c r="Q7" t="n">
        <v>197.91</v>
      </c>
      <c r="R7" t="n">
        <v>69.34</v>
      </c>
      <c r="S7" t="n">
        <v>25.4</v>
      </c>
      <c r="T7" t="n">
        <v>20828.45</v>
      </c>
      <c r="U7" t="n">
        <v>0.37</v>
      </c>
      <c r="V7" t="n">
        <v>0.79</v>
      </c>
      <c r="W7" t="n">
        <v>3.06</v>
      </c>
      <c r="X7" t="n">
        <v>1.36</v>
      </c>
      <c r="Y7" t="n">
        <v>1</v>
      </c>
      <c r="Z7" t="n">
        <v>10</v>
      </c>
      <c r="AA7" t="n">
        <v>457.6487274464253</v>
      </c>
      <c r="AB7" t="n">
        <v>626.1751789291137</v>
      </c>
      <c r="AC7" t="n">
        <v>566.4138986945015</v>
      </c>
      <c r="AD7" t="n">
        <v>457648.7274464253</v>
      </c>
      <c r="AE7" t="n">
        <v>626175.1789291137</v>
      </c>
      <c r="AF7" t="n">
        <v>1.196069825596979e-06</v>
      </c>
      <c r="AG7" t="n">
        <v>16</v>
      </c>
      <c r="AH7" t="n">
        <v>566413.8986945015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5.6009</v>
      </c>
      <c r="E8" t="n">
        <v>17.85</v>
      </c>
      <c r="F8" t="n">
        <v>11.62</v>
      </c>
      <c r="G8" t="n">
        <v>11.43</v>
      </c>
      <c r="H8" t="n">
        <v>0.15</v>
      </c>
      <c r="I8" t="n">
        <v>61</v>
      </c>
      <c r="J8" t="n">
        <v>288.2</v>
      </c>
      <c r="K8" t="n">
        <v>61.2</v>
      </c>
      <c r="L8" t="n">
        <v>2.5</v>
      </c>
      <c r="M8" t="n">
        <v>59</v>
      </c>
      <c r="N8" t="n">
        <v>79.5</v>
      </c>
      <c r="O8" t="n">
        <v>35779.11</v>
      </c>
      <c r="P8" t="n">
        <v>208.04</v>
      </c>
      <c r="Q8" t="n">
        <v>198</v>
      </c>
      <c r="R8" t="n">
        <v>65.40000000000001</v>
      </c>
      <c r="S8" t="n">
        <v>25.4</v>
      </c>
      <c r="T8" t="n">
        <v>18890.32</v>
      </c>
      <c r="U8" t="n">
        <v>0.39</v>
      </c>
      <c r="V8" t="n">
        <v>0.8</v>
      </c>
      <c r="W8" t="n">
        <v>3.04</v>
      </c>
      <c r="X8" t="n">
        <v>1.22</v>
      </c>
      <c r="Y8" t="n">
        <v>1</v>
      </c>
      <c r="Z8" t="n">
        <v>10</v>
      </c>
      <c r="AA8" t="n">
        <v>446.8381134861945</v>
      </c>
      <c r="AB8" t="n">
        <v>611.383619978098</v>
      </c>
      <c r="AC8" t="n">
        <v>553.0340253696875</v>
      </c>
      <c r="AD8" t="n">
        <v>446838.1134861945</v>
      </c>
      <c r="AE8" t="n">
        <v>611383.619978098</v>
      </c>
      <c r="AF8" t="n">
        <v>1.230292829550628e-06</v>
      </c>
      <c r="AG8" t="n">
        <v>16</v>
      </c>
      <c r="AH8" t="n">
        <v>553034.0253696875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5.7469</v>
      </c>
      <c r="E9" t="n">
        <v>17.4</v>
      </c>
      <c r="F9" t="n">
        <v>11.49</v>
      </c>
      <c r="G9" t="n">
        <v>12.53</v>
      </c>
      <c r="H9" t="n">
        <v>0.17</v>
      </c>
      <c r="I9" t="n">
        <v>55</v>
      </c>
      <c r="J9" t="n">
        <v>288.71</v>
      </c>
      <c r="K9" t="n">
        <v>61.2</v>
      </c>
      <c r="L9" t="n">
        <v>2.75</v>
      </c>
      <c r="M9" t="n">
        <v>53</v>
      </c>
      <c r="N9" t="n">
        <v>79.76000000000001</v>
      </c>
      <c r="O9" t="n">
        <v>35841.5</v>
      </c>
      <c r="P9" t="n">
        <v>205.73</v>
      </c>
      <c r="Q9" t="n">
        <v>197.99</v>
      </c>
      <c r="R9" t="n">
        <v>61.33</v>
      </c>
      <c r="S9" t="n">
        <v>25.4</v>
      </c>
      <c r="T9" t="n">
        <v>16885.32</v>
      </c>
      <c r="U9" t="n">
        <v>0.41</v>
      </c>
      <c r="V9" t="n">
        <v>0.8100000000000001</v>
      </c>
      <c r="W9" t="n">
        <v>3.03</v>
      </c>
      <c r="X9" t="n">
        <v>1.09</v>
      </c>
      <c r="Y9" t="n">
        <v>1</v>
      </c>
      <c r="Z9" t="n">
        <v>10</v>
      </c>
      <c r="AA9" t="n">
        <v>437.1368545362581</v>
      </c>
      <c r="AB9" t="n">
        <v>598.1099294934561</v>
      </c>
      <c r="AC9" t="n">
        <v>541.0271572751582</v>
      </c>
      <c r="AD9" t="n">
        <v>437136.8545362581</v>
      </c>
      <c r="AE9" t="n">
        <v>598109.9294934561</v>
      </c>
      <c r="AF9" t="n">
        <v>1.262363167016819e-06</v>
      </c>
      <c r="AG9" t="n">
        <v>16</v>
      </c>
      <c r="AH9" t="n">
        <v>541027.1572751582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5.8715</v>
      </c>
      <c r="E10" t="n">
        <v>17.03</v>
      </c>
      <c r="F10" t="n">
        <v>11.39</v>
      </c>
      <c r="G10" t="n">
        <v>13.67</v>
      </c>
      <c r="H10" t="n">
        <v>0.18</v>
      </c>
      <c r="I10" t="n">
        <v>50</v>
      </c>
      <c r="J10" t="n">
        <v>289.21</v>
      </c>
      <c r="K10" t="n">
        <v>61.2</v>
      </c>
      <c r="L10" t="n">
        <v>3</v>
      </c>
      <c r="M10" t="n">
        <v>48</v>
      </c>
      <c r="N10" t="n">
        <v>80.02</v>
      </c>
      <c r="O10" t="n">
        <v>35903.99</v>
      </c>
      <c r="P10" t="n">
        <v>203.92</v>
      </c>
      <c r="Q10" t="n">
        <v>197.85</v>
      </c>
      <c r="R10" t="n">
        <v>58.45</v>
      </c>
      <c r="S10" t="n">
        <v>25.4</v>
      </c>
      <c r="T10" t="n">
        <v>15469.3</v>
      </c>
      <c r="U10" t="n">
        <v>0.43</v>
      </c>
      <c r="V10" t="n">
        <v>0.82</v>
      </c>
      <c r="W10" t="n">
        <v>3.02</v>
      </c>
      <c r="X10" t="n">
        <v>1</v>
      </c>
      <c r="Y10" t="n">
        <v>1</v>
      </c>
      <c r="Z10" t="n">
        <v>10</v>
      </c>
      <c r="AA10" t="n">
        <v>418.3394874111644</v>
      </c>
      <c r="AB10" t="n">
        <v>572.3905425115931</v>
      </c>
      <c r="AC10" t="n">
        <v>517.762392489458</v>
      </c>
      <c r="AD10" t="n">
        <v>418339.4874111644</v>
      </c>
      <c r="AE10" t="n">
        <v>572390.5425115931</v>
      </c>
      <c r="AF10" t="n">
        <v>1.289732783785911e-06</v>
      </c>
      <c r="AG10" t="n">
        <v>15</v>
      </c>
      <c r="AH10" t="n">
        <v>517762.392489458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5.9777</v>
      </c>
      <c r="E11" t="n">
        <v>16.73</v>
      </c>
      <c r="F11" t="n">
        <v>11.3</v>
      </c>
      <c r="G11" t="n">
        <v>14.74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202.34</v>
      </c>
      <c r="Q11" t="n">
        <v>197.9</v>
      </c>
      <c r="R11" t="n">
        <v>55.68</v>
      </c>
      <c r="S11" t="n">
        <v>25.4</v>
      </c>
      <c r="T11" t="n">
        <v>14105.84</v>
      </c>
      <c r="U11" t="n">
        <v>0.46</v>
      </c>
      <c r="V11" t="n">
        <v>0.82</v>
      </c>
      <c r="W11" t="n">
        <v>3.01</v>
      </c>
      <c r="X11" t="n">
        <v>0.91</v>
      </c>
      <c r="Y11" t="n">
        <v>1</v>
      </c>
      <c r="Z11" t="n">
        <v>10</v>
      </c>
      <c r="AA11" t="n">
        <v>411.9796335349025</v>
      </c>
      <c r="AB11" t="n">
        <v>563.6887098611408</v>
      </c>
      <c r="AC11" t="n">
        <v>509.8910505340658</v>
      </c>
      <c r="AD11" t="n">
        <v>411979.6335349025</v>
      </c>
      <c r="AE11" t="n">
        <v>563688.7098611407</v>
      </c>
      <c r="AF11" t="n">
        <v>1.31306065939488e-06</v>
      </c>
      <c r="AG11" t="n">
        <v>15</v>
      </c>
      <c r="AH11" t="n">
        <v>509891.0505340658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6.0536</v>
      </c>
      <c r="E12" t="n">
        <v>16.52</v>
      </c>
      <c r="F12" t="n">
        <v>11.25</v>
      </c>
      <c r="G12" t="n">
        <v>15.7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201.51</v>
      </c>
      <c r="Q12" t="n">
        <v>197.81</v>
      </c>
      <c r="R12" t="n">
        <v>54.12</v>
      </c>
      <c r="S12" t="n">
        <v>25.4</v>
      </c>
      <c r="T12" t="n">
        <v>13341.81</v>
      </c>
      <c r="U12" t="n">
        <v>0.47</v>
      </c>
      <c r="V12" t="n">
        <v>0.83</v>
      </c>
      <c r="W12" t="n">
        <v>3.01</v>
      </c>
      <c r="X12" t="n">
        <v>0.86</v>
      </c>
      <c r="Y12" t="n">
        <v>1</v>
      </c>
      <c r="Z12" t="n">
        <v>10</v>
      </c>
      <c r="AA12" t="n">
        <v>407.9147259153581</v>
      </c>
      <c r="AB12" t="n">
        <v>558.1269239250124</v>
      </c>
      <c r="AC12" t="n">
        <v>504.860073641666</v>
      </c>
      <c r="AD12" t="n">
        <v>407914.7259153581</v>
      </c>
      <c r="AE12" t="n">
        <v>558126.9239250125</v>
      </c>
      <c r="AF12" t="n">
        <v>1.329732841680387e-06</v>
      </c>
      <c r="AG12" t="n">
        <v>15</v>
      </c>
      <c r="AH12" t="n">
        <v>504860.073641666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6.143</v>
      </c>
      <c r="E13" t="n">
        <v>16.28</v>
      </c>
      <c r="F13" t="n">
        <v>11.17</v>
      </c>
      <c r="G13" t="n">
        <v>16.76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200.08</v>
      </c>
      <c r="Q13" t="n">
        <v>197.84</v>
      </c>
      <c r="R13" t="n">
        <v>51.66</v>
      </c>
      <c r="S13" t="n">
        <v>25.4</v>
      </c>
      <c r="T13" t="n">
        <v>12126.2</v>
      </c>
      <c r="U13" t="n">
        <v>0.49</v>
      </c>
      <c r="V13" t="n">
        <v>0.83</v>
      </c>
      <c r="W13" t="n">
        <v>3</v>
      </c>
      <c r="X13" t="n">
        <v>0.78</v>
      </c>
      <c r="Y13" t="n">
        <v>1</v>
      </c>
      <c r="Z13" t="n">
        <v>10</v>
      </c>
      <c r="AA13" t="n">
        <v>402.7464084089975</v>
      </c>
      <c r="AB13" t="n">
        <v>551.0554039027337</v>
      </c>
      <c r="AC13" t="n">
        <v>498.4634495653729</v>
      </c>
      <c r="AD13" t="n">
        <v>402746.4084089975</v>
      </c>
      <c r="AE13" t="n">
        <v>551055.4039027337</v>
      </c>
      <c r="AF13" t="n">
        <v>1.349370431882287e-06</v>
      </c>
      <c r="AG13" t="n">
        <v>15</v>
      </c>
      <c r="AH13" t="n">
        <v>498463.4495653729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6.2253</v>
      </c>
      <c r="E14" t="n">
        <v>16.06</v>
      </c>
      <c r="F14" t="n">
        <v>11.12</v>
      </c>
      <c r="G14" t="n">
        <v>18.03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199.17</v>
      </c>
      <c r="Q14" t="n">
        <v>197.85</v>
      </c>
      <c r="R14" t="n">
        <v>49.85</v>
      </c>
      <c r="S14" t="n">
        <v>25.4</v>
      </c>
      <c r="T14" t="n">
        <v>11234.63</v>
      </c>
      <c r="U14" t="n">
        <v>0.51</v>
      </c>
      <c r="V14" t="n">
        <v>0.84</v>
      </c>
      <c r="W14" t="n">
        <v>3</v>
      </c>
      <c r="X14" t="n">
        <v>0.73</v>
      </c>
      <c r="Y14" t="n">
        <v>1</v>
      </c>
      <c r="Z14" t="n">
        <v>10</v>
      </c>
      <c r="AA14" t="n">
        <v>387.4869008087117</v>
      </c>
      <c r="AB14" t="n">
        <v>530.1766724020595</v>
      </c>
      <c r="AC14" t="n">
        <v>479.5773548956393</v>
      </c>
      <c r="AD14" t="n">
        <v>387486.9008087117</v>
      </c>
      <c r="AE14" t="n">
        <v>530176.6724020594</v>
      </c>
      <c r="AF14" t="n">
        <v>1.367448437180011e-06</v>
      </c>
      <c r="AG14" t="n">
        <v>14</v>
      </c>
      <c r="AH14" t="n">
        <v>479577.3548956393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6.2817</v>
      </c>
      <c r="E15" t="n">
        <v>15.92</v>
      </c>
      <c r="F15" t="n">
        <v>11.08</v>
      </c>
      <c r="G15" t="n">
        <v>19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198.45</v>
      </c>
      <c r="Q15" t="n">
        <v>197.83</v>
      </c>
      <c r="R15" t="n">
        <v>48.71</v>
      </c>
      <c r="S15" t="n">
        <v>25.4</v>
      </c>
      <c r="T15" t="n">
        <v>10673.63</v>
      </c>
      <c r="U15" t="n">
        <v>0.52</v>
      </c>
      <c r="V15" t="n">
        <v>0.84</v>
      </c>
      <c r="W15" t="n">
        <v>3</v>
      </c>
      <c r="X15" t="n">
        <v>0.6899999999999999</v>
      </c>
      <c r="Y15" t="n">
        <v>1</v>
      </c>
      <c r="Z15" t="n">
        <v>10</v>
      </c>
      <c r="AA15" t="n">
        <v>384.5924476218432</v>
      </c>
      <c r="AB15" t="n">
        <v>526.2163538575238</v>
      </c>
      <c r="AC15" t="n">
        <v>475.9950035946521</v>
      </c>
      <c r="AD15" t="n">
        <v>384592.4476218433</v>
      </c>
      <c r="AE15" t="n">
        <v>526216.3538575238</v>
      </c>
      <c r="AF15" t="n">
        <v>1.379837252475169e-06</v>
      </c>
      <c r="AG15" t="n">
        <v>14</v>
      </c>
      <c r="AH15" t="n">
        <v>475995.0035946521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6.3416</v>
      </c>
      <c r="E16" t="n">
        <v>15.77</v>
      </c>
      <c r="F16" t="n">
        <v>11.04</v>
      </c>
      <c r="G16" t="n">
        <v>20.08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197.74</v>
      </c>
      <c r="Q16" t="n">
        <v>197.81</v>
      </c>
      <c r="R16" t="n">
        <v>47.76</v>
      </c>
      <c r="S16" t="n">
        <v>25.4</v>
      </c>
      <c r="T16" t="n">
        <v>10212.82</v>
      </c>
      <c r="U16" t="n">
        <v>0.53</v>
      </c>
      <c r="V16" t="n">
        <v>0.84</v>
      </c>
      <c r="W16" t="n">
        <v>2.99</v>
      </c>
      <c r="X16" t="n">
        <v>0.65</v>
      </c>
      <c r="Y16" t="n">
        <v>1</v>
      </c>
      <c r="Z16" t="n">
        <v>10</v>
      </c>
      <c r="AA16" t="n">
        <v>381.6340335868124</v>
      </c>
      <c r="AB16" t="n">
        <v>522.1685212587787</v>
      </c>
      <c r="AC16" t="n">
        <v>472.3334904579626</v>
      </c>
      <c r="AD16" t="n">
        <v>381634.0335868124</v>
      </c>
      <c r="AE16" t="n">
        <v>522168.5212587787</v>
      </c>
      <c r="AF16" t="n">
        <v>1.392994877230134e-06</v>
      </c>
      <c r="AG16" t="n">
        <v>14</v>
      </c>
      <c r="AH16" t="n">
        <v>472333.4904579626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6.4146</v>
      </c>
      <c r="E17" t="n">
        <v>15.59</v>
      </c>
      <c r="F17" t="n">
        <v>10.97</v>
      </c>
      <c r="G17" t="n">
        <v>21.23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196.43</v>
      </c>
      <c r="Q17" t="n">
        <v>197.82</v>
      </c>
      <c r="R17" t="n">
        <v>45.32</v>
      </c>
      <c r="S17" t="n">
        <v>25.4</v>
      </c>
      <c r="T17" t="n">
        <v>9002.51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377.6214135698817</v>
      </c>
      <c r="AB17" t="n">
        <v>516.6782775273126</v>
      </c>
      <c r="AC17" t="n">
        <v>467.3672278826221</v>
      </c>
      <c r="AD17" t="n">
        <v>377621.4135698817</v>
      </c>
      <c r="AE17" t="n">
        <v>516678.2775273126</v>
      </c>
      <c r="AF17" t="n">
        <v>1.40903004596323e-06</v>
      </c>
      <c r="AG17" t="n">
        <v>14</v>
      </c>
      <c r="AH17" t="n">
        <v>467367.2278826221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6.4355</v>
      </c>
      <c r="E18" t="n">
        <v>15.54</v>
      </c>
      <c r="F18" t="n">
        <v>10.97</v>
      </c>
      <c r="G18" t="n">
        <v>21.95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196.45</v>
      </c>
      <c r="Q18" t="n">
        <v>197.86</v>
      </c>
      <c r="R18" t="n">
        <v>45.17</v>
      </c>
      <c r="S18" t="n">
        <v>25.4</v>
      </c>
      <c r="T18" t="n">
        <v>8932.879999999999</v>
      </c>
      <c r="U18" t="n">
        <v>0.5600000000000001</v>
      </c>
      <c r="V18" t="n">
        <v>0.85</v>
      </c>
      <c r="W18" t="n">
        <v>2.99</v>
      </c>
      <c r="X18" t="n">
        <v>0.58</v>
      </c>
      <c r="Y18" t="n">
        <v>1</v>
      </c>
      <c r="Z18" t="n">
        <v>10</v>
      </c>
      <c r="AA18" t="n">
        <v>376.9217544635845</v>
      </c>
      <c r="AB18" t="n">
        <v>515.7209730712956</v>
      </c>
      <c r="AC18" t="n">
        <v>466.5012872203021</v>
      </c>
      <c r="AD18" t="n">
        <v>376921.7544635845</v>
      </c>
      <c r="AE18" t="n">
        <v>515720.9730712956</v>
      </c>
      <c r="AF18" t="n">
        <v>1.4136209367375e-06</v>
      </c>
      <c r="AG18" t="n">
        <v>14</v>
      </c>
      <c r="AH18" t="n">
        <v>466501.2872203021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6.497</v>
      </c>
      <c r="E19" t="n">
        <v>15.39</v>
      </c>
      <c r="F19" t="n">
        <v>10.93</v>
      </c>
      <c r="G19" t="n">
        <v>23.43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195.79</v>
      </c>
      <c r="Q19" t="n">
        <v>197.79</v>
      </c>
      <c r="R19" t="n">
        <v>44.33</v>
      </c>
      <c r="S19" t="n">
        <v>25.4</v>
      </c>
      <c r="T19" t="n">
        <v>8519.25</v>
      </c>
      <c r="U19" t="n">
        <v>0.57</v>
      </c>
      <c r="V19" t="n">
        <v>0.85</v>
      </c>
      <c r="W19" t="n">
        <v>2.98</v>
      </c>
      <c r="X19" t="n">
        <v>0.54</v>
      </c>
      <c r="Y19" t="n">
        <v>1</v>
      </c>
      <c r="Z19" t="n">
        <v>10</v>
      </c>
      <c r="AA19" t="n">
        <v>374.0925379516115</v>
      </c>
      <c r="AB19" t="n">
        <v>511.8499142233906</v>
      </c>
      <c r="AC19" t="n">
        <v>462.9996767957759</v>
      </c>
      <c r="AD19" t="n">
        <v>374092.5379516114</v>
      </c>
      <c r="AE19" t="n">
        <v>511849.9142233906</v>
      </c>
      <c r="AF19" t="n">
        <v>1.427130017245519e-06</v>
      </c>
      <c r="AG19" t="n">
        <v>14</v>
      </c>
      <c r="AH19" t="n">
        <v>462999.6767957759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6.528</v>
      </c>
      <c r="E20" t="n">
        <v>15.32</v>
      </c>
      <c r="F20" t="n">
        <v>10.91</v>
      </c>
      <c r="G20" t="n">
        <v>24.25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195.44</v>
      </c>
      <c r="Q20" t="n">
        <v>197.75</v>
      </c>
      <c r="R20" t="n">
        <v>43.66</v>
      </c>
      <c r="S20" t="n">
        <v>25.4</v>
      </c>
      <c r="T20" t="n">
        <v>8190.76</v>
      </c>
      <c r="U20" t="n">
        <v>0.58</v>
      </c>
      <c r="V20" t="n">
        <v>0.85</v>
      </c>
      <c r="W20" t="n">
        <v>2.98</v>
      </c>
      <c r="X20" t="n">
        <v>0.52</v>
      </c>
      <c r="Y20" t="n">
        <v>1</v>
      </c>
      <c r="Z20" t="n">
        <v>10</v>
      </c>
      <c r="AA20" t="n">
        <v>372.6729868162766</v>
      </c>
      <c r="AB20" t="n">
        <v>509.9076217338492</v>
      </c>
      <c r="AC20" t="n">
        <v>461.2427539754117</v>
      </c>
      <c r="AD20" t="n">
        <v>372672.9868162766</v>
      </c>
      <c r="AE20" t="n">
        <v>509907.6217338492</v>
      </c>
      <c r="AF20" t="n">
        <v>1.433939472460943e-06</v>
      </c>
      <c r="AG20" t="n">
        <v>14</v>
      </c>
      <c r="AH20" t="n">
        <v>461242.7539754118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6.56</v>
      </c>
      <c r="E21" t="n">
        <v>15.24</v>
      </c>
      <c r="F21" t="n">
        <v>10.89</v>
      </c>
      <c r="G21" t="n">
        <v>25.14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194.98</v>
      </c>
      <c r="Q21" t="n">
        <v>197.81</v>
      </c>
      <c r="R21" t="n">
        <v>42.99</v>
      </c>
      <c r="S21" t="n">
        <v>25.4</v>
      </c>
      <c r="T21" t="n">
        <v>7863.3</v>
      </c>
      <c r="U21" t="n">
        <v>0.59</v>
      </c>
      <c r="V21" t="n">
        <v>0.85</v>
      </c>
      <c r="W21" t="n">
        <v>2.98</v>
      </c>
      <c r="X21" t="n">
        <v>0.5</v>
      </c>
      <c r="Y21" t="n">
        <v>1</v>
      </c>
      <c r="Z21" t="n">
        <v>10</v>
      </c>
      <c r="AA21" t="n">
        <v>371.1429355278001</v>
      </c>
      <c r="AB21" t="n">
        <v>507.8141380598569</v>
      </c>
      <c r="AC21" t="n">
        <v>459.3490694450425</v>
      </c>
      <c r="AD21" t="n">
        <v>371142.9355278001</v>
      </c>
      <c r="AE21" t="n">
        <v>507814.138059857</v>
      </c>
      <c r="AF21" t="n">
        <v>1.440968587522026e-06</v>
      </c>
      <c r="AG21" t="n">
        <v>14</v>
      </c>
      <c r="AH21" t="n">
        <v>459349.0694450425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6.5964</v>
      </c>
      <c r="E22" t="n">
        <v>15.16</v>
      </c>
      <c r="F22" t="n">
        <v>10.86</v>
      </c>
      <c r="G22" t="n">
        <v>26.07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194.5</v>
      </c>
      <c r="Q22" t="n">
        <v>197.79</v>
      </c>
      <c r="R22" t="n">
        <v>42.05</v>
      </c>
      <c r="S22" t="n">
        <v>25.4</v>
      </c>
      <c r="T22" t="n">
        <v>7395.09</v>
      </c>
      <c r="U22" t="n">
        <v>0.6</v>
      </c>
      <c r="V22" t="n">
        <v>0.86</v>
      </c>
      <c r="W22" t="n">
        <v>2.98</v>
      </c>
      <c r="X22" t="n">
        <v>0.47</v>
      </c>
      <c r="Y22" t="n">
        <v>1</v>
      </c>
      <c r="Z22" t="n">
        <v>10</v>
      </c>
      <c r="AA22" t="n">
        <v>369.42152520991</v>
      </c>
      <c r="AB22" t="n">
        <v>505.4588285196562</v>
      </c>
      <c r="AC22" t="n">
        <v>457.2185473416608</v>
      </c>
      <c r="AD22" t="n">
        <v>369421.52520991</v>
      </c>
      <c r="AE22" t="n">
        <v>505458.8285196562</v>
      </c>
      <c r="AF22" t="n">
        <v>1.448964205904008e-06</v>
      </c>
      <c r="AG22" t="n">
        <v>14</v>
      </c>
      <c r="AH22" t="n">
        <v>457218.5473416608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6.6196</v>
      </c>
      <c r="E23" t="n">
        <v>15.11</v>
      </c>
      <c r="F23" t="n">
        <v>10.86</v>
      </c>
      <c r="G23" t="n">
        <v>27.16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194.52</v>
      </c>
      <c r="Q23" t="n">
        <v>197.82</v>
      </c>
      <c r="R23" t="n">
        <v>42.11</v>
      </c>
      <c r="S23" t="n">
        <v>25.4</v>
      </c>
      <c r="T23" t="n">
        <v>7430.29</v>
      </c>
      <c r="U23" t="n">
        <v>0.6</v>
      </c>
      <c r="V23" t="n">
        <v>0.86</v>
      </c>
      <c r="W23" t="n">
        <v>2.98</v>
      </c>
      <c r="X23" t="n">
        <v>0.47</v>
      </c>
      <c r="Y23" t="n">
        <v>1</v>
      </c>
      <c r="Z23" t="n">
        <v>10</v>
      </c>
      <c r="AA23" t="n">
        <v>368.6933990538242</v>
      </c>
      <c r="AB23" t="n">
        <v>504.4625741902408</v>
      </c>
      <c r="AC23" t="n">
        <v>456.3173741271931</v>
      </c>
      <c r="AD23" t="n">
        <v>368693.3990538243</v>
      </c>
      <c r="AE23" t="n">
        <v>504462.5741902408</v>
      </c>
      <c r="AF23" t="n">
        <v>1.454060314323293e-06</v>
      </c>
      <c r="AG23" t="n">
        <v>14</v>
      </c>
      <c r="AH23" t="n">
        <v>456317.3741271931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6.6551</v>
      </c>
      <c r="E24" t="n">
        <v>15.03</v>
      </c>
      <c r="F24" t="n">
        <v>10.84</v>
      </c>
      <c r="G24" t="n">
        <v>28.27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194.08</v>
      </c>
      <c r="Q24" t="n">
        <v>197.79</v>
      </c>
      <c r="R24" t="n">
        <v>41.24</v>
      </c>
      <c r="S24" t="n">
        <v>25.4</v>
      </c>
      <c r="T24" t="n">
        <v>7000.46</v>
      </c>
      <c r="U24" t="n">
        <v>0.62</v>
      </c>
      <c r="V24" t="n">
        <v>0.86</v>
      </c>
      <c r="W24" t="n">
        <v>2.98</v>
      </c>
      <c r="X24" t="n">
        <v>0.45</v>
      </c>
      <c r="Y24" t="n">
        <v>1</v>
      </c>
      <c r="Z24" t="n">
        <v>10</v>
      </c>
      <c r="AA24" t="n">
        <v>367.1093563784791</v>
      </c>
      <c r="AB24" t="n">
        <v>502.295217118803</v>
      </c>
      <c r="AC24" t="n">
        <v>454.3568665727485</v>
      </c>
      <c r="AD24" t="n">
        <v>367109.3563784791</v>
      </c>
      <c r="AE24" t="n">
        <v>502295.2171188029</v>
      </c>
      <c r="AF24" t="n">
        <v>1.461858238844182e-06</v>
      </c>
      <c r="AG24" t="n">
        <v>14</v>
      </c>
      <c r="AH24" t="n">
        <v>454356.8665727485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6.6918</v>
      </c>
      <c r="E25" t="n">
        <v>14.94</v>
      </c>
      <c r="F25" t="n">
        <v>10.81</v>
      </c>
      <c r="G25" t="n">
        <v>29.48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193.56</v>
      </c>
      <c r="Q25" t="n">
        <v>197.81</v>
      </c>
      <c r="R25" t="n">
        <v>40.22</v>
      </c>
      <c r="S25" t="n">
        <v>25.4</v>
      </c>
      <c r="T25" t="n">
        <v>6497.81</v>
      </c>
      <c r="U25" t="n">
        <v>0.63</v>
      </c>
      <c r="V25" t="n">
        <v>0.86</v>
      </c>
      <c r="W25" t="n">
        <v>2.98</v>
      </c>
      <c r="X25" t="n">
        <v>0.42</v>
      </c>
      <c r="Y25" t="n">
        <v>1</v>
      </c>
      <c r="Z25" t="n">
        <v>10</v>
      </c>
      <c r="AA25" t="n">
        <v>354.2843719201855</v>
      </c>
      <c r="AB25" t="n">
        <v>484.7475075845834</v>
      </c>
      <c r="AC25" t="n">
        <v>438.4838858081098</v>
      </c>
      <c r="AD25" t="n">
        <v>354284.3719201855</v>
      </c>
      <c r="AE25" t="n">
        <v>484747.5075845834</v>
      </c>
      <c r="AF25" t="n">
        <v>1.469919755179862e-06</v>
      </c>
      <c r="AG25" t="n">
        <v>13</v>
      </c>
      <c r="AH25" t="n">
        <v>438483.8858081098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6.7237</v>
      </c>
      <c r="E26" t="n">
        <v>14.87</v>
      </c>
      <c r="F26" t="n">
        <v>10.79</v>
      </c>
      <c r="G26" t="n">
        <v>30.83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193.28</v>
      </c>
      <c r="Q26" t="n">
        <v>197.83</v>
      </c>
      <c r="R26" t="n">
        <v>39.82</v>
      </c>
      <c r="S26" t="n">
        <v>25.4</v>
      </c>
      <c r="T26" t="n">
        <v>6301.86</v>
      </c>
      <c r="U26" t="n">
        <v>0.64</v>
      </c>
      <c r="V26" t="n">
        <v>0.86</v>
      </c>
      <c r="W26" t="n">
        <v>2.97</v>
      </c>
      <c r="X26" t="n">
        <v>0.4</v>
      </c>
      <c r="Y26" t="n">
        <v>1</v>
      </c>
      <c r="Z26" t="n">
        <v>10</v>
      </c>
      <c r="AA26" t="n">
        <v>352.9750086308339</v>
      </c>
      <c r="AB26" t="n">
        <v>482.955978967061</v>
      </c>
      <c r="AC26" t="n">
        <v>436.8633381674176</v>
      </c>
      <c r="AD26" t="n">
        <v>352975.0086308339</v>
      </c>
      <c r="AE26" t="n">
        <v>482955.978967061</v>
      </c>
      <c r="AF26" t="n">
        <v>1.476926904256379e-06</v>
      </c>
      <c r="AG26" t="n">
        <v>13</v>
      </c>
      <c r="AH26" t="n">
        <v>436863.3381674176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6.7216</v>
      </c>
      <c r="E27" t="n">
        <v>14.88</v>
      </c>
      <c r="F27" t="n">
        <v>10.8</v>
      </c>
      <c r="G27" t="n">
        <v>30.85</v>
      </c>
      <c r="H27" t="n">
        <v>0.43</v>
      </c>
      <c r="I27" t="n">
        <v>21</v>
      </c>
      <c r="J27" t="n">
        <v>297.96</v>
      </c>
      <c r="K27" t="n">
        <v>61.2</v>
      </c>
      <c r="L27" t="n">
        <v>7.25</v>
      </c>
      <c r="M27" t="n">
        <v>19</v>
      </c>
      <c r="N27" t="n">
        <v>84.51000000000001</v>
      </c>
      <c r="O27" t="n">
        <v>36982.83</v>
      </c>
      <c r="P27" t="n">
        <v>193.24</v>
      </c>
      <c r="Q27" t="n">
        <v>197.79</v>
      </c>
      <c r="R27" t="n">
        <v>39.85</v>
      </c>
      <c r="S27" t="n">
        <v>25.4</v>
      </c>
      <c r="T27" t="n">
        <v>6316.75</v>
      </c>
      <c r="U27" t="n">
        <v>0.64</v>
      </c>
      <c r="V27" t="n">
        <v>0.86</v>
      </c>
      <c r="W27" t="n">
        <v>2.98</v>
      </c>
      <c r="X27" t="n">
        <v>0.41</v>
      </c>
      <c r="Y27" t="n">
        <v>1</v>
      </c>
      <c r="Z27" t="n">
        <v>10</v>
      </c>
      <c r="AA27" t="n">
        <v>353.0543064821162</v>
      </c>
      <c r="AB27" t="n">
        <v>483.0644777855597</v>
      </c>
      <c r="AC27" t="n">
        <v>436.9614820109579</v>
      </c>
      <c r="AD27" t="n">
        <v>353054.3064821162</v>
      </c>
      <c r="AE27" t="n">
        <v>483064.4777855597</v>
      </c>
      <c r="AF27" t="n">
        <v>1.476465618580496e-06</v>
      </c>
      <c r="AG27" t="n">
        <v>13</v>
      </c>
      <c r="AH27" t="n">
        <v>436961.4820109579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6.7634</v>
      </c>
      <c r="E28" t="n">
        <v>14.79</v>
      </c>
      <c r="F28" t="n">
        <v>10.76</v>
      </c>
      <c r="G28" t="n">
        <v>32.28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192.64</v>
      </c>
      <c r="Q28" t="n">
        <v>197.77</v>
      </c>
      <c r="R28" t="n">
        <v>38.9</v>
      </c>
      <c r="S28" t="n">
        <v>25.4</v>
      </c>
      <c r="T28" t="n">
        <v>5844.08</v>
      </c>
      <c r="U28" t="n">
        <v>0.65</v>
      </c>
      <c r="V28" t="n">
        <v>0.86</v>
      </c>
      <c r="W28" t="n">
        <v>2.97</v>
      </c>
      <c r="X28" t="n">
        <v>0.37</v>
      </c>
      <c r="Y28" t="n">
        <v>1</v>
      </c>
      <c r="Z28" t="n">
        <v>10</v>
      </c>
      <c r="AA28" t="n">
        <v>351.1043073016587</v>
      </c>
      <c r="AB28" t="n">
        <v>480.3964028789655</v>
      </c>
      <c r="AC28" t="n">
        <v>434.5480444287823</v>
      </c>
      <c r="AD28" t="n">
        <v>351104.3073016587</v>
      </c>
      <c r="AE28" t="n">
        <v>480396.4028789655</v>
      </c>
      <c r="AF28" t="n">
        <v>1.485647400129035e-06</v>
      </c>
      <c r="AG28" t="n">
        <v>13</v>
      </c>
      <c r="AH28" t="n">
        <v>434548.0444287823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6.7913</v>
      </c>
      <c r="E29" t="n">
        <v>14.72</v>
      </c>
      <c r="F29" t="n">
        <v>10.75</v>
      </c>
      <c r="G29" t="n">
        <v>33.95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192.56</v>
      </c>
      <c r="Q29" t="n">
        <v>197.82</v>
      </c>
      <c r="R29" t="n">
        <v>38.63</v>
      </c>
      <c r="S29" t="n">
        <v>25.4</v>
      </c>
      <c r="T29" t="n">
        <v>5715.76</v>
      </c>
      <c r="U29" t="n">
        <v>0.66</v>
      </c>
      <c r="V29" t="n">
        <v>0.87</v>
      </c>
      <c r="W29" t="n">
        <v>2.97</v>
      </c>
      <c r="X29" t="n">
        <v>0.36</v>
      </c>
      <c r="Y29" t="n">
        <v>1</v>
      </c>
      <c r="Z29" t="n">
        <v>10</v>
      </c>
      <c r="AA29" t="n">
        <v>350.1505543946575</v>
      </c>
      <c r="AB29" t="n">
        <v>479.0914360749978</v>
      </c>
      <c r="AC29" t="n">
        <v>433.3676218250528</v>
      </c>
      <c r="AD29" t="n">
        <v>350150.5543946575</v>
      </c>
      <c r="AE29" t="n">
        <v>479091.4360749978</v>
      </c>
      <c r="AF29" t="n">
        <v>1.491775909822917e-06</v>
      </c>
      <c r="AG29" t="n">
        <v>13</v>
      </c>
      <c r="AH29" t="n">
        <v>433367.6218250528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6.794</v>
      </c>
      <c r="E30" t="n">
        <v>14.72</v>
      </c>
      <c r="F30" t="n">
        <v>10.75</v>
      </c>
      <c r="G30" t="n">
        <v>33.93</v>
      </c>
      <c r="H30" t="n">
        <v>0.48</v>
      </c>
      <c r="I30" t="n">
        <v>19</v>
      </c>
      <c r="J30" t="n">
        <v>299.53</v>
      </c>
      <c r="K30" t="n">
        <v>61.2</v>
      </c>
      <c r="L30" t="n">
        <v>8</v>
      </c>
      <c r="M30" t="n">
        <v>17</v>
      </c>
      <c r="N30" t="n">
        <v>85.33</v>
      </c>
      <c r="O30" t="n">
        <v>37176.68</v>
      </c>
      <c r="P30" t="n">
        <v>192.43</v>
      </c>
      <c r="Q30" t="n">
        <v>197.82</v>
      </c>
      <c r="R30" t="n">
        <v>38.47</v>
      </c>
      <c r="S30" t="n">
        <v>25.4</v>
      </c>
      <c r="T30" t="n">
        <v>5634.16</v>
      </c>
      <c r="U30" t="n">
        <v>0.66</v>
      </c>
      <c r="V30" t="n">
        <v>0.87</v>
      </c>
      <c r="W30" t="n">
        <v>2.97</v>
      </c>
      <c r="X30" t="n">
        <v>0.35</v>
      </c>
      <c r="Y30" t="n">
        <v>1</v>
      </c>
      <c r="Z30" t="n">
        <v>10</v>
      </c>
      <c r="AA30" t="n">
        <v>349.9652410890088</v>
      </c>
      <c r="AB30" t="n">
        <v>478.8378822347631</v>
      </c>
      <c r="AC30" t="n">
        <v>433.1382668074652</v>
      </c>
      <c r="AD30" t="n">
        <v>349965.2410890088</v>
      </c>
      <c r="AE30" t="n">
        <v>478837.8822347631</v>
      </c>
      <c r="AF30" t="n">
        <v>1.492368991406196e-06</v>
      </c>
      <c r="AG30" t="n">
        <v>13</v>
      </c>
      <c r="AH30" t="n">
        <v>433138.2668074652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6.8252</v>
      </c>
      <c r="E31" t="n">
        <v>14.65</v>
      </c>
      <c r="F31" t="n">
        <v>10.73</v>
      </c>
      <c r="G31" t="n">
        <v>35.77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192.23</v>
      </c>
      <c r="Q31" t="n">
        <v>197.79</v>
      </c>
      <c r="R31" t="n">
        <v>37.78</v>
      </c>
      <c r="S31" t="n">
        <v>25.4</v>
      </c>
      <c r="T31" t="n">
        <v>5295.13</v>
      </c>
      <c r="U31" t="n">
        <v>0.67</v>
      </c>
      <c r="V31" t="n">
        <v>0.87</v>
      </c>
      <c r="W31" t="n">
        <v>2.97</v>
      </c>
      <c r="X31" t="n">
        <v>0.34</v>
      </c>
      <c r="Y31" t="n">
        <v>1</v>
      </c>
      <c r="Z31" t="n">
        <v>10</v>
      </c>
      <c r="AA31" t="n">
        <v>348.7802559400162</v>
      </c>
      <c r="AB31" t="n">
        <v>477.2165332760564</v>
      </c>
      <c r="AC31" t="n">
        <v>431.6716571177998</v>
      </c>
      <c r="AD31" t="n">
        <v>348780.2559400162</v>
      </c>
      <c r="AE31" t="n">
        <v>477216.5332760564</v>
      </c>
      <c r="AF31" t="n">
        <v>1.499222378590752e-06</v>
      </c>
      <c r="AG31" t="n">
        <v>13</v>
      </c>
      <c r="AH31" t="n">
        <v>431671.6571177999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6.8283</v>
      </c>
      <c r="E32" t="n">
        <v>14.64</v>
      </c>
      <c r="F32" t="n">
        <v>10.73</v>
      </c>
      <c r="G32" t="n">
        <v>35.75</v>
      </c>
      <c r="H32" t="n">
        <v>0.5</v>
      </c>
      <c r="I32" t="n">
        <v>18</v>
      </c>
      <c r="J32" t="n">
        <v>300.59</v>
      </c>
      <c r="K32" t="n">
        <v>61.2</v>
      </c>
      <c r="L32" t="n">
        <v>8.5</v>
      </c>
      <c r="M32" t="n">
        <v>16</v>
      </c>
      <c r="N32" t="n">
        <v>85.89</v>
      </c>
      <c r="O32" t="n">
        <v>37306.42</v>
      </c>
      <c r="P32" t="n">
        <v>191.98</v>
      </c>
      <c r="Q32" t="n">
        <v>197.82</v>
      </c>
      <c r="R32" t="n">
        <v>37.82</v>
      </c>
      <c r="S32" t="n">
        <v>25.4</v>
      </c>
      <c r="T32" t="n">
        <v>5317.73</v>
      </c>
      <c r="U32" t="n">
        <v>0.67</v>
      </c>
      <c r="V32" t="n">
        <v>0.87</v>
      </c>
      <c r="W32" t="n">
        <v>2.97</v>
      </c>
      <c r="X32" t="n">
        <v>0.33</v>
      </c>
      <c r="Y32" t="n">
        <v>1</v>
      </c>
      <c r="Z32" t="n">
        <v>10</v>
      </c>
      <c r="AA32" t="n">
        <v>348.4888922207381</v>
      </c>
      <c r="AB32" t="n">
        <v>476.8178765812799</v>
      </c>
      <c r="AC32" t="n">
        <v>431.3110476584546</v>
      </c>
      <c r="AD32" t="n">
        <v>348488.8922207381</v>
      </c>
      <c r="AE32" t="n">
        <v>476817.8765812799</v>
      </c>
      <c r="AF32" t="n">
        <v>1.499903324112294e-06</v>
      </c>
      <c r="AG32" t="n">
        <v>13</v>
      </c>
      <c r="AH32" t="n">
        <v>431311.0476584546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6.8522</v>
      </c>
      <c r="E33" t="n">
        <v>14.59</v>
      </c>
      <c r="F33" t="n">
        <v>10.73</v>
      </c>
      <c r="G33" t="n">
        <v>37.87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192.02</v>
      </c>
      <c r="Q33" t="n">
        <v>197.82</v>
      </c>
      <c r="R33" t="n">
        <v>37.87</v>
      </c>
      <c r="S33" t="n">
        <v>25.4</v>
      </c>
      <c r="T33" t="n">
        <v>5347.59</v>
      </c>
      <c r="U33" t="n">
        <v>0.67</v>
      </c>
      <c r="V33" t="n">
        <v>0.87</v>
      </c>
      <c r="W33" t="n">
        <v>2.97</v>
      </c>
      <c r="X33" t="n">
        <v>0.34</v>
      </c>
      <c r="Y33" t="n">
        <v>1</v>
      </c>
      <c r="Z33" t="n">
        <v>10</v>
      </c>
      <c r="AA33" t="n">
        <v>347.8139308050943</v>
      </c>
      <c r="AB33" t="n">
        <v>475.8943645951999</v>
      </c>
      <c r="AC33" t="n">
        <v>430.4756743601689</v>
      </c>
      <c r="AD33" t="n">
        <v>347813.9308050943</v>
      </c>
      <c r="AE33" t="n">
        <v>475894.3645951999</v>
      </c>
      <c r="AF33" t="n">
        <v>1.505153194423541e-06</v>
      </c>
      <c r="AG33" t="n">
        <v>13</v>
      </c>
      <c r="AH33" t="n">
        <v>430475.6743601689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6.8531</v>
      </c>
      <c r="E34" t="n">
        <v>14.59</v>
      </c>
      <c r="F34" t="n">
        <v>10.73</v>
      </c>
      <c r="G34" t="n">
        <v>37.86</v>
      </c>
      <c r="H34" t="n">
        <v>0.53</v>
      </c>
      <c r="I34" t="n">
        <v>17</v>
      </c>
      <c r="J34" t="n">
        <v>301.64</v>
      </c>
      <c r="K34" t="n">
        <v>61.2</v>
      </c>
      <c r="L34" t="n">
        <v>9</v>
      </c>
      <c r="M34" t="n">
        <v>15</v>
      </c>
      <c r="N34" t="n">
        <v>86.44</v>
      </c>
      <c r="O34" t="n">
        <v>37436.63</v>
      </c>
      <c r="P34" t="n">
        <v>192.11</v>
      </c>
      <c r="Q34" t="n">
        <v>197.81</v>
      </c>
      <c r="R34" t="n">
        <v>37.68</v>
      </c>
      <c r="S34" t="n">
        <v>25.4</v>
      </c>
      <c r="T34" t="n">
        <v>5249.25</v>
      </c>
      <c r="U34" t="n">
        <v>0.67</v>
      </c>
      <c r="V34" t="n">
        <v>0.87</v>
      </c>
      <c r="W34" t="n">
        <v>2.97</v>
      </c>
      <c r="X34" t="n">
        <v>0.34</v>
      </c>
      <c r="Y34" t="n">
        <v>1</v>
      </c>
      <c r="Z34" t="n">
        <v>10</v>
      </c>
      <c r="AA34" t="n">
        <v>347.8588775548327</v>
      </c>
      <c r="AB34" t="n">
        <v>475.9558627211027</v>
      </c>
      <c r="AC34" t="n">
        <v>430.5313031912487</v>
      </c>
      <c r="AD34" t="n">
        <v>347858.8775548327</v>
      </c>
      <c r="AE34" t="n">
        <v>475955.8627211027</v>
      </c>
      <c r="AF34" t="n">
        <v>1.505350888284634e-06</v>
      </c>
      <c r="AG34" t="n">
        <v>13</v>
      </c>
      <c r="AH34" t="n">
        <v>430531.3031912487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6.9004</v>
      </c>
      <c r="E35" t="n">
        <v>14.49</v>
      </c>
      <c r="F35" t="n">
        <v>10.68</v>
      </c>
      <c r="G35" t="n">
        <v>40.05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191.25</v>
      </c>
      <c r="Q35" t="n">
        <v>197.82</v>
      </c>
      <c r="R35" t="n">
        <v>36.38</v>
      </c>
      <c r="S35" t="n">
        <v>25.4</v>
      </c>
      <c r="T35" t="n">
        <v>4606.49</v>
      </c>
      <c r="U35" t="n">
        <v>0.7</v>
      </c>
      <c r="V35" t="n">
        <v>0.87</v>
      </c>
      <c r="W35" t="n">
        <v>2.96</v>
      </c>
      <c r="X35" t="n">
        <v>0.29</v>
      </c>
      <c r="Y35" t="n">
        <v>1</v>
      </c>
      <c r="Z35" t="n">
        <v>10</v>
      </c>
      <c r="AA35" t="n">
        <v>345.5672599654579</v>
      </c>
      <c r="AB35" t="n">
        <v>472.8203704362872</v>
      </c>
      <c r="AC35" t="n">
        <v>427.695057889405</v>
      </c>
      <c r="AD35" t="n">
        <v>345567.2599654579</v>
      </c>
      <c r="AE35" t="n">
        <v>472820.3704362873</v>
      </c>
      <c r="AF35" t="n">
        <v>1.515740798984297e-06</v>
      </c>
      <c r="AG35" t="n">
        <v>13</v>
      </c>
      <c r="AH35" t="n">
        <v>427695.057889405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6.8911</v>
      </c>
      <c r="E36" t="n">
        <v>14.51</v>
      </c>
      <c r="F36" t="n">
        <v>10.7</v>
      </c>
      <c r="G36" t="n">
        <v>40.12</v>
      </c>
      <c r="H36" t="n">
        <v>0.5600000000000001</v>
      </c>
      <c r="I36" t="n">
        <v>16</v>
      </c>
      <c r="J36" t="n">
        <v>302.7</v>
      </c>
      <c r="K36" t="n">
        <v>61.2</v>
      </c>
      <c r="L36" t="n">
        <v>9.5</v>
      </c>
      <c r="M36" t="n">
        <v>14</v>
      </c>
      <c r="N36" t="n">
        <v>87</v>
      </c>
      <c r="O36" t="n">
        <v>37567.32</v>
      </c>
      <c r="P36" t="n">
        <v>191.67</v>
      </c>
      <c r="Q36" t="n">
        <v>197.78</v>
      </c>
      <c r="R36" t="n">
        <v>36.86</v>
      </c>
      <c r="S36" t="n">
        <v>25.4</v>
      </c>
      <c r="T36" t="n">
        <v>4844.56</v>
      </c>
      <c r="U36" t="n">
        <v>0.6899999999999999</v>
      </c>
      <c r="V36" t="n">
        <v>0.87</v>
      </c>
      <c r="W36" t="n">
        <v>2.97</v>
      </c>
      <c r="X36" t="n">
        <v>0.31</v>
      </c>
      <c r="Y36" t="n">
        <v>1</v>
      </c>
      <c r="Z36" t="n">
        <v>10</v>
      </c>
      <c r="AA36" t="n">
        <v>346.2600886712364</v>
      </c>
      <c r="AB36" t="n">
        <v>473.7683292369788</v>
      </c>
      <c r="AC36" t="n">
        <v>428.5525448326269</v>
      </c>
      <c r="AD36" t="n">
        <v>346260.0886712364</v>
      </c>
      <c r="AE36" t="n">
        <v>473768.3292369788</v>
      </c>
      <c r="AF36" t="n">
        <v>1.51369796241967e-06</v>
      </c>
      <c r="AG36" t="n">
        <v>13</v>
      </c>
      <c r="AH36" t="n">
        <v>428552.5448326269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6.8976</v>
      </c>
      <c r="E37" t="n">
        <v>14.5</v>
      </c>
      <c r="F37" t="n">
        <v>10.69</v>
      </c>
      <c r="G37" t="n">
        <v>40.07</v>
      </c>
      <c r="H37" t="n">
        <v>0.57</v>
      </c>
      <c r="I37" t="n">
        <v>16</v>
      </c>
      <c r="J37" t="n">
        <v>303.23</v>
      </c>
      <c r="K37" t="n">
        <v>61.2</v>
      </c>
      <c r="L37" t="n">
        <v>9.75</v>
      </c>
      <c r="M37" t="n">
        <v>14</v>
      </c>
      <c r="N37" t="n">
        <v>87.28</v>
      </c>
      <c r="O37" t="n">
        <v>37632.84</v>
      </c>
      <c r="P37" t="n">
        <v>191.39</v>
      </c>
      <c r="Q37" t="n">
        <v>197.87</v>
      </c>
      <c r="R37" t="n">
        <v>36.57</v>
      </c>
      <c r="S37" t="n">
        <v>25.4</v>
      </c>
      <c r="T37" t="n">
        <v>4700.21</v>
      </c>
      <c r="U37" t="n">
        <v>0.6899999999999999</v>
      </c>
      <c r="V37" t="n">
        <v>0.87</v>
      </c>
      <c r="W37" t="n">
        <v>2.96</v>
      </c>
      <c r="X37" t="n">
        <v>0.29</v>
      </c>
      <c r="Y37" t="n">
        <v>1</v>
      </c>
      <c r="Z37" t="n">
        <v>10</v>
      </c>
      <c r="AA37" t="n">
        <v>345.8045590942977</v>
      </c>
      <c r="AB37" t="n">
        <v>473.1450535732646</v>
      </c>
      <c r="AC37" t="n">
        <v>427.9887537234849</v>
      </c>
      <c r="AD37" t="n">
        <v>345804.5590942977</v>
      </c>
      <c r="AE37" t="n">
        <v>473145.0535732646</v>
      </c>
      <c r="AF37" t="n">
        <v>1.515125751416452e-06</v>
      </c>
      <c r="AG37" t="n">
        <v>13</v>
      </c>
      <c r="AH37" t="n">
        <v>427988.7537234849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6.9301</v>
      </c>
      <c r="E38" t="n">
        <v>14.43</v>
      </c>
      <c r="F38" t="n">
        <v>10.67</v>
      </c>
      <c r="G38" t="n">
        <v>42.69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191.2</v>
      </c>
      <c r="Q38" t="n">
        <v>197.8</v>
      </c>
      <c r="R38" t="n">
        <v>36.19</v>
      </c>
      <c r="S38" t="n">
        <v>25.4</v>
      </c>
      <c r="T38" t="n">
        <v>4517.05</v>
      </c>
      <c r="U38" t="n">
        <v>0.7</v>
      </c>
      <c r="V38" t="n">
        <v>0.87</v>
      </c>
      <c r="W38" t="n">
        <v>2.96</v>
      </c>
      <c r="X38" t="n">
        <v>0.28</v>
      </c>
      <c r="Y38" t="n">
        <v>1</v>
      </c>
      <c r="Z38" t="n">
        <v>10</v>
      </c>
      <c r="AA38" t="n">
        <v>344.6265896817817</v>
      </c>
      <c r="AB38" t="n">
        <v>471.5333038547175</v>
      </c>
      <c r="AC38" t="n">
        <v>426.5308271359709</v>
      </c>
      <c r="AD38" t="n">
        <v>344626.5896817817</v>
      </c>
      <c r="AE38" t="n">
        <v>471533.3038547175</v>
      </c>
      <c r="AF38" t="n">
        <v>1.522264696400365e-06</v>
      </c>
      <c r="AG38" t="n">
        <v>13</v>
      </c>
      <c r="AH38" t="n">
        <v>426530.8271359709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6.9357</v>
      </c>
      <c r="E39" t="n">
        <v>14.42</v>
      </c>
      <c r="F39" t="n">
        <v>10.66</v>
      </c>
      <c r="G39" t="n">
        <v>42.64</v>
      </c>
      <c r="H39" t="n">
        <v>0.6</v>
      </c>
      <c r="I39" t="n">
        <v>15</v>
      </c>
      <c r="J39" t="n">
        <v>304.3</v>
      </c>
      <c r="K39" t="n">
        <v>61.2</v>
      </c>
      <c r="L39" t="n">
        <v>10.25</v>
      </c>
      <c r="M39" t="n">
        <v>13</v>
      </c>
      <c r="N39" t="n">
        <v>87.84999999999999</v>
      </c>
      <c r="O39" t="n">
        <v>37764.25</v>
      </c>
      <c r="P39" t="n">
        <v>190.93</v>
      </c>
      <c r="Q39" t="n">
        <v>197.8</v>
      </c>
      <c r="R39" t="n">
        <v>35.79</v>
      </c>
      <c r="S39" t="n">
        <v>25.4</v>
      </c>
      <c r="T39" t="n">
        <v>4316.07</v>
      </c>
      <c r="U39" t="n">
        <v>0.71</v>
      </c>
      <c r="V39" t="n">
        <v>0.87</v>
      </c>
      <c r="W39" t="n">
        <v>2.96</v>
      </c>
      <c r="X39" t="n">
        <v>0.27</v>
      </c>
      <c r="Y39" t="n">
        <v>1</v>
      </c>
      <c r="Z39" t="n">
        <v>10</v>
      </c>
      <c r="AA39" t="n">
        <v>344.208731298719</v>
      </c>
      <c r="AB39" t="n">
        <v>470.9615715804002</v>
      </c>
      <c r="AC39" t="n">
        <v>426.0136601874833</v>
      </c>
      <c r="AD39" t="n">
        <v>344208.731298719</v>
      </c>
      <c r="AE39" t="n">
        <v>470961.5715804002</v>
      </c>
      <c r="AF39" t="n">
        <v>1.523494791536054e-06</v>
      </c>
      <c r="AG39" t="n">
        <v>13</v>
      </c>
      <c r="AH39" t="n">
        <v>426013.6601874832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6.9717</v>
      </c>
      <c r="E40" t="n">
        <v>14.34</v>
      </c>
      <c r="F40" t="n">
        <v>10.64</v>
      </c>
      <c r="G40" t="n">
        <v>45.6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190.56</v>
      </c>
      <c r="Q40" t="n">
        <v>197.83</v>
      </c>
      <c r="R40" t="n">
        <v>35.11</v>
      </c>
      <c r="S40" t="n">
        <v>25.4</v>
      </c>
      <c r="T40" t="n">
        <v>3979.79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342.8051528409113</v>
      </c>
      <c r="AB40" t="n">
        <v>469.0411336129163</v>
      </c>
      <c r="AC40" t="n">
        <v>424.2765061242644</v>
      </c>
      <c r="AD40" t="n">
        <v>342805.1528409112</v>
      </c>
      <c r="AE40" t="n">
        <v>469041.1336129163</v>
      </c>
      <c r="AF40" t="n">
        <v>1.531402545979773e-06</v>
      </c>
      <c r="AG40" t="n">
        <v>13</v>
      </c>
      <c r="AH40" t="n">
        <v>424276.5061242644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6.9682</v>
      </c>
      <c r="E41" t="n">
        <v>14.35</v>
      </c>
      <c r="F41" t="n">
        <v>10.65</v>
      </c>
      <c r="G41" t="n">
        <v>45.63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190.77</v>
      </c>
      <c r="Q41" t="n">
        <v>197.79</v>
      </c>
      <c r="R41" t="n">
        <v>35.21</v>
      </c>
      <c r="S41" t="n">
        <v>25.4</v>
      </c>
      <c r="T41" t="n">
        <v>4029.61</v>
      </c>
      <c r="U41" t="n">
        <v>0.72</v>
      </c>
      <c r="V41" t="n">
        <v>0.87</v>
      </c>
      <c r="W41" t="n">
        <v>2.97</v>
      </c>
      <c r="X41" t="n">
        <v>0.26</v>
      </c>
      <c r="Y41" t="n">
        <v>1</v>
      </c>
      <c r="Z41" t="n">
        <v>10</v>
      </c>
      <c r="AA41" t="n">
        <v>343.1133893955292</v>
      </c>
      <c r="AB41" t="n">
        <v>469.4628764653816</v>
      </c>
      <c r="AC41" t="n">
        <v>424.6579984308102</v>
      </c>
      <c r="AD41" t="n">
        <v>343113.3893955292</v>
      </c>
      <c r="AE41" t="n">
        <v>469462.8764653816</v>
      </c>
      <c r="AF41" t="n">
        <v>1.530633736519967e-06</v>
      </c>
      <c r="AG41" t="n">
        <v>13</v>
      </c>
      <c r="AH41" t="n">
        <v>424657.9984308102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6.965</v>
      </c>
      <c r="E42" t="n">
        <v>14.36</v>
      </c>
      <c r="F42" t="n">
        <v>10.65</v>
      </c>
      <c r="G42" t="n">
        <v>45.66</v>
      </c>
      <c r="H42" t="n">
        <v>0.64</v>
      </c>
      <c r="I42" t="n">
        <v>14</v>
      </c>
      <c r="J42" t="n">
        <v>305.9</v>
      </c>
      <c r="K42" t="n">
        <v>61.2</v>
      </c>
      <c r="L42" t="n">
        <v>11</v>
      </c>
      <c r="M42" t="n">
        <v>12</v>
      </c>
      <c r="N42" t="n">
        <v>88.7</v>
      </c>
      <c r="O42" t="n">
        <v>37962.28</v>
      </c>
      <c r="P42" t="n">
        <v>190.91</v>
      </c>
      <c r="Q42" t="n">
        <v>197.78</v>
      </c>
      <c r="R42" t="n">
        <v>35.62</v>
      </c>
      <c r="S42" t="n">
        <v>25.4</v>
      </c>
      <c r="T42" t="n">
        <v>4238.19</v>
      </c>
      <c r="U42" t="n">
        <v>0.71</v>
      </c>
      <c r="V42" t="n">
        <v>0.87</v>
      </c>
      <c r="W42" t="n">
        <v>2.96</v>
      </c>
      <c r="X42" t="n">
        <v>0.26</v>
      </c>
      <c r="Y42" t="n">
        <v>1</v>
      </c>
      <c r="Z42" t="n">
        <v>10</v>
      </c>
      <c r="AA42" t="n">
        <v>343.3133981155477</v>
      </c>
      <c r="AB42" t="n">
        <v>469.7365372198731</v>
      </c>
      <c r="AC42" t="n">
        <v>424.9055413869783</v>
      </c>
      <c r="AD42" t="n">
        <v>343313.3981155477</v>
      </c>
      <c r="AE42" t="n">
        <v>469736.537219873</v>
      </c>
      <c r="AF42" t="n">
        <v>1.529930825013859e-06</v>
      </c>
      <c r="AG42" t="n">
        <v>13</v>
      </c>
      <c r="AH42" t="n">
        <v>424905.5413869782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6.9631</v>
      </c>
      <c r="E43" t="n">
        <v>14.36</v>
      </c>
      <c r="F43" t="n">
        <v>10.66</v>
      </c>
      <c r="G43" t="n">
        <v>45.68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190.82</v>
      </c>
      <c r="Q43" t="n">
        <v>197.82</v>
      </c>
      <c r="R43" t="n">
        <v>35.78</v>
      </c>
      <c r="S43" t="n">
        <v>25.4</v>
      </c>
      <c r="T43" t="n">
        <v>4316.25</v>
      </c>
      <c r="U43" t="n">
        <v>0.71</v>
      </c>
      <c r="V43" t="n">
        <v>0.87</v>
      </c>
      <c r="W43" t="n">
        <v>2.96</v>
      </c>
      <c r="X43" t="n">
        <v>0.27</v>
      </c>
      <c r="Y43" t="n">
        <v>1</v>
      </c>
      <c r="Z43" t="n">
        <v>10</v>
      </c>
      <c r="AA43" t="n">
        <v>343.3422835209752</v>
      </c>
      <c r="AB43" t="n">
        <v>469.7760595059131</v>
      </c>
      <c r="AC43" t="n">
        <v>424.9412917215084</v>
      </c>
      <c r="AD43" t="n">
        <v>343342.2835209752</v>
      </c>
      <c r="AE43" t="n">
        <v>469776.0595059131</v>
      </c>
      <c r="AF43" t="n">
        <v>1.529513471307107e-06</v>
      </c>
      <c r="AG43" t="n">
        <v>13</v>
      </c>
      <c r="AH43" t="n">
        <v>424941.2917215084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7.0009</v>
      </c>
      <c r="E44" t="n">
        <v>14.28</v>
      </c>
      <c r="F44" t="n">
        <v>10.63</v>
      </c>
      <c r="G44" t="n">
        <v>49.08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190.61</v>
      </c>
      <c r="Q44" t="n">
        <v>197.76</v>
      </c>
      <c r="R44" t="n">
        <v>34.93</v>
      </c>
      <c r="S44" t="n">
        <v>25.4</v>
      </c>
      <c r="T44" t="n">
        <v>3893.58</v>
      </c>
      <c r="U44" t="n">
        <v>0.73</v>
      </c>
      <c r="V44" t="n">
        <v>0.88</v>
      </c>
      <c r="W44" t="n">
        <v>2.96</v>
      </c>
      <c r="X44" t="n">
        <v>0.24</v>
      </c>
      <c r="Y44" t="n">
        <v>1</v>
      </c>
      <c r="Z44" t="n">
        <v>10</v>
      </c>
      <c r="AA44" t="n">
        <v>341.9775106925151</v>
      </c>
      <c r="AB44" t="n">
        <v>467.9087171124862</v>
      </c>
      <c r="AC44" t="n">
        <v>423.2521658652787</v>
      </c>
      <c r="AD44" t="n">
        <v>341977.5106925151</v>
      </c>
      <c r="AE44" t="n">
        <v>467908.7171124861</v>
      </c>
      <c r="AF44" t="n">
        <v>1.537816613473011e-06</v>
      </c>
      <c r="AG44" t="n">
        <v>13</v>
      </c>
      <c r="AH44" t="n">
        <v>423252.1658652787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6.9971</v>
      </c>
      <c r="E45" t="n">
        <v>14.29</v>
      </c>
      <c r="F45" t="n">
        <v>10.64</v>
      </c>
      <c r="G45" t="n">
        <v>49.12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190.88</v>
      </c>
      <c r="Q45" t="n">
        <v>197.78</v>
      </c>
      <c r="R45" t="n">
        <v>35.39</v>
      </c>
      <c r="S45" t="n">
        <v>25.4</v>
      </c>
      <c r="T45" t="n">
        <v>4128.1</v>
      </c>
      <c r="U45" t="n">
        <v>0.72</v>
      </c>
      <c r="V45" t="n">
        <v>0.87</v>
      </c>
      <c r="W45" t="n">
        <v>2.96</v>
      </c>
      <c r="X45" t="n">
        <v>0.25</v>
      </c>
      <c r="Y45" t="n">
        <v>1</v>
      </c>
      <c r="Z45" t="n">
        <v>10</v>
      </c>
      <c r="AA45" t="n">
        <v>342.3391330361267</v>
      </c>
      <c r="AB45" t="n">
        <v>468.4035047566673</v>
      </c>
      <c r="AC45" t="n">
        <v>423.6997316711381</v>
      </c>
      <c r="AD45" t="n">
        <v>342339.1330361267</v>
      </c>
      <c r="AE45" t="n">
        <v>468403.5047566673</v>
      </c>
      <c r="AF45" t="n">
        <v>1.536981906059507e-06</v>
      </c>
      <c r="AG45" t="n">
        <v>13</v>
      </c>
      <c r="AH45" t="n">
        <v>423699.7316711381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7.0062</v>
      </c>
      <c r="E46" t="n">
        <v>14.27</v>
      </c>
      <c r="F46" t="n">
        <v>10.62</v>
      </c>
      <c r="G46" t="n">
        <v>49.03</v>
      </c>
      <c r="H46" t="n">
        <v>0.6899999999999999</v>
      </c>
      <c r="I46" t="n">
        <v>13</v>
      </c>
      <c r="J46" t="n">
        <v>308.06</v>
      </c>
      <c r="K46" t="n">
        <v>61.2</v>
      </c>
      <c r="L46" t="n">
        <v>12</v>
      </c>
      <c r="M46" t="n">
        <v>11</v>
      </c>
      <c r="N46" t="n">
        <v>89.86</v>
      </c>
      <c r="O46" t="n">
        <v>38228.06</v>
      </c>
      <c r="P46" t="n">
        <v>190.47</v>
      </c>
      <c r="Q46" t="n">
        <v>197.84</v>
      </c>
      <c r="R46" t="n">
        <v>34.55</v>
      </c>
      <c r="S46" t="n">
        <v>25.4</v>
      </c>
      <c r="T46" t="n">
        <v>3708.02</v>
      </c>
      <c r="U46" t="n">
        <v>0.74</v>
      </c>
      <c r="V46" t="n">
        <v>0.88</v>
      </c>
      <c r="W46" t="n">
        <v>2.96</v>
      </c>
      <c r="X46" t="n">
        <v>0.23</v>
      </c>
      <c r="Y46" t="n">
        <v>1</v>
      </c>
      <c r="Z46" t="n">
        <v>10</v>
      </c>
      <c r="AA46" t="n">
        <v>341.6753471862969</v>
      </c>
      <c r="AB46" t="n">
        <v>467.4952836727653</v>
      </c>
      <c r="AC46" t="n">
        <v>422.8781899327873</v>
      </c>
      <c r="AD46" t="n">
        <v>341675.3471862969</v>
      </c>
      <c r="AE46" t="n">
        <v>467495.2836727652</v>
      </c>
      <c r="AF46" t="n">
        <v>1.538980810655003e-06</v>
      </c>
      <c r="AG46" t="n">
        <v>13</v>
      </c>
      <c r="AH46" t="n">
        <v>422878.1899327873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7.0002</v>
      </c>
      <c r="E47" t="n">
        <v>14.29</v>
      </c>
      <c r="F47" t="n">
        <v>10.64</v>
      </c>
      <c r="G47" t="n">
        <v>49.09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190.58</v>
      </c>
      <c r="Q47" t="n">
        <v>197.77</v>
      </c>
      <c r="R47" t="n">
        <v>34.86</v>
      </c>
      <c r="S47" t="n">
        <v>25.4</v>
      </c>
      <c r="T47" t="n">
        <v>3858.73</v>
      </c>
      <c r="U47" t="n">
        <v>0.73</v>
      </c>
      <c r="V47" t="n">
        <v>0.87</v>
      </c>
      <c r="W47" t="n">
        <v>2.96</v>
      </c>
      <c r="X47" t="n">
        <v>0.24</v>
      </c>
      <c r="Y47" t="n">
        <v>1</v>
      </c>
      <c r="Z47" t="n">
        <v>10</v>
      </c>
      <c r="AA47" t="n">
        <v>342.0189065666411</v>
      </c>
      <c r="AB47" t="n">
        <v>467.9653567737224</v>
      </c>
      <c r="AC47" t="n">
        <v>423.3033999167407</v>
      </c>
      <c r="AD47" t="n">
        <v>342018.9065666411</v>
      </c>
      <c r="AE47" t="n">
        <v>467965.3567737223</v>
      </c>
      <c r="AF47" t="n">
        <v>1.53766285158105e-06</v>
      </c>
      <c r="AG47" t="n">
        <v>13</v>
      </c>
      <c r="AH47" t="n">
        <v>423303.3999167407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7.0384</v>
      </c>
      <c r="E48" t="n">
        <v>14.21</v>
      </c>
      <c r="F48" t="n">
        <v>10.61</v>
      </c>
      <c r="G48" t="n">
        <v>53.06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190.13</v>
      </c>
      <c r="Q48" t="n">
        <v>197.79</v>
      </c>
      <c r="R48" t="n">
        <v>34.28</v>
      </c>
      <c r="S48" t="n">
        <v>25.4</v>
      </c>
      <c r="T48" t="n">
        <v>3576.17</v>
      </c>
      <c r="U48" t="n">
        <v>0.74</v>
      </c>
      <c r="V48" t="n">
        <v>0.88</v>
      </c>
      <c r="W48" t="n">
        <v>2.96</v>
      </c>
      <c r="X48" t="n">
        <v>0.22</v>
      </c>
      <c r="Y48" t="n">
        <v>1</v>
      </c>
      <c r="Z48" t="n">
        <v>10</v>
      </c>
      <c r="AA48" t="n">
        <v>340.4718013970321</v>
      </c>
      <c r="AB48" t="n">
        <v>465.8485392272003</v>
      </c>
      <c r="AC48" t="n">
        <v>421.3886084658868</v>
      </c>
      <c r="AD48" t="n">
        <v>340471.8013970321</v>
      </c>
      <c r="AE48" t="n">
        <v>465848.5392272003</v>
      </c>
      <c r="AF48" t="n">
        <v>1.546053857685218e-06</v>
      </c>
      <c r="AG48" t="n">
        <v>13</v>
      </c>
      <c r="AH48" t="n">
        <v>421388.6084658868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7.0359</v>
      </c>
      <c r="E49" t="n">
        <v>14.21</v>
      </c>
      <c r="F49" t="n">
        <v>10.62</v>
      </c>
      <c r="G49" t="n">
        <v>53.08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190.27</v>
      </c>
      <c r="Q49" t="n">
        <v>197.76</v>
      </c>
      <c r="R49" t="n">
        <v>34.35</v>
      </c>
      <c r="S49" t="n">
        <v>25.4</v>
      </c>
      <c r="T49" t="n">
        <v>3609</v>
      </c>
      <c r="U49" t="n">
        <v>0.74</v>
      </c>
      <c r="V49" t="n">
        <v>0.88</v>
      </c>
      <c r="W49" t="n">
        <v>2.96</v>
      </c>
      <c r="X49" t="n">
        <v>0.23</v>
      </c>
      <c r="Y49" t="n">
        <v>1</v>
      </c>
      <c r="Z49" t="n">
        <v>10</v>
      </c>
      <c r="AA49" t="n">
        <v>340.6941106859341</v>
      </c>
      <c r="AB49" t="n">
        <v>466.1527126038696</v>
      </c>
      <c r="AC49" t="n">
        <v>421.6637519623967</v>
      </c>
      <c r="AD49" t="n">
        <v>340694.1106859341</v>
      </c>
      <c r="AE49" t="n">
        <v>466152.7126038696</v>
      </c>
      <c r="AF49" t="n">
        <v>1.545504708071071e-06</v>
      </c>
      <c r="AG49" t="n">
        <v>13</v>
      </c>
      <c r="AH49" t="n">
        <v>421663.7519623967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7.0361</v>
      </c>
      <c r="E50" t="n">
        <v>14.21</v>
      </c>
      <c r="F50" t="n">
        <v>10.62</v>
      </c>
      <c r="G50" t="n">
        <v>53.08</v>
      </c>
      <c r="H50" t="n">
        <v>0.75</v>
      </c>
      <c r="I50" t="n">
        <v>12</v>
      </c>
      <c r="J50" t="n">
        <v>310.23</v>
      </c>
      <c r="K50" t="n">
        <v>61.2</v>
      </c>
      <c r="L50" t="n">
        <v>13</v>
      </c>
      <c r="M50" t="n">
        <v>10</v>
      </c>
      <c r="N50" t="n">
        <v>91.03</v>
      </c>
      <c r="O50" t="n">
        <v>38495.87</v>
      </c>
      <c r="P50" t="n">
        <v>190.33</v>
      </c>
      <c r="Q50" t="n">
        <v>197.81</v>
      </c>
      <c r="R50" t="n">
        <v>34.39</v>
      </c>
      <c r="S50" t="n">
        <v>25.4</v>
      </c>
      <c r="T50" t="n">
        <v>3631.62</v>
      </c>
      <c r="U50" t="n">
        <v>0.74</v>
      </c>
      <c r="V50" t="n">
        <v>0.88</v>
      </c>
      <c r="W50" t="n">
        <v>2.96</v>
      </c>
      <c r="X50" t="n">
        <v>0.23</v>
      </c>
      <c r="Y50" t="n">
        <v>1</v>
      </c>
      <c r="Z50" t="n">
        <v>10</v>
      </c>
      <c r="AA50" t="n">
        <v>340.7349788105041</v>
      </c>
      <c r="AB50" t="n">
        <v>466.2086301748809</v>
      </c>
      <c r="AC50" t="n">
        <v>421.7143328389114</v>
      </c>
      <c r="AD50" t="n">
        <v>340734.9788105041</v>
      </c>
      <c r="AE50" t="n">
        <v>466208.6301748808</v>
      </c>
      <c r="AF50" t="n">
        <v>1.545548640040203e-06</v>
      </c>
      <c r="AG50" t="n">
        <v>13</v>
      </c>
      <c r="AH50" t="n">
        <v>421714.3328389114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7.0428</v>
      </c>
      <c r="E51" t="n">
        <v>14.2</v>
      </c>
      <c r="F51" t="n">
        <v>10.6</v>
      </c>
      <c r="G51" t="n">
        <v>53.02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189.95</v>
      </c>
      <c r="Q51" t="n">
        <v>197.77</v>
      </c>
      <c r="R51" t="n">
        <v>34.05</v>
      </c>
      <c r="S51" t="n">
        <v>25.4</v>
      </c>
      <c r="T51" t="n">
        <v>3460.19</v>
      </c>
      <c r="U51" t="n">
        <v>0.75</v>
      </c>
      <c r="V51" t="n">
        <v>0.88</v>
      </c>
      <c r="W51" t="n">
        <v>2.96</v>
      </c>
      <c r="X51" t="n">
        <v>0.21</v>
      </c>
      <c r="Y51" t="n">
        <v>1</v>
      </c>
      <c r="Z51" t="n">
        <v>10</v>
      </c>
      <c r="AA51" t="n">
        <v>340.1663018433387</v>
      </c>
      <c r="AB51" t="n">
        <v>465.4305412601479</v>
      </c>
      <c r="AC51" t="n">
        <v>421.010503638146</v>
      </c>
      <c r="AD51" t="n">
        <v>340166.3018433386</v>
      </c>
      <c r="AE51" t="n">
        <v>465430.5412601479</v>
      </c>
      <c r="AF51" t="n">
        <v>1.547020361006117e-06</v>
      </c>
      <c r="AG51" t="n">
        <v>13</v>
      </c>
      <c r="AH51" t="n">
        <v>421010.503638146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7.0416</v>
      </c>
      <c r="E52" t="n">
        <v>14.2</v>
      </c>
      <c r="F52" t="n">
        <v>10.61</v>
      </c>
      <c r="G52" t="n">
        <v>53.03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189.85</v>
      </c>
      <c r="Q52" t="n">
        <v>197.79</v>
      </c>
      <c r="R52" t="n">
        <v>34.19</v>
      </c>
      <c r="S52" t="n">
        <v>25.4</v>
      </c>
      <c r="T52" t="n">
        <v>3529.58</v>
      </c>
      <c r="U52" t="n">
        <v>0.74</v>
      </c>
      <c r="V52" t="n">
        <v>0.88</v>
      </c>
      <c r="W52" t="n">
        <v>2.95</v>
      </c>
      <c r="X52" t="n">
        <v>0.21</v>
      </c>
      <c r="Y52" t="n">
        <v>1</v>
      </c>
      <c r="Z52" t="n">
        <v>10</v>
      </c>
      <c r="AA52" t="n">
        <v>340.1669726858431</v>
      </c>
      <c r="AB52" t="n">
        <v>465.4314591364579</v>
      </c>
      <c r="AC52" t="n">
        <v>421.0113339136292</v>
      </c>
      <c r="AD52" t="n">
        <v>340166.9726858431</v>
      </c>
      <c r="AE52" t="n">
        <v>465431.4591364579</v>
      </c>
      <c r="AF52" t="n">
        <v>1.546756769191326e-06</v>
      </c>
      <c r="AG52" t="n">
        <v>13</v>
      </c>
      <c r="AH52" t="n">
        <v>421011.3339136292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7.0809</v>
      </c>
      <c r="E53" t="n">
        <v>14.12</v>
      </c>
      <c r="F53" t="n">
        <v>10.58</v>
      </c>
      <c r="G53" t="n">
        <v>57.71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189.51</v>
      </c>
      <c r="Q53" t="n">
        <v>197.75</v>
      </c>
      <c r="R53" t="n">
        <v>33.24</v>
      </c>
      <c r="S53" t="n">
        <v>25.4</v>
      </c>
      <c r="T53" t="n">
        <v>3059.91</v>
      </c>
      <c r="U53" t="n">
        <v>0.76</v>
      </c>
      <c r="V53" t="n">
        <v>0.88</v>
      </c>
      <c r="W53" t="n">
        <v>2.96</v>
      </c>
      <c r="X53" t="n">
        <v>0.19</v>
      </c>
      <c r="Y53" t="n">
        <v>1</v>
      </c>
      <c r="Z53" t="n">
        <v>10</v>
      </c>
      <c r="AA53" t="n">
        <v>338.6934996778385</v>
      </c>
      <c r="AB53" t="n">
        <v>463.4153883618647</v>
      </c>
      <c r="AC53" t="n">
        <v>419.18767410419</v>
      </c>
      <c r="AD53" t="n">
        <v>338693.4996778385</v>
      </c>
      <c r="AE53" t="n">
        <v>463415.3883618647</v>
      </c>
      <c r="AF53" t="n">
        <v>1.555389401125719e-06</v>
      </c>
      <c r="AG53" t="n">
        <v>13</v>
      </c>
      <c r="AH53" t="n">
        <v>419187.67410419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7.0809</v>
      </c>
      <c r="E54" t="n">
        <v>14.12</v>
      </c>
      <c r="F54" t="n">
        <v>10.58</v>
      </c>
      <c r="G54" t="n">
        <v>57.71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189.57</v>
      </c>
      <c r="Q54" t="n">
        <v>197.76</v>
      </c>
      <c r="R54" t="n">
        <v>33.36</v>
      </c>
      <c r="S54" t="n">
        <v>25.4</v>
      </c>
      <c r="T54" t="n">
        <v>3119.88</v>
      </c>
      <c r="U54" t="n">
        <v>0.76</v>
      </c>
      <c r="V54" t="n">
        <v>0.88</v>
      </c>
      <c r="W54" t="n">
        <v>2.95</v>
      </c>
      <c r="X54" t="n">
        <v>0.19</v>
      </c>
      <c r="Y54" t="n">
        <v>1</v>
      </c>
      <c r="Z54" t="n">
        <v>10</v>
      </c>
      <c r="AA54" t="n">
        <v>338.7396121090291</v>
      </c>
      <c r="AB54" t="n">
        <v>463.4784814245566</v>
      </c>
      <c r="AC54" t="n">
        <v>419.2447456535302</v>
      </c>
      <c r="AD54" t="n">
        <v>338739.612109029</v>
      </c>
      <c r="AE54" t="n">
        <v>463478.4814245566</v>
      </c>
      <c r="AF54" t="n">
        <v>1.555389401125719e-06</v>
      </c>
      <c r="AG54" t="n">
        <v>13</v>
      </c>
      <c r="AH54" t="n">
        <v>419244.7456535302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7.082</v>
      </c>
      <c r="E55" t="n">
        <v>14.12</v>
      </c>
      <c r="F55" t="n">
        <v>10.58</v>
      </c>
      <c r="G55" t="n">
        <v>57.7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189.59</v>
      </c>
      <c r="Q55" t="n">
        <v>197.77</v>
      </c>
      <c r="R55" t="n">
        <v>33.22</v>
      </c>
      <c r="S55" t="n">
        <v>25.4</v>
      </c>
      <c r="T55" t="n">
        <v>3052.58</v>
      </c>
      <c r="U55" t="n">
        <v>0.76</v>
      </c>
      <c r="V55" t="n">
        <v>0.88</v>
      </c>
      <c r="W55" t="n">
        <v>2.96</v>
      </c>
      <c r="X55" t="n">
        <v>0.19</v>
      </c>
      <c r="Y55" t="n">
        <v>1</v>
      </c>
      <c r="Z55" t="n">
        <v>10</v>
      </c>
      <c r="AA55" t="n">
        <v>338.7250230035161</v>
      </c>
      <c r="AB55" t="n">
        <v>463.4585199667679</v>
      </c>
      <c r="AC55" t="n">
        <v>419.2266892892569</v>
      </c>
      <c r="AD55" t="n">
        <v>338725.0230035161</v>
      </c>
      <c r="AE55" t="n">
        <v>463458.5199667679</v>
      </c>
      <c r="AF55" t="n">
        <v>1.555631026955943e-06</v>
      </c>
      <c r="AG55" t="n">
        <v>13</v>
      </c>
      <c r="AH55" t="n">
        <v>419226.6892892569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7.0737</v>
      </c>
      <c r="E56" t="n">
        <v>14.14</v>
      </c>
      <c r="F56" t="n">
        <v>10.6</v>
      </c>
      <c r="G56" t="n">
        <v>57.79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190.05</v>
      </c>
      <c r="Q56" t="n">
        <v>197.8</v>
      </c>
      <c r="R56" t="n">
        <v>33.6</v>
      </c>
      <c r="S56" t="n">
        <v>25.4</v>
      </c>
      <c r="T56" t="n">
        <v>3243.31</v>
      </c>
      <c r="U56" t="n">
        <v>0.76</v>
      </c>
      <c r="V56" t="n">
        <v>0.88</v>
      </c>
      <c r="W56" t="n">
        <v>2.96</v>
      </c>
      <c r="X56" t="n">
        <v>0.2</v>
      </c>
      <c r="Y56" t="n">
        <v>1</v>
      </c>
      <c r="Z56" t="n">
        <v>10</v>
      </c>
      <c r="AA56" t="n">
        <v>339.3944802899932</v>
      </c>
      <c r="AB56" t="n">
        <v>464.3745009604968</v>
      </c>
      <c r="AC56" t="n">
        <v>420.0552503425317</v>
      </c>
      <c r="AD56" t="n">
        <v>339394.4802899932</v>
      </c>
      <c r="AE56" t="n">
        <v>464374.5009604968</v>
      </c>
      <c r="AF56" t="n">
        <v>1.553807850236975e-06</v>
      </c>
      <c r="AG56" t="n">
        <v>13</v>
      </c>
      <c r="AH56" t="n">
        <v>420055.2503425317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7.0788</v>
      </c>
      <c r="E57" t="n">
        <v>14.13</v>
      </c>
      <c r="F57" t="n">
        <v>10.58</v>
      </c>
      <c r="G57" t="n">
        <v>57.73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189.84</v>
      </c>
      <c r="Q57" t="n">
        <v>197.75</v>
      </c>
      <c r="R57" t="n">
        <v>33.42</v>
      </c>
      <c r="S57" t="n">
        <v>25.4</v>
      </c>
      <c r="T57" t="n">
        <v>3152.37</v>
      </c>
      <c r="U57" t="n">
        <v>0.76</v>
      </c>
      <c r="V57" t="n">
        <v>0.88</v>
      </c>
      <c r="W57" t="n">
        <v>2.96</v>
      </c>
      <c r="X57" t="n">
        <v>0.19</v>
      </c>
      <c r="Y57" t="n">
        <v>1</v>
      </c>
      <c r="Z57" t="n">
        <v>10</v>
      </c>
      <c r="AA57" t="n">
        <v>339.0043971071553</v>
      </c>
      <c r="AB57" t="n">
        <v>463.8407719404826</v>
      </c>
      <c r="AC57" t="n">
        <v>419.5724596710942</v>
      </c>
      <c r="AD57" t="n">
        <v>339004.3971071553</v>
      </c>
      <c r="AE57" t="n">
        <v>463840.7719404825</v>
      </c>
      <c r="AF57" t="n">
        <v>1.554928115449835e-06</v>
      </c>
      <c r="AG57" t="n">
        <v>13</v>
      </c>
      <c r="AH57" t="n">
        <v>419572.4596710942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7.0806</v>
      </c>
      <c r="E58" t="n">
        <v>14.12</v>
      </c>
      <c r="F58" t="n">
        <v>10.58</v>
      </c>
      <c r="G58" t="n">
        <v>57.72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189.64</v>
      </c>
      <c r="Q58" t="n">
        <v>197.81</v>
      </c>
      <c r="R58" t="n">
        <v>33.4</v>
      </c>
      <c r="S58" t="n">
        <v>25.4</v>
      </c>
      <c r="T58" t="n">
        <v>3139.94</v>
      </c>
      <c r="U58" t="n">
        <v>0.76</v>
      </c>
      <c r="V58" t="n">
        <v>0.88</v>
      </c>
      <c r="W58" t="n">
        <v>2.95</v>
      </c>
      <c r="X58" t="n">
        <v>0.19</v>
      </c>
      <c r="Y58" t="n">
        <v>1</v>
      </c>
      <c r="Z58" t="n">
        <v>10</v>
      </c>
      <c r="AA58" t="n">
        <v>338.8015840752762</v>
      </c>
      <c r="AB58" t="n">
        <v>463.563274202786</v>
      </c>
      <c r="AC58" t="n">
        <v>419.3214459280131</v>
      </c>
      <c r="AD58" t="n">
        <v>338801.5840752762</v>
      </c>
      <c r="AE58" t="n">
        <v>463563.274202786</v>
      </c>
      <c r="AF58" t="n">
        <v>1.555323503172021e-06</v>
      </c>
      <c r="AG58" t="n">
        <v>13</v>
      </c>
      <c r="AH58" t="n">
        <v>419321.4459280131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7.116</v>
      </c>
      <c r="E59" t="n">
        <v>14.05</v>
      </c>
      <c r="F59" t="n">
        <v>10.56</v>
      </c>
      <c r="G59" t="n">
        <v>63.39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189.53</v>
      </c>
      <c r="Q59" t="n">
        <v>197.77</v>
      </c>
      <c r="R59" t="n">
        <v>32.78</v>
      </c>
      <c r="S59" t="n">
        <v>25.4</v>
      </c>
      <c r="T59" t="n">
        <v>2833.64</v>
      </c>
      <c r="U59" t="n">
        <v>0.77</v>
      </c>
      <c r="V59" t="n">
        <v>0.88</v>
      </c>
      <c r="W59" t="n">
        <v>2.96</v>
      </c>
      <c r="X59" t="n">
        <v>0.17</v>
      </c>
      <c r="Y59" t="n">
        <v>1</v>
      </c>
      <c r="Z59" t="n">
        <v>10</v>
      </c>
      <c r="AA59" t="n">
        <v>337.6689251356162</v>
      </c>
      <c r="AB59" t="n">
        <v>462.0135202721575</v>
      </c>
      <c r="AC59" t="n">
        <v>417.9195983374303</v>
      </c>
      <c r="AD59" t="n">
        <v>337668.9251356162</v>
      </c>
      <c r="AE59" t="n">
        <v>462013.5202721575</v>
      </c>
      <c r="AF59" t="n">
        <v>1.563099461708344e-06</v>
      </c>
      <c r="AG59" t="n">
        <v>13</v>
      </c>
      <c r="AH59" t="n">
        <v>417919.5983374303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7.1148</v>
      </c>
      <c r="E60" t="n">
        <v>14.06</v>
      </c>
      <c r="F60" t="n">
        <v>10.57</v>
      </c>
      <c r="G60" t="n">
        <v>63.4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189.73</v>
      </c>
      <c r="Q60" t="n">
        <v>197.76</v>
      </c>
      <c r="R60" t="n">
        <v>32.82</v>
      </c>
      <c r="S60" t="n">
        <v>25.4</v>
      </c>
      <c r="T60" t="n">
        <v>2858.48</v>
      </c>
      <c r="U60" t="n">
        <v>0.77</v>
      </c>
      <c r="V60" t="n">
        <v>0.88</v>
      </c>
      <c r="W60" t="n">
        <v>2.96</v>
      </c>
      <c r="X60" t="n">
        <v>0.18</v>
      </c>
      <c r="Y60" t="n">
        <v>1</v>
      </c>
      <c r="Z60" t="n">
        <v>10</v>
      </c>
      <c r="AA60" t="n">
        <v>337.898631455206</v>
      </c>
      <c r="AB60" t="n">
        <v>462.3278145925478</v>
      </c>
      <c r="AC60" t="n">
        <v>418.2038968489974</v>
      </c>
      <c r="AD60" t="n">
        <v>337898.631455206</v>
      </c>
      <c r="AE60" t="n">
        <v>462327.8145925478</v>
      </c>
      <c r="AF60" t="n">
        <v>1.562835869893554e-06</v>
      </c>
      <c r="AG60" t="n">
        <v>13</v>
      </c>
      <c r="AH60" t="n">
        <v>418203.8968489974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7.1187</v>
      </c>
      <c r="E61" t="n">
        <v>14.05</v>
      </c>
      <c r="F61" t="n">
        <v>10.56</v>
      </c>
      <c r="G61" t="n">
        <v>63.36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189.59</v>
      </c>
      <c r="Q61" t="n">
        <v>197.77</v>
      </c>
      <c r="R61" t="n">
        <v>32.5</v>
      </c>
      <c r="S61" t="n">
        <v>25.4</v>
      </c>
      <c r="T61" t="n">
        <v>2694.59</v>
      </c>
      <c r="U61" t="n">
        <v>0.78</v>
      </c>
      <c r="V61" t="n">
        <v>0.88</v>
      </c>
      <c r="W61" t="n">
        <v>2.96</v>
      </c>
      <c r="X61" t="n">
        <v>0.17</v>
      </c>
      <c r="Y61" t="n">
        <v>1</v>
      </c>
      <c r="Z61" t="n">
        <v>10</v>
      </c>
      <c r="AA61" t="n">
        <v>337.6420457795742</v>
      </c>
      <c r="AB61" t="n">
        <v>461.9767427513874</v>
      </c>
      <c r="AC61" t="n">
        <v>417.8863308116249</v>
      </c>
      <c r="AD61" t="n">
        <v>337642.0457795743</v>
      </c>
      <c r="AE61" t="n">
        <v>461976.7427513874</v>
      </c>
      <c r="AF61" t="n">
        <v>1.563692543291623e-06</v>
      </c>
      <c r="AG61" t="n">
        <v>13</v>
      </c>
      <c r="AH61" t="n">
        <v>417886.3308116249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7.1179</v>
      </c>
      <c r="E62" t="n">
        <v>14.05</v>
      </c>
      <c r="F62" t="n">
        <v>10.56</v>
      </c>
      <c r="G62" t="n">
        <v>63.37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189.64</v>
      </c>
      <c r="Q62" t="n">
        <v>197.75</v>
      </c>
      <c r="R62" t="n">
        <v>32.67</v>
      </c>
      <c r="S62" t="n">
        <v>25.4</v>
      </c>
      <c r="T62" t="n">
        <v>2783.54</v>
      </c>
      <c r="U62" t="n">
        <v>0.78</v>
      </c>
      <c r="V62" t="n">
        <v>0.88</v>
      </c>
      <c r="W62" t="n">
        <v>2.95</v>
      </c>
      <c r="X62" t="n">
        <v>0.17</v>
      </c>
      <c r="Y62" t="n">
        <v>1</v>
      </c>
      <c r="Z62" t="n">
        <v>10</v>
      </c>
      <c r="AA62" t="n">
        <v>337.7018271037491</v>
      </c>
      <c r="AB62" t="n">
        <v>462.0585381964893</v>
      </c>
      <c r="AC62" t="n">
        <v>417.960319814247</v>
      </c>
      <c r="AD62" t="n">
        <v>337701.8271037491</v>
      </c>
      <c r="AE62" t="n">
        <v>462058.5381964893</v>
      </c>
      <c r="AF62" t="n">
        <v>1.563516815415096e-06</v>
      </c>
      <c r="AG62" t="n">
        <v>13</v>
      </c>
      <c r="AH62" t="n">
        <v>417960.319814247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7.115</v>
      </c>
      <c r="E63" t="n">
        <v>14.05</v>
      </c>
      <c r="F63" t="n">
        <v>10.57</v>
      </c>
      <c r="G63" t="n">
        <v>63.4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189.7</v>
      </c>
      <c r="Q63" t="n">
        <v>197.75</v>
      </c>
      <c r="R63" t="n">
        <v>32.86</v>
      </c>
      <c r="S63" t="n">
        <v>25.4</v>
      </c>
      <c r="T63" t="n">
        <v>2875.78</v>
      </c>
      <c r="U63" t="n">
        <v>0.77</v>
      </c>
      <c r="V63" t="n">
        <v>0.88</v>
      </c>
      <c r="W63" t="n">
        <v>2.95</v>
      </c>
      <c r="X63" t="n">
        <v>0.18</v>
      </c>
      <c r="Y63" t="n">
        <v>1</v>
      </c>
      <c r="Z63" t="n">
        <v>10</v>
      </c>
      <c r="AA63" t="n">
        <v>337.8702878200839</v>
      </c>
      <c r="AB63" t="n">
        <v>462.289033580541</v>
      </c>
      <c r="AC63" t="n">
        <v>418.168817042347</v>
      </c>
      <c r="AD63" t="n">
        <v>337870.287820084</v>
      </c>
      <c r="AE63" t="n">
        <v>462289.033580541</v>
      </c>
      <c r="AF63" t="n">
        <v>1.562879801862685e-06</v>
      </c>
      <c r="AG63" t="n">
        <v>13</v>
      </c>
      <c r="AH63" t="n">
        <v>418168.817042347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7.1148</v>
      </c>
      <c r="E64" t="n">
        <v>14.06</v>
      </c>
      <c r="F64" t="n">
        <v>10.57</v>
      </c>
      <c r="G64" t="n">
        <v>63.4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189.68</v>
      </c>
      <c r="Q64" t="n">
        <v>197.79</v>
      </c>
      <c r="R64" t="n">
        <v>32.86</v>
      </c>
      <c r="S64" t="n">
        <v>25.4</v>
      </c>
      <c r="T64" t="n">
        <v>2877.23</v>
      </c>
      <c r="U64" t="n">
        <v>0.77</v>
      </c>
      <c r="V64" t="n">
        <v>0.88</v>
      </c>
      <c r="W64" t="n">
        <v>2.95</v>
      </c>
      <c r="X64" t="n">
        <v>0.18</v>
      </c>
      <c r="Y64" t="n">
        <v>1</v>
      </c>
      <c r="Z64" t="n">
        <v>10</v>
      </c>
      <c r="AA64" t="n">
        <v>337.8603875230718</v>
      </c>
      <c r="AB64" t="n">
        <v>462.2754875573987</v>
      </c>
      <c r="AC64" t="n">
        <v>418.1565638326414</v>
      </c>
      <c r="AD64" t="n">
        <v>337860.3875230718</v>
      </c>
      <c r="AE64" t="n">
        <v>462275.4875573987</v>
      </c>
      <c r="AF64" t="n">
        <v>1.562835869893554e-06</v>
      </c>
      <c r="AG64" t="n">
        <v>13</v>
      </c>
      <c r="AH64" t="n">
        <v>418156.5638326415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7.116</v>
      </c>
      <c r="E65" t="n">
        <v>14.05</v>
      </c>
      <c r="F65" t="n">
        <v>10.56</v>
      </c>
      <c r="G65" t="n">
        <v>63.39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189.44</v>
      </c>
      <c r="Q65" t="n">
        <v>197.77</v>
      </c>
      <c r="R65" t="n">
        <v>32.86</v>
      </c>
      <c r="S65" t="n">
        <v>25.4</v>
      </c>
      <c r="T65" t="n">
        <v>2873.9</v>
      </c>
      <c r="U65" t="n">
        <v>0.77</v>
      </c>
      <c r="V65" t="n">
        <v>0.88</v>
      </c>
      <c r="W65" t="n">
        <v>2.95</v>
      </c>
      <c r="X65" t="n">
        <v>0.17</v>
      </c>
      <c r="Y65" t="n">
        <v>1</v>
      </c>
      <c r="Z65" t="n">
        <v>10</v>
      </c>
      <c r="AA65" t="n">
        <v>337.6000976663881</v>
      </c>
      <c r="AB65" t="n">
        <v>461.919347492306</v>
      </c>
      <c r="AC65" t="n">
        <v>417.8344132755156</v>
      </c>
      <c r="AD65" t="n">
        <v>337600.0976663881</v>
      </c>
      <c r="AE65" t="n">
        <v>461919.347492306</v>
      </c>
      <c r="AF65" t="n">
        <v>1.563099461708344e-06</v>
      </c>
      <c r="AG65" t="n">
        <v>13</v>
      </c>
      <c r="AH65" t="n">
        <v>417834.4132755156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7.1542</v>
      </c>
      <c r="E66" t="n">
        <v>13.98</v>
      </c>
      <c r="F66" t="n">
        <v>10.54</v>
      </c>
      <c r="G66" t="n">
        <v>70.29000000000001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188.91</v>
      </c>
      <c r="Q66" t="n">
        <v>197.81</v>
      </c>
      <c r="R66" t="n">
        <v>32.16</v>
      </c>
      <c r="S66" t="n">
        <v>25.4</v>
      </c>
      <c r="T66" t="n">
        <v>2531.07</v>
      </c>
      <c r="U66" t="n">
        <v>0.79</v>
      </c>
      <c r="V66" t="n">
        <v>0.88</v>
      </c>
      <c r="W66" t="n">
        <v>2.95</v>
      </c>
      <c r="X66" t="n">
        <v>0.15</v>
      </c>
      <c r="Y66" t="n">
        <v>1</v>
      </c>
      <c r="Z66" t="n">
        <v>10</v>
      </c>
      <c r="AA66" t="n">
        <v>336.0849119019927</v>
      </c>
      <c r="AB66" t="n">
        <v>459.8462034841819</v>
      </c>
      <c r="AC66" t="n">
        <v>415.9591272218509</v>
      </c>
      <c r="AD66" t="n">
        <v>336084.9119019927</v>
      </c>
      <c r="AE66" t="n">
        <v>459846.2034841819</v>
      </c>
      <c r="AF66" t="n">
        <v>1.571490467812512e-06</v>
      </c>
      <c r="AG66" t="n">
        <v>13</v>
      </c>
      <c r="AH66" t="n">
        <v>415959.1272218509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7.1475</v>
      </c>
      <c r="E67" t="n">
        <v>13.99</v>
      </c>
      <c r="F67" t="n">
        <v>10.56</v>
      </c>
      <c r="G67" t="n">
        <v>70.38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189.36</v>
      </c>
      <c r="Q67" t="n">
        <v>197.76</v>
      </c>
      <c r="R67" t="n">
        <v>32.6</v>
      </c>
      <c r="S67" t="n">
        <v>25.4</v>
      </c>
      <c r="T67" t="n">
        <v>2751.04</v>
      </c>
      <c r="U67" t="n">
        <v>0.78</v>
      </c>
      <c r="V67" t="n">
        <v>0.88</v>
      </c>
      <c r="W67" t="n">
        <v>2.95</v>
      </c>
      <c r="X67" t="n">
        <v>0.17</v>
      </c>
      <c r="Y67" t="n">
        <v>1</v>
      </c>
      <c r="Z67" t="n">
        <v>10</v>
      </c>
      <c r="AA67" t="n">
        <v>336.6941962385794</v>
      </c>
      <c r="AB67" t="n">
        <v>460.6798531932276</v>
      </c>
      <c r="AC67" t="n">
        <v>416.7132145727001</v>
      </c>
      <c r="AD67" t="n">
        <v>336694.1962385793</v>
      </c>
      <c r="AE67" t="n">
        <v>460679.8531932277</v>
      </c>
      <c r="AF67" t="n">
        <v>1.570018746846598e-06</v>
      </c>
      <c r="AG67" t="n">
        <v>13</v>
      </c>
      <c r="AH67" t="n">
        <v>416713.2145727001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7.1471</v>
      </c>
      <c r="E68" t="n">
        <v>13.99</v>
      </c>
      <c r="F68" t="n">
        <v>10.56</v>
      </c>
      <c r="G68" t="n">
        <v>70.38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189.55</v>
      </c>
      <c r="Q68" t="n">
        <v>197.77</v>
      </c>
      <c r="R68" t="n">
        <v>32.59</v>
      </c>
      <c r="S68" t="n">
        <v>25.4</v>
      </c>
      <c r="T68" t="n">
        <v>2747.23</v>
      </c>
      <c r="U68" t="n">
        <v>0.78</v>
      </c>
      <c r="V68" t="n">
        <v>0.88</v>
      </c>
      <c r="W68" t="n">
        <v>2.95</v>
      </c>
      <c r="X68" t="n">
        <v>0.17</v>
      </c>
      <c r="Y68" t="n">
        <v>1</v>
      </c>
      <c r="Z68" t="n">
        <v>10</v>
      </c>
      <c r="AA68" t="n">
        <v>336.8495463480508</v>
      </c>
      <c r="AB68" t="n">
        <v>460.8924100665697</v>
      </c>
      <c r="AC68" t="n">
        <v>416.9054853163757</v>
      </c>
      <c r="AD68" t="n">
        <v>336849.5463480508</v>
      </c>
      <c r="AE68" t="n">
        <v>460892.4100665697</v>
      </c>
      <c r="AF68" t="n">
        <v>1.569930882908334e-06</v>
      </c>
      <c r="AG68" t="n">
        <v>13</v>
      </c>
      <c r="AH68" t="n">
        <v>416905.4853163757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7.1509</v>
      </c>
      <c r="E69" t="n">
        <v>13.98</v>
      </c>
      <c r="F69" t="n">
        <v>10.55</v>
      </c>
      <c r="G69" t="n">
        <v>70.33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189.48</v>
      </c>
      <c r="Q69" t="n">
        <v>197.8</v>
      </c>
      <c r="R69" t="n">
        <v>32.38</v>
      </c>
      <c r="S69" t="n">
        <v>25.4</v>
      </c>
      <c r="T69" t="n">
        <v>2640.53</v>
      </c>
      <c r="U69" t="n">
        <v>0.78</v>
      </c>
      <c r="V69" t="n">
        <v>0.88</v>
      </c>
      <c r="W69" t="n">
        <v>2.95</v>
      </c>
      <c r="X69" t="n">
        <v>0.16</v>
      </c>
      <c r="Y69" t="n">
        <v>1</v>
      </c>
      <c r="Z69" t="n">
        <v>10</v>
      </c>
      <c r="AA69" t="n">
        <v>336.6506301665096</v>
      </c>
      <c r="AB69" t="n">
        <v>460.6202441714224</v>
      </c>
      <c r="AC69" t="n">
        <v>416.659294552274</v>
      </c>
      <c r="AD69" t="n">
        <v>336650.6301665097</v>
      </c>
      <c r="AE69" t="n">
        <v>460620.2441714224</v>
      </c>
      <c r="AF69" t="n">
        <v>1.570765590321838e-06</v>
      </c>
      <c r="AG69" t="n">
        <v>13</v>
      </c>
      <c r="AH69" t="n">
        <v>416659.294552274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7.1517</v>
      </c>
      <c r="E70" t="n">
        <v>13.98</v>
      </c>
      <c r="F70" t="n">
        <v>10.55</v>
      </c>
      <c r="G70" t="n">
        <v>70.31999999999999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189.6</v>
      </c>
      <c r="Q70" t="n">
        <v>197.81</v>
      </c>
      <c r="R70" t="n">
        <v>32.41</v>
      </c>
      <c r="S70" t="n">
        <v>25.4</v>
      </c>
      <c r="T70" t="n">
        <v>2656.81</v>
      </c>
      <c r="U70" t="n">
        <v>0.78</v>
      </c>
      <c r="V70" t="n">
        <v>0.88</v>
      </c>
      <c r="W70" t="n">
        <v>2.95</v>
      </c>
      <c r="X70" t="n">
        <v>0.16</v>
      </c>
      <c r="Y70" t="n">
        <v>1</v>
      </c>
      <c r="Z70" t="n">
        <v>10</v>
      </c>
      <c r="AA70" t="n">
        <v>336.7206007471449</v>
      </c>
      <c r="AB70" t="n">
        <v>460.7159810067317</v>
      </c>
      <c r="AC70" t="n">
        <v>416.7458943983891</v>
      </c>
      <c r="AD70" t="n">
        <v>336720.6007471449</v>
      </c>
      <c r="AE70" t="n">
        <v>460715.9810067317</v>
      </c>
      <c r="AF70" t="n">
        <v>1.570941318198365e-06</v>
      </c>
      <c r="AG70" t="n">
        <v>13</v>
      </c>
      <c r="AH70" t="n">
        <v>416745.894398389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7.1538</v>
      </c>
      <c r="E71" t="n">
        <v>13.98</v>
      </c>
      <c r="F71" t="n">
        <v>10.54</v>
      </c>
      <c r="G71" t="n">
        <v>70.3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189.5</v>
      </c>
      <c r="Q71" t="n">
        <v>197.81</v>
      </c>
      <c r="R71" t="n">
        <v>32.25</v>
      </c>
      <c r="S71" t="n">
        <v>25.4</v>
      </c>
      <c r="T71" t="n">
        <v>2574.11</v>
      </c>
      <c r="U71" t="n">
        <v>0.79</v>
      </c>
      <c r="V71" t="n">
        <v>0.88</v>
      </c>
      <c r="W71" t="n">
        <v>2.95</v>
      </c>
      <c r="X71" t="n">
        <v>0.15</v>
      </c>
      <c r="Y71" t="n">
        <v>1</v>
      </c>
      <c r="Z71" t="n">
        <v>10</v>
      </c>
      <c r="AA71" t="n">
        <v>336.5443659656306</v>
      </c>
      <c r="AB71" t="n">
        <v>460.4748488037341</v>
      </c>
      <c r="AC71" t="n">
        <v>416.5277755144142</v>
      </c>
      <c r="AD71" t="n">
        <v>336544.3659656306</v>
      </c>
      <c r="AE71" t="n">
        <v>460474.8488037341</v>
      </c>
      <c r="AF71" t="n">
        <v>1.571402603874249e-06</v>
      </c>
      <c r="AG71" t="n">
        <v>13</v>
      </c>
      <c r="AH71" t="n">
        <v>416527.7755144142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7.1488</v>
      </c>
      <c r="E72" t="n">
        <v>13.99</v>
      </c>
      <c r="F72" t="n">
        <v>10.55</v>
      </c>
      <c r="G72" t="n">
        <v>70.36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189.63</v>
      </c>
      <c r="Q72" t="n">
        <v>197.8</v>
      </c>
      <c r="R72" t="n">
        <v>32.46</v>
      </c>
      <c r="S72" t="n">
        <v>25.4</v>
      </c>
      <c r="T72" t="n">
        <v>2681.78</v>
      </c>
      <c r="U72" t="n">
        <v>0.78</v>
      </c>
      <c r="V72" t="n">
        <v>0.88</v>
      </c>
      <c r="W72" t="n">
        <v>2.95</v>
      </c>
      <c r="X72" t="n">
        <v>0.16</v>
      </c>
      <c r="Y72" t="n">
        <v>1</v>
      </c>
      <c r="Z72" t="n">
        <v>10</v>
      </c>
      <c r="AA72" t="n">
        <v>336.8208598770375</v>
      </c>
      <c r="AB72" t="n">
        <v>460.8531599713714</v>
      </c>
      <c r="AC72" t="n">
        <v>416.8699811951753</v>
      </c>
      <c r="AD72" t="n">
        <v>336820.8598770375</v>
      </c>
      <c r="AE72" t="n">
        <v>460853.1599713714</v>
      </c>
      <c r="AF72" t="n">
        <v>1.570304304645954e-06</v>
      </c>
      <c r="AG72" t="n">
        <v>13</v>
      </c>
      <c r="AH72" t="n">
        <v>416869.9811951753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7.1508</v>
      </c>
      <c r="E73" t="n">
        <v>13.98</v>
      </c>
      <c r="F73" t="n">
        <v>10.55</v>
      </c>
      <c r="G73" t="n">
        <v>70.34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189.55</v>
      </c>
      <c r="Q73" t="n">
        <v>197.77</v>
      </c>
      <c r="R73" t="n">
        <v>32.42</v>
      </c>
      <c r="S73" t="n">
        <v>25.4</v>
      </c>
      <c r="T73" t="n">
        <v>2663.45</v>
      </c>
      <c r="U73" t="n">
        <v>0.78</v>
      </c>
      <c r="V73" t="n">
        <v>0.88</v>
      </c>
      <c r="W73" t="n">
        <v>2.95</v>
      </c>
      <c r="X73" t="n">
        <v>0.16</v>
      </c>
      <c r="Y73" t="n">
        <v>1</v>
      </c>
      <c r="Z73" t="n">
        <v>10</v>
      </c>
      <c r="AA73" t="n">
        <v>336.706570117704</v>
      </c>
      <c r="AB73" t="n">
        <v>460.696783680543</v>
      </c>
      <c r="AC73" t="n">
        <v>416.7285292380681</v>
      </c>
      <c r="AD73" t="n">
        <v>336706.570117704</v>
      </c>
      <c r="AE73" t="n">
        <v>460696.783680543</v>
      </c>
      <c r="AF73" t="n">
        <v>1.570743624337272e-06</v>
      </c>
      <c r="AG73" t="n">
        <v>13</v>
      </c>
      <c r="AH73" t="n">
        <v>416728.5292380681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7.1497</v>
      </c>
      <c r="E74" t="n">
        <v>13.99</v>
      </c>
      <c r="F74" t="n">
        <v>10.55</v>
      </c>
      <c r="G74" t="n">
        <v>70.34999999999999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189.57</v>
      </c>
      <c r="Q74" t="n">
        <v>197.78</v>
      </c>
      <c r="R74" t="n">
        <v>32.46</v>
      </c>
      <c r="S74" t="n">
        <v>25.4</v>
      </c>
      <c r="T74" t="n">
        <v>2681.27</v>
      </c>
      <c r="U74" t="n">
        <v>0.78</v>
      </c>
      <c r="V74" t="n">
        <v>0.88</v>
      </c>
      <c r="W74" t="n">
        <v>2.95</v>
      </c>
      <c r="X74" t="n">
        <v>0.16</v>
      </c>
      <c r="Y74" t="n">
        <v>1</v>
      </c>
      <c r="Z74" t="n">
        <v>10</v>
      </c>
      <c r="AA74" t="n">
        <v>336.7511540920987</v>
      </c>
      <c r="AB74" t="n">
        <v>460.7577854412161</v>
      </c>
      <c r="AC74" t="n">
        <v>416.783709076319</v>
      </c>
      <c r="AD74" t="n">
        <v>336751.1540920987</v>
      </c>
      <c r="AE74" t="n">
        <v>460757.7854412161</v>
      </c>
      <c r="AF74" t="n">
        <v>1.570501998507047e-06</v>
      </c>
      <c r="AG74" t="n">
        <v>13</v>
      </c>
      <c r="AH74" t="n">
        <v>416783.709076319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7.1515</v>
      </c>
      <c r="E75" t="n">
        <v>13.98</v>
      </c>
      <c r="F75" t="n">
        <v>10.55</v>
      </c>
      <c r="G75" t="n">
        <v>70.33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189.41</v>
      </c>
      <c r="Q75" t="n">
        <v>197.77</v>
      </c>
      <c r="R75" t="n">
        <v>32.29</v>
      </c>
      <c r="S75" t="n">
        <v>25.4</v>
      </c>
      <c r="T75" t="n">
        <v>2595.3</v>
      </c>
      <c r="U75" t="n">
        <v>0.79</v>
      </c>
      <c r="V75" t="n">
        <v>0.88</v>
      </c>
      <c r="W75" t="n">
        <v>2.95</v>
      </c>
      <c r="X75" t="n">
        <v>0.16</v>
      </c>
      <c r="Y75" t="n">
        <v>1</v>
      </c>
      <c r="Z75" t="n">
        <v>10</v>
      </c>
      <c r="AA75" t="n">
        <v>336.5813570182796</v>
      </c>
      <c r="AB75" t="n">
        <v>460.5254615938985</v>
      </c>
      <c r="AC75" t="n">
        <v>416.5735578909209</v>
      </c>
      <c r="AD75" t="n">
        <v>336581.3570182796</v>
      </c>
      <c r="AE75" t="n">
        <v>460525.4615938985</v>
      </c>
      <c r="AF75" t="n">
        <v>1.570897386229233e-06</v>
      </c>
      <c r="AG75" t="n">
        <v>13</v>
      </c>
      <c r="AH75" t="n">
        <v>416573.5578909209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7.1927</v>
      </c>
      <c r="E76" t="n">
        <v>13.9</v>
      </c>
      <c r="F76" t="n">
        <v>10.52</v>
      </c>
      <c r="G76" t="n">
        <v>78.92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189.04</v>
      </c>
      <c r="Q76" t="n">
        <v>197.8</v>
      </c>
      <c r="R76" t="n">
        <v>31.56</v>
      </c>
      <c r="S76" t="n">
        <v>25.4</v>
      </c>
      <c r="T76" t="n">
        <v>2237.41</v>
      </c>
      <c r="U76" t="n">
        <v>0.8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335.0773021810666</v>
      </c>
      <c r="AB76" t="n">
        <v>458.4675474114072</v>
      </c>
      <c r="AC76" t="n">
        <v>414.7120481497059</v>
      </c>
      <c r="AD76" t="n">
        <v>335077.3021810665</v>
      </c>
      <c r="AE76" t="n">
        <v>458467.5474114072</v>
      </c>
      <c r="AF76" t="n">
        <v>1.579947371870378e-06</v>
      </c>
      <c r="AG76" t="n">
        <v>13</v>
      </c>
      <c r="AH76" t="n">
        <v>414712.0481497059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7.195</v>
      </c>
      <c r="E77" t="n">
        <v>13.9</v>
      </c>
      <c r="F77" t="n">
        <v>10.52</v>
      </c>
      <c r="G77" t="n">
        <v>78.89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189.04</v>
      </c>
      <c r="Q77" t="n">
        <v>197.75</v>
      </c>
      <c r="R77" t="n">
        <v>31.41</v>
      </c>
      <c r="S77" t="n">
        <v>25.4</v>
      </c>
      <c r="T77" t="n">
        <v>2162.87</v>
      </c>
      <c r="U77" t="n">
        <v>0.8100000000000001</v>
      </c>
      <c r="V77" t="n">
        <v>0.88</v>
      </c>
      <c r="W77" t="n">
        <v>2.95</v>
      </c>
      <c r="X77" t="n">
        <v>0.13</v>
      </c>
      <c r="Y77" t="n">
        <v>1</v>
      </c>
      <c r="Z77" t="n">
        <v>10</v>
      </c>
      <c r="AA77" t="n">
        <v>335.0168181891503</v>
      </c>
      <c r="AB77" t="n">
        <v>458.3847905453021</v>
      </c>
      <c r="AC77" t="n">
        <v>414.6371894827518</v>
      </c>
      <c r="AD77" t="n">
        <v>335016.8181891503</v>
      </c>
      <c r="AE77" t="n">
        <v>458384.7905453021</v>
      </c>
      <c r="AF77" t="n">
        <v>1.580452589515393e-06</v>
      </c>
      <c r="AG77" t="n">
        <v>13</v>
      </c>
      <c r="AH77" t="n">
        <v>414637.1894827518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7.1919</v>
      </c>
      <c r="E78" t="n">
        <v>13.9</v>
      </c>
      <c r="F78" t="n">
        <v>10.52</v>
      </c>
      <c r="G78" t="n">
        <v>78.93000000000001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189.3</v>
      </c>
      <c r="Q78" t="n">
        <v>197.81</v>
      </c>
      <c r="R78" t="n">
        <v>31.5</v>
      </c>
      <c r="S78" t="n">
        <v>25.4</v>
      </c>
      <c r="T78" t="n">
        <v>2207.62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335.295085658524</v>
      </c>
      <c r="AB78" t="n">
        <v>458.7655283731934</v>
      </c>
      <c r="AC78" t="n">
        <v>414.9815902267181</v>
      </c>
      <c r="AD78" t="n">
        <v>335295.085658524</v>
      </c>
      <c r="AE78" t="n">
        <v>458765.5283731935</v>
      </c>
      <c r="AF78" t="n">
        <v>1.579771643993851e-06</v>
      </c>
      <c r="AG78" t="n">
        <v>13</v>
      </c>
      <c r="AH78" t="n">
        <v>414981.5902267182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7.1905</v>
      </c>
      <c r="E79" t="n">
        <v>13.91</v>
      </c>
      <c r="F79" t="n">
        <v>10.53</v>
      </c>
      <c r="G79" t="n">
        <v>78.95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189.44</v>
      </c>
      <c r="Q79" t="n">
        <v>197.76</v>
      </c>
      <c r="R79" t="n">
        <v>31.45</v>
      </c>
      <c r="S79" t="n">
        <v>25.4</v>
      </c>
      <c r="T79" t="n">
        <v>2180.08</v>
      </c>
      <c r="U79" t="n">
        <v>0.8100000000000001</v>
      </c>
      <c r="V79" t="n">
        <v>0.88</v>
      </c>
      <c r="W79" t="n">
        <v>2.96</v>
      </c>
      <c r="X79" t="n">
        <v>0.14</v>
      </c>
      <c r="Y79" t="n">
        <v>1</v>
      </c>
      <c r="Z79" t="n">
        <v>10</v>
      </c>
      <c r="AA79" t="n">
        <v>335.4818367744343</v>
      </c>
      <c r="AB79" t="n">
        <v>459.0210494888596</v>
      </c>
      <c r="AC79" t="n">
        <v>415.2127247657313</v>
      </c>
      <c r="AD79" t="n">
        <v>335481.8367744343</v>
      </c>
      <c r="AE79" t="n">
        <v>459021.0494888596</v>
      </c>
      <c r="AF79" t="n">
        <v>1.579464120209928e-06</v>
      </c>
      <c r="AG79" t="n">
        <v>13</v>
      </c>
      <c r="AH79" t="n">
        <v>415212.7247657313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7.1905</v>
      </c>
      <c r="E80" t="n">
        <v>13.91</v>
      </c>
      <c r="F80" t="n">
        <v>10.53</v>
      </c>
      <c r="G80" t="n">
        <v>78.95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189.59</v>
      </c>
      <c r="Q80" t="n">
        <v>197.75</v>
      </c>
      <c r="R80" t="n">
        <v>31.58</v>
      </c>
      <c r="S80" t="n">
        <v>25.4</v>
      </c>
      <c r="T80" t="n">
        <v>2246.39</v>
      </c>
      <c r="U80" t="n">
        <v>0.8</v>
      </c>
      <c r="V80" t="n">
        <v>0.88</v>
      </c>
      <c r="W80" t="n">
        <v>2.95</v>
      </c>
      <c r="X80" t="n">
        <v>0.14</v>
      </c>
      <c r="Y80" t="n">
        <v>1</v>
      </c>
      <c r="Z80" t="n">
        <v>10</v>
      </c>
      <c r="AA80" t="n">
        <v>335.5953606997584</v>
      </c>
      <c r="AB80" t="n">
        <v>459.1763779318104</v>
      </c>
      <c r="AC80" t="n">
        <v>415.3532288800916</v>
      </c>
      <c r="AD80" t="n">
        <v>335595.3606997585</v>
      </c>
      <c r="AE80" t="n">
        <v>459176.3779318103</v>
      </c>
      <c r="AF80" t="n">
        <v>1.579464120209928e-06</v>
      </c>
      <c r="AG80" t="n">
        <v>13</v>
      </c>
      <c r="AH80" t="n">
        <v>415353.2288800916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7.1908</v>
      </c>
      <c r="E81" t="n">
        <v>13.91</v>
      </c>
      <c r="F81" t="n">
        <v>10.53</v>
      </c>
      <c r="G81" t="n">
        <v>78.95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189.61</v>
      </c>
      <c r="Q81" t="n">
        <v>197.75</v>
      </c>
      <c r="R81" t="n">
        <v>31.64</v>
      </c>
      <c r="S81" t="n">
        <v>25.4</v>
      </c>
      <c r="T81" t="n">
        <v>2276.44</v>
      </c>
      <c r="U81" t="n">
        <v>0.8</v>
      </c>
      <c r="V81" t="n">
        <v>0.88</v>
      </c>
      <c r="W81" t="n">
        <v>2.95</v>
      </c>
      <c r="X81" t="n">
        <v>0.14</v>
      </c>
      <c r="Y81" t="n">
        <v>1</v>
      </c>
      <c r="Z81" t="n">
        <v>10</v>
      </c>
      <c r="AA81" t="n">
        <v>335.6025811539832</v>
      </c>
      <c r="AB81" t="n">
        <v>459.1862572758247</v>
      </c>
      <c r="AC81" t="n">
        <v>415.3621653533789</v>
      </c>
      <c r="AD81" t="n">
        <v>335602.5811539833</v>
      </c>
      <c r="AE81" t="n">
        <v>459186.2572758247</v>
      </c>
      <c r="AF81" t="n">
        <v>1.579530018163626e-06</v>
      </c>
      <c r="AG81" t="n">
        <v>13</v>
      </c>
      <c r="AH81" t="n">
        <v>415362.1653533789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7.1918</v>
      </c>
      <c r="E82" t="n">
        <v>13.9</v>
      </c>
      <c r="F82" t="n">
        <v>10.52</v>
      </c>
      <c r="G82" t="n">
        <v>78.93000000000001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189.55</v>
      </c>
      <c r="Q82" t="n">
        <v>197.75</v>
      </c>
      <c r="R82" t="n">
        <v>31.57</v>
      </c>
      <c r="S82" t="n">
        <v>25.4</v>
      </c>
      <c r="T82" t="n">
        <v>2240.41</v>
      </c>
      <c r="U82" t="n">
        <v>0.8</v>
      </c>
      <c r="V82" t="n">
        <v>0.88</v>
      </c>
      <c r="W82" t="n">
        <v>2.95</v>
      </c>
      <c r="X82" t="n">
        <v>0.13</v>
      </c>
      <c r="Y82" t="n">
        <v>1</v>
      </c>
      <c r="Z82" t="n">
        <v>10</v>
      </c>
      <c r="AA82" t="n">
        <v>335.486891936591</v>
      </c>
      <c r="AB82" t="n">
        <v>459.0279661847405</v>
      </c>
      <c r="AC82" t="n">
        <v>415.2189813418649</v>
      </c>
      <c r="AD82" t="n">
        <v>335486.891936591</v>
      </c>
      <c r="AE82" t="n">
        <v>459027.9661847405</v>
      </c>
      <c r="AF82" t="n">
        <v>1.579749678009285e-06</v>
      </c>
      <c r="AG82" t="n">
        <v>13</v>
      </c>
      <c r="AH82" t="n">
        <v>415218.9813418649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7.1942</v>
      </c>
      <c r="E83" t="n">
        <v>13.9</v>
      </c>
      <c r="F83" t="n">
        <v>10.52</v>
      </c>
      <c r="G83" t="n">
        <v>78.90000000000001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189.47</v>
      </c>
      <c r="Q83" t="n">
        <v>197.78</v>
      </c>
      <c r="R83" t="n">
        <v>31.33</v>
      </c>
      <c r="S83" t="n">
        <v>25.4</v>
      </c>
      <c r="T83" t="n">
        <v>2122.89</v>
      </c>
      <c r="U83" t="n">
        <v>0.8100000000000001</v>
      </c>
      <c r="V83" t="n">
        <v>0.88</v>
      </c>
      <c r="W83" t="n">
        <v>2.95</v>
      </c>
      <c r="X83" t="n">
        <v>0.13</v>
      </c>
      <c r="Y83" t="n">
        <v>1</v>
      </c>
      <c r="Z83" t="n">
        <v>10</v>
      </c>
      <c r="AA83" t="n">
        <v>335.3631195931586</v>
      </c>
      <c r="AB83" t="n">
        <v>458.8586154040057</v>
      </c>
      <c r="AC83" t="n">
        <v>415.0657931619582</v>
      </c>
      <c r="AD83" t="n">
        <v>335363.1195931585</v>
      </c>
      <c r="AE83" t="n">
        <v>458858.6154040057</v>
      </c>
      <c r="AF83" t="n">
        <v>1.580276861638866e-06</v>
      </c>
      <c r="AG83" t="n">
        <v>13</v>
      </c>
      <c r="AH83" t="n">
        <v>415065.7931619582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7.1904</v>
      </c>
      <c r="E84" t="n">
        <v>13.91</v>
      </c>
      <c r="F84" t="n">
        <v>10.53</v>
      </c>
      <c r="G84" t="n">
        <v>78.95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189.62</v>
      </c>
      <c r="Q84" t="n">
        <v>197.75</v>
      </c>
      <c r="R84" t="n">
        <v>31.65</v>
      </c>
      <c r="S84" t="n">
        <v>25.4</v>
      </c>
      <c r="T84" t="n">
        <v>2280.07</v>
      </c>
      <c r="U84" t="n">
        <v>0.8</v>
      </c>
      <c r="V84" t="n">
        <v>0.88</v>
      </c>
      <c r="W84" t="n">
        <v>2.95</v>
      </c>
      <c r="X84" t="n">
        <v>0.14</v>
      </c>
      <c r="Y84" t="n">
        <v>1</v>
      </c>
      <c r="Z84" t="n">
        <v>10</v>
      </c>
      <c r="AA84" t="n">
        <v>335.6207044265852</v>
      </c>
      <c r="AB84" t="n">
        <v>459.211054336941</v>
      </c>
      <c r="AC84" t="n">
        <v>415.3845958177852</v>
      </c>
      <c r="AD84" t="n">
        <v>335620.7044265852</v>
      </c>
      <c r="AE84" t="n">
        <v>459211.054336941</v>
      </c>
      <c r="AF84" t="n">
        <v>1.579442154225363e-06</v>
      </c>
      <c r="AG84" t="n">
        <v>13</v>
      </c>
      <c r="AH84" t="n">
        <v>415384.5958177852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7.1899</v>
      </c>
      <c r="E85" t="n">
        <v>13.91</v>
      </c>
      <c r="F85" t="n">
        <v>10.53</v>
      </c>
      <c r="G85" t="n">
        <v>78.95999999999999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189.7</v>
      </c>
      <c r="Q85" t="n">
        <v>197.76</v>
      </c>
      <c r="R85" t="n">
        <v>31.65</v>
      </c>
      <c r="S85" t="n">
        <v>25.4</v>
      </c>
      <c r="T85" t="n">
        <v>2281.78</v>
      </c>
      <c r="U85" t="n">
        <v>0.8</v>
      </c>
      <c r="V85" t="n">
        <v>0.88</v>
      </c>
      <c r="W85" t="n">
        <v>2.95</v>
      </c>
      <c r="X85" t="n">
        <v>0.14</v>
      </c>
      <c r="Y85" t="n">
        <v>1</v>
      </c>
      <c r="Z85" t="n">
        <v>10</v>
      </c>
      <c r="AA85" t="n">
        <v>335.6944513826003</v>
      </c>
      <c r="AB85" t="n">
        <v>459.311958175647</v>
      </c>
      <c r="AC85" t="n">
        <v>415.4758695357445</v>
      </c>
      <c r="AD85" t="n">
        <v>335694.4513826003</v>
      </c>
      <c r="AE85" t="n">
        <v>459311.958175647</v>
      </c>
      <c r="AF85" t="n">
        <v>1.579332324302533e-06</v>
      </c>
      <c r="AG85" t="n">
        <v>13</v>
      </c>
      <c r="AH85" t="n">
        <v>415475.8695357445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7.193</v>
      </c>
      <c r="E86" t="n">
        <v>13.9</v>
      </c>
      <c r="F86" t="n">
        <v>10.52</v>
      </c>
      <c r="G86" t="n">
        <v>78.92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189.36</v>
      </c>
      <c r="Q86" t="n">
        <v>197.8</v>
      </c>
      <c r="R86" t="n">
        <v>31.44</v>
      </c>
      <c r="S86" t="n">
        <v>25.4</v>
      </c>
      <c r="T86" t="n">
        <v>2178.54</v>
      </c>
      <c r="U86" t="n">
        <v>0.8100000000000001</v>
      </c>
      <c r="V86" t="n">
        <v>0.88</v>
      </c>
      <c r="W86" t="n">
        <v>2.95</v>
      </c>
      <c r="X86" t="n">
        <v>0.13</v>
      </c>
      <c r="Y86" t="n">
        <v>1</v>
      </c>
      <c r="Z86" t="n">
        <v>10</v>
      </c>
      <c r="AA86" t="n">
        <v>335.3115109715409</v>
      </c>
      <c r="AB86" t="n">
        <v>458.7880022110969</v>
      </c>
      <c r="AC86" t="n">
        <v>415.0019191930743</v>
      </c>
      <c r="AD86" t="n">
        <v>335311.5109715409</v>
      </c>
      <c r="AE86" t="n">
        <v>458788.0022110969</v>
      </c>
      <c r="AF86" t="n">
        <v>1.580013269824075e-06</v>
      </c>
      <c r="AG86" t="n">
        <v>13</v>
      </c>
      <c r="AH86" t="n">
        <v>415001.9191930743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7.1917</v>
      </c>
      <c r="E87" t="n">
        <v>13.9</v>
      </c>
      <c r="F87" t="n">
        <v>10.52</v>
      </c>
      <c r="G87" t="n">
        <v>78.94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189.27</v>
      </c>
      <c r="Q87" t="n">
        <v>197.76</v>
      </c>
      <c r="R87" t="n">
        <v>31.64</v>
      </c>
      <c r="S87" t="n">
        <v>25.4</v>
      </c>
      <c r="T87" t="n">
        <v>2275.66</v>
      </c>
      <c r="U87" t="n">
        <v>0.8</v>
      </c>
      <c r="V87" t="n">
        <v>0.88</v>
      </c>
      <c r="W87" t="n">
        <v>2.95</v>
      </c>
      <c r="X87" t="n">
        <v>0.13</v>
      </c>
      <c r="Y87" t="n">
        <v>1</v>
      </c>
      <c r="Z87" t="n">
        <v>10</v>
      </c>
      <c r="AA87" t="n">
        <v>335.2776526094141</v>
      </c>
      <c r="AB87" t="n">
        <v>458.7416757063095</v>
      </c>
      <c r="AC87" t="n">
        <v>414.9600140248842</v>
      </c>
      <c r="AD87" t="n">
        <v>335277.6526094141</v>
      </c>
      <c r="AE87" t="n">
        <v>458741.6757063095</v>
      </c>
      <c r="AF87" t="n">
        <v>1.579727712024719e-06</v>
      </c>
      <c r="AG87" t="n">
        <v>13</v>
      </c>
      <c r="AH87" t="n">
        <v>414960.0140248841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7.1869</v>
      </c>
      <c r="E88" t="n">
        <v>13.91</v>
      </c>
      <c r="F88" t="n">
        <v>10.53</v>
      </c>
      <c r="G88" t="n">
        <v>79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189.35</v>
      </c>
      <c r="Q88" t="n">
        <v>197.79</v>
      </c>
      <c r="R88" t="n">
        <v>31.91</v>
      </c>
      <c r="S88" t="n">
        <v>25.4</v>
      </c>
      <c r="T88" t="n">
        <v>2411.9</v>
      </c>
      <c r="U88" t="n">
        <v>0.8</v>
      </c>
      <c r="V88" t="n">
        <v>0.88</v>
      </c>
      <c r="W88" t="n">
        <v>2.95</v>
      </c>
      <c r="X88" t="n">
        <v>0.14</v>
      </c>
      <c r="Y88" t="n">
        <v>1</v>
      </c>
      <c r="Z88" t="n">
        <v>10</v>
      </c>
      <c r="AA88" t="n">
        <v>335.508668230561</v>
      </c>
      <c r="AB88" t="n">
        <v>459.0577614708525</v>
      </c>
      <c r="AC88" t="n">
        <v>415.2459330076884</v>
      </c>
      <c r="AD88" t="n">
        <v>335508.668230561</v>
      </c>
      <c r="AE88" t="n">
        <v>459057.7614708525</v>
      </c>
      <c r="AF88" t="n">
        <v>1.578673344765556e-06</v>
      </c>
      <c r="AG88" t="n">
        <v>13</v>
      </c>
      <c r="AH88" t="n">
        <v>415245.9330076884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7.2264</v>
      </c>
      <c r="E89" t="n">
        <v>13.84</v>
      </c>
      <c r="F89" t="n">
        <v>10.51</v>
      </c>
      <c r="G89" t="n">
        <v>90.09999999999999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189.19</v>
      </c>
      <c r="Q89" t="n">
        <v>197.84</v>
      </c>
      <c r="R89" t="n">
        <v>31.11</v>
      </c>
      <c r="S89" t="n">
        <v>25.4</v>
      </c>
      <c r="T89" t="n">
        <v>2014.28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334.264195448267</v>
      </c>
      <c r="AB89" t="n">
        <v>457.3550189078535</v>
      </c>
      <c r="AC89" t="n">
        <v>413.7056978050878</v>
      </c>
      <c r="AD89" t="n">
        <v>334264.195448267</v>
      </c>
      <c r="AE89" t="n">
        <v>457355.0189078535</v>
      </c>
      <c r="AF89" t="n">
        <v>1.587349908669081e-06</v>
      </c>
      <c r="AG89" t="n">
        <v>13</v>
      </c>
      <c r="AH89" t="n">
        <v>413705.6978050878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7.2296</v>
      </c>
      <c r="E90" t="n">
        <v>13.83</v>
      </c>
      <c r="F90" t="n">
        <v>10.51</v>
      </c>
      <c r="G90" t="n">
        <v>90.05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189.37</v>
      </c>
      <c r="Q90" t="n">
        <v>197.78</v>
      </c>
      <c r="R90" t="n">
        <v>30.99</v>
      </c>
      <c r="S90" t="n">
        <v>25.4</v>
      </c>
      <c r="T90" t="n">
        <v>1958.34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334.3162983899412</v>
      </c>
      <c r="AB90" t="n">
        <v>457.4263084512717</v>
      </c>
      <c r="AC90" t="n">
        <v>413.7701835745377</v>
      </c>
      <c r="AD90" t="n">
        <v>334316.2983899412</v>
      </c>
      <c r="AE90" t="n">
        <v>457426.3084512717</v>
      </c>
      <c r="AF90" t="n">
        <v>1.588052820175189e-06</v>
      </c>
      <c r="AG90" t="n">
        <v>13</v>
      </c>
      <c r="AH90" t="n">
        <v>413770.1835745377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7.2243</v>
      </c>
      <c r="E91" t="n">
        <v>13.84</v>
      </c>
      <c r="F91" t="n">
        <v>10.52</v>
      </c>
      <c r="G91" t="n">
        <v>90.14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189.86</v>
      </c>
      <c r="Q91" t="n">
        <v>197.76</v>
      </c>
      <c r="R91" t="n">
        <v>31.21</v>
      </c>
      <c r="S91" t="n">
        <v>25.4</v>
      </c>
      <c r="T91" t="n">
        <v>2064.86</v>
      </c>
      <c r="U91" t="n">
        <v>0.8100000000000001</v>
      </c>
      <c r="V91" t="n">
        <v>0.88</v>
      </c>
      <c r="W91" t="n">
        <v>2.95</v>
      </c>
      <c r="X91" t="n">
        <v>0.13</v>
      </c>
      <c r="Y91" t="n">
        <v>1</v>
      </c>
      <c r="Z91" t="n">
        <v>10</v>
      </c>
      <c r="AA91" t="n">
        <v>334.8673689477113</v>
      </c>
      <c r="AB91" t="n">
        <v>458.1803074999299</v>
      </c>
      <c r="AC91" t="n">
        <v>414.4522220122362</v>
      </c>
      <c r="AD91" t="n">
        <v>334867.3689477113</v>
      </c>
      <c r="AE91" t="n">
        <v>458180.3074999299</v>
      </c>
      <c r="AF91" t="n">
        <v>1.586888622993197e-06</v>
      </c>
      <c r="AG91" t="n">
        <v>13</v>
      </c>
      <c r="AH91" t="n">
        <v>414452.2220122362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7.2272</v>
      </c>
      <c r="E92" t="n">
        <v>13.84</v>
      </c>
      <c r="F92" t="n">
        <v>10.51</v>
      </c>
      <c r="G92" t="n">
        <v>90.09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189.83</v>
      </c>
      <c r="Q92" t="n">
        <v>197.76</v>
      </c>
      <c r="R92" t="n">
        <v>31.01</v>
      </c>
      <c r="S92" t="n">
        <v>25.4</v>
      </c>
      <c r="T92" t="n">
        <v>1963.67</v>
      </c>
      <c r="U92" t="n">
        <v>0.82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334.7252503802077</v>
      </c>
      <c r="AB92" t="n">
        <v>457.9858546060429</v>
      </c>
      <c r="AC92" t="n">
        <v>414.2763274296254</v>
      </c>
      <c r="AD92" t="n">
        <v>334725.2503802077</v>
      </c>
      <c r="AE92" t="n">
        <v>457985.854606043</v>
      </c>
      <c r="AF92" t="n">
        <v>1.587525636545608e-06</v>
      </c>
      <c r="AG92" t="n">
        <v>13</v>
      </c>
      <c r="AH92" t="n">
        <v>414276.3274296254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7.2292</v>
      </c>
      <c r="E93" t="n">
        <v>13.83</v>
      </c>
      <c r="F93" t="n">
        <v>10.51</v>
      </c>
      <c r="G93" t="n">
        <v>90.05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189.86</v>
      </c>
      <c r="Q93" t="n">
        <v>197.77</v>
      </c>
      <c r="R93" t="n">
        <v>30.85</v>
      </c>
      <c r="S93" t="n">
        <v>25.4</v>
      </c>
      <c r="T93" t="n">
        <v>1888.54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334.695585057671</v>
      </c>
      <c r="AB93" t="n">
        <v>457.9452652030064</v>
      </c>
      <c r="AC93" t="n">
        <v>414.2396118222472</v>
      </c>
      <c r="AD93" t="n">
        <v>334695.585057671</v>
      </c>
      <c r="AE93" t="n">
        <v>457945.2652030064</v>
      </c>
      <c r="AF93" t="n">
        <v>1.587964956236926e-06</v>
      </c>
      <c r="AG93" t="n">
        <v>13</v>
      </c>
      <c r="AH93" t="n">
        <v>414239.6118222472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7.234</v>
      </c>
      <c r="E94" t="n">
        <v>13.82</v>
      </c>
      <c r="F94" t="n">
        <v>10.5</v>
      </c>
      <c r="G94" t="n">
        <v>89.98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189.78</v>
      </c>
      <c r="Q94" t="n">
        <v>197.77</v>
      </c>
      <c r="R94" t="n">
        <v>30.79</v>
      </c>
      <c r="S94" t="n">
        <v>25.4</v>
      </c>
      <c r="T94" t="n">
        <v>1858.54</v>
      </c>
      <c r="U94" t="n">
        <v>0.82</v>
      </c>
      <c r="V94" t="n">
        <v>0.89</v>
      </c>
      <c r="W94" t="n">
        <v>2.95</v>
      </c>
      <c r="X94" t="n">
        <v>0.11</v>
      </c>
      <c r="Y94" t="n">
        <v>1</v>
      </c>
      <c r="Z94" t="n">
        <v>10</v>
      </c>
      <c r="AA94" t="n">
        <v>323.3583537688693</v>
      </c>
      <c r="AB94" t="n">
        <v>442.4331651903235</v>
      </c>
      <c r="AC94" t="n">
        <v>400.2079648634056</v>
      </c>
      <c r="AD94" t="n">
        <v>323358.3537688694</v>
      </c>
      <c r="AE94" t="n">
        <v>442433.1651903234</v>
      </c>
      <c r="AF94" t="n">
        <v>1.589019323496088e-06</v>
      </c>
      <c r="AG94" t="n">
        <v>12</v>
      </c>
      <c r="AH94" t="n">
        <v>400207.9648634056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7.2283</v>
      </c>
      <c r="E95" t="n">
        <v>13.83</v>
      </c>
      <c r="F95" t="n">
        <v>10.51</v>
      </c>
      <c r="G95" t="n">
        <v>90.06999999999999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190.03</v>
      </c>
      <c r="Q95" t="n">
        <v>197.75</v>
      </c>
      <c r="R95" t="n">
        <v>31.05</v>
      </c>
      <c r="S95" t="n">
        <v>25.4</v>
      </c>
      <c r="T95" t="n">
        <v>1986.38</v>
      </c>
      <c r="U95" t="n">
        <v>0.82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334.8470837704533</v>
      </c>
      <c r="AB95" t="n">
        <v>458.1525524254866</v>
      </c>
      <c r="AC95" t="n">
        <v>414.4271158431433</v>
      </c>
      <c r="AD95" t="n">
        <v>334847.0837704532</v>
      </c>
      <c r="AE95" t="n">
        <v>458152.5524254866</v>
      </c>
      <c r="AF95" t="n">
        <v>1.587767262375833e-06</v>
      </c>
      <c r="AG95" t="n">
        <v>13</v>
      </c>
      <c r="AH95" t="n">
        <v>414427.1158431433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7.2266</v>
      </c>
      <c r="E96" t="n">
        <v>13.84</v>
      </c>
      <c r="F96" t="n">
        <v>10.51</v>
      </c>
      <c r="G96" t="n">
        <v>90.09999999999999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190.16</v>
      </c>
      <c r="Q96" t="n">
        <v>197.75</v>
      </c>
      <c r="R96" t="n">
        <v>31.17</v>
      </c>
      <c r="S96" t="n">
        <v>25.4</v>
      </c>
      <c r="T96" t="n">
        <v>2045.82</v>
      </c>
      <c r="U96" t="n">
        <v>0.8100000000000001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334.9894356013496</v>
      </c>
      <c r="AB96" t="n">
        <v>458.3473244806386</v>
      </c>
      <c r="AC96" t="n">
        <v>414.6032991267157</v>
      </c>
      <c r="AD96" t="n">
        <v>334989.4356013496</v>
      </c>
      <c r="AE96" t="n">
        <v>458347.3244806386</v>
      </c>
      <c r="AF96" t="n">
        <v>1.587393840638213e-06</v>
      </c>
      <c r="AG96" t="n">
        <v>13</v>
      </c>
      <c r="AH96" t="n">
        <v>414603.2991267157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7.2244</v>
      </c>
      <c r="E97" t="n">
        <v>13.84</v>
      </c>
      <c r="F97" t="n">
        <v>10.52</v>
      </c>
      <c r="G97" t="n">
        <v>90.13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190.35</v>
      </c>
      <c r="Q97" t="n">
        <v>197.75</v>
      </c>
      <c r="R97" t="n">
        <v>31.3</v>
      </c>
      <c r="S97" t="n">
        <v>25.4</v>
      </c>
      <c r="T97" t="n">
        <v>2109.74</v>
      </c>
      <c r="U97" t="n">
        <v>0.8100000000000001</v>
      </c>
      <c r="V97" t="n">
        <v>0.88</v>
      </c>
      <c r="W97" t="n">
        <v>2.95</v>
      </c>
      <c r="X97" t="n">
        <v>0.13</v>
      </c>
      <c r="Y97" t="n">
        <v>1</v>
      </c>
      <c r="Z97" t="n">
        <v>10</v>
      </c>
      <c r="AA97" t="n">
        <v>335.2338574755639</v>
      </c>
      <c r="AB97" t="n">
        <v>458.6817532720707</v>
      </c>
      <c r="AC97" t="n">
        <v>414.9058105036674</v>
      </c>
      <c r="AD97" t="n">
        <v>335233.8574755639</v>
      </c>
      <c r="AE97" t="n">
        <v>458681.7532720707</v>
      </c>
      <c r="AF97" t="n">
        <v>1.586910588977763e-06</v>
      </c>
      <c r="AG97" t="n">
        <v>13</v>
      </c>
      <c r="AH97" t="n">
        <v>414905.8105036674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7.2301</v>
      </c>
      <c r="E98" t="n">
        <v>13.83</v>
      </c>
      <c r="F98" t="n">
        <v>10.5</v>
      </c>
      <c r="G98" t="n">
        <v>90.04000000000001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190.05</v>
      </c>
      <c r="Q98" t="n">
        <v>197.75</v>
      </c>
      <c r="R98" t="n">
        <v>31</v>
      </c>
      <c r="S98" t="n">
        <v>25.4</v>
      </c>
      <c r="T98" t="n">
        <v>1959.72</v>
      </c>
      <c r="U98" t="n">
        <v>0.82</v>
      </c>
      <c r="V98" t="n">
        <v>0.89</v>
      </c>
      <c r="W98" t="n">
        <v>2.95</v>
      </c>
      <c r="X98" t="n">
        <v>0.11</v>
      </c>
      <c r="Y98" t="n">
        <v>1</v>
      </c>
      <c r="Z98" t="n">
        <v>10</v>
      </c>
      <c r="AA98" t="n">
        <v>334.7714160590398</v>
      </c>
      <c r="AB98" t="n">
        <v>458.0490205245071</v>
      </c>
      <c r="AC98" t="n">
        <v>414.3334648814853</v>
      </c>
      <c r="AD98" t="n">
        <v>334771.4160590398</v>
      </c>
      <c r="AE98" t="n">
        <v>458049.020524507</v>
      </c>
      <c r="AF98" t="n">
        <v>1.588162650098019e-06</v>
      </c>
      <c r="AG98" t="n">
        <v>13</v>
      </c>
      <c r="AH98" t="n">
        <v>414333.4648814853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7.2294</v>
      </c>
      <c r="E99" t="n">
        <v>13.83</v>
      </c>
      <c r="F99" t="n">
        <v>10.51</v>
      </c>
      <c r="G99" t="n">
        <v>90.05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190.05</v>
      </c>
      <c r="Q99" t="n">
        <v>197.82</v>
      </c>
      <c r="R99" t="n">
        <v>30.98</v>
      </c>
      <c r="S99" t="n">
        <v>25.4</v>
      </c>
      <c r="T99" t="n">
        <v>1952.64</v>
      </c>
      <c r="U99" t="n">
        <v>0.82</v>
      </c>
      <c r="V99" t="n">
        <v>0.89</v>
      </c>
      <c r="W99" t="n">
        <v>2.95</v>
      </c>
      <c r="X99" t="n">
        <v>0.12</v>
      </c>
      <c r="Y99" t="n">
        <v>1</v>
      </c>
      <c r="Z99" t="n">
        <v>10</v>
      </c>
      <c r="AA99" t="n">
        <v>334.8333843951149</v>
      </c>
      <c r="AB99" t="n">
        <v>458.133808335775</v>
      </c>
      <c r="AC99" t="n">
        <v>414.4101606630463</v>
      </c>
      <c r="AD99" t="n">
        <v>334833.384395115</v>
      </c>
      <c r="AE99" t="n">
        <v>458133.808335775</v>
      </c>
      <c r="AF99" t="n">
        <v>1.588008888206057e-06</v>
      </c>
      <c r="AG99" t="n">
        <v>13</v>
      </c>
      <c r="AH99" t="n">
        <v>414410.1606630463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7.2257</v>
      </c>
      <c r="E100" t="n">
        <v>13.84</v>
      </c>
      <c r="F100" t="n">
        <v>10.51</v>
      </c>
      <c r="G100" t="n">
        <v>90.11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190.13</v>
      </c>
      <c r="Q100" t="n">
        <v>197.75</v>
      </c>
      <c r="R100" t="n">
        <v>31.14</v>
      </c>
      <c r="S100" t="n">
        <v>25.4</v>
      </c>
      <c r="T100" t="n">
        <v>2029.97</v>
      </c>
      <c r="U100" t="n">
        <v>0.82</v>
      </c>
      <c r="V100" t="n">
        <v>0.89</v>
      </c>
      <c r="W100" t="n">
        <v>2.95</v>
      </c>
      <c r="X100" t="n">
        <v>0.12</v>
      </c>
      <c r="Y100" t="n">
        <v>1</v>
      </c>
      <c r="Z100" t="n">
        <v>10</v>
      </c>
      <c r="AA100" t="n">
        <v>334.9903975701141</v>
      </c>
      <c r="AB100" t="n">
        <v>458.3486406887412</v>
      </c>
      <c r="AC100" t="n">
        <v>414.6044897177645</v>
      </c>
      <c r="AD100" t="n">
        <v>334990.3975701141</v>
      </c>
      <c r="AE100" t="n">
        <v>458348.6406887412</v>
      </c>
      <c r="AF100" t="n">
        <v>1.58719614677712e-06</v>
      </c>
      <c r="AG100" t="n">
        <v>13</v>
      </c>
      <c r="AH100" t="n">
        <v>414604.4897177645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7.2267</v>
      </c>
      <c r="E101" t="n">
        <v>13.84</v>
      </c>
      <c r="F101" t="n">
        <v>10.51</v>
      </c>
      <c r="G101" t="n">
        <v>90.09999999999999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190.05</v>
      </c>
      <c r="Q101" t="n">
        <v>197.75</v>
      </c>
      <c r="R101" t="n">
        <v>31.09</v>
      </c>
      <c r="S101" t="n">
        <v>25.4</v>
      </c>
      <c r="T101" t="n">
        <v>2008.12</v>
      </c>
      <c r="U101" t="n">
        <v>0.82</v>
      </c>
      <c r="V101" t="n">
        <v>0.89</v>
      </c>
      <c r="W101" t="n">
        <v>2.95</v>
      </c>
      <c r="X101" t="n">
        <v>0.12</v>
      </c>
      <c r="Y101" t="n">
        <v>1</v>
      </c>
      <c r="Z101" t="n">
        <v>10</v>
      </c>
      <c r="AA101" t="n">
        <v>334.9039847557048</v>
      </c>
      <c r="AB101" t="n">
        <v>458.230406863802</v>
      </c>
      <c r="AC101" t="n">
        <v>414.4975399631352</v>
      </c>
      <c r="AD101" t="n">
        <v>334903.9847557048</v>
      </c>
      <c r="AE101" t="n">
        <v>458230.406863802</v>
      </c>
      <c r="AF101" t="n">
        <v>1.587415806622778e-06</v>
      </c>
      <c r="AG101" t="n">
        <v>13</v>
      </c>
      <c r="AH101" t="n">
        <v>414497.5399631353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7.2253</v>
      </c>
      <c r="E102" t="n">
        <v>13.84</v>
      </c>
      <c r="F102" t="n">
        <v>10.51</v>
      </c>
      <c r="G102" t="n">
        <v>90.12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190.01</v>
      </c>
      <c r="Q102" t="n">
        <v>197.81</v>
      </c>
      <c r="R102" t="n">
        <v>31.29</v>
      </c>
      <c r="S102" t="n">
        <v>25.4</v>
      </c>
      <c r="T102" t="n">
        <v>2107.65</v>
      </c>
      <c r="U102" t="n">
        <v>0.8100000000000001</v>
      </c>
      <c r="V102" t="n">
        <v>0.89</v>
      </c>
      <c r="W102" t="n">
        <v>2.95</v>
      </c>
      <c r="X102" t="n">
        <v>0.12</v>
      </c>
      <c r="Y102" t="n">
        <v>1</v>
      </c>
      <c r="Z102" t="n">
        <v>10</v>
      </c>
      <c r="AA102" t="n">
        <v>334.9104858837037</v>
      </c>
      <c r="AB102" t="n">
        <v>458.2393019939398</v>
      </c>
      <c r="AC102" t="n">
        <v>414.5055861545371</v>
      </c>
      <c r="AD102" t="n">
        <v>334910.4858837037</v>
      </c>
      <c r="AE102" t="n">
        <v>458239.3019939398</v>
      </c>
      <c r="AF102" t="n">
        <v>1.587108282838856e-06</v>
      </c>
      <c r="AG102" t="n">
        <v>13</v>
      </c>
      <c r="AH102" t="n">
        <v>414505.586154537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7.226</v>
      </c>
      <c r="E103" t="n">
        <v>13.84</v>
      </c>
      <c r="F103" t="n">
        <v>10.51</v>
      </c>
      <c r="G103" t="n">
        <v>90.11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189.97</v>
      </c>
      <c r="Q103" t="n">
        <v>197.75</v>
      </c>
      <c r="R103" t="n">
        <v>31.24</v>
      </c>
      <c r="S103" t="n">
        <v>25.4</v>
      </c>
      <c r="T103" t="n">
        <v>2083.47</v>
      </c>
      <c r="U103" t="n">
        <v>0.8100000000000001</v>
      </c>
      <c r="V103" t="n">
        <v>0.89</v>
      </c>
      <c r="W103" t="n">
        <v>2.95</v>
      </c>
      <c r="X103" t="n">
        <v>0.12</v>
      </c>
      <c r="Y103" t="n">
        <v>1</v>
      </c>
      <c r="Z103" t="n">
        <v>10</v>
      </c>
      <c r="AA103" t="n">
        <v>334.8620485234943</v>
      </c>
      <c r="AB103" t="n">
        <v>458.1730278607959</v>
      </c>
      <c r="AC103" t="n">
        <v>414.4456371316439</v>
      </c>
      <c r="AD103" t="n">
        <v>334862.0485234943</v>
      </c>
      <c r="AE103" t="n">
        <v>458173.0278607958</v>
      </c>
      <c r="AF103" t="n">
        <v>1.587262044730817e-06</v>
      </c>
      <c r="AG103" t="n">
        <v>13</v>
      </c>
      <c r="AH103" t="n">
        <v>414445.6371316439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7.2246</v>
      </c>
      <c r="E104" t="n">
        <v>13.84</v>
      </c>
      <c r="F104" t="n">
        <v>10.52</v>
      </c>
      <c r="G104" t="n">
        <v>90.13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189.89</v>
      </c>
      <c r="Q104" t="n">
        <v>197.76</v>
      </c>
      <c r="R104" t="n">
        <v>31.21</v>
      </c>
      <c r="S104" t="n">
        <v>25.4</v>
      </c>
      <c r="T104" t="n">
        <v>2064.02</v>
      </c>
      <c r="U104" t="n">
        <v>0.8100000000000001</v>
      </c>
      <c r="V104" t="n">
        <v>0.88</v>
      </c>
      <c r="W104" t="n">
        <v>2.95</v>
      </c>
      <c r="X104" t="n">
        <v>0.13</v>
      </c>
      <c r="Y104" t="n">
        <v>1</v>
      </c>
      <c r="Z104" t="n">
        <v>10</v>
      </c>
      <c r="AA104" t="n">
        <v>334.8821183906472</v>
      </c>
      <c r="AB104" t="n">
        <v>458.2004883384544</v>
      </c>
      <c r="AC104" t="n">
        <v>414.4704768198558</v>
      </c>
      <c r="AD104" t="n">
        <v>334882.1183906472</v>
      </c>
      <c r="AE104" t="n">
        <v>458200.4883384544</v>
      </c>
      <c r="AF104" t="n">
        <v>1.586954520946895e-06</v>
      </c>
      <c r="AG104" t="n">
        <v>13</v>
      </c>
      <c r="AH104" t="n">
        <v>414470.4768198559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7.2279</v>
      </c>
      <c r="E105" t="n">
        <v>13.84</v>
      </c>
      <c r="F105" t="n">
        <v>10.51</v>
      </c>
      <c r="G105" t="n">
        <v>90.08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189.72</v>
      </c>
      <c r="Q105" t="n">
        <v>197.75</v>
      </c>
      <c r="R105" t="n">
        <v>31.16</v>
      </c>
      <c r="S105" t="n">
        <v>25.4</v>
      </c>
      <c r="T105" t="n">
        <v>2041.12</v>
      </c>
      <c r="U105" t="n">
        <v>0.82</v>
      </c>
      <c r="V105" t="n">
        <v>0.89</v>
      </c>
      <c r="W105" t="n">
        <v>2.95</v>
      </c>
      <c r="X105" t="n">
        <v>0.12</v>
      </c>
      <c r="Y105" t="n">
        <v>1</v>
      </c>
      <c r="Z105" t="n">
        <v>10</v>
      </c>
      <c r="AA105" t="n">
        <v>334.6241399885715</v>
      </c>
      <c r="AB105" t="n">
        <v>457.8475109075305</v>
      </c>
      <c r="AC105" t="n">
        <v>414.1511870595325</v>
      </c>
      <c r="AD105" t="n">
        <v>334624.1399885715</v>
      </c>
      <c r="AE105" t="n">
        <v>457847.5109075306</v>
      </c>
      <c r="AF105" t="n">
        <v>1.587679398437569e-06</v>
      </c>
      <c r="AG105" t="n">
        <v>13</v>
      </c>
      <c r="AH105" t="n">
        <v>414151.1870595325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7.2278</v>
      </c>
      <c r="E106" t="n">
        <v>13.84</v>
      </c>
      <c r="F106" t="n">
        <v>10.51</v>
      </c>
      <c r="G106" t="n">
        <v>90.08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189.61</v>
      </c>
      <c r="Q106" t="n">
        <v>197.79</v>
      </c>
      <c r="R106" t="n">
        <v>31.09</v>
      </c>
      <c r="S106" t="n">
        <v>25.4</v>
      </c>
      <c r="T106" t="n">
        <v>2008.12</v>
      </c>
      <c r="U106" t="n">
        <v>0.82</v>
      </c>
      <c r="V106" t="n">
        <v>0.89</v>
      </c>
      <c r="W106" t="n">
        <v>2.95</v>
      </c>
      <c r="X106" t="n">
        <v>0.12</v>
      </c>
      <c r="Y106" t="n">
        <v>1</v>
      </c>
      <c r="Z106" t="n">
        <v>10</v>
      </c>
      <c r="AA106" t="n">
        <v>334.5439302721888</v>
      </c>
      <c r="AB106" t="n">
        <v>457.7377644349729</v>
      </c>
      <c r="AC106" t="n">
        <v>414.0519146362856</v>
      </c>
      <c r="AD106" t="n">
        <v>334543.9302721889</v>
      </c>
      <c r="AE106" t="n">
        <v>457737.7644349729</v>
      </c>
      <c r="AF106" t="n">
        <v>1.587657432453003e-06</v>
      </c>
      <c r="AG106" t="n">
        <v>13</v>
      </c>
      <c r="AH106" t="n">
        <v>414051.9146362856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7.2667</v>
      </c>
      <c r="E107" t="n">
        <v>13.76</v>
      </c>
      <c r="F107" t="n">
        <v>10.49</v>
      </c>
      <c r="G107" t="n">
        <v>104.89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189.34</v>
      </c>
      <c r="Q107" t="n">
        <v>197.75</v>
      </c>
      <c r="R107" t="n">
        <v>30.49</v>
      </c>
      <c r="S107" t="n">
        <v>25.4</v>
      </c>
      <c r="T107" t="n">
        <v>1712.19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322.136698024609</v>
      </c>
      <c r="AB107" t="n">
        <v>440.7616419053788</v>
      </c>
      <c r="AC107" t="n">
        <v>398.6959694147783</v>
      </c>
      <c r="AD107" t="n">
        <v>322136.698024609</v>
      </c>
      <c r="AE107" t="n">
        <v>440761.6419053788</v>
      </c>
      <c r="AF107" t="n">
        <v>1.596202200449132e-06</v>
      </c>
      <c r="AG107" t="n">
        <v>12</v>
      </c>
      <c r="AH107" t="n">
        <v>398695.9694147783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7.2693</v>
      </c>
      <c r="E108" t="n">
        <v>13.76</v>
      </c>
      <c r="F108" t="n">
        <v>10.48</v>
      </c>
      <c r="G108" t="n">
        <v>104.84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189.31</v>
      </c>
      <c r="Q108" t="n">
        <v>197.76</v>
      </c>
      <c r="R108" t="n">
        <v>30.24</v>
      </c>
      <c r="S108" t="n">
        <v>25.4</v>
      </c>
      <c r="T108" t="n">
        <v>1584.5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322.0037827905808</v>
      </c>
      <c r="AB108" t="n">
        <v>440.5797814183751</v>
      </c>
      <c r="AC108" t="n">
        <v>398.5314654374114</v>
      </c>
      <c r="AD108" t="n">
        <v>322003.7827905808</v>
      </c>
      <c r="AE108" t="n">
        <v>440579.7814183751</v>
      </c>
      <c r="AF108" t="n">
        <v>1.596773316047845e-06</v>
      </c>
      <c r="AG108" t="n">
        <v>12</v>
      </c>
      <c r="AH108" t="n">
        <v>398531.4654374114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7.2708</v>
      </c>
      <c r="E109" t="n">
        <v>13.75</v>
      </c>
      <c r="F109" t="n">
        <v>10.48</v>
      </c>
      <c r="G109" t="n">
        <v>104.81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189.51</v>
      </c>
      <c r="Q109" t="n">
        <v>197.75</v>
      </c>
      <c r="R109" t="n">
        <v>30.21</v>
      </c>
      <c r="S109" t="n">
        <v>25.4</v>
      </c>
      <c r="T109" t="n">
        <v>1572.91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322.1148469479963</v>
      </c>
      <c r="AB109" t="n">
        <v>440.7317442983559</v>
      </c>
      <c r="AC109" t="n">
        <v>398.6689251934081</v>
      </c>
      <c r="AD109" t="n">
        <v>322114.8469479964</v>
      </c>
      <c r="AE109" t="n">
        <v>440731.7442983559</v>
      </c>
      <c r="AF109" t="n">
        <v>1.597102805816334e-06</v>
      </c>
      <c r="AG109" t="n">
        <v>12</v>
      </c>
      <c r="AH109" t="n">
        <v>398668.9251934082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7.2705</v>
      </c>
      <c r="E110" t="n">
        <v>13.75</v>
      </c>
      <c r="F110" t="n">
        <v>10.48</v>
      </c>
      <c r="G110" t="n">
        <v>104.82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189.61</v>
      </c>
      <c r="Q110" t="n">
        <v>197.75</v>
      </c>
      <c r="R110" t="n">
        <v>30.29</v>
      </c>
      <c r="S110" t="n">
        <v>25.4</v>
      </c>
      <c r="T110" t="n">
        <v>1611.37</v>
      </c>
      <c r="U110" t="n">
        <v>0.84</v>
      </c>
      <c r="V110" t="n">
        <v>0.89</v>
      </c>
      <c r="W110" t="n">
        <v>2.95</v>
      </c>
      <c r="X110" t="n">
        <v>0.09</v>
      </c>
      <c r="Y110" t="n">
        <v>1</v>
      </c>
      <c r="Z110" t="n">
        <v>10</v>
      </c>
      <c r="AA110" t="n">
        <v>322.1974275770417</v>
      </c>
      <c r="AB110" t="n">
        <v>440.844734758216</v>
      </c>
      <c r="AC110" t="n">
        <v>398.7711320023623</v>
      </c>
      <c r="AD110" t="n">
        <v>322197.4275770417</v>
      </c>
      <c r="AE110" t="n">
        <v>440844.734758216</v>
      </c>
      <c r="AF110" t="n">
        <v>1.597036907862636e-06</v>
      </c>
      <c r="AG110" t="n">
        <v>12</v>
      </c>
      <c r="AH110" t="n">
        <v>398771.1320023623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7.2695</v>
      </c>
      <c r="E111" t="n">
        <v>13.76</v>
      </c>
      <c r="F111" t="n">
        <v>10.48</v>
      </c>
      <c r="G111" t="n">
        <v>104.84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189.85</v>
      </c>
      <c r="Q111" t="n">
        <v>197.75</v>
      </c>
      <c r="R111" t="n">
        <v>30.3</v>
      </c>
      <c r="S111" t="n">
        <v>25.4</v>
      </c>
      <c r="T111" t="n">
        <v>1616.95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322.4028760938071</v>
      </c>
      <c r="AB111" t="n">
        <v>441.1258384826032</v>
      </c>
      <c r="AC111" t="n">
        <v>399.0254075818256</v>
      </c>
      <c r="AD111" t="n">
        <v>322402.8760938071</v>
      </c>
      <c r="AE111" t="n">
        <v>441125.8384826032</v>
      </c>
      <c r="AF111" t="n">
        <v>1.596817248016977e-06</v>
      </c>
      <c r="AG111" t="n">
        <v>12</v>
      </c>
      <c r="AH111" t="n">
        <v>399025.4075818256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7.2692</v>
      </c>
      <c r="E112" t="n">
        <v>13.76</v>
      </c>
      <c r="F112" t="n">
        <v>10.48</v>
      </c>
      <c r="G112" t="n">
        <v>104.84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190.12</v>
      </c>
      <c r="Q112" t="n">
        <v>197.79</v>
      </c>
      <c r="R112" t="n">
        <v>30.33</v>
      </c>
      <c r="S112" t="n">
        <v>25.4</v>
      </c>
      <c r="T112" t="n">
        <v>1633.21</v>
      </c>
      <c r="U112" t="n">
        <v>0.84</v>
      </c>
      <c r="V112" t="n">
        <v>0.89</v>
      </c>
      <c r="W112" t="n">
        <v>2.95</v>
      </c>
      <c r="X112" t="n">
        <v>0.09</v>
      </c>
      <c r="Y112" t="n">
        <v>1</v>
      </c>
      <c r="Z112" t="n">
        <v>10</v>
      </c>
      <c r="AA112" t="n">
        <v>322.6127508845132</v>
      </c>
      <c r="AB112" t="n">
        <v>441.4129984302695</v>
      </c>
      <c r="AC112" t="n">
        <v>399.2851613871181</v>
      </c>
      <c r="AD112" t="n">
        <v>322612.7508845132</v>
      </c>
      <c r="AE112" t="n">
        <v>441412.9984302695</v>
      </c>
      <c r="AF112" t="n">
        <v>1.596751350063279e-06</v>
      </c>
      <c r="AG112" t="n">
        <v>12</v>
      </c>
      <c r="AH112" t="n">
        <v>399285.1613871182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7.2685</v>
      </c>
      <c r="E113" t="n">
        <v>13.76</v>
      </c>
      <c r="F113" t="n">
        <v>10.49</v>
      </c>
      <c r="G113" t="n">
        <v>104.86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190.4</v>
      </c>
      <c r="Q113" t="n">
        <v>197.77</v>
      </c>
      <c r="R113" t="n">
        <v>30.31</v>
      </c>
      <c r="S113" t="n">
        <v>25.4</v>
      </c>
      <c r="T113" t="n">
        <v>1621.6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322.8839219509172</v>
      </c>
      <c r="AB113" t="n">
        <v>441.7840266465466</v>
      </c>
      <c r="AC113" t="n">
        <v>399.6207791911751</v>
      </c>
      <c r="AD113" t="n">
        <v>322883.9219509172</v>
      </c>
      <c r="AE113" t="n">
        <v>441784.0266465466</v>
      </c>
      <c r="AF113" t="n">
        <v>1.596597588171318e-06</v>
      </c>
      <c r="AG113" t="n">
        <v>12</v>
      </c>
      <c r="AH113" t="n">
        <v>399620.7791911751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7.2666</v>
      </c>
      <c r="E114" t="n">
        <v>13.76</v>
      </c>
      <c r="F114" t="n">
        <v>10.49</v>
      </c>
      <c r="G114" t="n">
        <v>104.89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190.64</v>
      </c>
      <c r="Q114" t="n">
        <v>197.76</v>
      </c>
      <c r="R114" t="n">
        <v>30.51</v>
      </c>
      <c r="S114" t="n">
        <v>25.4</v>
      </c>
      <c r="T114" t="n">
        <v>1719.09</v>
      </c>
      <c r="U114" t="n">
        <v>0.83</v>
      </c>
      <c r="V114" t="n">
        <v>0.89</v>
      </c>
      <c r="W114" t="n">
        <v>2.95</v>
      </c>
      <c r="X114" t="n">
        <v>0.1</v>
      </c>
      <c r="Y114" t="n">
        <v>1</v>
      </c>
      <c r="Z114" t="n">
        <v>10</v>
      </c>
      <c r="AA114" t="n">
        <v>323.1128469605277</v>
      </c>
      <c r="AB114" t="n">
        <v>442.0972519441544</v>
      </c>
      <c r="AC114" t="n">
        <v>399.9041107059937</v>
      </c>
      <c r="AD114" t="n">
        <v>323112.8469605277</v>
      </c>
      <c r="AE114" t="n">
        <v>442097.2519441544</v>
      </c>
      <c r="AF114" t="n">
        <v>1.596180234464567e-06</v>
      </c>
      <c r="AG114" t="n">
        <v>12</v>
      </c>
      <c r="AH114" t="n">
        <v>399904.1107059937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7.2677</v>
      </c>
      <c r="E115" t="n">
        <v>13.76</v>
      </c>
      <c r="F115" t="n">
        <v>10.49</v>
      </c>
      <c r="G115" t="n">
        <v>104.87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190.82</v>
      </c>
      <c r="Q115" t="n">
        <v>197.75</v>
      </c>
      <c r="R115" t="n">
        <v>30.44</v>
      </c>
      <c r="S115" t="n">
        <v>25.4</v>
      </c>
      <c r="T115" t="n">
        <v>1683.9</v>
      </c>
      <c r="U115" t="n">
        <v>0.83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323.2191204515249</v>
      </c>
      <c r="AB115" t="n">
        <v>442.2426600229922</v>
      </c>
      <c r="AC115" t="n">
        <v>400.0356412418687</v>
      </c>
      <c r="AD115" t="n">
        <v>323219.1204515249</v>
      </c>
      <c r="AE115" t="n">
        <v>442242.6600229922</v>
      </c>
      <c r="AF115" t="n">
        <v>1.596421860294791e-06</v>
      </c>
      <c r="AG115" t="n">
        <v>12</v>
      </c>
      <c r="AH115" t="n">
        <v>400035.6412418687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7.2689</v>
      </c>
      <c r="E116" t="n">
        <v>13.76</v>
      </c>
      <c r="F116" t="n">
        <v>10.48</v>
      </c>
      <c r="G116" t="n">
        <v>104.85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190.78</v>
      </c>
      <c r="Q116" t="n">
        <v>197.75</v>
      </c>
      <c r="R116" t="n">
        <v>30.31</v>
      </c>
      <c r="S116" t="n">
        <v>25.4</v>
      </c>
      <c r="T116" t="n">
        <v>1622.48</v>
      </c>
      <c r="U116" t="n">
        <v>0.84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323.1146216809406</v>
      </c>
      <c r="AB116" t="n">
        <v>442.0996801949184</v>
      </c>
      <c r="AC116" t="n">
        <v>399.9063072079129</v>
      </c>
      <c r="AD116" t="n">
        <v>323114.6216809406</v>
      </c>
      <c r="AE116" t="n">
        <v>442099.6801949185</v>
      </c>
      <c r="AF116" t="n">
        <v>1.596685452109582e-06</v>
      </c>
      <c r="AG116" t="n">
        <v>12</v>
      </c>
      <c r="AH116" t="n">
        <v>399906.3072079129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7.274</v>
      </c>
      <c r="E117" t="n">
        <v>13.75</v>
      </c>
      <c r="F117" t="n">
        <v>10.47</v>
      </c>
      <c r="G117" t="n">
        <v>104.75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190.6</v>
      </c>
      <c r="Q117" t="n">
        <v>197.75</v>
      </c>
      <c r="R117" t="n">
        <v>30.1</v>
      </c>
      <c r="S117" t="n">
        <v>25.4</v>
      </c>
      <c r="T117" t="n">
        <v>1514.82</v>
      </c>
      <c r="U117" t="n">
        <v>0.84</v>
      </c>
      <c r="V117" t="n">
        <v>0.89</v>
      </c>
      <c r="W117" t="n">
        <v>2.94</v>
      </c>
      <c r="X117" t="n">
        <v>0.09</v>
      </c>
      <c r="Y117" t="n">
        <v>1</v>
      </c>
      <c r="Z117" t="n">
        <v>10</v>
      </c>
      <c r="AA117" t="n">
        <v>322.8044862775971</v>
      </c>
      <c r="AB117" t="n">
        <v>441.6753392538554</v>
      </c>
      <c r="AC117" t="n">
        <v>399.5224647706985</v>
      </c>
      <c r="AD117" t="n">
        <v>322804.486277597</v>
      </c>
      <c r="AE117" t="n">
        <v>441675.3392538554</v>
      </c>
      <c r="AF117" t="n">
        <v>1.597805717322442e-06</v>
      </c>
      <c r="AG117" t="n">
        <v>12</v>
      </c>
      <c r="AH117" t="n">
        <v>399522.4647706986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7.2704</v>
      </c>
      <c r="E118" t="n">
        <v>13.75</v>
      </c>
      <c r="F118" t="n">
        <v>10.48</v>
      </c>
      <c r="G118" t="n">
        <v>104.82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190.93</v>
      </c>
      <c r="Q118" t="n">
        <v>197.78</v>
      </c>
      <c r="R118" t="n">
        <v>30.23</v>
      </c>
      <c r="S118" t="n">
        <v>25.4</v>
      </c>
      <c r="T118" t="n">
        <v>1581.65</v>
      </c>
      <c r="U118" t="n">
        <v>0.84</v>
      </c>
      <c r="V118" t="n">
        <v>0.89</v>
      </c>
      <c r="W118" t="n">
        <v>2.95</v>
      </c>
      <c r="X118" t="n">
        <v>0.09</v>
      </c>
      <c r="Y118" t="n">
        <v>1</v>
      </c>
      <c r="Z118" t="n">
        <v>10</v>
      </c>
      <c r="AA118" t="n">
        <v>323.1880373236913</v>
      </c>
      <c r="AB118" t="n">
        <v>442.2001307161995</v>
      </c>
      <c r="AC118" t="n">
        <v>399.9971708724261</v>
      </c>
      <c r="AD118" t="n">
        <v>323188.0373236913</v>
      </c>
      <c r="AE118" t="n">
        <v>442200.1307161995</v>
      </c>
      <c r="AF118" t="n">
        <v>1.59701494187807e-06</v>
      </c>
      <c r="AG118" t="n">
        <v>12</v>
      </c>
      <c r="AH118" t="n">
        <v>399997.1708724261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7.2682</v>
      </c>
      <c r="E119" t="n">
        <v>13.76</v>
      </c>
      <c r="F119" t="n">
        <v>10.49</v>
      </c>
      <c r="G119" t="n">
        <v>104.86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191.07</v>
      </c>
      <c r="Q119" t="n">
        <v>197.75</v>
      </c>
      <c r="R119" t="n">
        <v>30.38</v>
      </c>
      <c r="S119" t="n">
        <v>25.4</v>
      </c>
      <c r="T119" t="n">
        <v>1656.94</v>
      </c>
      <c r="U119" t="n">
        <v>0.84</v>
      </c>
      <c r="V119" t="n">
        <v>0.89</v>
      </c>
      <c r="W119" t="n">
        <v>2.95</v>
      </c>
      <c r="X119" t="n">
        <v>0.1</v>
      </c>
      <c r="Y119" t="n">
        <v>1</v>
      </c>
      <c r="Z119" t="n">
        <v>10</v>
      </c>
      <c r="AA119" t="n">
        <v>323.3933396291787</v>
      </c>
      <c r="AB119" t="n">
        <v>442.4810343878659</v>
      </c>
      <c r="AC119" t="n">
        <v>400.2512654919194</v>
      </c>
      <c r="AD119" t="n">
        <v>323393.3396291788</v>
      </c>
      <c r="AE119" t="n">
        <v>442481.0343878659</v>
      </c>
      <c r="AF119" t="n">
        <v>1.596531690217621e-06</v>
      </c>
      <c r="AG119" t="n">
        <v>12</v>
      </c>
      <c r="AH119" t="n">
        <v>400251.2654919194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7.2683</v>
      </c>
      <c r="E120" t="n">
        <v>13.76</v>
      </c>
      <c r="F120" t="n">
        <v>10.49</v>
      </c>
      <c r="G120" t="n">
        <v>104.86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191.16</v>
      </c>
      <c r="Q120" t="n">
        <v>197.8</v>
      </c>
      <c r="R120" t="n">
        <v>30.37</v>
      </c>
      <c r="S120" t="n">
        <v>25.4</v>
      </c>
      <c r="T120" t="n">
        <v>1652.3</v>
      </c>
      <c r="U120" t="n">
        <v>0.84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323.4581295919163</v>
      </c>
      <c r="AB120" t="n">
        <v>442.5696828732149</v>
      </c>
      <c r="AC120" t="n">
        <v>400.3314534902456</v>
      </c>
      <c r="AD120" t="n">
        <v>323458.1295919163</v>
      </c>
      <c r="AE120" t="n">
        <v>442569.6828732149</v>
      </c>
      <c r="AF120" t="n">
        <v>1.596553656202186e-06</v>
      </c>
      <c r="AG120" t="n">
        <v>12</v>
      </c>
      <c r="AH120" t="n">
        <v>400331.4534902456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7.2671</v>
      </c>
      <c r="E121" t="n">
        <v>13.76</v>
      </c>
      <c r="F121" t="n">
        <v>10.49</v>
      </c>
      <c r="G121" t="n">
        <v>104.88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191.2</v>
      </c>
      <c r="Q121" t="n">
        <v>197.75</v>
      </c>
      <c r="R121" t="n">
        <v>30.42</v>
      </c>
      <c r="S121" t="n">
        <v>25.4</v>
      </c>
      <c r="T121" t="n">
        <v>1675.45</v>
      </c>
      <c r="U121" t="n">
        <v>0.83</v>
      </c>
      <c r="V121" t="n">
        <v>0.89</v>
      </c>
      <c r="W121" t="n">
        <v>2.95</v>
      </c>
      <c r="X121" t="n">
        <v>0.1</v>
      </c>
      <c r="Y121" t="n">
        <v>1</v>
      </c>
      <c r="Z121" t="n">
        <v>10</v>
      </c>
      <c r="AA121" t="n">
        <v>323.5192429258409</v>
      </c>
      <c r="AB121" t="n">
        <v>442.6533008328206</v>
      </c>
      <c r="AC121" t="n">
        <v>400.407091069145</v>
      </c>
      <c r="AD121" t="n">
        <v>323519.2429258409</v>
      </c>
      <c r="AE121" t="n">
        <v>442653.3008328206</v>
      </c>
      <c r="AF121" t="n">
        <v>1.596290064387396e-06</v>
      </c>
      <c r="AG121" t="n">
        <v>12</v>
      </c>
      <c r="AH121" t="n">
        <v>400407.091069145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7.2685</v>
      </c>
      <c r="E122" t="n">
        <v>13.76</v>
      </c>
      <c r="F122" t="n">
        <v>10.49</v>
      </c>
      <c r="G122" t="n">
        <v>104.86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191.23</v>
      </c>
      <c r="Q122" t="n">
        <v>197.76</v>
      </c>
      <c r="R122" t="n">
        <v>30.44</v>
      </c>
      <c r="S122" t="n">
        <v>25.4</v>
      </c>
      <c r="T122" t="n">
        <v>1683.7</v>
      </c>
      <c r="U122" t="n">
        <v>0.83</v>
      </c>
      <c r="V122" t="n">
        <v>0.89</v>
      </c>
      <c r="W122" t="n">
        <v>2.95</v>
      </c>
      <c r="X122" t="n">
        <v>0.1</v>
      </c>
      <c r="Y122" t="n">
        <v>1</v>
      </c>
      <c r="Z122" t="n">
        <v>10</v>
      </c>
      <c r="AA122" t="n">
        <v>323.5053466754924</v>
      </c>
      <c r="AB122" t="n">
        <v>442.6342873700345</v>
      </c>
      <c r="AC122" t="n">
        <v>400.3898922245617</v>
      </c>
      <c r="AD122" t="n">
        <v>323505.3466754924</v>
      </c>
      <c r="AE122" t="n">
        <v>442634.2873700345</v>
      </c>
      <c r="AF122" t="n">
        <v>1.596597588171318e-06</v>
      </c>
      <c r="AG122" t="n">
        <v>12</v>
      </c>
      <c r="AH122" t="n">
        <v>400389.8922245617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7.2679</v>
      </c>
      <c r="E123" t="n">
        <v>13.76</v>
      </c>
      <c r="F123" t="n">
        <v>10.49</v>
      </c>
      <c r="G123" t="n">
        <v>104.87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191.3</v>
      </c>
      <c r="Q123" t="n">
        <v>197.77</v>
      </c>
      <c r="R123" t="n">
        <v>30.44</v>
      </c>
      <c r="S123" t="n">
        <v>25.4</v>
      </c>
      <c r="T123" t="n">
        <v>1684.13</v>
      </c>
      <c r="U123" t="n">
        <v>0.83</v>
      </c>
      <c r="V123" t="n">
        <v>0.89</v>
      </c>
      <c r="W123" t="n">
        <v>2.95</v>
      </c>
      <c r="X123" t="n">
        <v>0.1</v>
      </c>
      <c r="Y123" t="n">
        <v>1</v>
      </c>
      <c r="Z123" t="n">
        <v>10</v>
      </c>
      <c r="AA123" t="n">
        <v>323.5733421918149</v>
      </c>
      <c r="AB123" t="n">
        <v>442.7273218352174</v>
      </c>
      <c r="AC123" t="n">
        <v>400.4740476109622</v>
      </c>
      <c r="AD123" t="n">
        <v>323573.3421918149</v>
      </c>
      <c r="AE123" t="n">
        <v>442727.3218352174</v>
      </c>
      <c r="AF123" t="n">
        <v>1.596465792263923e-06</v>
      </c>
      <c r="AG123" t="n">
        <v>12</v>
      </c>
      <c r="AH123" t="n">
        <v>400474.0476109622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7.2674</v>
      </c>
      <c r="E124" t="n">
        <v>13.76</v>
      </c>
      <c r="F124" t="n">
        <v>10.49</v>
      </c>
      <c r="G124" t="n">
        <v>104.88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191.36</v>
      </c>
      <c r="Q124" t="n">
        <v>197.75</v>
      </c>
      <c r="R124" t="n">
        <v>30.36</v>
      </c>
      <c r="S124" t="n">
        <v>25.4</v>
      </c>
      <c r="T124" t="n">
        <v>1647.13</v>
      </c>
      <c r="U124" t="n">
        <v>0.84</v>
      </c>
      <c r="V124" t="n">
        <v>0.89</v>
      </c>
      <c r="W124" t="n">
        <v>2.95</v>
      </c>
      <c r="X124" t="n">
        <v>0.1</v>
      </c>
      <c r="Y124" t="n">
        <v>1</v>
      </c>
      <c r="Z124" t="n">
        <v>10</v>
      </c>
      <c r="AA124" t="n">
        <v>323.6312617283207</v>
      </c>
      <c r="AB124" t="n">
        <v>442.8065699002942</v>
      </c>
      <c r="AC124" t="n">
        <v>400.5457323519335</v>
      </c>
      <c r="AD124" t="n">
        <v>323631.2617283207</v>
      </c>
      <c r="AE124" t="n">
        <v>442806.5699002942</v>
      </c>
      <c r="AF124" t="n">
        <v>1.596355962341093e-06</v>
      </c>
      <c r="AG124" t="n">
        <v>12</v>
      </c>
      <c r="AH124" t="n">
        <v>400545.7323519335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7.2671</v>
      </c>
      <c r="E125" t="n">
        <v>13.76</v>
      </c>
      <c r="F125" t="n">
        <v>10.49</v>
      </c>
      <c r="G125" t="n">
        <v>104.88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191.38</v>
      </c>
      <c r="Q125" t="n">
        <v>197.75</v>
      </c>
      <c r="R125" t="n">
        <v>30.45</v>
      </c>
      <c r="S125" t="n">
        <v>25.4</v>
      </c>
      <c r="T125" t="n">
        <v>1690.54</v>
      </c>
      <c r="U125" t="n">
        <v>0.83</v>
      </c>
      <c r="V125" t="n">
        <v>0.89</v>
      </c>
      <c r="W125" t="n">
        <v>2.95</v>
      </c>
      <c r="X125" t="n">
        <v>0.1</v>
      </c>
      <c r="Y125" t="n">
        <v>1</v>
      </c>
      <c r="Z125" t="n">
        <v>10</v>
      </c>
      <c r="AA125" t="n">
        <v>323.6540356962793</v>
      </c>
      <c r="AB125" t="n">
        <v>442.8377302479716</v>
      </c>
      <c r="AC125" t="n">
        <v>400.5739187997624</v>
      </c>
      <c r="AD125" t="n">
        <v>323654.0356962793</v>
      </c>
      <c r="AE125" t="n">
        <v>442837.7302479716</v>
      </c>
      <c r="AF125" t="n">
        <v>1.596290064387396e-06</v>
      </c>
      <c r="AG125" t="n">
        <v>12</v>
      </c>
      <c r="AH125" t="n">
        <v>400573.9187997624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7.2674</v>
      </c>
      <c r="E126" t="n">
        <v>13.76</v>
      </c>
      <c r="F126" t="n">
        <v>10.49</v>
      </c>
      <c r="G126" t="n">
        <v>104.88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191.31</v>
      </c>
      <c r="Q126" t="n">
        <v>197.76</v>
      </c>
      <c r="R126" t="n">
        <v>30.41</v>
      </c>
      <c r="S126" t="n">
        <v>25.4</v>
      </c>
      <c r="T126" t="n">
        <v>1670.89</v>
      </c>
      <c r="U126" t="n">
        <v>0.84</v>
      </c>
      <c r="V126" t="n">
        <v>0.89</v>
      </c>
      <c r="W126" t="n">
        <v>2.95</v>
      </c>
      <c r="X126" t="n">
        <v>0.1</v>
      </c>
      <c r="Y126" t="n">
        <v>1</v>
      </c>
      <c r="Z126" t="n">
        <v>10</v>
      </c>
      <c r="AA126" t="n">
        <v>323.5938208377206</v>
      </c>
      <c r="AB126" t="n">
        <v>442.7553416219995</v>
      </c>
      <c r="AC126" t="n">
        <v>400.49939322862</v>
      </c>
      <c r="AD126" t="n">
        <v>323593.8208377205</v>
      </c>
      <c r="AE126" t="n">
        <v>442755.3416219995</v>
      </c>
      <c r="AF126" t="n">
        <v>1.596355962341093e-06</v>
      </c>
      <c r="AG126" t="n">
        <v>12</v>
      </c>
      <c r="AH126" t="n">
        <v>400499.3932286199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7.2679</v>
      </c>
      <c r="E127" t="n">
        <v>13.76</v>
      </c>
      <c r="F127" t="n">
        <v>10.49</v>
      </c>
      <c r="G127" t="n">
        <v>104.87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191.25</v>
      </c>
      <c r="Q127" t="n">
        <v>197.75</v>
      </c>
      <c r="R127" t="n">
        <v>30.32</v>
      </c>
      <c r="S127" t="n">
        <v>25.4</v>
      </c>
      <c r="T127" t="n">
        <v>1623.79</v>
      </c>
      <c r="U127" t="n">
        <v>0.84</v>
      </c>
      <c r="V127" t="n">
        <v>0.89</v>
      </c>
      <c r="W127" t="n">
        <v>2.95</v>
      </c>
      <c r="X127" t="n">
        <v>0.1</v>
      </c>
      <c r="Y127" t="n">
        <v>1</v>
      </c>
      <c r="Z127" t="n">
        <v>10</v>
      </c>
      <c r="AA127" t="n">
        <v>323.5359038769855</v>
      </c>
      <c r="AB127" t="n">
        <v>442.6760970812059</v>
      </c>
      <c r="AC127" t="n">
        <v>400.4277116755792</v>
      </c>
      <c r="AD127" t="n">
        <v>323535.9038769855</v>
      </c>
      <c r="AE127" t="n">
        <v>442676.0970812059</v>
      </c>
      <c r="AF127" t="n">
        <v>1.596465792263923e-06</v>
      </c>
      <c r="AG127" t="n">
        <v>12</v>
      </c>
      <c r="AH127" t="n">
        <v>400427.7116755793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7.2686</v>
      </c>
      <c r="E128" t="n">
        <v>13.76</v>
      </c>
      <c r="F128" t="n">
        <v>10.49</v>
      </c>
      <c r="G128" t="n">
        <v>104.85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191.23</v>
      </c>
      <c r="Q128" t="n">
        <v>197.75</v>
      </c>
      <c r="R128" t="n">
        <v>30.4</v>
      </c>
      <c r="S128" t="n">
        <v>25.4</v>
      </c>
      <c r="T128" t="n">
        <v>1667.56</v>
      </c>
      <c r="U128" t="n">
        <v>0.84</v>
      </c>
      <c r="V128" t="n">
        <v>0.89</v>
      </c>
      <c r="W128" t="n">
        <v>2.95</v>
      </c>
      <c r="X128" t="n">
        <v>0.1</v>
      </c>
      <c r="Y128" t="n">
        <v>1</v>
      </c>
      <c r="Z128" t="n">
        <v>10</v>
      </c>
      <c r="AA128" t="n">
        <v>323.5027499463333</v>
      </c>
      <c r="AB128" t="n">
        <v>442.6307344106394</v>
      </c>
      <c r="AC128" t="n">
        <v>400.3866783546247</v>
      </c>
      <c r="AD128" t="n">
        <v>323502.7499463334</v>
      </c>
      <c r="AE128" t="n">
        <v>442630.7344106394</v>
      </c>
      <c r="AF128" t="n">
        <v>1.596619554155884e-06</v>
      </c>
      <c r="AG128" t="n">
        <v>12</v>
      </c>
      <c r="AH128" t="n">
        <v>400386.6783546247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7.271</v>
      </c>
      <c r="E129" t="n">
        <v>13.75</v>
      </c>
      <c r="F129" t="n">
        <v>10.48</v>
      </c>
      <c r="G129" t="n">
        <v>104.81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191.09</v>
      </c>
      <c r="Q129" t="n">
        <v>197.76</v>
      </c>
      <c r="R129" t="n">
        <v>30.23</v>
      </c>
      <c r="S129" t="n">
        <v>25.4</v>
      </c>
      <c r="T129" t="n">
        <v>1581.32</v>
      </c>
      <c r="U129" t="n">
        <v>0.84</v>
      </c>
      <c r="V129" t="n">
        <v>0.89</v>
      </c>
      <c r="W129" t="n">
        <v>2.95</v>
      </c>
      <c r="X129" t="n">
        <v>0.09</v>
      </c>
      <c r="Y129" t="n">
        <v>1</v>
      </c>
      <c r="Z129" t="n">
        <v>10</v>
      </c>
      <c r="AA129" t="n">
        <v>323.2922398051837</v>
      </c>
      <c r="AB129" t="n">
        <v>442.3427051484665</v>
      </c>
      <c r="AC129" t="n">
        <v>400.126138200982</v>
      </c>
      <c r="AD129" t="n">
        <v>323292.2398051837</v>
      </c>
      <c r="AE129" t="n">
        <v>442342.7051484665</v>
      </c>
      <c r="AF129" t="n">
        <v>1.597146737785465e-06</v>
      </c>
      <c r="AG129" t="n">
        <v>12</v>
      </c>
      <c r="AH129" t="n">
        <v>400126.138200982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7.267</v>
      </c>
      <c r="E130" t="n">
        <v>13.76</v>
      </c>
      <c r="F130" t="n">
        <v>10.49</v>
      </c>
      <c r="G130" t="n">
        <v>104.88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191.14</v>
      </c>
      <c r="Q130" t="n">
        <v>197.76</v>
      </c>
      <c r="R130" t="n">
        <v>30.38</v>
      </c>
      <c r="S130" t="n">
        <v>25.4</v>
      </c>
      <c r="T130" t="n">
        <v>1656.12</v>
      </c>
      <c r="U130" t="n">
        <v>0.84</v>
      </c>
      <c r="V130" t="n">
        <v>0.89</v>
      </c>
      <c r="W130" t="n">
        <v>2.95</v>
      </c>
      <c r="X130" t="n">
        <v>0.1</v>
      </c>
      <c r="Y130" t="n">
        <v>1</v>
      </c>
      <c r="Z130" t="n">
        <v>10</v>
      </c>
      <c r="AA130" t="n">
        <v>323.4769088761881</v>
      </c>
      <c r="AB130" t="n">
        <v>442.5953775184391</v>
      </c>
      <c r="AC130" t="n">
        <v>400.3546958745923</v>
      </c>
      <c r="AD130" t="n">
        <v>323476.9088761881</v>
      </c>
      <c r="AE130" t="n">
        <v>442595.3775184391</v>
      </c>
      <c r="AF130" t="n">
        <v>1.59626809840283e-06</v>
      </c>
      <c r="AG130" t="n">
        <v>12</v>
      </c>
      <c r="AH130" t="n">
        <v>400354.6958745923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7.2699</v>
      </c>
      <c r="E131" t="n">
        <v>13.76</v>
      </c>
      <c r="F131" t="n">
        <v>10.48</v>
      </c>
      <c r="G131" t="n">
        <v>104.83</v>
      </c>
      <c r="H131" t="n">
        <v>1.65</v>
      </c>
      <c r="I131" t="n">
        <v>6</v>
      </c>
      <c r="J131" t="n">
        <v>358.52</v>
      </c>
      <c r="K131" t="n">
        <v>61.2</v>
      </c>
      <c r="L131" t="n">
        <v>33.25</v>
      </c>
      <c r="M131" t="n">
        <v>4</v>
      </c>
      <c r="N131" t="n">
        <v>119.07</v>
      </c>
      <c r="O131" t="n">
        <v>44451.33</v>
      </c>
      <c r="P131" t="n">
        <v>191.06</v>
      </c>
      <c r="Q131" t="n">
        <v>197.77</v>
      </c>
      <c r="R131" t="n">
        <v>30.32</v>
      </c>
      <c r="S131" t="n">
        <v>25.4</v>
      </c>
      <c r="T131" t="n">
        <v>1627.29</v>
      </c>
      <c r="U131" t="n">
        <v>0.84</v>
      </c>
      <c r="V131" t="n">
        <v>0.89</v>
      </c>
      <c r="W131" t="n">
        <v>2.95</v>
      </c>
      <c r="X131" t="n">
        <v>0.09</v>
      </c>
      <c r="Y131" t="n">
        <v>1</v>
      </c>
      <c r="Z131" t="n">
        <v>10</v>
      </c>
      <c r="AA131" t="n">
        <v>323.2983096640064</v>
      </c>
      <c r="AB131" t="n">
        <v>442.3510101970909</v>
      </c>
      <c r="AC131" t="n">
        <v>400.1336506274218</v>
      </c>
      <c r="AD131" t="n">
        <v>323298.3096640063</v>
      </c>
      <c r="AE131" t="n">
        <v>442351.0101970909</v>
      </c>
      <c r="AF131" t="n">
        <v>1.59690511195524e-06</v>
      </c>
      <c r="AG131" t="n">
        <v>12</v>
      </c>
      <c r="AH131" t="n">
        <v>400133.6506274218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7.2707</v>
      </c>
      <c r="E132" t="n">
        <v>13.75</v>
      </c>
      <c r="F132" t="n">
        <v>10.48</v>
      </c>
      <c r="G132" t="n">
        <v>104.81</v>
      </c>
      <c r="H132" t="n">
        <v>1.66</v>
      </c>
      <c r="I132" t="n">
        <v>6</v>
      </c>
      <c r="J132" t="n">
        <v>359.17</v>
      </c>
      <c r="K132" t="n">
        <v>61.2</v>
      </c>
      <c r="L132" t="n">
        <v>33.5</v>
      </c>
      <c r="M132" t="n">
        <v>4</v>
      </c>
      <c r="N132" t="n">
        <v>119.48</v>
      </c>
      <c r="O132" t="n">
        <v>44532.57</v>
      </c>
      <c r="P132" t="n">
        <v>190.84</v>
      </c>
      <c r="Q132" t="n">
        <v>197.75</v>
      </c>
      <c r="R132" t="n">
        <v>30.22</v>
      </c>
      <c r="S132" t="n">
        <v>25.4</v>
      </c>
      <c r="T132" t="n">
        <v>1578.5</v>
      </c>
      <c r="U132" t="n">
        <v>0.84</v>
      </c>
      <c r="V132" t="n">
        <v>0.89</v>
      </c>
      <c r="W132" t="n">
        <v>2.95</v>
      </c>
      <c r="X132" t="n">
        <v>0.09</v>
      </c>
      <c r="Y132" t="n">
        <v>1</v>
      </c>
      <c r="Z132" t="n">
        <v>10</v>
      </c>
      <c r="AA132" t="n">
        <v>323.112899464212</v>
      </c>
      <c r="AB132" t="n">
        <v>442.0973237820115</v>
      </c>
      <c r="AC132" t="n">
        <v>399.9041756877465</v>
      </c>
      <c r="AD132" t="n">
        <v>323112.899464212</v>
      </c>
      <c r="AE132" t="n">
        <v>442097.3237820115</v>
      </c>
      <c r="AF132" t="n">
        <v>1.597080839831767e-06</v>
      </c>
      <c r="AG132" t="n">
        <v>12</v>
      </c>
      <c r="AH132" t="n">
        <v>399904.1756877465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7.2667</v>
      </c>
      <c r="E133" t="n">
        <v>13.76</v>
      </c>
      <c r="F133" t="n">
        <v>10.49</v>
      </c>
      <c r="G133" t="n">
        <v>104.89</v>
      </c>
      <c r="H133" t="n">
        <v>1.67</v>
      </c>
      <c r="I133" t="n">
        <v>6</v>
      </c>
      <c r="J133" t="n">
        <v>359.84</v>
      </c>
      <c r="K133" t="n">
        <v>61.2</v>
      </c>
      <c r="L133" t="n">
        <v>33.75</v>
      </c>
      <c r="M133" t="n">
        <v>4</v>
      </c>
      <c r="N133" t="n">
        <v>119.89</v>
      </c>
      <c r="O133" t="n">
        <v>44614.04</v>
      </c>
      <c r="P133" t="n">
        <v>190.94</v>
      </c>
      <c r="Q133" t="n">
        <v>197.77</v>
      </c>
      <c r="R133" t="n">
        <v>30.53</v>
      </c>
      <c r="S133" t="n">
        <v>25.4</v>
      </c>
      <c r="T133" t="n">
        <v>1730.5</v>
      </c>
      <c r="U133" t="n">
        <v>0.83</v>
      </c>
      <c r="V133" t="n">
        <v>0.89</v>
      </c>
      <c r="W133" t="n">
        <v>2.95</v>
      </c>
      <c r="X133" t="n">
        <v>0.1</v>
      </c>
      <c r="Y133" t="n">
        <v>1</v>
      </c>
      <c r="Z133" t="n">
        <v>10</v>
      </c>
      <c r="AA133" t="n">
        <v>323.3349219374077</v>
      </c>
      <c r="AB133" t="n">
        <v>442.4011047247782</v>
      </c>
      <c r="AC133" t="n">
        <v>400.1789642036947</v>
      </c>
      <c r="AD133" t="n">
        <v>323334.9219374077</v>
      </c>
      <c r="AE133" t="n">
        <v>442401.1047247782</v>
      </c>
      <c r="AF133" t="n">
        <v>1.596202200449132e-06</v>
      </c>
      <c r="AG133" t="n">
        <v>12</v>
      </c>
      <c r="AH133" t="n">
        <v>400178.9642036947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7.2638</v>
      </c>
      <c r="E134" t="n">
        <v>13.77</v>
      </c>
      <c r="F134" t="n">
        <v>10.49</v>
      </c>
      <c r="G134" t="n">
        <v>104.94</v>
      </c>
      <c r="H134" t="n">
        <v>1.68</v>
      </c>
      <c r="I134" t="n">
        <v>6</v>
      </c>
      <c r="J134" t="n">
        <v>360.5</v>
      </c>
      <c r="K134" t="n">
        <v>61.2</v>
      </c>
      <c r="L134" t="n">
        <v>34</v>
      </c>
      <c r="M134" t="n">
        <v>4</v>
      </c>
      <c r="N134" t="n">
        <v>120.3</v>
      </c>
      <c r="O134" t="n">
        <v>44695.75</v>
      </c>
      <c r="P134" t="n">
        <v>190.81</v>
      </c>
      <c r="Q134" t="n">
        <v>197.75</v>
      </c>
      <c r="R134" t="n">
        <v>30.68</v>
      </c>
      <c r="S134" t="n">
        <v>25.4</v>
      </c>
      <c r="T134" t="n">
        <v>1804.43</v>
      </c>
      <c r="U134" t="n">
        <v>0.83</v>
      </c>
      <c r="V134" t="n">
        <v>0.89</v>
      </c>
      <c r="W134" t="n">
        <v>2.95</v>
      </c>
      <c r="X134" t="n">
        <v>0.1</v>
      </c>
      <c r="Y134" t="n">
        <v>1</v>
      </c>
      <c r="Z134" t="n">
        <v>10</v>
      </c>
      <c r="AA134" t="n">
        <v>323.3128142439074</v>
      </c>
      <c r="AB134" t="n">
        <v>442.3708560032084</v>
      </c>
      <c r="AC134" t="n">
        <v>400.1516023776573</v>
      </c>
      <c r="AD134" t="n">
        <v>323312.8142439074</v>
      </c>
      <c r="AE134" t="n">
        <v>442370.8560032084</v>
      </c>
      <c r="AF134" t="n">
        <v>1.595565186896722e-06</v>
      </c>
      <c r="AG134" t="n">
        <v>12</v>
      </c>
      <c r="AH134" t="n">
        <v>400151.6023776573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7.3028</v>
      </c>
      <c r="E135" t="n">
        <v>13.69</v>
      </c>
      <c r="F135" t="n">
        <v>10.47</v>
      </c>
      <c r="G135" t="n">
        <v>125.7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190.7</v>
      </c>
      <c r="Q135" t="n">
        <v>197.75</v>
      </c>
      <c r="R135" t="n">
        <v>30.03</v>
      </c>
      <c r="S135" t="n">
        <v>25.4</v>
      </c>
      <c r="T135" t="n">
        <v>1487.25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322.1374133731371</v>
      </c>
      <c r="AB135" t="n">
        <v>440.7626206767939</v>
      </c>
      <c r="AC135" t="n">
        <v>398.6968547736233</v>
      </c>
      <c r="AD135" t="n">
        <v>322137.4133731371</v>
      </c>
      <c r="AE135" t="n">
        <v>440762.6206767939</v>
      </c>
      <c r="AF135" t="n">
        <v>1.604131920877417e-06</v>
      </c>
      <c r="AG135" t="n">
        <v>12</v>
      </c>
      <c r="AH135" t="n">
        <v>398696.8547736233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7.3043</v>
      </c>
      <c r="E136" t="n">
        <v>13.69</v>
      </c>
      <c r="F136" t="n">
        <v>10.47</v>
      </c>
      <c r="G136" t="n">
        <v>125.66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190.97</v>
      </c>
      <c r="Q136" t="n">
        <v>197.75</v>
      </c>
      <c r="R136" t="n">
        <v>29.97</v>
      </c>
      <c r="S136" t="n">
        <v>25.4</v>
      </c>
      <c r="T136" t="n">
        <v>1454.3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322.3000931548481</v>
      </c>
      <c r="AB136" t="n">
        <v>440.9852063310562</v>
      </c>
      <c r="AC136" t="n">
        <v>398.8981971654437</v>
      </c>
      <c r="AD136" t="n">
        <v>322300.0931548481</v>
      </c>
      <c r="AE136" t="n">
        <v>440985.2063310562</v>
      </c>
      <c r="AF136" t="n">
        <v>1.604461410645905e-06</v>
      </c>
      <c r="AG136" t="n">
        <v>12</v>
      </c>
      <c r="AH136" t="n">
        <v>398898.1971654437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7.3021</v>
      </c>
      <c r="E137" t="n">
        <v>13.69</v>
      </c>
      <c r="F137" t="n">
        <v>10.48</v>
      </c>
      <c r="G137" t="n">
        <v>125.71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191.29</v>
      </c>
      <c r="Q137" t="n">
        <v>197.75</v>
      </c>
      <c r="R137" t="n">
        <v>30.09</v>
      </c>
      <c r="S137" t="n">
        <v>25.4</v>
      </c>
      <c r="T137" t="n">
        <v>1514.36</v>
      </c>
      <c r="U137" t="n">
        <v>0.84</v>
      </c>
      <c r="V137" t="n">
        <v>0.89</v>
      </c>
      <c r="W137" t="n">
        <v>2.95</v>
      </c>
      <c r="X137" t="n">
        <v>0.09</v>
      </c>
      <c r="Y137" t="n">
        <v>1</v>
      </c>
      <c r="Z137" t="n">
        <v>10</v>
      </c>
      <c r="AA137" t="n">
        <v>322.6383215112969</v>
      </c>
      <c r="AB137" t="n">
        <v>441.4479852899315</v>
      </c>
      <c r="AC137" t="n">
        <v>399.3168091499983</v>
      </c>
      <c r="AD137" t="n">
        <v>322638.3215112969</v>
      </c>
      <c r="AE137" t="n">
        <v>441447.9852899315</v>
      </c>
      <c r="AF137" t="n">
        <v>1.603978158985455e-06</v>
      </c>
      <c r="AG137" t="n">
        <v>12</v>
      </c>
      <c r="AH137" t="n">
        <v>399316.8091499983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7.3018</v>
      </c>
      <c r="E138" t="n">
        <v>13.7</v>
      </c>
      <c r="F138" t="n">
        <v>10.48</v>
      </c>
      <c r="G138" t="n">
        <v>125.72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191.5</v>
      </c>
      <c r="Q138" t="n">
        <v>197.75</v>
      </c>
      <c r="R138" t="n">
        <v>30.16</v>
      </c>
      <c r="S138" t="n">
        <v>25.4</v>
      </c>
      <c r="T138" t="n">
        <v>1549.53</v>
      </c>
      <c r="U138" t="n">
        <v>0.84</v>
      </c>
      <c r="V138" t="n">
        <v>0.89</v>
      </c>
      <c r="W138" t="n">
        <v>2.95</v>
      </c>
      <c r="X138" t="n">
        <v>0.09</v>
      </c>
      <c r="Y138" t="n">
        <v>1</v>
      </c>
      <c r="Z138" t="n">
        <v>10</v>
      </c>
      <c r="AA138" t="n">
        <v>322.8025515570676</v>
      </c>
      <c r="AB138" t="n">
        <v>441.6726920838732</v>
      </c>
      <c r="AC138" t="n">
        <v>399.5200702429041</v>
      </c>
      <c r="AD138" t="n">
        <v>322802.5515570676</v>
      </c>
      <c r="AE138" t="n">
        <v>441672.6920838732</v>
      </c>
      <c r="AF138" t="n">
        <v>1.603912261031758e-06</v>
      </c>
      <c r="AG138" t="n">
        <v>12</v>
      </c>
      <c r="AH138" t="n">
        <v>399520.0702429041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7.3002</v>
      </c>
      <c r="E139" t="n">
        <v>13.7</v>
      </c>
      <c r="F139" t="n">
        <v>10.48</v>
      </c>
      <c r="G139" t="n">
        <v>125.76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191.78</v>
      </c>
      <c r="Q139" t="n">
        <v>197.75</v>
      </c>
      <c r="R139" t="n">
        <v>30.16</v>
      </c>
      <c r="S139" t="n">
        <v>25.4</v>
      </c>
      <c r="T139" t="n">
        <v>1551.7</v>
      </c>
      <c r="U139" t="n">
        <v>0.84</v>
      </c>
      <c r="V139" t="n">
        <v>0.89</v>
      </c>
      <c r="W139" t="n">
        <v>2.95</v>
      </c>
      <c r="X139" t="n">
        <v>0.09</v>
      </c>
      <c r="Y139" t="n">
        <v>1</v>
      </c>
      <c r="Z139" t="n">
        <v>10</v>
      </c>
      <c r="AA139" t="n">
        <v>323.052492284117</v>
      </c>
      <c r="AB139" t="n">
        <v>442.0146720132289</v>
      </c>
      <c r="AC139" t="n">
        <v>399.829412087774</v>
      </c>
      <c r="AD139" t="n">
        <v>323052.492284117</v>
      </c>
      <c r="AE139" t="n">
        <v>442014.6720132289</v>
      </c>
      <c r="AF139" t="n">
        <v>1.603560805278703e-06</v>
      </c>
      <c r="AG139" t="n">
        <v>12</v>
      </c>
      <c r="AH139" t="n">
        <v>399829.412087774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7.3021</v>
      </c>
      <c r="E140" t="n">
        <v>13.69</v>
      </c>
      <c r="F140" t="n">
        <v>10.48</v>
      </c>
      <c r="G140" t="n">
        <v>125.71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191.92</v>
      </c>
      <c r="Q140" t="n">
        <v>197.75</v>
      </c>
      <c r="R140" t="n">
        <v>30.1</v>
      </c>
      <c r="S140" t="n">
        <v>25.4</v>
      </c>
      <c r="T140" t="n">
        <v>1519.52</v>
      </c>
      <c r="U140" t="n">
        <v>0.84</v>
      </c>
      <c r="V140" t="n">
        <v>0.89</v>
      </c>
      <c r="W140" t="n">
        <v>2.95</v>
      </c>
      <c r="X140" t="n">
        <v>0.09</v>
      </c>
      <c r="Y140" t="n">
        <v>1</v>
      </c>
      <c r="Z140" t="n">
        <v>10</v>
      </c>
      <c r="AA140" t="n">
        <v>323.1078349248606</v>
      </c>
      <c r="AB140" t="n">
        <v>442.0903942558393</v>
      </c>
      <c r="AC140" t="n">
        <v>399.8979075058265</v>
      </c>
      <c r="AD140" t="n">
        <v>323107.8349248606</v>
      </c>
      <c r="AE140" t="n">
        <v>442090.3942558393</v>
      </c>
      <c r="AF140" t="n">
        <v>1.603978158985455e-06</v>
      </c>
      <c r="AG140" t="n">
        <v>12</v>
      </c>
      <c r="AH140" t="n">
        <v>399897.9075058266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7.3034</v>
      </c>
      <c r="E141" t="n">
        <v>13.69</v>
      </c>
      <c r="F141" t="n">
        <v>10.47</v>
      </c>
      <c r="G141" t="n">
        <v>125.68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192.05</v>
      </c>
      <c r="Q141" t="n">
        <v>197.79</v>
      </c>
      <c r="R141" t="n">
        <v>29.97</v>
      </c>
      <c r="S141" t="n">
        <v>25.4</v>
      </c>
      <c r="T141" t="n">
        <v>1458.38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323.1279407045147</v>
      </c>
      <c r="AB141" t="n">
        <v>442.1179038705665</v>
      </c>
      <c r="AC141" t="n">
        <v>399.922791641534</v>
      </c>
      <c r="AD141" t="n">
        <v>323127.9407045147</v>
      </c>
      <c r="AE141" t="n">
        <v>442117.9038705665</v>
      </c>
      <c r="AF141" t="n">
        <v>1.604263716784812e-06</v>
      </c>
      <c r="AG141" t="n">
        <v>12</v>
      </c>
      <c r="AH141" t="n">
        <v>399922.7916415341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7.3031</v>
      </c>
      <c r="E142" t="n">
        <v>13.69</v>
      </c>
      <c r="F142" t="n">
        <v>10.47</v>
      </c>
      <c r="G142" t="n">
        <v>125.69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192.25</v>
      </c>
      <c r="Q142" t="n">
        <v>197.75</v>
      </c>
      <c r="R142" t="n">
        <v>29.95</v>
      </c>
      <c r="S142" t="n">
        <v>25.4</v>
      </c>
      <c r="T142" t="n">
        <v>1445.97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323.2847100556529</v>
      </c>
      <c r="AB142" t="n">
        <v>442.3324026129693</v>
      </c>
      <c r="AC142" t="n">
        <v>400.116818925013</v>
      </c>
      <c r="AD142" t="n">
        <v>323284.7100556529</v>
      </c>
      <c r="AE142" t="n">
        <v>442332.4026129693</v>
      </c>
      <c r="AF142" t="n">
        <v>1.604197818831114e-06</v>
      </c>
      <c r="AG142" t="n">
        <v>12</v>
      </c>
      <c r="AH142" t="n">
        <v>400116.818925013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7.3052</v>
      </c>
      <c r="E143" t="n">
        <v>13.69</v>
      </c>
      <c r="F143" t="n">
        <v>10.47</v>
      </c>
      <c r="G143" t="n">
        <v>125.64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192.3</v>
      </c>
      <c r="Q143" t="n">
        <v>197.76</v>
      </c>
      <c r="R143" t="n">
        <v>29.89</v>
      </c>
      <c r="S143" t="n">
        <v>25.4</v>
      </c>
      <c r="T143" t="n">
        <v>1417.07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323.2677625344866</v>
      </c>
      <c r="AB143" t="n">
        <v>442.3092142668376</v>
      </c>
      <c r="AC143" t="n">
        <v>400.095843642091</v>
      </c>
      <c r="AD143" t="n">
        <v>323267.7625344865</v>
      </c>
      <c r="AE143" t="n">
        <v>442309.2142668376</v>
      </c>
      <c r="AF143" t="n">
        <v>1.604659104506998e-06</v>
      </c>
      <c r="AG143" t="n">
        <v>12</v>
      </c>
      <c r="AH143" t="n">
        <v>400095.843642091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7.3048</v>
      </c>
      <c r="E144" t="n">
        <v>13.69</v>
      </c>
      <c r="F144" t="n">
        <v>10.47</v>
      </c>
      <c r="G144" t="n">
        <v>125.65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192.57</v>
      </c>
      <c r="Q144" t="n">
        <v>197.75</v>
      </c>
      <c r="R144" t="n">
        <v>29.98</v>
      </c>
      <c r="S144" t="n">
        <v>25.4</v>
      </c>
      <c r="T144" t="n">
        <v>1459.08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323.4792306269304</v>
      </c>
      <c r="AB144" t="n">
        <v>442.5985542402331</v>
      </c>
      <c r="AC144" t="n">
        <v>400.3575694145168</v>
      </c>
      <c r="AD144" t="n">
        <v>323479.2306269304</v>
      </c>
      <c r="AE144" t="n">
        <v>442598.5542402331</v>
      </c>
      <c r="AF144" t="n">
        <v>1.604571240568734e-06</v>
      </c>
      <c r="AG144" t="n">
        <v>12</v>
      </c>
      <c r="AH144" t="n">
        <v>400357.5694145168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7.3046</v>
      </c>
      <c r="E145" t="n">
        <v>13.69</v>
      </c>
      <c r="F145" t="n">
        <v>10.47</v>
      </c>
      <c r="G145" t="n">
        <v>125.66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192.78</v>
      </c>
      <c r="Q145" t="n">
        <v>197.75</v>
      </c>
      <c r="R145" t="n">
        <v>29.94</v>
      </c>
      <c r="S145" t="n">
        <v>25.4</v>
      </c>
      <c r="T145" t="n">
        <v>1442.79</v>
      </c>
      <c r="U145" t="n">
        <v>0.85</v>
      </c>
      <c r="V145" t="n">
        <v>0.89</v>
      </c>
      <c r="W145" t="n">
        <v>2.95</v>
      </c>
      <c r="X145" t="n">
        <v>0.08</v>
      </c>
      <c r="Y145" t="n">
        <v>1</v>
      </c>
      <c r="Z145" t="n">
        <v>10</v>
      </c>
      <c r="AA145" t="n">
        <v>323.640848682263</v>
      </c>
      <c r="AB145" t="n">
        <v>442.8196871936246</v>
      </c>
      <c r="AC145" t="n">
        <v>400.5575977491987</v>
      </c>
      <c r="AD145" t="n">
        <v>323640.8486822631</v>
      </c>
      <c r="AE145" t="n">
        <v>442819.6871936246</v>
      </c>
      <c r="AF145" t="n">
        <v>1.604527308599603e-06</v>
      </c>
      <c r="AG145" t="n">
        <v>12</v>
      </c>
      <c r="AH145" t="n">
        <v>400557.5977491987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7.3062</v>
      </c>
      <c r="E146" t="n">
        <v>13.69</v>
      </c>
      <c r="F146" t="n">
        <v>10.47</v>
      </c>
      <c r="G146" t="n">
        <v>125.62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192.86</v>
      </c>
      <c r="Q146" t="n">
        <v>197.76</v>
      </c>
      <c r="R146" t="n">
        <v>29.77</v>
      </c>
      <c r="S146" t="n">
        <v>25.4</v>
      </c>
      <c r="T146" t="n">
        <v>1358.43</v>
      </c>
      <c r="U146" t="n">
        <v>0.85</v>
      </c>
      <c r="V146" t="n">
        <v>0.89</v>
      </c>
      <c r="W146" t="n">
        <v>2.95</v>
      </c>
      <c r="X146" t="n">
        <v>0.08</v>
      </c>
      <c r="Y146" t="n">
        <v>1</v>
      </c>
      <c r="Z146" t="n">
        <v>10</v>
      </c>
      <c r="AA146" t="n">
        <v>323.6590724529097</v>
      </c>
      <c r="AB146" t="n">
        <v>442.8446217605994</v>
      </c>
      <c r="AC146" t="n">
        <v>400.5801525960973</v>
      </c>
      <c r="AD146" t="n">
        <v>323659.0724529097</v>
      </c>
      <c r="AE146" t="n">
        <v>442844.6217605994</v>
      </c>
      <c r="AF146" t="n">
        <v>1.604878764352657e-06</v>
      </c>
      <c r="AG146" t="n">
        <v>12</v>
      </c>
      <c r="AH146" t="n">
        <v>400580.1525960973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7.308</v>
      </c>
      <c r="E147" t="n">
        <v>13.68</v>
      </c>
      <c r="F147" t="n">
        <v>10.46</v>
      </c>
      <c r="G147" t="n">
        <v>125.58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192.87</v>
      </c>
      <c r="Q147" t="n">
        <v>197.75</v>
      </c>
      <c r="R147" t="n">
        <v>29.72</v>
      </c>
      <c r="S147" t="n">
        <v>25.4</v>
      </c>
      <c r="T147" t="n">
        <v>1333.51</v>
      </c>
      <c r="U147" t="n">
        <v>0.85</v>
      </c>
      <c r="V147" t="n">
        <v>0.89</v>
      </c>
      <c r="W147" t="n">
        <v>2.95</v>
      </c>
      <c r="X147" t="n">
        <v>0.08</v>
      </c>
      <c r="Y147" t="n">
        <v>1</v>
      </c>
      <c r="Z147" t="n">
        <v>10</v>
      </c>
      <c r="AA147" t="n">
        <v>323.5767844293175</v>
      </c>
      <c r="AB147" t="n">
        <v>442.7320316564291</v>
      </c>
      <c r="AC147" t="n">
        <v>400.4783079334478</v>
      </c>
      <c r="AD147" t="n">
        <v>323576.7844293175</v>
      </c>
      <c r="AE147" t="n">
        <v>442732.0316564291</v>
      </c>
      <c r="AF147" t="n">
        <v>1.605274152074843e-06</v>
      </c>
      <c r="AG147" t="n">
        <v>12</v>
      </c>
      <c r="AH147" t="n">
        <v>400478.3079334478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7.3059</v>
      </c>
      <c r="E148" t="n">
        <v>13.69</v>
      </c>
      <c r="F148" t="n">
        <v>10.47</v>
      </c>
      <c r="G148" t="n">
        <v>125.63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193.16</v>
      </c>
      <c r="Q148" t="n">
        <v>197.75</v>
      </c>
      <c r="R148" t="n">
        <v>29.82</v>
      </c>
      <c r="S148" t="n">
        <v>25.4</v>
      </c>
      <c r="T148" t="n">
        <v>1379.49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323.890290707268</v>
      </c>
      <c r="AB148" t="n">
        <v>443.160984776842</v>
      </c>
      <c r="AC148" t="n">
        <v>400.866322370088</v>
      </c>
      <c r="AD148" t="n">
        <v>323890.2907072681</v>
      </c>
      <c r="AE148" t="n">
        <v>443160.984776842</v>
      </c>
      <c r="AF148" t="n">
        <v>1.604812866398959e-06</v>
      </c>
      <c r="AG148" t="n">
        <v>12</v>
      </c>
      <c r="AH148" t="n">
        <v>400866.322370088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7.3055</v>
      </c>
      <c r="E149" t="n">
        <v>13.69</v>
      </c>
      <c r="F149" t="n">
        <v>10.47</v>
      </c>
      <c r="G149" t="n">
        <v>125.64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193.32</v>
      </c>
      <c r="Q149" t="n">
        <v>197.76</v>
      </c>
      <c r="R149" t="n">
        <v>29.79</v>
      </c>
      <c r="S149" t="n">
        <v>25.4</v>
      </c>
      <c r="T149" t="n">
        <v>1366.92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324.0198322431777</v>
      </c>
      <c r="AB149" t="n">
        <v>443.3382292212428</v>
      </c>
      <c r="AC149" t="n">
        <v>401.0266508534793</v>
      </c>
      <c r="AD149" t="n">
        <v>324019.8322431777</v>
      </c>
      <c r="AE149" t="n">
        <v>443338.2292212428</v>
      </c>
      <c r="AF149" t="n">
        <v>1.604725002460696e-06</v>
      </c>
      <c r="AG149" t="n">
        <v>12</v>
      </c>
      <c r="AH149" t="n">
        <v>401026.6508534793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7.3058</v>
      </c>
      <c r="E150" t="n">
        <v>13.69</v>
      </c>
      <c r="F150" t="n">
        <v>10.47</v>
      </c>
      <c r="G150" t="n">
        <v>125.63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193.44</v>
      </c>
      <c r="Q150" t="n">
        <v>197.75</v>
      </c>
      <c r="R150" t="n">
        <v>29.87</v>
      </c>
      <c r="S150" t="n">
        <v>25.4</v>
      </c>
      <c r="T150" t="n">
        <v>1407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324.1014464299428</v>
      </c>
      <c r="AB150" t="n">
        <v>443.4498973521386</v>
      </c>
      <c r="AC150" t="n">
        <v>401.1276615346896</v>
      </c>
      <c r="AD150" t="n">
        <v>324101.4464299428</v>
      </c>
      <c r="AE150" t="n">
        <v>443449.8973521386</v>
      </c>
      <c r="AF150" t="n">
        <v>1.604790900414393e-06</v>
      </c>
      <c r="AG150" t="n">
        <v>12</v>
      </c>
      <c r="AH150" t="n">
        <v>401127.6615346896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7.3052</v>
      </c>
      <c r="E151" t="n">
        <v>13.69</v>
      </c>
      <c r="F151" t="n">
        <v>10.47</v>
      </c>
      <c r="G151" t="n">
        <v>125.64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193.68</v>
      </c>
      <c r="Q151" t="n">
        <v>197.77</v>
      </c>
      <c r="R151" t="n">
        <v>29.88</v>
      </c>
      <c r="S151" t="n">
        <v>25.4</v>
      </c>
      <c r="T151" t="n">
        <v>1411.31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324.2957840564712</v>
      </c>
      <c r="AB151" t="n">
        <v>443.7157986663257</v>
      </c>
      <c r="AC151" t="n">
        <v>401.3681856006456</v>
      </c>
      <c r="AD151" t="n">
        <v>324295.7840564712</v>
      </c>
      <c r="AE151" t="n">
        <v>443715.7986663257</v>
      </c>
      <c r="AF151" t="n">
        <v>1.604659104506998e-06</v>
      </c>
      <c r="AG151" t="n">
        <v>12</v>
      </c>
      <c r="AH151" t="n">
        <v>401368.1856006455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7.3049</v>
      </c>
      <c r="E152" t="n">
        <v>13.69</v>
      </c>
      <c r="F152" t="n">
        <v>10.47</v>
      </c>
      <c r="G152" t="n">
        <v>125.65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193.73</v>
      </c>
      <c r="Q152" t="n">
        <v>197.75</v>
      </c>
      <c r="R152" t="n">
        <v>29.94</v>
      </c>
      <c r="S152" t="n">
        <v>25.4</v>
      </c>
      <c r="T152" t="n">
        <v>1439.19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324.3408166806356</v>
      </c>
      <c r="AB152" t="n">
        <v>443.7774142894066</v>
      </c>
      <c r="AC152" t="n">
        <v>401.4239207151376</v>
      </c>
      <c r="AD152" t="n">
        <v>324340.8166806356</v>
      </c>
      <c r="AE152" t="n">
        <v>443777.4142894066</v>
      </c>
      <c r="AF152" t="n">
        <v>1.6045932065533e-06</v>
      </c>
      <c r="AG152" t="n">
        <v>12</v>
      </c>
      <c r="AH152" t="n">
        <v>401423.9207151376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7.3049</v>
      </c>
      <c r="E153" t="n">
        <v>13.69</v>
      </c>
      <c r="F153" t="n">
        <v>10.47</v>
      </c>
      <c r="G153" t="n">
        <v>125.65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193.86</v>
      </c>
      <c r="Q153" t="n">
        <v>197.75</v>
      </c>
      <c r="R153" t="n">
        <v>29.96</v>
      </c>
      <c r="S153" t="n">
        <v>25.4</v>
      </c>
      <c r="T153" t="n">
        <v>1451.33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324.4376632649427</v>
      </c>
      <c r="AB153" t="n">
        <v>443.9099240586253</v>
      </c>
      <c r="AC153" t="n">
        <v>401.5437839379608</v>
      </c>
      <c r="AD153" t="n">
        <v>324437.6632649427</v>
      </c>
      <c r="AE153" t="n">
        <v>443909.9240586254</v>
      </c>
      <c r="AF153" t="n">
        <v>1.6045932065533e-06</v>
      </c>
      <c r="AG153" t="n">
        <v>12</v>
      </c>
      <c r="AH153" t="n">
        <v>401543.7839379608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7.3053</v>
      </c>
      <c r="E154" t="n">
        <v>13.69</v>
      </c>
      <c r="F154" t="n">
        <v>10.47</v>
      </c>
      <c r="G154" t="n">
        <v>125.64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193.97</v>
      </c>
      <c r="Q154" t="n">
        <v>197.75</v>
      </c>
      <c r="R154" t="n">
        <v>29.92</v>
      </c>
      <c r="S154" t="n">
        <v>25.4</v>
      </c>
      <c r="T154" t="n">
        <v>1428.97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324.5092201036034</v>
      </c>
      <c r="AB154" t="n">
        <v>444.0078312821458</v>
      </c>
      <c r="AC154" t="n">
        <v>401.6323470334821</v>
      </c>
      <c r="AD154" t="n">
        <v>324509.2201036034</v>
      </c>
      <c r="AE154" t="n">
        <v>444007.8312821458</v>
      </c>
      <c r="AF154" t="n">
        <v>1.604681070491564e-06</v>
      </c>
      <c r="AG154" t="n">
        <v>12</v>
      </c>
      <c r="AH154" t="n">
        <v>401632.3470334821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7.3048</v>
      </c>
      <c r="E155" t="n">
        <v>13.69</v>
      </c>
      <c r="F155" t="n">
        <v>10.47</v>
      </c>
      <c r="G155" t="n">
        <v>125.65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3</v>
      </c>
      <c r="N155" t="n">
        <v>129.43</v>
      </c>
      <c r="O155" t="n">
        <v>46469.38</v>
      </c>
      <c r="P155" t="n">
        <v>194.09</v>
      </c>
      <c r="Q155" t="n">
        <v>197.75</v>
      </c>
      <c r="R155" t="n">
        <v>29.89</v>
      </c>
      <c r="S155" t="n">
        <v>25.4</v>
      </c>
      <c r="T155" t="n">
        <v>1418.47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324.6116061911864</v>
      </c>
      <c r="AB155" t="n">
        <v>444.1479204441323</v>
      </c>
      <c r="AC155" t="n">
        <v>401.759066282465</v>
      </c>
      <c r="AD155" t="n">
        <v>324611.6061911864</v>
      </c>
      <c r="AE155" t="n">
        <v>444147.9204441323</v>
      </c>
      <c r="AF155" t="n">
        <v>1.604571240568734e-06</v>
      </c>
      <c r="AG155" t="n">
        <v>12</v>
      </c>
      <c r="AH155" t="n">
        <v>401759.0662824649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7.3064</v>
      </c>
      <c r="E156" t="n">
        <v>13.69</v>
      </c>
      <c r="F156" t="n">
        <v>10.47</v>
      </c>
      <c r="G156" t="n">
        <v>125.62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3</v>
      </c>
      <c r="N156" t="n">
        <v>129.89</v>
      </c>
      <c r="O156" t="n">
        <v>46556.77</v>
      </c>
      <c r="P156" t="n">
        <v>194.09</v>
      </c>
      <c r="Q156" t="n">
        <v>197.75</v>
      </c>
      <c r="R156" t="n">
        <v>29.85</v>
      </c>
      <c r="S156" t="n">
        <v>25.4</v>
      </c>
      <c r="T156" t="n">
        <v>1395.24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324.5700312179749</v>
      </c>
      <c r="AB156" t="n">
        <v>444.0910357316261</v>
      </c>
      <c r="AC156" t="n">
        <v>401.707610567082</v>
      </c>
      <c r="AD156" t="n">
        <v>324570.0312179749</v>
      </c>
      <c r="AE156" t="n">
        <v>444091.035731626</v>
      </c>
      <c r="AF156" t="n">
        <v>1.604922696321788e-06</v>
      </c>
      <c r="AG156" t="n">
        <v>12</v>
      </c>
      <c r="AH156" t="n">
        <v>401707.6105670821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7.308</v>
      </c>
      <c r="E157" t="n">
        <v>13.68</v>
      </c>
      <c r="F157" t="n">
        <v>10.46</v>
      </c>
      <c r="G157" t="n">
        <v>125.58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3</v>
      </c>
      <c r="N157" t="n">
        <v>130.35</v>
      </c>
      <c r="O157" t="n">
        <v>46644.44</v>
      </c>
      <c r="P157" t="n">
        <v>194.21</v>
      </c>
      <c r="Q157" t="n">
        <v>197.76</v>
      </c>
      <c r="R157" t="n">
        <v>29.8</v>
      </c>
      <c r="S157" t="n">
        <v>25.4</v>
      </c>
      <c r="T157" t="n">
        <v>1371.61</v>
      </c>
      <c r="U157" t="n">
        <v>0.85</v>
      </c>
      <c r="V157" t="n">
        <v>0.89</v>
      </c>
      <c r="W157" t="n">
        <v>2.94</v>
      </c>
      <c r="X157" t="n">
        <v>0.07000000000000001</v>
      </c>
      <c r="Y157" t="n">
        <v>1</v>
      </c>
      <c r="Z157" t="n">
        <v>10</v>
      </c>
      <c r="AA157" t="n">
        <v>324.5746257648024</v>
      </c>
      <c r="AB157" t="n">
        <v>444.0973221932925</v>
      </c>
      <c r="AC157" t="n">
        <v>401.7132970576703</v>
      </c>
      <c r="AD157" t="n">
        <v>324574.6257648024</v>
      </c>
      <c r="AE157" t="n">
        <v>444097.3221932926</v>
      </c>
      <c r="AF157" t="n">
        <v>1.605274152074843e-06</v>
      </c>
      <c r="AG157" t="n">
        <v>12</v>
      </c>
      <c r="AH157" t="n">
        <v>401713.2970576703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7.3071</v>
      </c>
      <c r="E158" t="n">
        <v>13.69</v>
      </c>
      <c r="F158" t="n">
        <v>10.47</v>
      </c>
      <c r="G158" t="n">
        <v>125.6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3</v>
      </c>
      <c r="N158" t="n">
        <v>130.81</v>
      </c>
      <c r="O158" t="n">
        <v>46732.41</v>
      </c>
      <c r="P158" t="n">
        <v>194.27</v>
      </c>
      <c r="Q158" t="n">
        <v>197.75</v>
      </c>
      <c r="R158" t="n">
        <v>29.79</v>
      </c>
      <c r="S158" t="n">
        <v>25.4</v>
      </c>
      <c r="T158" t="n">
        <v>1363.64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324.685902789996</v>
      </c>
      <c r="AB158" t="n">
        <v>444.2495763283582</v>
      </c>
      <c r="AC158" t="n">
        <v>401.8510202717752</v>
      </c>
      <c r="AD158" t="n">
        <v>324685.9027899959</v>
      </c>
      <c r="AE158" t="n">
        <v>444249.5763283581</v>
      </c>
      <c r="AF158" t="n">
        <v>1.605076458213749e-06</v>
      </c>
      <c r="AG158" t="n">
        <v>12</v>
      </c>
      <c r="AH158" t="n">
        <v>401851.0202717752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5.7922</v>
      </c>
      <c r="E2" t="n">
        <v>17.26</v>
      </c>
      <c r="F2" t="n">
        <v>12.39</v>
      </c>
      <c r="G2" t="n">
        <v>7.51</v>
      </c>
      <c r="H2" t="n">
        <v>0.13</v>
      </c>
      <c r="I2" t="n">
        <v>99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136.68</v>
      </c>
      <c r="Q2" t="n">
        <v>198</v>
      </c>
      <c r="R2" t="n">
        <v>89.62</v>
      </c>
      <c r="S2" t="n">
        <v>25.4</v>
      </c>
      <c r="T2" t="n">
        <v>30813.48</v>
      </c>
      <c r="U2" t="n">
        <v>0.28</v>
      </c>
      <c r="V2" t="n">
        <v>0.75</v>
      </c>
      <c r="W2" t="n">
        <v>3.1</v>
      </c>
      <c r="X2" t="n">
        <v>1.99</v>
      </c>
      <c r="Y2" t="n">
        <v>1</v>
      </c>
      <c r="Z2" t="n">
        <v>10</v>
      </c>
      <c r="AA2" t="n">
        <v>327.2374210613261</v>
      </c>
      <c r="AB2" t="n">
        <v>447.7406761922338</v>
      </c>
      <c r="AC2" t="n">
        <v>405.008934464432</v>
      </c>
      <c r="AD2" t="n">
        <v>327237.4210613261</v>
      </c>
      <c r="AE2" t="n">
        <v>447740.6761922337</v>
      </c>
      <c r="AF2" t="n">
        <v>1.441003215804633e-06</v>
      </c>
      <c r="AG2" t="n">
        <v>15</v>
      </c>
      <c r="AH2" t="n">
        <v>405008.934464432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6.1648</v>
      </c>
      <c r="E3" t="n">
        <v>16.22</v>
      </c>
      <c r="F3" t="n">
        <v>11.94</v>
      </c>
      <c r="G3" t="n">
        <v>9.31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131.59</v>
      </c>
      <c r="Q3" t="n">
        <v>197.92</v>
      </c>
      <c r="R3" t="n">
        <v>75.42</v>
      </c>
      <c r="S3" t="n">
        <v>25.4</v>
      </c>
      <c r="T3" t="n">
        <v>23819.8</v>
      </c>
      <c r="U3" t="n">
        <v>0.34</v>
      </c>
      <c r="V3" t="n">
        <v>0.78</v>
      </c>
      <c r="W3" t="n">
        <v>3.07</v>
      </c>
      <c r="X3" t="n">
        <v>1.55</v>
      </c>
      <c r="Y3" t="n">
        <v>1</v>
      </c>
      <c r="Z3" t="n">
        <v>10</v>
      </c>
      <c r="AA3" t="n">
        <v>310.3615897422999</v>
      </c>
      <c r="AB3" t="n">
        <v>424.6504192724092</v>
      </c>
      <c r="AC3" t="n">
        <v>384.1223792576563</v>
      </c>
      <c r="AD3" t="n">
        <v>310361.5897422999</v>
      </c>
      <c r="AE3" t="n">
        <v>424650.4192724092</v>
      </c>
      <c r="AF3" t="n">
        <v>1.533699911051484e-06</v>
      </c>
      <c r="AG3" t="n">
        <v>15</v>
      </c>
      <c r="AH3" t="n">
        <v>384122.3792576563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6.4312</v>
      </c>
      <c r="E4" t="n">
        <v>15.55</v>
      </c>
      <c r="F4" t="n">
        <v>11.65</v>
      </c>
      <c r="G4" t="n">
        <v>11.1</v>
      </c>
      <c r="H4" t="n">
        <v>0.2</v>
      </c>
      <c r="I4" t="n">
        <v>63</v>
      </c>
      <c r="J4" t="n">
        <v>133.88</v>
      </c>
      <c r="K4" t="n">
        <v>46.47</v>
      </c>
      <c r="L4" t="n">
        <v>1.5</v>
      </c>
      <c r="M4" t="n">
        <v>61</v>
      </c>
      <c r="N4" t="n">
        <v>20.91</v>
      </c>
      <c r="O4" t="n">
        <v>16746.01</v>
      </c>
      <c r="P4" t="n">
        <v>128.18</v>
      </c>
      <c r="Q4" t="n">
        <v>197.94</v>
      </c>
      <c r="R4" t="n">
        <v>66.36</v>
      </c>
      <c r="S4" t="n">
        <v>25.4</v>
      </c>
      <c r="T4" t="n">
        <v>19362.02</v>
      </c>
      <c r="U4" t="n">
        <v>0.38</v>
      </c>
      <c r="V4" t="n">
        <v>0.8</v>
      </c>
      <c r="W4" t="n">
        <v>3.05</v>
      </c>
      <c r="X4" t="n">
        <v>1.26</v>
      </c>
      <c r="Y4" t="n">
        <v>1</v>
      </c>
      <c r="Z4" t="n">
        <v>10</v>
      </c>
      <c r="AA4" t="n">
        <v>289.901930789607</v>
      </c>
      <c r="AB4" t="n">
        <v>396.6566112768851</v>
      </c>
      <c r="AC4" t="n">
        <v>358.8002610076689</v>
      </c>
      <c r="AD4" t="n">
        <v>289901.930789607</v>
      </c>
      <c r="AE4" t="n">
        <v>396656.6112768851</v>
      </c>
      <c r="AF4" t="n">
        <v>1.599975809102372e-06</v>
      </c>
      <c r="AG4" t="n">
        <v>14</v>
      </c>
      <c r="AH4" t="n">
        <v>358800.2610076689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6.6362</v>
      </c>
      <c r="E5" t="n">
        <v>15.07</v>
      </c>
      <c r="F5" t="n">
        <v>11.45</v>
      </c>
      <c r="G5" t="n">
        <v>12.96</v>
      </c>
      <c r="H5" t="n">
        <v>0.23</v>
      </c>
      <c r="I5" t="n">
        <v>53</v>
      </c>
      <c r="J5" t="n">
        <v>134.22</v>
      </c>
      <c r="K5" t="n">
        <v>46.47</v>
      </c>
      <c r="L5" t="n">
        <v>1.75</v>
      </c>
      <c r="M5" t="n">
        <v>51</v>
      </c>
      <c r="N5" t="n">
        <v>21</v>
      </c>
      <c r="O5" t="n">
        <v>16787.35</v>
      </c>
      <c r="P5" t="n">
        <v>125.68</v>
      </c>
      <c r="Q5" t="n">
        <v>197.93</v>
      </c>
      <c r="R5" t="n">
        <v>60.17</v>
      </c>
      <c r="S5" t="n">
        <v>25.4</v>
      </c>
      <c r="T5" t="n">
        <v>16316</v>
      </c>
      <c r="U5" t="n">
        <v>0.42</v>
      </c>
      <c r="V5" t="n">
        <v>0.8100000000000001</v>
      </c>
      <c r="W5" t="n">
        <v>3.02</v>
      </c>
      <c r="X5" t="n">
        <v>1.05</v>
      </c>
      <c r="Y5" t="n">
        <v>1</v>
      </c>
      <c r="Z5" t="n">
        <v>10</v>
      </c>
      <c r="AA5" t="n">
        <v>282.5343336145036</v>
      </c>
      <c r="AB5" t="n">
        <v>386.5759397864613</v>
      </c>
      <c r="AC5" t="n">
        <v>349.6816746559797</v>
      </c>
      <c r="AD5" t="n">
        <v>282534.3336145036</v>
      </c>
      <c r="AE5" t="n">
        <v>386575.9397864613</v>
      </c>
      <c r="AF5" t="n">
        <v>1.650976406326216e-06</v>
      </c>
      <c r="AG5" t="n">
        <v>14</v>
      </c>
      <c r="AH5" t="n">
        <v>349681.6746559797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6.791</v>
      </c>
      <c r="E6" t="n">
        <v>14.73</v>
      </c>
      <c r="F6" t="n">
        <v>11.29</v>
      </c>
      <c r="G6" t="n">
        <v>14.73</v>
      </c>
      <c r="H6" t="n">
        <v>0.26</v>
      </c>
      <c r="I6" t="n">
        <v>46</v>
      </c>
      <c r="J6" t="n">
        <v>134.55</v>
      </c>
      <c r="K6" t="n">
        <v>46.47</v>
      </c>
      <c r="L6" t="n">
        <v>2</v>
      </c>
      <c r="M6" t="n">
        <v>44</v>
      </c>
      <c r="N6" t="n">
        <v>21.09</v>
      </c>
      <c r="O6" t="n">
        <v>16828.84</v>
      </c>
      <c r="P6" t="n">
        <v>123.8</v>
      </c>
      <c r="Q6" t="n">
        <v>197.82</v>
      </c>
      <c r="R6" t="n">
        <v>55.32</v>
      </c>
      <c r="S6" t="n">
        <v>25.4</v>
      </c>
      <c r="T6" t="n">
        <v>13926.97</v>
      </c>
      <c r="U6" t="n">
        <v>0.46</v>
      </c>
      <c r="V6" t="n">
        <v>0.82</v>
      </c>
      <c r="W6" t="n">
        <v>3.02</v>
      </c>
      <c r="X6" t="n">
        <v>0.9</v>
      </c>
      <c r="Y6" t="n">
        <v>1</v>
      </c>
      <c r="Z6" t="n">
        <v>10</v>
      </c>
      <c r="AA6" t="n">
        <v>267.3423064636428</v>
      </c>
      <c r="AB6" t="n">
        <v>365.7895380137177</v>
      </c>
      <c r="AC6" t="n">
        <v>330.8790978945287</v>
      </c>
      <c r="AD6" t="n">
        <v>267342.3064636429</v>
      </c>
      <c r="AE6" t="n">
        <v>365789.5380137177</v>
      </c>
      <c r="AF6" t="n">
        <v>1.689488076815246e-06</v>
      </c>
      <c r="AG6" t="n">
        <v>13</v>
      </c>
      <c r="AH6" t="n">
        <v>330879.0978945288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6.918</v>
      </c>
      <c r="E7" t="n">
        <v>14.46</v>
      </c>
      <c r="F7" t="n">
        <v>11.19</v>
      </c>
      <c r="G7" t="n">
        <v>16.78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122.4</v>
      </c>
      <c r="Q7" t="n">
        <v>197.97</v>
      </c>
      <c r="R7" t="n">
        <v>52.01</v>
      </c>
      <c r="S7" t="n">
        <v>25.4</v>
      </c>
      <c r="T7" t="n">
        <v>12300</v>
      </c>
      <c r="U7" t="n">
        <v>0.49</v>
      </c>
      <c r="V7" t="n">
        <v>0.83</v>
      </c>
      <c r="W7" t="n">
        <v>3.01</v>
      </c>
      <c r="X7" t="n">
        <v>0.79</v>
      </c>
      <c r="Y7" t="n">
        <v>1</v>
      </c>
      <c r="Z7" t="n">
        <v>10</v>
      </c>
      <c r="AA7" t="n">
        <v>263.3922999168212</v>
      </c>
      <c r="AB7" t="n">
        <v>360.3849647943663</v>
      </c>
      <c r="AC7" t="n">
        <v>325.9903295578661</v>
      </c>
      <c r="AD7" t="n">
        <v>263392.2999168212</v>
      </c>
      <c r="AE7" t="n">
        <v>360384.9647943663</v>
      </c>
      <c r="AF7" t="n">
        <v>1.72108356875392e-06</v>
      </c>
      <c r="AG7" t="n">
        <v>13</v>
      </c>
      <c r="AH7" t="n">
        <v>325990.3295578661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7.0143</v>
      </c>
      <c r="E8" t="n">
        <v>14.26</v>
      </c>
      <c r="F8" t="n">
        <v>11.1</v>
      </c>
      <c r="G8" t="n">
        <v>18.49</v>
      </c>
      <c r="H8" t="n">
        <v>0.33</v>
      </c>
      <c r="I8" t="n">
        <v>36</v>
      </c>
      <c r="J8" t="n">
        <v>135.22</v>
      </c>
      <c r="K8" t="n">
        <v>46.47</v>
      </c>
      <c r="L8" t="n">
        <v>2.5</v>
      </c>
      <c r="M8" t="n">
        <v>34</v>
      </c>
      <c r="N8" t="n">
        <v>21.26</v>
      </c>
      <c r="O8" t="n">
        <v>16911.68</v>
      </c>
      <c r="P8" t="n">
        <v>121.23</v>
      </c>
      <c r="Q8" t="n">
        <v>197.86</v>
      </c>
      <c r="R8" t="n">
        <v>49.14</v>
      </c>
      <c r="S8" t="n">
        <v>25.4</v>
      </c>
      <c r="T8" t="n">
        <v>10888.47</v>
      </c>
      <c r="U8" t="n">
        <v>0.52</v>
      </c>
      <c r="V8" t="n">
        <v>0.84</v>
      </c>
      <c r="W8" t="n">
        <v>3</v>
      </c>
      <c r="X8" t="n">
        <v>0.7</v>
      </c>
      <c r="Y8" t="n">
        <v>1</v>
      </c>
      <c r="Z8" t="n">
        <v>10</v>
      </c>
      <c r="AA8" t="n">
        <v>260.3622056719717</v>
      </c>
      <c r="AB8" t="n">
        <v>356.2390561702397</v>
      </c>
      <c r="AC8" t="n">
        <v>322.2401006340068</v>
      </c>
      <c r="AD8" t="n">
        <v>260362.2056719717</v>
      </c>
      <c r="AE8" t="n">
        <v>356239.0561702397</v>
      </c>
      <c r="AF8" t="n">
        <v>1.745041410279072e-06</v>
      </c>
      <c r="AG8" t="n">
        <v>13</v>
      </c>
      <c r="AH8" t="n">
        <v>322240.1006340068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7.083</v>
      </c>
      <c r="E9" t="n">
        <v>14.12</v>
      </c>
      <c r="F9" t="n">
        <v>11.04</v>
      </c>
      <c r="G9" t="n">
        <v>20.07</v>
      </c>
      <c r="H9" t="n">
        <v>0.36</v>
      </c>
      <c r="I9" t="n">
        <v>33</v>
      </c>
      <c r="J9" t="n">
        <v>135.56</v>
      </c>
      <c r="K9" t="n">
        <v>46.47</v>
      </c>
      <c r="L9" t="n">
        <v>2.75</v>
      </c>
      <c r="M9" t="n">
        <v>31</v>
      </c>
      <c r="N9" t="n">
        <v>21.34</v>
      </c>
      <c r="O9" t="n">
        <v>16953.14</v>
      </c>
      <c r="P9" t="n">
        <v>120.48</v>
      </c>
      <c r="Q9" t="n">
        <v>197.88</v>
      </c>
      <c r="R9" t="n">
        <v>47.59</v>
      </c>
      <c r="S9" t="n">
        <v>25.4</v>
      </c>
      <c r="T9" t="n">
        <v>10124.94</v>
      </c>
      <c r="U9" t="n">
        <v>0.53</v>
      </c>
      <c r="V9" t="n">
        <v>0.84</v>
      </c>
      <c r="W9" t="n">
        <v>2.99</v>
      </c>
      <c r="X9" t="n">
        <v>0.65</v>
      </c>
      <c r="Y9" t="n">
        <v>1</v>
      </c>
      <c r="Z9" t="n">
        <v>10</v>
      </c>
      <c r="AA9" t="n">
        <v>258.3295259957968</v>
      </c>
      <c r="AB9" t="n">
        <v>353.4578541617989</v>
      </c>
      <c r="AC9" t="n">
        <v>319.7243326418101</v>
      </c>
      <c r="AD9" t="n">
        <v>258329.5259957968</v>
      </c>
      <c r="AE9" t="n">
        <v>353457.854161799</v>
      </c>
      <c r="AF9" t="n">
        <v>1.762132829934087e-06</v>
      </c>
      <c r="AG9" t="n">
        <v>13</v>
      </c>
      <c r="AH9" t="n">
        <v>319724.3326418101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7.1629</v>
      </c>
      <c r="E10" t="n">
        <v>13.96</v>
      </c>
      <c r="F10" t="n">
        <v>10.96</v>
      </c>
      <c r="G10" t="n">
        <v>21.93</v>
      </c>
      <c r="H10" t="n">
        <v>0.39</v>
      </c>
      <c r="I10" t="n">
        <v>30</v>
      </c>
      <c r="J10" t="n">
        <v>135.9</v>
      </c>
      <c r="K10" t="n">
        <v>46.47</v>
      </c>
      <c r="L10" t="n">
        <v>3</v>
      </c>
      <c r="M10" t="n">
        <v>28</v>
      </c>
      <c r="N10" t="n">
        <v>21.43</v>
      </c>
      <c r="O10" t="n">
        <v>16994.64</v>
      </c>
      <c r="P10" t="n">
        <v>119.39</v>
      </c>
      <c r="Q10" t="n">
        <v>197.85</v>
      </c>
      <c r="R10" t="n">
        <v>45.25</v>
      </c>
      <c r="S10" t="n">
        <v>25.4</v>
      </c>
      <c r="T10" t="n">
        <v>8971.379999999999</v>
      </c>
      <c r="U10" t="n">
        <v>0.5600000000000001</v>
      </c>
      <c r="V10" t="n">
        <v>0.85</v>
      </c>
      <c r="W10" t="n">
        <v>2.98</v>
      </c>
      <c r="X10" t="n">
        <v>0.57</v>
      </c>
      <c r="Y10" t="n">
        <v>1</v>
      </c>
      <c r="Z10" t="n">
        <v>10</v>
      </c>
      <c r="AA10" t="n">
        <v>255.816498732142</v>
      </c>
      <c r="AB10" t="n">
        <v>350.0194193925627</v>
      </c>
      <c r="AC10" t="n">
        <v>316.6140572611815</v>
      </c>
      <c r="AD10" t="n">
        <v>255816.498732142</v>
      </c>
      <c r="AE10" t="n">
        <v>350019.4193925627</v>
      </c>
      <c r="AF10" t="n">
        <v>1.782010623681332e-06</v>
      </c>
      <c r="AG10" t="n">
        <v>13</v>
      </c>
      <c r="AH10" t="n">
        <v>316614.0572611815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7.2105</v>
      </c>
      <c r="E11" t="n">
        <v>13.87</v>
      </c>
      <c r="F11" t="n">
        <v>10.93</v>
      </c>
      <c r="G11" t="n">
        <v>23.41</v>
      </c>
      <c r="H11" t="n">
        <v>0.42</v>
      </c>
      <c r="I11" t="n">
        <v>28</v>
      </c>
      <c r="J11" t="n">
        <v>136.23</v>
      </c>
      <c r="K11" t="n">
        <v>46.47</v>
      </c>
      <c r="L11" t="n">
        <v>3.25</v>
      </c>
      <c r="M11" t="n">
        <v>26</v>
      </c>
      <c r="N11" t="n">
        <v>21.52</v>
      </c>
      <c r="O11" t="n">
        <v>17036.16</v>
      </c>
      <c r="P11" t="n">
        <v>118.81</v>
      </c>
      <c r="Q11" t="n">
        <v>197.78</v>
      </c>
      <c r="R11" t="n">
        <v>44.08</v>
      </c>
      <c r="S11" t="n">
        <v>25.4</v>
      </c>
      <c r="T11" t="n">
        <v>8395.58</v>
      </c>
      <c r="U11" t="n">
        <v>0.58</v>
      </c>
      <c r="V11" t="n">
        <v>0.85</v>
      </c>
      <c r="W11" t="n">
        <v>2.98</v>
      </c>
      <c r="X11" t="n">
        <v>0.53</v>
      </c>
      <c r="Y11" t="n">
        <v>1</v>
      </c>
      <c r="Z11" t="n">
        <v>10</v>
      </c>
      <c r="AA11" t="n">
        <v>254.45415052261</v>
      </c>
      <c r="AB11" t="n">
        <v>348.1553944697206</v>
      </c>
      <c r="AC11" t="n">
        <v>314.9279322607996</v>
      </c>
      <c r="AD11" t="n">
        <v>254454.1505226099</v>
      </c>
      <c r="AE11" t="n">
        <v>348155.3944697207</v>
      </c>
      <c r="AF11" t="n">
        <v>1.793852713573307e-06</v>
      </c>
      <c r="AG11" t="n">
        <v>13</v>
      </c>
      <c r="AH11" t="n">
        <v>314927.9322607996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7.2543</v>
      </c>
      <c r="E12" t="n">
        <v>13.78</v>
      </c>
      <c r="F12" t="n">
        <v>10.9</v>
      </c>
      <c r="G12" t="n">
        <v>25.15</v>
      </c>
      <c r="H12" t="n">
        <v>0.45</v>
      </c>
      <c r="I12" t="n">
        <v>26</v>
      </c>
      <c r="J12" t="n">
        <v>136.57</v>
      </c>
      <c r="K12" t="n">
        <v>46.47</v>
      </c>
      <c r="L12" t="n">
        <v>3.5</v>
      </c>
      <c r="M12" t="n">
        <v>24</v>
      </c>
      <c r="N12" t="n">
        <v>21.6</v>
      </c>
      <c r="O12" t="n">
        <v>17077.72</v>
      </c>
      <c r="P12" t="n">
        <v>118.18</v>
      </c>
      <c r="Q12" t="n">
        <v>197.76</v>
      </c>
      <c r="R12" t="n">
        <v>43.11</v>
      </c>
      <c r="S12" t="n">
        <v>25.4</v>
      </c>
      <c r="T12" t="n">
        <v>7921.18</v>
      </c>
      <c r="U12" t="n">
        <v>0.59</v>
      </c>
      <c r="V12" t="n">
        <v>0.85</v>
      </c>
      <c r="W12" t="n">
        <v>2.98</v>
      </c>
      <c r="X12" t="n">
        <v>0.51</v>
      </c>
      <c r="Y12" t="n">
        <v>1</v>
      </c>
      <c r="Z12" t="n">
        <v>10</v>
      </c>
      <c r="AA12" t="n">
        <v>243.2371565252051</v>
      </c>
      <c r="AB12" t="n">
        <v>332.8078084236294</v>
      </c>
      <c r="AC12" t="n">
        <v>301.04509828647</v>
      </c>
      <c r="AD12" t="n">
        <v>243237.1565252051</v>
      </c>
      <c r="AE12" t="n">
        <v>332807.8084236294</v>
      </c>
      <c r="AF12" t="n">
        <v>1.804749426541133e-06</v>
      </c>
      <c r="AG12" t="n">
        <v>12</v>
      </c>
      <c r="AH12" t="n">
        <v>301045.09828647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7.3048</v>
      </c>
      <c r="E13" t="n">
        <v>13.69</v>
      </c>
      <c r="F13" t="n">
        <v>10.86</v>
      </c>
      <c r="G13" t="n">
        <v>27.14</v>
      </c>
      <c r="H13" t="n">
        <v>0.48</v>
      </c>
      <c r="I13" t="n">
        <v>24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117.67</v>
      </c>
      <c r="Q13" t="n">
        <v>197.77</v>
      </c>
      <c r="R13" t="n">
        <v>41.89</v>
      </c>
      <c r="S13" t="n">
        <v>25.4</v>
      </c>
      <c r="T13" t="n">
        <v>7320.69</v>
      </c>
      <c r="U13" t="n">
        <v>0.61</v>
      </c>
      <c r="V13" t="n">
        <v>0.86</v>
      </c>
      <c r="W13" t="n">
        <v>2.98</v>
      </c>
      <c r="X13" t="n">
        <v>0.46</v>
      </c>
      <c r="Y13" t="n">
        <v>1</v>
      </c>
      <c r="Z13" t="n">
        <v>10</v>
      </c>
      <c r="AA13" t="n">
        <v>241.8819087170935</v>
      </c>
      <c r="AB13" t="n">
        <v>330.9534985832582</v>
      </c>
      <c r="AC13" t="n">
        <v>299.3677611747231</v>
      </c>
      <c r="AD13" t="n">
        <v>241881.9087170935</v>
      </c>
      <c r="AE13" t="n">
        <v>330953.4985832582</v>
      </c>
      <c r="AF13" t="n">
        <v>1.817312988296275e-06</v>
      </c>
      <c r="AG13" t="n">
        <v>12</v>
      </c>
      <c r="AH13" t="n">
        <v>299367.7611747231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7.362</v>
      </c>
      <c r="E14" t="n">
        <v>13.58</v>
      </c>
      <c r="F14" t="n">
        <v>10.8</v>
      </c>
      <c r="G14" t="n">
        <v>29.47</v>
      </c>
      <c r="H14" t="n">
        <v>0.52</v>
      </c>
      <c r="I14" t="n">
        <v>22</v>
      </c>
      <c r="J14" t="n">
        <v>137.25</v>
      </c>
      <c r="K14" t="n">
        <v>46.47</v>
      </c>
      <c r="L14" t="n">
        <v>4</v>
      </c>
      <c r="M14" t="n">
        <v>20</v>
      </c>
      <c r="N14" t="n">
        <v>21.78</v>
      </c>
      <c r="O14" t="n">
        <v>17160.92</v>
      </c>
      <c r="P14" t="n">
        <v>116.78</v>
      </c>
      <c r="Q14" t="n">
        <v>197.79</v>
      </c>
      <c r="R14" t="n">
        <v>40.39</v>
      </c>
      <c r="S14" t="n">
        <v>25.4</v>
      </c>
      <c r="T14" t="n">
        <v>6582.46</v>
      </c>
      <c r="U14" t="n">
        <v>0.63</v>
      </c>
      <c r="V14" t="n">
        <v>0.86</v>
      </c>
      <c r="W14" t="n">
        <v>2.97</v>
      </c>
      <c r="X14" t="n">
        <v>0.41</v>
      </c>
      <c r="Y14" t="n">
        <v>1</v>
      </c>
      <c r="Z14" t="n">
        <v>10</v>
      </c>
      <c r="AA14" t="n">
        <v>240.0928391301681</v>
      </c>
      <c r="AB14" t="n">
        <v>328.5056146462485</v>
      </c>
      <c r="AC14" t="n">
        <v>297.1534998450342</v>
      </c>
      <c r="AD14" t="n">
        <v>240092.8391301681</v>
      </c>
      <c r="AE14" t="n">
        <v>328505.6146462485</v>
      </c>
      <c r="AF14" t="n">
        <v>1.831543398838734e-06</v>
      </c>
      <c r="AG14" t="n">
        <v>12</v>
      </c>
      <c r="AH14" t="n">
        <v>297153.4998450342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7.3789</v>
      </c>
      <c r="E15" t="n">
        <v>13.55</v>
      </c>
      <c r="F15" t="n">
        <v>10.8</v>
      </c>
      <c r="G15" t="n">
        <v>30.86</v>
      </c>
      <c r="H15" t="n">
        <v>0.55</v>
      </c>
      <c r="I15" t="n">
        <v>21</v>
      </c>
      <c r="J15" t="n">
        <v>137.58</v>
      </c>
      <c r="K15" t="n">
        <v>46.47</v>
      </c>
      <c r="L15" t="n">
        <v>4.25</v>
      </c>
      <c r="M15" t="n">
        <v>19</v>
      </c>
      <c r="N15" t="n">
        <v>21.87</v>
      </c>
      <c r="O15" t="n">
        <v>17202.57</v>
      </c>
      <c r="P15" t="n">
        <v>116.65</v>
      </c>
      <c r="Q15" t="n">
        <v>197.76</v>
      </c>
      <c r="R15" t="n">
        <v>40.1</v>
      </c>
      <c r="S15" t="n">
        <v>25.4</v>
      </c>
      <c r="T15" t="n">
        <v>6441.93</v>
      </c>
      <c r="U15" t="n">
        <v>0.63</v>
      </c>
      <c r="V15" t="n">
        <v>0.86</v>
      </c>
      <c r="W15" t="n">
        <v>2.97</v>
      </c>
      <c r="X15" t="n">
        <v>0.41</v>
      </c>
      <c r="Y15" t="n">
        <v>1</v>
      </c>
      <c r="Z15" t="n">
        <v>10</v>
      </c>
      <c r="AA15" t="n">
        <v>239.7224978839326</v>
      </c>
      <c r="AB15" t="n">
        <v>327.9988974148467</v>
      </c>
      <c r="AC15" t="n">
        <v>296.695142995015</v>
      </c>
      <c r="AD15" t="n">
        <v>239722.4978839326</v>
      </c>
      <c r="AE15" t="n">
        <v>327998.8974148467</v>
      </c>
      <c r="AF15" t="n">
        <v>1.835747838317187e-06</v>
      </c>
      <c r="AG15" t="n">
        <v>12</v>
      </c>
      <c r="AH15" t="n">
        <v>296695.142995015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7.4169</v>
      </c>
      <c r="E16" t="n">
        <v>13.48</v>
      </c>
      <c r="F16" t="n">
        <v>10.76</v>
      </c>
      <c r="G16" t="n">
        <v>32.27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115.97</v>
      </c>
      <c r="Q16" t="n">
        <v>197.81</v>
      </c>
      <c r="R16" t="n">
        <v>38.75</v>
      </c>
      <c r="S16" t="n">
        <v>25.4</v>
      </c>
      <c r="T16" t="n">
        <v>5768.82</v>
      </c>
      <c r="U16" t="n">
        <v>0.66</v>
      </c>
      <c r="V16" t="n">
        <v>0.87</v>
      </c>
      <c r="W16" t="n">
        <v>2.97</v>
      </c>
      <c r="X16" t="n">
        <v>0.37</v>
      </c>
      <c r="Y16" t="n">
        <v>1</v>
      </c>
      <c r="Z16" t="n">
        <v>10</v>
      </c>
      <c r="AA16" t="n">
        <v>238.4882739584125</v>
      </c>
      <c r="AB16" t="n">
        <v>326.3101777898343</v>
      </c>
      <c r="AC16" t="n">
        <v>295.1675924008804</v>
      </c>
      <c r="AD16" t="n">
        <v>238488.2739584126</v>
      </c>
      <c r="AE16" t="n">
        <v>326310.1777898343</v>
      </c>
      <c r="AF16" t="n">
        <v>1.84520160755868e-06</v>
      </c>
      <c r="AG16" t="n">
        <v>12</v>
      </c>
      <c r="AH16" t="n">
        <v>295167.5924008804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7.4354</v>
      </c>
      <c r="E17" t="n">
        <v>13.45</v>
      </c>
      <c r="F17" t="n">
        <v>10.75</v>
      </c>
      <c r="G17" t="n">
        <v>33.95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17</v>
      </c>
      <c r="N17" t="n">
        <v>22.04</v>
      </c>
      <c r="O17" t="n">
        <v>17285.95</v>
      </c>
      <c r="P17" t="n">
        <v>115.82</v>
      </c>
      <c r="Q17" t="n">
        <v>197.77</v>
      </c>
      <c r="R17" t="n">
        <v>38.63</v>
      </c>
      <c r="S17" t="n">
        <v>25.4</v>
      </c>
      <c r="T17" t="n">
        <v>5717.64</v>
      </c>
      <c r="U17" t="n">
        <v>0.66</v>
      </c>
      <c r="V17" t="n">
        <v>0.87</v>
      </c>
      <c r="W17" t="n">
        <v>2.97</v>
      </c>
      <c r="X17" t="n">
        <v>0.36</v>
      </c>
      <c r="Y17" t="n">
        <v>1</v>
      </c>
      <c r="Z17" t="n">
        <v>10</v>
      </c>
      <c r="AA17" t="n">
        <v>238.0535882133687</v>
      </c>
      <c r="AB17" t="n">
        <v>325.715421576484</v>
      </c>
      <c r="AC17" t="n">
        <v>294.6295988857865</v>
      </c>
      <c r="AD17" t="n">
        <v>238053.5882133687</v>
      </c>
      <c r="AE17" t="n">
        <v>325715.421576484</v>
      </c>
      <c r="AF17" t="n">
        <v>1.849804100478881e-06</v>
      </c>
      <c r="AG17" t="n">
        <v>12</v>
      </c>
      <c r="AH17" t="n">
        <v>294629.5988857865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7.468</v>
      </c>
      <c r="E18" t="n">
        <v>13.39</v>
      </c>
      <c r="F18" t="n">
        <v>10.72</v>
      </c>
      <c r="G18" t="n">
        <v>35.73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16</v>
      </c>
      <c r="N18" t="n">
        <v>22.13</v>
      </c>
      <c r="O18" t="n">
        <v>17327.69</v>
      </c>
      <c r="P18" t="n">
        <v>115.25</v>
      </c>
      <c r="Q18" t="n">
        <v>197.78</v>
      </c>
      <c r="R18" t="n">
        <v>37.73</v>
      </c>
      <c r="S18" t="n">
        <v>25.4</v>
      </c>
      <c r="T18" t="n">
        <v>5271.89</v>
      </c>
      <c r="U18" t="n">
        <v>0.67</v>
      </c>
      <c r="V18" t="n">
        <v>0.87</v>
      </c>
      <c r="W18" t="n">
        <v>2.96</v>
      </c>
      <c r="X18" t="n">
        <v>0.33</v>
      </c>
      <c r="Y18" t="n">
        <v>1</v>
      </c>
      <c r="Z18" t="n">
        <v>10</v>
      </c>
      <c r="AA18" t="n">
        <v>237.0322285950755</v>
      </c>
      <c r="AB18" t="n">
        <v>324.3179522875296</v>
      </c>
      <c r="AC18" t="n">
        <v>293.365502104409</v>
      </c>
      <c r="AD18" t="n">
        <v>237032.2285950755</v>
      </c>
      <c r="AE18" t="n">
        <v>324317.9522875297</v>
      </c>
      <c r="AF18" t="n">
        <v>1.857914439354477e-06</v>
      </c>
      <c r="AG18" t="n">
        <v>12</v>
      </c>
      <c r="AH18" t="n">
        <v>293365.502104409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7.4787</v>
      </c>
      <c r="E19" t="n">
        <v>13.37</v>
      </c>
      <c r="F19" t="n">
        <v>10.73</v>
      </c>
      <c r="G19" t="n">
        <v>37.86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15</v>
      </c>
      <c r="N19" t="n">
        <v>22.22</v>
      </c>
      <c r="O19" t="n">
        <v>17369.47</v>
      </c>
      <c r="P19" t="n">
        <v>114.94</v>
      </c>
      <c r="Q19" t="n">
        <v>197.79</v>
      </c>
      <c r="R19" t="n">
        <v>37.94</v>
      </c>
      <c r="S19" t="n">
        <v>25.4</v>
      </c>
      <c r="T19" t="n">
        <v>5380.94</v>
      </c>
      <c r="U19" t="n">
        <v>0.67</v>
      </c>
      <c r="V19" t="n">
        <v>0.87</v>
      </c>
      <c r="W19" t="n">
        <v>2.97</v>
      </c>
      <c r="X19" t="n">
        <v>0.34</v>
      </c>
      <c r="Y19" t="n">
        <v>1</v>
      </c>
      <c r="Z19" t="n">
        <v>10</v>
      </c>
      <c r="AA19" t="n">
        <v>236.6701248662903</v>
      </c>
      <c r="AB19" t="n">
        <v>323.8225059909169</v>
      </c>
      <c r="AC19" t="n">
        <v>292.9173405069815</v>
      </c>
      <c r="AD19" t="n">
        <v>236670.1248662903</v>
      </c>
      <c r="AE19" t="n">
        <v>323822.5059909169</v>
      </c>
      <c r="AF19" t="n">
        <v>1.860576421746161e-06</v>
      </c>
      <c r="AG19" t="n">
        <v>12</v>
      </c>
      <c r="AH19" t="n">
        <v>292917.3405069815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7.516</v>
      </c>
      <c r="E20" t="n">
        <v>13.3</v>
      </c>
      <c r="F20" t="n">
        <v>10.69</v>
      </c>
      <c r="G20" t="n">
        <v>40.08</v>
      </c>
      <c r="H20" t="n">
        <v>0.7</v>
      </c>
      <c r="I20" t="n">
        <v>16</v>
      </c>
      <c r="J20" t="n">
        <v>139.28</v>
      </c>
      <c r="K20" t="n">
        <v>46.47</v>
      </c>
      <c r="L20" t="n">
        <v>5.5</v>
      </c>
      <c r="M20" t="n">
        <v>14</v>
      </c>
      <c r="N20" t="n">
        <v>22.31</v>
      </c>
      <c r="O20" t="n">
        <v>17411.27</v>
      </c>
      <c r="P20" t="n">
        <v>114.41</v>
      </c>
      <c r="Q20" t="n">
        <v>197.8</v>
      </c>
      <c r="R20" t="n">
        <v>36.62</v>
      </c>
      <c r="S20" t="n">
        <v>25.4</v>
      </c>
      <c r="T20" t="n">
        <v>4726.08</v>
      </c>
      <c r="U20" t="n">
        <v>0.6899999999999999</v>
      </c>
      <c r="V20" t="n">
        <v>0.87</v>
      </c>
      <c r="W20" t="n">
        <v>2.96</v>
      </c>
      <c r="X20" t="n">
        <v>0.3</v>
      </c>
      <c r="Y20" t="n">
        <v>1</v>
      </c>
      <c r="Z20" t="n">
        <v>10</v>
      </c>
      <c r="AA20" t="n">
        <v>235.5870566101221</v>
      </c>
      <c r="AB20" t="n">
        <v>322.3406042212292</v>
      </c>
      <c r="AC20" t="n">
        <v>291.5768693623302</v>
      </c>
      <c r="AD20" t="n">
        <v>235587.0566101221</v>
      </c>
      <c r="AE20" t="n">
        <v>322340.6042212292</v>
      </c>
      <c r="AF20" t="n">
        <v>1.86985604260689e-06</v>
      </c>
      <c r="AG20" t="n">
        <v>12</v>
      </c>
      <c r="AH20" t="n">
        <v>291576.8693623302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7.5144</v>
      </c>
      <c r="E21" t="n">
        <v>13.31</v>
      </c>
      <c r="F21" t="n">
        <v>10.69</v>
      </c>
      <c r="G21" t="n">
        <v>40.09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114.33</v>
      </c>
      <c r="Q21" t="n">
        <v>197.75</v>
      </c>
      <c r="R21" t="n">
        <v>36.82</v>
      </c>
      <c r="S21" t="n">
        <v>25.4</v>
      </c>
      <c r="T21" t="n">
        <v>4827.24</v>
      </c>
      <c r="U21" t="n">
        <v>0.6899999999999999</v>
      </c>
      <c r="V21" t="n">
        <v>0.87</v>
      </c>
      <c r="W21" t="n">
        <v>2.96</v>
      </c>
      <c r="X21" t="n">
        <v>0.3</v>
      </c>
      <c r="Y21" t="n">
        <v>1</v>
      </c>
      <c r="Z21" t="n">
        <v>10</v>
      </c>
      <c r="AA21" t="n">
        <v>235.5536772736841</v>
      </c>
      <c r="AB21" t="n">
        <v>322.2949331405222</v>
      </c>
      <c r="AC21" t="n">
        <v>291.5355570654662</v>
      </c>
      <c r="AD21" t="n">
        <v>235553.6772736841</v>
      </c>
      <c r="AE21" t="n">
        <v>322294.9331405222</v>
      </c>
      <c r="AF21" t="n">
        <v>1.869457989165142e-06</v>
      </c>
      <c r="AG21" t="n">
        <v>12</v>
      </c>
      <c r="AH21" t="n">
        <v>291535.5570654662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7.5402</v>
      </c>
      <c r="E22" t="n">
        <v>13.26</v>
      </c>
      <c r="F22" t="n">
        <v>10.67</v>
      </c>
      <c r="G22" t="n">
        <v>42.69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113.84</v>
      </c>
      <c r="Q22" t="n">
        <v>197.8</v>
      </c>
      <c r="R22" t="n">
        <v>36.03</v>
      </c>
      <c r="S22" t="n">
        <v>25.4</v>
      </c>
      <c r="T22" t="n">
        <v>4437.94</v>
      </c>
      <c r="U22" t="n">
        <v>0.7</v>
      </c>
      <c r="V22" t="n">
        <v>0.87</v>
      </c>
      <c r="W22" t="n">
        <v>2.97</v>
      </c>
      <c r="X22" t="n">
        <v>0.28</v>
      </c>
      <c r="Y22" t="n">
        <v>1</v>
      </c>
      <c r="Z22" t="n">
        <v>10</v>
      </c>
      <c r="AA22" t="n">
        <v>234.7449223760729</v>
      </c>
      <c r="AB22" t="n">
        <v>321.1883590098632</v>
      </c>
      <c r="AC22" t="n">
        <v>290.5345928167503</v>
      </c>
      <c r="AD22" t="n">
        <v>234744.9223760728</v>
      </c>
      <c r="AE22" t="n">
        <v>321188.3590098632</v>
      </c>
      <c r="AF22" t="n">
        <v>1.875876600913314e-06</v>
      </c>
      <c r="AG22" t="n">
        <v>12</v>
      </c>
      <c r="AH22" t="n">
        <v>290534.5928167503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7.5742</v>
      </c>
      <c r="E23" t="n">
        <v>13.2</v>
      </c>
      <c r="F23" t="n">
        <v>10.64</v>
      </c>
      <c r="G23" t="n">
        <v>45.61</v>
      </c>
      <c r="H23" t="n">
        <v>0.79</v>
      </c>
      <c r="I23" t="n">
        <v>14</v>
      </c>
      <c r="J23" t="n">
        <v>140.29</v>
      </c>
      <c r="K23" t="n">
        <v>46.47</v>
      </c>
      <c r="L23" t="n">
        <v>6.25</v>
      </c>
      <c r="M23" t="n">
        <v>12</v>
      </c>
      <c r="N23" t="n">
        <v>22.58</v>
      </c>
      <c r="O23" t="n">
        <v>17536.87</v>
      </c>
      <c r="P23" t="n">
        <v>113.29</v>
      </c>
      <c r="Q23" t="n">
        <v>197.81</v>
      </c>
      <c r="R23" t="n">
        <v>35.18</v>
      </c>
      <c r="S23" t="n">
        <v>25.4</v>
      </c>
      <c r="T23" t="n">
        <v>4014.27</v>
      </c>
      <c r="U23" t="n">
        <v>0.72</v>
      </c>
      <c r="V23" t="n">
        <v>0.87</v>
      </c>
      <c r="W23" t="n">
        <v>2.96</v>
      </c>
      <c r="X23" t="n">
        <v>0.25</v>
      </c>
      <c r="Y23" t="n">
        <v>1</v>
      </c>
      <c r="Z23" t="n">
        <v>10</v>
      </c>
      <c r="AA23" t="n">
        <v>233.7453319786019</v>
      </c>
      <c r="AB23" t="n">
        <v>319.8206753292282</v>
      </c>
      <c r="AC23" t="n">
        <v>289.2974389470385</v>
      </c>
      <c r="AD23" t="n">
        <v>233745.3319786019</v>
      </c>
      <c r="AE23" t="n">
        <v>319820.6753292282</v>
      </c>
      <c r="AF23" t="n">
        <v>1.88433523655044e-06</v>
      </c>
      <c r="AG23" t="n">
        <v>12</v>
      </c>
      <c r="AH23" t="n">
        <v>289297.4389470385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7.5657</v>
      </c>
      <c r="E24" t="n">
        <v>13.22</v>
      </c>
      <c r="F24" t="n">
        <v>10.66</v>
      </c>
      <c r="G24" t="n">
        <v>45.67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113.27</v>
      </c>
      <c r="Q24" t="n">
        <v>197.78</v>
      </c>
      <c r="R24" t="n">
        <v>35.54</v>
      </c>
      <c r="S24" t="n">
        <v>25.4</v>
      </c>
      <c r="T24" t="n">
        <v>4193.96</v>
      </c>
      <c r="U24" t="n">
        <v>0.71</v>
      </c>
      <c r="V24" t="n">
        <v>0.87</v>
      </c>
      <c r="W24" t="n">
        <v>2.97</v>
      </c>
      <c r="X24" t="n">
        <v>0.27</v>
      </c>
      <c r="Y24" t="n">
        <v>1</v>
      </c>
      <c r="Z24" t="n">
        <v>10</v>
      </c>
      <c r="AA24" t="n">
        <v>233.9188440004731</v>
      </c>
      <c r="AB24" t="n">
        <v>320.0580821323624</v>
      </c>
      <c r="AC24" t="n">
        <v>289.5121879780842</v>
      </c>
      <c r="AD24" t="n">
        <v>233918.8440004731</v>
      </c>
      <c r="AE24" t="n">
        <v>320058.0821323624</v>
      </c>
      <c r="AF24" t="n">
        <v>1.882220577641158e-06</v>
      </c>
      <c r="AG24" t="n">
        <v>12</v>
      </c>
      <c r="AH24" t="n">
        <v>289512.1879780842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7.5919</v>
      </c>
      <c r="E25" t="n">
        <v>13.17</v>
      </c>
      <c r="F25" t="n">
        <v>10.64</v>
      </c>
      <c r="G25" t="n">
        <v>49.1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112.74</v>
      </c>
      <c r="Q25" t="n">
        <v>197.78</v>
      </c>
      <c r="R25" t="n">
        <v>35.11</v>
      </c>
      <c r="S25" t="n">
        <v>25.4</v>
      </c>
      <c r="T25" t="n">
        <v>3985.56</v>
      </c>
      <c r="U25" t="n">
        <v>0.72</v>
      </c>
      <c r="V25" t="n">
        <v>0.87</v>
      </c>
      <c r="W25" t="n">
        <v>2.96</v>
      </c>
      <c r="X25" t="n">
        <v>0.25</v>
      </c>
      <c r="Y25" t="n">
        <v>1</v>
      </c>
      <c r="Z25" t="n">
        <v>10</v>
      </c>
      <c r="AA25" t="n">
        <v>233.0864912576735</v>
      </c>
      <c r="AB25" t="n">
        <v>318.9192203888531</v>
      </c>
      <c r="AC25" t="n">
        <v>288.4820176009726</v>
      </c>
      <c r="AD25" t="n">
        <v>233086.4912576734</v>
      </c>
      <c r="AE25" t="n">
        <v>318919.2203888531</v>
      </c>
      <c r="AF25" t="n">
        <v>1.888738702749766e-06</v>
      </c>
      <c r="AG25" t="n">
        <v>12</v>
      </c>
      <c r="AH25" t="n">
        <v>288482.0176009726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7.5967</v>
      </c>
      <c r="E26" t="n">
        <v>13.16</v>
      </c>
      <c r="F26" t="n">
        <v>10.63</v>
      </c>
      <c r="G26" t="n">
        <v>49.06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112.76</v>
      </c>
      <c r="Q26" t="n">
        <v>197.76</v>
      </c>
      <c r="R26" t="n">
        <v>34.85</v>
      </c>
      <c r="S26" t="n">
        <v>25.4</v>
      </c>
      <c r="T26" t="n">
        <v>3856.36</v>
      </c>
      <c r="U26" t="n">
        <v>0.73</v>
      </c>
      <c r="V26" t="n">
        <v>0.88</v>
      </c>
      <c r="W26" t="n">
        <v>2.96</v>
      </c>
      <c r="X26" t="n">
        <v>0.24</v>
      </c>
      <c r="Y26" t="n">
        <v>1</v>
      </c>
      <c r="Z26" t="n">
        <v>10</v>
      </c>
      <c r="AA26" t="n">
        <v>232.9994524759156</v>
      </c>
      <c r="AB26" t="n">
        <v>318.8001300877721</v>
      </c>
      <c r="AC26" t="n">
        <v>288.3742931110824</v>
      </c>
      <c r="AD26" t="n">
        <v>232999.4524759156</v>
      </c>
      <c r="AE26" t="n">
        <v>318800.130087772</v>
      </c>
      <c r="AF26" t="n">
        <v>1.889932863075008e-06</v>
      </c>
      <c r="AG26" t="n">
        <v>12</v>
      </c>
      <c r="AH26" t="n">
        <v>288374.2931110824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7.5954</v>
      </c>
      <c r="E27" t="n">
        <v>13.17</v>
      </c>
      <c r="F27" t="n">
        <v>10.63</v>
      </c>
      <c r="G27" t="n">
        <v>49.07</v>
      </c>
      <c r="H27" t="n">
        <v>0.91</v>
      </c>
      <c r="I27" t="n">
        <v>13</v>
      </c>
      <c r="J27" t="n">
        <v>141.66</v>
      </c>
      <c r="K27" t="n">
        <v>46.47</v>
      </c>
      <c r="L27" t="n">
        <v>7.25</v>
      </c>
      <c r="M27" t="n">
        <v>11</v>
      </c>
      <c r="N27" t="n">
        <v>22.94</v>
      </c>
      <c r="O27" t="n">
        <v>17704.77</v>
      </c>
      <c r="P27" t="n">
        <v>112.23</v>
      </c>
      <c r="Q27" t="n">
        <v>197.8</v>
      </c>
      <c r="R27" t="n">
        <v>34.83</v>
      </c>
      <c r="S27" t="n">
        <v>25.4</v>
      </c>
      <c r="T27" t="n">
        <v>3845.25</v>
      </c>
      <c r="U27" t="n">
        <v>0.73</v>
      </c>
      <c r="V27" t="n">
        <v>0.88</v>
      </c>
      <c r="W27" t="n">
        <v>2.96</v>
      </c>
      <c r="X27" t="n">
        <v>0.24</v>
      </c>
      <c r="Y27" t="n">
        <v>1</v>
      </c>
      <c r="Z27" t="n">
        <v>10</v>
      </c>
      <c r="AA27" t="n">
        <v>232.6390145149569</v>
      </c>
      <c r="AB27" t="n">
        <v>318.306962968188</v>
      </c>
      <c r="AC27" t="n">
        <v>287.9281931692269</v>
      </c>
      <c r="AD27" t="n">
        <v>232639.0145149569</v>
      </c>
      <c r="AE27" t="n">
        <v>318306.962968188</v>
      </c>
      <c r="AF27" t="n">
        <v>1.889609444653588e-06</v>
      </c>
      <c r="AG27" t="n">
        <v>12</v>
      </c>
      <c r="AH27" t="n">
        <v>287928.1931692269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7.622</v>
      </c>
      <c r="E28" t="n">
        <v>13.12</v>
      </c>
      <c r="F28" t="n">
        <v>10.61</v>
      </c>
      <c r="G28" t="n">
        <v>53.07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111.95</v>
      </c>
      <c r="Q28" t="n">
        <v>197.79</v>
      </c>
      <c r="R28" t="n">
        <v>34.32</v>
      </c>
      <c r="S28" t="n">
        <v>25.4</v>
      </c>
      <c r="T28" t="n">
        <v>3596.42</v>
      </c>
      <c r="U28" t="n">
        <v>0.74</v>
      </c>
      <c r="V28" t="n">
        <v>0.88</v>
      </c>
      <c r="W28" t="n">
        <v>2.96</v>
      </c>
      <c r="X28" t="n">
        <v>0.22</v>
      </c>
      <c r="Y28" t="n">
        <v>1</v>
      </c>
      <c r="Z28" t="n">
        <v>10</v>
      </c>
      <c r="AA28" t="n">
        <v>231.9869453537304</v>
      </c>
      <c r="AB28" t="n">
        <v>317.4147731745372</v>
      </c>
      <c r="AC28" t="n">
        <v>287.1211527172856</v>
      </c>
      <c r="AD28" t="n">
        <v>231986.9453537303</v>
      </c>
      <c r="AE28" t="n">
        <v>317414.7731745372</v>
      </c>
      <c r="AF28" t="n">
        <v>1.896227083122633e-06</v>
      </c>
      <c r="AG28" t="n">
        <v>12</v>
      </c>
      <c r="AH28" t="n">
        <v>287121.1527172856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7.6278</v>
      </c>
      <c r="E29" t="n">
        <v>13.11</v>
      </c>
      <c r="F29" t="n">
        <v>10.6</v>
      </c>
      <c r="G29" t="n">
        <v>53.02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111.51</v>
      </c>
      <c r="Q29" t="n">
        <v>197.75</v>
      </c>
      <c r="R29" t="n">
        <v>34.09</v>
      </c>
      <c r="S29" t="n">
        <v>25.4</v>
      </c>
      <c r="T29" t="n">
        <v>3480.91</v>
      </c>
      <c r="U29" t="n">
        <v>0.75</v>
      </c>
      <c r="V29" t="n">
        <v>0.88</v>
      </c>
      <c r="W29" t="n">
        <v>2.96</v>
      </c>
      <c r="X29" t="n">
        <v>0.21</v>
      </c>
      <c r="Y29" t="n">
        <v>1</v>
      </c>
      <c r="Z29" t="n">
        <v>10</v>
      </c>
      <c r="AA29" t="n">
        <v>231.5581241474387</v>
      </c>
      <c r="AB29" t="n">
        <v>316.8280410818327</v>
      </c>
      <c r="AC29" t="n">
        <v>286.590417512025</v>
      </c>
      <c r="AD29" t="n">
        <v>231558.1241474387</v>
      </c>
      <c r="AE29" t="n">
        <v>316828.0410818327</v>
      </c>
      <c r="AF29" t="n">
        <v>1.897670026848966e-06</v>
      </c>
      <c r="AG29" t="n">
        <v>12</v>
      </c>
      <c r="AH29" t="n">
        <v>286590.417512025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7.6493</v>
      </c>
      <c r="E30" t="n">
        <v>13.07</v>
      </c>
      <c r="F30" t="n">
        <v>10.59</v>
      </c>
      <c r="G30" t="n">
        <v>57.78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111.09</v>
      </c>
      <c r="Q30" t="n">
        <v>197.77</v>
      </c>
      <c r="R30" t="n">
        <v>33.76</v>
      </c>
      <c r="S30" t="n">
        <v>25.4</v>
      </c>
      <c r="T30" t="n">
        <v>3320</v>
      </c>
      <c r="U30" t="n">
        <v>0.75</v>
      </c>
      <c r="V30" t="n">
        <v>0.88</v>
      </c>
      <c r="W30" t="n">
        <v>2.96</v>
      </c>
      <c r="X30" t="n">
        <v>0.2</v>
      </c>
      <c r="Y30" t="n">
        <v>1</v>
      </c>
      <c r="Z30" t="n">
        <v>10</v>
      </c>
      <c r="AA30" t="n">
        <v>230.9166154790394</v>
      </c>
      <c r="AB30" t="n">
        <v>315.9503006203644</v>
      </c>
      <c r="AC30" t="n">
        <v>285.7964473682824</v>
      </c>
      <c r="AD30" t="n">
        <v>230916.6154790394</v>
      </c>
      <c r="AE30" t="n">
        <v>315950.3006203644</v>
      </c>
      <c r="AF30" t="n">
        <v>1.903018869972443e-06</v>
      </c>
      <c r="AG30" t="n">
        <v>12</v>
      </c>
      <c r="AH30" t="n">
        <v>285796.4473682824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7.6566</v>
      </c>
      <c r="E31" t="n">
        <v>13.06</v>
      </c>
      <c r="F31" t="n">
        <v>10.58</v>
      </c>
      <c r="G31" t="n">
        <v>57.71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110.78</v>
      </c>
      <c r="Q31" t="n">
        <v>197.79</v>
      </c>
      <c r="R31" t="n">
        <v>33.41</v>
      </c>
      <c r="S31" t="n">
        <v>25.4</v>
      </c>
      <c r="T31" t="n">
        <v>3146.44</v>
      </c>
      <c r="U31" t="n">
        <v>0.76</v>
      </c>
      <c r="V31" t="n">
        <v>0.88</v>
      </c>
      <c r="W31" t="n">
        <v>2.95</v>
      </c>
      <c r="X31" t="n">
        <v>0.19</v>
      </c>
      <c r="Y31" t="n">
        <v>1</v>
      </c>
      <c r="Z31" t="n">
        <v>10</v>
      </c>
      <c r="AA31" t="n">
        <v>230.5609364542991</v>
      </c>
      <c r="AB31" t="n">
        <v>315.4636448872636</v>
      </c>
      <c r="AC31" t="n">
        <v>285.3562373753231</v>
      </c>
      <c r="AD31" t="n">
        <v>230560.9364542991</v>
      </c>
      <c r="AE31" t="n">
        <v>315463.6448872637</v>
      </c>
      <c r="AF31" t="n">
        <v>1.904834988800414e-06</v>
      </c>
      <c r="AG31" t="n">
        <v>12</v>
      </c>
      <c r="AH31" t="n">
        <v>285356.2373753231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7.6472</v>
      </c>
      <c r="E32" t="n">
        <v>13.08</v>
      </c>
      <c r="F32" t="n">
        <v>10.6</v>
      </c>
      <c r="G32" t="n">
        <v>57.8</v>
      </c>
      <c r="H32" t="n">
        <v>1.05</v>
      </c>
      <c r="I32" t="n">
        <v>11</v>
      </c>
      <c r="J32" t="n">
        <v>143.36</v>
      </c>
      <c r="K32" t="n">
        <v>46.47</v>
      </c>
      <c r="L32" t="n">
        <v>8.5</v>
      </c>
      <c r="M32" t="n">
        <v>9</v>
      </c>
      <c r="N32" t="n">
        <v>23.4</v>
      </c>
      <c r="O32" t="n">
        <v>17915.37</v>
      </c>
      <c r="P32" t="n">
        <v>111.12</v>
      </c>
      <c r="Q32" t="n">
        <v>197.78</v>
      </c>
      <c r="R32" t="n">
        <v>33.75</v>
      </c>
      <c r="S32" t="n">
        <v>25.4</v>
      </c>
      <c r="T32" t="n">
        <v>3317.14</v>
      </c>
      <c r="U32" t="n">
        <v>0.75</v>
      </c>
      <c r="V32" t="n">
        <v>0.88</v>
      </c>
      <c r="W32" t="n">
        <v>2.96</v>
      </c>
      <c r="X32" t="n">
        <v>0.21</v>
      </c>
      <c r="Y32" t="n">
        <v>1</v>
      </c>
      <c r="Z32" t="n">
        <v>10</v>
      </c>
      <c r="AA32" t="n">
        <v>230.9982275942155</v>
      </c>
      <c r="AB32" t="n">
        <v>316.0619659168207</v>
      </c>
      <c r="AC32" t="n">
        <v>285.8974554855682</v>
      </c>
      <c r="AD32" t="n">
        <v>230998.2275942155</v>
      </c>
      <c r="AE32" t="n">
        <v>316061.9659168207</v>
      </c>
      <c r="AF32" t="n">
        <v>1.90249642483015e-06</v>
      </c>
      <c r="AG32" t="n">
        <v>12</v>
      </c>
      <c r="AH32" t="n">
        <v>285897.4554855681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7.6531</v>
      </c>
      <c r="E33" t="n">
        <v>13.07</v>
      </c>
      <c r="F33" t="n">
        <v>10.59</v>
      </c>
      <c r="G33" t="n">
        <v>57.75</v>
      </c>
      <c r="H33" t="n">
        <v>1.08</v>
      </c>
      <c r="I33" t="n">
        <v>11</v>
      </c>
      <c r="J33" t="n">
        <v>143.7</v>
      </c>
      <c r="K33" t="n">
        <v>46.47</v>
      </c>
      <c r="L33" t="n">
        <v>8.75</v>
      </c>
      <c r="M33" t="n">
        <v>9</v>
      </c>
      <c r="N33" t="n">
        <v>23.49</v>
      </c>
      <c r="O33" t="n">
        <v>17957.59</v>
      </c>
      <c r="P33" t="n">
        <v>110.53</v>
      </c>
      <c r="Q33" t="n">
        <v>197.78</v>
      </c>
      <c r="R33" t="n">
        <v>33.46</v>
      </c>
      <c r="S33" t="n">
        <v>25.4</v>
      </c>
      <c r="T33" t="n">
        <v>3171.39</v>
      </c>
      <c r="U33" t="n">
        <v>0.76</v>
      </c>
      <c r="V33" t="n">
        <v>0.88</v>
      </c>
      <c r="W33" t="n">
        <v>2.96</v>
      </c>
      <c r="X33" t="n">
        <v>0.2</v>
      </c>
      <c r="Y33" t="n">
        <v>1</v>
      </c>
      <c r="Z33" t="n">
        <v>10</v>
      </c>
      <c r="AA33" t="n">
        <v>230.463464436284</v>
      </c>
      <c r="AB33" t="n">
        <v>315.3302793720536</v>
      </c>
      <c r="AC33" t="n">
        <v>285.235600077705</v>
      </c>
      <c r="AD33" t="n">
        <v>230463.464436284</v>
      </c>
      <c r="AE33" t="n">
        <v>315330.2793720536</v>
      </c>
      <c r="AF33" t="n">
        <v>1.903964246896592e-06</v>
      </c>
      <c r="AG33" t="n">
        <v>12</v>
      </c>
      <c r="AH33" t="n">
        <v>285235.600077705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7.6821</v>
      </c>
      <c r="E34" t="n">
        <v>13.02</v>
      </c>
      <c r="F34" t="n">
        <v>10.56</v>
      </c>
      <c r="G34" t="n">
        <v>63.39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110.4</v>
      </c>
      <c r="Q34" t="n">
        <v>197.76</v>
      </c>
      <c r="R34" t="n">
        <v>32.81</v>
      </c>
      <c r="S34" t="n">
        <v>25.4</v>
      </c>
      <c r="T34" t="n">
        <v>2852.97</v>
      </c>
      <c r="U34" t="n">
        <v>0.77</v>
      </c>
      <c r="V34" t="n">
        <v>0.88</v>
      </c>
      <c r="W34" t="n">
        <v>2.95</v>
      </c>
      <c r="X34" t="n">
        <v>0.17</v>
      </c>
      <c r="Y34" t="n">
        <v>1</v>
      </c>
      <c r="Z34" t="n">
        <v>10</v>
      </c>
      <c r="AA34" t="n">
        <v>229.8661194384988</v>
      </c>
      <c r="AB34" t="n">
        <v>314.5129655930828</v>
      </c>
      <c r="AC34" t="n">
        <v>284.4962895786919</v>
      </c>
      <c r="AD34" t="n">
        <v>229866.1194384988</v>
      </c>
      <c r="AE34" t="n">
        <v>314512.9655930828</v>
      </c>
      <c r="AF34" t="n">
        <v>1.911178965528258e-06</v>
      </c>
      <c r="AG34" t="n">
        <v>12</v>
      </c>
      <c r="AH34" t="n">
        <v>284496.2895786919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7.6854</v>
      </c>
      <c r="E35" t="n">
        <v>13.01</v>
      </c>
      <c r="F35" t="n">
        <v>10.56</v>
      </c>
      <c r="G35" t="n">
        <v>63.36</v>
      </c>
      <c r="H35" t="n">
        <v>1.13</v>
      </c>
      <c r="I35" t="n">
        <v>10</v>
      </c>
      <c r="J35" t="n">
        <v>144.39</v>
      </c>
      <c r="K35" t="n">
        <v>46.47</v>
      </c>
      <c r="L35" t="n">
        <v>9.25</v>
      </c>
      <c r="M35" t="n">
        <v>8</v>
      </c>
      <c r="N35" t="n">
        <v>23.67</v>
      </c>
      <c r="O35" t="n">
        <v>18042.12</v>
      </c>
      <c r="P35" t="n">
        <v>110.06</v>
      </c>
      <c r="Q35" t="n">
        <v>197.75</v>
      </c>
      <c r="R35" t="n">
        <v>32.61</v>
      </c>
      <c r="S35" t="n">
        <v>25.4</v>
      </c>
      <c r="T35" t="n">
        <v>2749.59</v>
      </c>
      <c r="U35" t="n">
        <v>0.78</v>
      </c>
      <c r="V35" t="n">
        <v>0.88</v>
      </c>
      <c r="W35" t="n">
        <v>2.96</v>
      </c>
      <c r="X35" t="n">
        <v>0.17</v>
      </c>
      <c r="Y35" t="n">
        <v>1</v>
      </c>
      <c r="Z35" t="n">
        <v>10</v>
      </c>
      <c r="AA35" t="n">
        <v>229.5783033187355</v>
      </c>
      <c r="AB35" t="n">
        <v>314.1191628804718</v>
      </c>
      <c r="AC35" t="n">
        <v>284.1400708442667</v>
      </c>
      <c r="AD35" t="n">
        <v>229578.3033187355</v>
      </c>
      <c r="AE35" t="n">
        <v>314119.1628804718</v>
      </c>
      <c r="AF35" t="n">
        <v>1.911999950751861e-06</v>
      </c>
      <c r="AG35" t="n">
        <v>12</v>
      </c>
      <c r="AH35" t="n">
        <v>284140.0708442667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7.6782</v>
      </c>
      <c r="E36" t="n">
        <v>13.02</v>
      </c>
      <c r="F36" t="n">
        <v>10.57</v>
      </c>
      <c r="G36" t="n">
        <v>63.43</v>
      </c>
      <c r="H36" t="n">
        <v>1.16</v>
      </c>
      <c r="I36" t="n">
        <v>10</v>
      </c>
      <c r="J36" t="n">
        <v>144.73</v>
      </c>
      <c r="K36" t="n">
        <v>46.47</v>
      </c>
      <c r="L36" t="n">
        <v>9.5</v>
      </c>
      <c r="M36" t="n">
        <v>8</v>
      </c>
      <c r="N36" t="n">
        <v>23.77</v>
      </c>
      <c r="O36" t="n">
        <v>18084.43</v>
      </c>
      <c r="P36" t="n">
        <v>109.91</v>
      </c>
      <c r="Q36" t="n">
        <v>197.75</v>
      </c>
      <c r="R36" t="n">
        <v>32.99</v>
      </c>
      <c r="S36" t="n">
        <v>25.4</v>
      </c>
      <c r="T36" t="n">
        <v>2942.01</v>
      </c>
      <c r="U36" t="n">
        <v>0.77</v>
      </c>
      <c r="V36" t="n">
        <v>0.88</v>
      </c>
      <c r="W36" t="n">
        <v>2.96</v>
      </c>
      <c r="X36" t="n">
        <v>0.18</v>
      </c>
      <c r="Y36" t="n">
        <v>1</v>
      </c>
      <c r="Z36" t="n">
        <v>10</v>
      </c>
      <c r="AA36" t="n">
        <v>229.6042585021259</v>
      </c>
      <c r="AB36" t="n">
        <v>314.1546759074485</v>
      </c>
      <c r="AC36" t="n">
        <v>284.1721945577916</v>
      </c>
      <c r="AD36" t="n">
        <v>229604.2585021259</v>
      </c>
      <c r="AE36" t="n">
        <v>314154.6759074485</v>
      </c>
      <c r="AF36" t="n">
        <v>1.910208710263999e-06</v>
      </c>
      <c r="AG36" t="n">
        <v>12</v>
      </c>
      <c r="AH36" t="n">
        <v>284172.1945577916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7.7111</v>
      </c>
      <c r="E37" t="n">
        <v>12.97</v>
      </c>
      <c r="F37" t="n">
        <v>10.54</v>
      </c>
      <c r="G37" t="n">
        <v>70.29000000000001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7</v>
      </c>
      <c r="N37" t="n">
        <v>23.86</v>
      </c>
      <c r="O37" t="n">
        <v>18126.77</v>
      </c>
      <c r="P37" t="n">
        <v>108.82</v>
      </c>
      <c r="Q37" t="n">
        <v>197.81</v>
      </c>
      <c r="R37" t="n">
        <v>32.01</v>
      </c>
      <c r="S37" t="n">
        <v>25.4</v>
      </c>
      <c r="T37" t="n">
        <v>2455.85</v>
      </c>
      <c r="U37" t="n">
        <v>0.79</v>
      </c>
      <c r="V37" t="n">
        <v>0.88</v>
      </c>
      <c r="W37" t="n">
        <v>2.96</v>
      </c>
      <c r="X37" t="n">
        <v>0.15</v>
      </c>
      <c r="Y37" t="n">
        <v>1</v>
      </c>
      <c r="Z37" t="n">
        <v>10</v>
      </c>
      <c r="AA37" t="n">
        <v>228.2795851534929</v>
      </c>
      <c r="AB37" t="n">
        <v>312.3421993913861</v>
      </c>
      <c r="AC37" t="n">
        <v>282.5326982565948</v>
      </c>
      <c r="AD37" t="n">
        <v>228279.5851534929</v>
      </c>
      <c r="AE37" t="n">
        <v>312342.1993913861</v>
      </c>
      <c r="AF37" t="n">
        <v>1.918393684159923e-06</v>
      </c>
      <c r="AG37" t="n">
        <v>12</v>
      </c>
      <c r="AH37" t="n">
        <v>282532.6982565948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7.7004</v>
      </c>
      <c r="E38" t="n">
        <v>12.99</v>
      </c>
      <c r="F38" t="n">
        <v>10.56</v>
      </c>
      <c r="G38" t="n">
        <v>70.41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7</v>
      </c>
      <c r="N38" t="n">
        <v>23.95</v>
      </c>
      <c r="O38" t="n">
        <v>18169.15</v>
      </c>
      <c r="P38" t="n">
        <v>109.2</v>
      </c>
      <c r="Q38" t="n">
        <v>197.82</v>
      </c>
      <c r="R38" t="n">
        <v>32.65</v>
      </c>
      <c r="S38" t="n">
        <v>25.4</v>
      </c>
      <c r="T38" t="n">
        <v>2777.27</v>
      </c>
      <c r="U38" t="n">
        <v>0.78</v>
      </c>
      <c r="V38" t="n">
        <v>0.88</v>
      </c>
      <c r="W38" t="n">
        <v>2.96</v>
      </c>
      <c r="X38" t="n">
        <v>0.17</v>
      </c>
      <c r="Y38" t="n">
        <v>1</v>
      </c>
      <c r="Z38" t="n">
        <v>10</v>
      </c>
      <c r="AA38" t="n">
        <v>228.75757566956</v>
      </c>
      <c r="AB38" t="n">
        <v>312.996207102922</v>
      </c>
      <c r="AC38" t="n">
        <v>283.1242883900476</v>
      </c>
      <c r="AD38" t="n">
        <v>228757.57566956</v>
      </c>
      <c r="AE38" t="n">
        <v>312996.207102922</v>
      </c>
      <c r="AF38" t="n">
        <v>1.91573170176824e-06</v>
      </c>
      <c r="AG38" t="n">
        <v>12</v>
      </c>
      <c r="AH38" t="n">
        <v>283124.2883900476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7.7063</v>
      </c>
      <c r="E39" t="n">
        <v>12.98</v>
      </c>
      <c r="F39" t="n">
        <v>10.55</v>
      </c>
      <c r="G39" t="n">
        <v>70.34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7</v>
      </c>
      <c r="N39" t="n">
        <v>24.05</v>
      </c>
      <c r="O39" t="n">
        <v>18211.56</v>
      </c>
      <c r="P39" t="n">
        <v>109.02</v>
      </c>
      <c r="Q39" t="n">
        <v>197.83</v>
      </c>
      <c r="R39" t="n">
        <v>32.44</v>
      </c>
      <c r="S39" t="n">
        <v>25.4</v>
      </c>
      <c r="T39" t="n">
        <v>2672.09</v>
      </c>
      <c r="U39" t="n">
        <v>0.78</v>
      </c>
      <c r="V39" t="n">
        <v>0.88</v>
      </c>
      <c r="W39" t="n">
        <v>2.95</v>
      </c>
      <c r="X39" t="n">
        <v>0.16</v>
      </c>
      <c r="Y39" t="n">
        <v>1</v>
      </c>
      <c r="Z39" t="n">
        <v>10</v>
      </c>
      <c r="AA39" t="n">
        <v>228.5177494150465</v>
      </c>
      <c r="AB39" t="n">
        <v>312.6680662411093</v>
      </c>
      <c r="AC39" t="n">
        <v>282.8274648315376</v>
      </c>
      <c r="AD39" t="n">
        <v>228517.7494150465</v>
      </c>
      <c r="AE39" t="n">
        <v>312668.0662411093</v>
      </c>
      <c r="AF39" t="n">
        <v>1.917199523834682e-06</v>
      </c>
      <c r="AG39" t="n">
        <v>12</v>
      </c>
      <c r="AH39" t="n">
        <v>282827.4648315376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7.7104</v>
      </c>
      <c r="E40" t="n">
        <v>12.97</v>
      </c>
      <c r="F40" t="n">
        <v>10.54</v>
      </c>
      <c r="G40" t="n">
        <v>70.29000000000001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7</v>
      </c>
      <c r="N40" t="n">
        <v>24.14</v>
      </c>
      <c r="O40" t="n">
        <v>18254.01</v>
      </c>
      <c r="P40" t="n">
        <v>108.61</v>
      </c>
      <c r="Q40" t="n">
        <v>197.78</v>
      </c>
      <c r="R40" t="n">
        <v>32.19</v>
      </c>
      <c r="S40" t="n">
        <v>25.4</v>
      </c>
      <c r="T40" t="n">
        <v>2545.21</v>
      </c>
      <c r="U40" t="n">
        <v>0.79</v>
      </c>
      <c r="V40" t="n">
        <v>0.88</v>
      </c>
      <c r="W40" t="n">
        <v>2.95</v>
      </c>
      <c r="X40" t="n">
        <v>0.15</v>
      </c>
      <c r="Y40" t="n">
        <v>1</v>
      </c>
      <c r="Z40" t="n">
        <v>10</v>
      </c>
      <c r="AA40" t="n">
        <v>228.1411754449506</v>
      </c>
      <c r="AB40" t="n">
        <v>312.1528211219533</v>
      </c>
      <c r="AC40" t="n">
        <v>282.3613939834025</v>
      </c>
      <c r="AD40" t="n">
        <v>228141.1754449506</v>
      </c>
      <c r="AE40" t="n">
        <v>312152.8211219533</v>
      </c>
      <c r="AF40" t="n">
        <v>1.918219535779159e-06</v>
      </c>
      <c r="AG40" t="n">
        <v>12</v>
      </c>
      <c r="AH40" t="n">
        <v>282361.3939834025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7.706</v>
      </c>
      <c r="E41" t="n">
        <v>12.98</v>
      </c>
      <c r="F41" t="n">
        <v>10.55</v>
      </c>
      <c r="G41" t="n">
        <v>70.34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7</v>
      </c>
      <c r="N41" t="n">
        <v>24.24</v>
      </c>
      <c r="O41" t="n">
        <v>18296.48</v>
      </c>
      <c r="P41" t="n">
        <v>108.55</v>
      </c>
      <c r="Q41" t="n">
        <v>197.79</v>
      </c>
      <c r="R41" t="n">
        <v>32.45</v>
      </c>
      <c r="S41" t="n">
        <v>25.4</v>
      </c>
      <c r="T41" t="n">
        <v>2675.39</v>
      </c>
      <c r="U41" t="n">
        <v>0.78</v>
      </c>
      <c r="V41" t="n">
        <v>0.88</v>
      </c>
      <c r="W41" t="n">
        <v>2.95</v>
      </c>
      <c r="X41" t="n">
        <v>0.16</v>
      </c>
      <c r="Y41" t="n">
        <v>1</v>
      </c>
      <c r="Z41" t="n">
        <v>10</v>
      </c>
      <c r="AA41" t="n">
        <v>228.1900512894043</v>
      </c>
      <c r="AB41" t="n">
        <v>312.2196952085849</v>
      </c>
      <c r="AC41" t="n">
        <v>282.4218857010644</v>
      </c>
      <c r="AD41" t="n">
        <v>228190.0512894043</v>
      </c>
      <c r="AE41" t="n">
        <v>312219.6952085849</v>
      </c>
      <c r="AF41" t="n">
        <v>1.917124888814355e-06</v>
      </c>
      <c r="AG41" t="n">
        <v>12</v>
      </c>
      <c r="AH41" t="n">
        <v>282421.8857010644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7.7068</v>
      </c>
      <c r="E42" t="n">
        <v>12.98</v>
      </c>
      <c r="F42" t="n">
        <v>10.55</v>
      </c>
      <c r="G42" t="n">
        <v>70.34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7</v>
      </c>
      <c r="N42" t="n">
        <v>24.33</v>
      </c>
      <c r="O42" t="n">
        <v>18338.99</v>
      </c>
      <c r="P42" t="n">
        <v>108.12</v>
      </c>
      <c r="Q42" t="n">
        <v>197.78</v>
      </c>
      <c r="R42" t="n">
        <v>32.29</v>
      </c>
      <c r="S42" t="n">
        <v>25.4</v>
      </c>
      <c r="T42" t="n">
        <v>2595.27</v>
      </c>
      <c r="U42" t="n">
        <v>0.79</v>
      </c>
      <c r="V42" t="n">
        <v>0.88</v>
      </c>
      <c r="W42" t="n">
        <v>2.95</v>
      </c>
      <c r="X42" t="n">
        <v>0.16</v>
      </c>
      <c r="Y42" t="n">
        <v>1</v>
      </c>
      <c r="Z42" t="n">
        <v>10</v>
      </c>
      <c r="AA42" t="n">
        <v>227.8752137330451</v>
      </c>
      <c r="AB42" t="n">
        <v>311.7889205743217</v>
      </c>
      <c r="AC42" t="n">
        <v>282.0322235932991</v>
      </c>
      <c r="AD42" t="n">
        <v>227875.2137330451</v>
      </c>
      <c r="AE42" t="n">
        <v>311788.9205743216</v>
      </c>
      <c r="AF42" t="n">
        <v>1.917323915535229e-06</v>
      </c>
      <c r="AG42" t="n">
        <v>12</v>
      </c>
      <c r="AH42" t="n">
        <v>282032.2235932992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7.7406</v>
      </c>
      <c r="E43" t="n">
        <v>12.92</v>
      </c>
      <c r="F43" t="n">
        <v>10.52</v>
      </c>
      <c r="G43" t="n">
        <v>78.91</v>
      </c>
      <c r="H43" t="n">
        <v>1.35</v>
      </c>
      <c r="I43" t="n">
        <v>8</v>
      </c>
      <c r="J43" t="n">
        <v>147.14</v>
      </c>
      <c r="K43" t="n">
        <v>46.47</v>
      </c>
      <c r="L43" t="n">
        <v>11.25</v>
      </c>
      <c r="M43" t="n">
        <v>6</v>
      </c>
      <c r="N43" t="n">
        <v>24.43</v>
      </c>
      <c r="O43" t="n">
        <v>18381.53</v>
      </c>
      <c r="P43" t="n">
        <v>107.72</v>
      </c>
      <c r="Q43" t="n">
        <v>197.78</v>
      </c>
      <c r="R43" t="n">
        <v>31.46</v>
      </c>
      <c r="S43" t="n">
        <v>25.4</v>
      </c>
      <c r="T43" t="n">
        <v>2187.01</v>
      </c>
      <c r="U43" t="n">
        <v>0.8100000000000001</v>
      </c>
      <c r="V43" t="n">
        <v>0.88</v>
      </c>
      <c r="W43" t="n">
        <v>2.95</v>
      </c>
      <c r="X43" t="n">
        <v>0.13</v>
      </c>
      <c r="Y43" t="n">
        <v>1</v>
      </c>
      <c r="Z43" t="n">
        <v>10</v>
      </c>
      <c r="AA43" t="n">
        <v>227.0355230497337</v>
      </c>
      <c r="AB43" t="n">
        <v>310.6400187368772</v>
      </c>
      <c r="AC43" t="n">
        <v>280.9929713347262</v>
      </c>
      <c r="AD43" t="n">
        <v>227035.5230497337</v>
      </c>
      <c r="AE43" t="n">
        <v>310640.0187368772</v>
      </c>
      <c r="AF43" t="n">
        <v>1.925732794492135e-06</v>
      </c>
      <c r="AG43" t="n">
        <v>12</v>
      </c>
      <c r="AH43" t="n">
        <v>280992.9713347262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7.7386</v>
      </c>
      <c r="E44" t="n">
        <v>12.92</v>
      </c>
      <c r="F44" t="n">
        <v>10.52</v>
      </c>
      <c r="G44" t="n">
        <v>78.93000000000001</v>
      </c>
      <c r="H44" t="n">
        <v>1.38</v>
      </c>
      <c r="I44" t="n">
        <v>8</v>
      </c>
      <c r="J44" t="n">
        <v>147.49</v>
      </c>
      <c r="K44" t="n">
        <v>46.47</v>
      </c>
      <c r="L44" t="n">
        <v>11.5</v>
      </c>
      <c r="M44" t="n">
        <v>6</v>
      </c>
      <c r="N44" t="n">
        <v>24.52</v>
      </c>
      <c r="O44" t="n">
        <v>18424.11</v>
      </c>
      <c r="P44" t="n">
        <v>107.75</v>
      </c>
      <c r="Q44" t="n">
        <v>197.75</v>
      </c>
      <c r="R44" t="n">
        <v>31.53</v>
      </c>
      <c r="S44" t="n">
        <v>25.4</v>
      </c>
      <c r="T44" t="n">
        <v>2219.27</v>
      </c>
      <c r="U44" t="n">
        <v>0.8100000000000001</v>
      </c>
      <c r="V44" t="n">
        <v>0.88</v>
      </c>
      <c r="W44" t="n">
        <v>2.95</v>
      </c>
      <c r="X44" t="n">
        <v>0.13</v>
      </c>
      <c r="Y44" t="n">
        <v>1</v>
      </c>
      <c r="Z44" t="n">
        <v>10</v>
      </c>
      <c r="AA44" t="n">
        <v>227.0842165394374</v>
      </c>
      <c r="AB44" t="n">
        <v>310.7066433176949</v>
      </c>
      <c r="AC44" t="n">
        <v>281.0532373590588</v>
      </c>
      <c r="AD44" t="n">
        <v>227084.2165394374</v>
      </c>
      <c r="AE44" t="n">
        <v>310706.6433176949</v>
      </c>
      <c r="AF44" t="n">
        <v>1.925235227689951e-06</v>
      </c>
      <c r="AG44" t="n">
        <v>12</v>
      </c>
      <c r="AH44" t="n">
        <v>281053.2373590588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7.7378</v>
      </c>
      <c r="E45" t="n">
        <v>12.92</v>
      </c>
      <c r="F45" t="n">
        <v>10.53</v>
      </c>
      <c r="G45" t="n">
        <v>78.94</v>
      </c>
      <c r="H45" t="n">
        <v>1.41</v>
      </c>
      <c r="I45" t="n">
        <v>8</v>
      </c>
      <c r="J45" t="n">
        <v>147.83</v>
      </c>
      <c r="K45" t="n">
        <v>46.47</v>
      </c>
      <c r="L45" t="n">
        <v>11.75</v>
      </c>
      <c r="M45" t="n">
        <v>6</v>
      </c>
      <c r="N45" t="n">
        <v>24.62</v>
      </c>
      <c r="O45" t="n">
        <v>18466.71</v>
      </c>
      <c r="P45" t="n">
        <v>107.72</v>
      </c>
      <c r="Q45" t="n">
        <v>197.75</v>
      </c>
      <c r="R45" t="n">
        <v>31.56</v>
      </c>
      <c r="S45" t="n">
        <v>25.4</v>
      </c>
      <c r="T45" t="n">
        <v>2236.05</v>
      </c>
      <c r="U45" t="n">
        <v>0.8</v>
      </c>
      <c r="V45" t="n">
        <v>0.88</v>
      </c>
      <c r="W45" t="n">
        <v>2.95</v>
      </c>
      <c r="X45" t="n">
        <v>0.14</v>
      </c>
      <c r="Y45" t="n">
        <v>1</v>
      </c>
      <c r="Z45" t="n">
        <v>10</v>
      </c>
      <c r="AA45" t="n">
        <v>227.1036873024811</v>
      </c>
      <c r="AB45" t="n">
        <v>310.7332840746806</v>
      </c>
      <c r="AC45" t="n">
        <v>281.0773355595884</v>
      </c>
      <c r="AD45" t="n">
        <v>227103.6873024811</v>
      </c>
      <c r="AE45" t="n">
        <v>310733.2840746806</v>
      </c>
      <c r="AF45" t="n">
        <v>1.925036200969078e-06</v>
      </c>
      <c r="AG45" t="n">
        <v>12</v>
      </c>
      <c r="AH45" t="n">
        <v>281077.3355595884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7.7423</v>
      </c>
      <c r="E46" t="n">
        <v>12.92</v>
      </c>
      <c r="F46" t="n">
        <v>10.52</v>
      </c>
      <c r="G46" t="n">
        <v>78.89</v>
      </c>
      <c r="H46" t="n">
        <v>1.43</v>
      </c>
      <c r="I46" t="n">
        <v>8</v>
      </c>
      <c r="J46" t="n">
        <v>148.18</v>
      </c>
      <c r="K46" t="n">
        <v>46.47</v>
      </c>
      <c r="L46" t="n">
        <v>12</v>
      </c>
      <c r="M46" t="n">
        <v>6</v>
      </c>
      <c r="N46" t="n">
        <v>24.71</v>
      </c>
      <c r="O46" t="n">
        <v>18509.36</v>
      </c>
      <c r="P46" t="n">
        <v>107.27</v>
      </c>
      <c r="Q46" t="n">
        <v>197.75</v>
      </c>
      <c r="R46" t="n">
        <v>31.45</v>
      </c>
      <c r="S46" t="n">
        <v>25.4</v>
      </c>
      <c r="T46" t="n">
        <v>2182.33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226.6957780211012</v>
      </c>
      <c r="AB46" t="n">
        <v>310.1751646002095</v>
      </c>
      <c r="AC46" t="n">
        <v>280.572482224435</v>
      </c>
      <c r="AD46" t="n">
        <v>226695.7780211012</v>
      </c>
      <c r="AE46" t="n">
        <v>310175.1646002096</v>
      </c>
      <c r="AF46" t="n">
        <v>1.926155726273992e-06</v>
      </c>
      <c r="AG46" t="n">
        <v>12</v>
      </c>
      <c r="AH46" t="n">
        <v>280572.482224435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7.7354</v>
      </c>
      <c r="E47" t="n">
        <v>12.93</v>
      </c>
      <c r="F47" t="n">
        <v>10.53</v>
      </c>
      <c r="G47" t="n">
        <v>78.97</v>
      </c>
      <c r="H47" t="n">
        <v>1.46</v>
      </c>
      <c r="I47" t="n">
        <v>8</v>
      </c>
      <c r="J47" t="n">
        <v>148.52</v>
      </c>
      <c r="K47" t="n">
        <v>46.47</v>
      </c>
      <c r="L47" t="n">
        <v>12.25</v>
      </c>
      <c r="M47" t="n">
        <v>6</v>
      </c>
      <c r="N47" t="n">
        <v>24.81</v>
      </c>
      <c r="O47" t="n">
        <v>18552.03</v>
      </c>
      <c r="P47" t="n">
        <v>107.28</v>
      </c>
      <c r="Q47" t="n">
        <v>197.75</v>
      </c>
      <c r="R47" t="n">
        <v>31.59</v>
      </c>
      <c r="S47" t="n">
        <v>25.4</v>
      </c>
      <c r="T47" t="n">
        <v>2253.19</v>
      </c>
      <c r="U47" t="n">
        <v>0.8</v>
      </c>
      <c r="V47" t="n">
        <v>0.88</v>
      </c>
      <c r="W47" t="n">
        <v>2.96</v>
      </c>
      <c r="X47" t="n">
        <v>0.14</v>
      </c>
      <c r="Y47" t="n">
        <v>1</v>
      </c>
      <c r="Z47" t="n">
        <v>10</v>
      </c>
      <c r="AA47" t="n">
        <v>226.8272923705628</v>
      </c>
      <c r="AB47" t="n">
        <v>310.3551083351464</v>
      </c>
      <c r="AC47" t="n">
        <v>280.7352523818623</v>
      </c>
      <c r="AD47" t="n">
        <v>226827.2923705628</v>
      </c>
      <c r="AE47" t="n">
        <v>310355.1083351464</v>
      </c>
      <c r="AF47" t="n">
        <v>1.924439120806457e-06</v>
      </c>
      <c r="AG47" t="n">
        <v>12</v>
      </c>
      <c r="AH47" t="n">
        <v>280735.2523818623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7.7373</v>
      </c>
      <c r="E48" t="n">
        <v>12.92</v>
      </c>
      <c r="F48" t="n">
        <v>10.53</v>
      </c>
      <c r="G48" t="n">
        <v>78.95</v>
      </c>
      <c r="H48" t="n">
        <v>1.49</v>
      </c>
      <c r="I48" t="n">
        <v>8</v>
      </c>
      <c r="J48" t="n">
        <v>148.87</v>
      </c>
      <c r="K48" t="n">
        <v>46.47</v>
      </c>
      <c r="L48" t="n">
        <v>12.5</v>
      </c>
      <c r="M48" t="n">
        <v>6</v>
      </c>
      <c r="N48" t="n">
        <v>24.9</v>
      </c>
      <c r="O48" t="n">
        <v>18594.74</v>
      </c>
      <c r="P48" t="n">
        <v>106.45</v>
      </c>
      <c r="Q48" t="n">
        <v>197.8</v>
      </c>
      <c r="R48" t="n">
        <v>31.64</v>
      </c>
      <c r="S48" t="n">
        <v>25.4</v>
      </c>
      <c r="T48" t="n">
        <v>2275.41</v>
      </c>
      <c r="U48" t="n">
        <v>0.8</v>
      </c>
      <c r="V48" t="n">
        <v>0.88</v>
      </c>
      <c r="W48" t="n">
        <v>2.95</v>
      </c>
      <c r="X48" t="n">
        <v>0.14</v>
      </c>
      <c r="Y48" t="n">
        <v>1</v>
      </c>
      <c r="Z48" t="n">
        <v>10</v>
      </c>
      <c r="AA48" t="n">
        <v>226.2173492869837</v>
      </c>
      <c r="AB48" t="n">
        <v>309.5205572994043</v>
      </c>
      <c r="AC48" t="n">
        <v>279.9803497256713</v>
      </c>
      <c r="AD48" t="n">
        <v>226217.3492869837</v>
      </c>
      <c r="AE48" t="n">
        <v>309520.5572994043</v>
      </c>
      <c r="AF48" t="n">
        <v>1.924911809268532e-06</v>
      </c>
      <c r="AG48" t="n">
        <v>12</v>
      </c>
      <c r="AH48" t="n">
        <v>279980.3497256713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7.7631</v>
      </c>
      <c r="E49" t="n">
        <v>12.88</v>
      </c>
      <c r="F49" t="n">
        <v>10.51</v>
      </c>
      <c r="G49" t="n">
        <v>90.09</v>
      </c>
      <c r="H49" t="n">
        <v>1.51</v>
      </c>
      <c r="I49" t="n">
        <v>7</v>
      </c>
      <c r="J49" t="n">
        <v>149.22</v>
      </c>
      <c r="K49" t="n">
        <v>46.47</v>
      </c>
      <c r="L49" t="n">
        <v>12.75</v>
      </c>
      <c r="M49" t="n">
        <v>5</v>
      </c>
      <c r="N49" t="n">
        <v>25</v>
      </c>
      <c r="O49" t="n">
        <v>18637.48</v>
      </c>
      <c r="P49" t="n">
        <v>106.21</v>
      </c>
      <c r="Q49" t="n">
        <v>197.77</v>
      </c>
      <c r="R49" t="n">
        <v>31.09</v>
      </c>
      <c r="S49" t="n">
        <v>25.4</v>
      </c>
      <c r="T49" t="n">
        <v>2006.54</v>
      </c>
      <c r="U49" t="n">
        <v>0.82</v>
      </c>
      <c r="V49" t="n">
        <v>0.89</v>
      </c>
      <c r="W49" t="n">
        <v>2.95</v>
      </c>
      <c r="X49" t="n">
        <v>0.12</v>
      </c>
      <c r="Y49" t="n">
        <v>1</v>
      </c>
      <c r="Z49" t="n">
        <v>10</v>
      </c>
      <c r="AA49" t="n">
        <v>225.6380952808301</v>
      </c>
      <c r="AB49" t="n">
        <v>308.727996413302</v>
      </c>
      <c r="AC49" t="n">
        <v>279.2634297381722</v>
      </c>
      <c r="AD49" t="n">
        <v>225638.0952808301</v>
      </c>
      <c r="AE49" t="n">
        <v>308727.996413302</v>
      </c>
      <c r="AF49" t="n">
        <v>1.931330421016703e-06</v>
      </c>
      <c r="AG49" t="n">
        <v>12</v>
      </c>
      <c r="AH49" t="n">
        <v>279263.4297381722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7.7603</v>
      </c>
      <c r="E50" t="n">
        <v>12.89</v>
      </c>
      <c r="F50" t="n">
        <v>10.52</v>
      </c>
      <c r="G50" t="n">
        <v>90.13</v>
      </c>
      <c r="H50" t="n">
        <v>1.54</v>
      </c>
      <c r="I50" t="n">
        <v>7</v>
      </c>
      <c r="J50" t="n">
        <v>149.56</v>
      </c>
      <c r="K50" t="n">
        <v>46.47</v>
      </c>
      <c r="L50" t="n">
        <v>13</v>
      </c>
      <c r="M50" t="n">
        <v>5</v>
      </c>
      <c r="N50" t="n">
        <v>25.1</v>
      </c>
      <c r="O50" t="n">
        <v>18680.25</v>
      </c>
      <c r="P50" t="n">
        <v>106.62</v>
      </c>
      <c r="Q50" t="n">
        <v>197.81</v>
      </c>
      <c r="R50" t="n">
        <v>31.22</v>
      </c>
      <c r="S50" t="n">
        <v>25.4</v>
      </c>
      <c r="T50" t="n">
        <v>2071.88</v>
      </c>
      <c r="U50" t="n">
        <v>0.8100000000000001</v>
      </c>
      <c r="V50" t="n">
        <v>0.88</v>
      </c>
      <c r="W50" t="n">
        <v>2.95</v>
      </c>
      <c r="X50" t="n">
        <v>0.12</v>
      </c>
      <c r="Y50" t="n">
        <v>1</v>
      </c>
      <c r="Z50" t="n">
        <v>10</v>
      </c>
      <c r="AA50" t="n">
        <v>225.9930727391253</v>
      </c>
      <c r="AB50" t="n">
        <v>309.2136922322415</v>
      </c>
      <c r="AC50" t="n">
        <v>279.7027714298306</v>
      </c>
      <c r="AD50" t="n">
        <v>225993.0727391253</v>
      </c>
      <c r="AE50" t="n">
        <v>309213.6922322415</v>
      </c>
      <c r="AF50" t="n">
        <v>1.930633827493646e-06</v>
      </c>
      <c r="AG50" t="n">
        <v>12</v>
      </c>
      <c r="AH50" t="n">
        <v>279702.7714298306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7.7675</v>
      </c>
      <c r="E51" t="n">
        <v>12.87</v>
      </c>
      <c r="F51" t="n">
        <v>10.5</v>
      </c>
      <c r="G51" t="n">
        <v>90.03</v>
      </c>
      <c r="H51" t="n">
        <v>1.56</v>
      </c>
      <c r="I51" t="n">
        <v>7</v>
      </c>
      <c r="J51" t="n">
        <v>149.91</v>
      </c>
      <c r="K51" t="n">
        <v>46.47</v>
      </c>
      <c r="L51" t="n">
        <v>13.25</v>
      </c>
      <c r="M51" t="n">
        <v>5</v>
      </c>
      <c r="N51" t="n">
        <v>25.19</v>
      </c>
      <c r="O51" t="n">
        <v>18723.06</v>
      </c>
      <c r="P51" t="n">
        <v>106.37</v>
      </c>
      <c r="Q51" t="n">
        <v>197.77</v>
      </c>
      <c r="R51" t="n">
        <v>30.86</v>
      </c>
      <c r="S51" t="n">
        <v>25.4</v>
      </c>
      <c r="T51" t="n">
        <v>1890.12</v>
      </c>
      <c r="U51" t="n">
        <v>0.82</v>
      </c>
      <c r="V51" t="n">
        <v>0.89</v>
      </c>
      <c r="W51" t="n">
        <v>2.95</v>
      </c>
      <c r="X51" t="n">
        <v>0.11</v>
      </c>
      <c r="Y51" t="n">
        <v>1</v>
      </c>
      <c r="Z51" t="n">
        <v>10</v>
      </c>
      <c r="AA51" t="n">
        <v>225.6610849367113</v>
      </c>
      <c r="AB51" t="n">
        <v>308.7594518747109</v>
      </c>
      <c r="AC51" t="n">
        <v>279.2918831344922</v>
      </c>
      <c r="AD51" t="n">
        <v>225661.0849367114</v>
      </c>
      <c r="AE51" t="n">
        <v>308759.4518747109</v>
      </c>
      <c r="AF51" t="n">
        <v>1.932425067981508e-06</v>
      </c>
      <c r="AG51" t="n">
        <v>12</v>
      </c>
      <c r="AH51" t="n">
        <v>279291.8831344922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7.7623</v>
      </c>
      <c r="E52" t="n">
        <v>12.88</v>
      </c>
      <c r="F52" t="n">
        <v>10.51</v>
      </c>
      <c r="G52" t="n">
        <v>90.09999999999999</v>
      </c>
      <c r="H52" t="n">
        <v>1.59</v>
      </c>
      <c r="I52" t="n">
        <v>7</v>
      </c>
      <c r="J52" t="n">
        <v>150.26</v>
      </c>
      <c r="K52" t="n">
        <v>46.47</v>
      </c>
      <c r="L52" t="n">
        <v>13.5</v>
      </c>
      <c r="M52" t="n">
        <v>5</v>
      </c>
      <c r="N52" t="n">
        <v>25.29</v>
      </c>
      <c r="O52" t="n">
        <v>18765.9</v>
      </c>
      <c r="P52" t="n">
        <v>106.29</v>
      </c>
      <c r="Q52" t="n">
        <v>197.75</v>
      </c>
      <c r="R52" t="n">
        <v>31.13</v>
      </c>
      <c r="S52" t="n">
        <v>25.4</v>
      </c>
      <c r="T52" t="n">
        <v>2024.01</v>
      </c>
      <c r="U52" t="n">
        <v>0.82</v>
      </c>
      <c r="V52" t="n">
        <v>0.89</v>
      </c>
      <c r="W52" t="n">
        <v>2.95</v>
      </c>
      <c r="X52" t="n">
        <v>0.12</v>
      </c>
      <c r="Y52" t="n">
        <v>1</v>
      </c>
      <c r="Z52" t="n">
        <v>10</v>
      </c>
      <c r="AA52" t="n">
        <v>225.7050423217981</v>
      </c>
      <c r="AB52" t="n">
        <v>308.8195963082495</v>
      </c>
      <c r="AC52" t="n">
        <v>279.3462874677072</v>
      </c>
      <c r="AD52" t="n">
        <v>225705.0423217982</v>
      </c>
      <c r="AE52" t="n">
        <v>308819.5963082495</v>
      </c>
      <c r="AF52" t="n">
        <v>1.93113139429583e-06</v>
      </c>
      <c r="AG52" t="n">
        <v>12</v>
      </c>
      <c r="AH52" t="n">
        <v>279346.2874677072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7.7626</v>
      </c>
      <c r="E53" t="n">
        <v>12.88</v>
      </c>
      <c r="F53" t="n">
        <v>10.51</v>
      </c>
      <c r="G53" t="n">
        <v>90.09999999999999</v>
      </c>
      <c r="H53" t="n">
        <v>1.62</v>
      </c>
      <c r="I53" t="n">
        <v>7</v>
      </c>
      <c r="J53" t="n">
        <v>150.61</v>
      </c>
      <c r="K53" t="n">
        <v>46.47</v>
      </c>
      <c r="L53" t="n">
        <v>13.75</v>
      </c>
      <c r="M53" t="n">
        <v>5</v>
      </c>
      <c r="N53" t="n">
        <v>25.39</v>
      </c>
      <c r="O53" t="n">
        <v>18808.78</v>
      </c>
      <c r="P53" t="n">
        <v>106.1</v>
      </c>
      <c r="Q53" t="n">
        <v>197.78</v>
      </c>
      <c r="R53" t="n">
        <v>31.18</v>
      </c>
      <c r="S53" t="n">
        <v>25.4</v>
      </c>
      <c r="T53" t="n">
        <v>2051.06</v>
      </c>
      <c r="U53" t="n">
        <v>0.8100000000000001</v>
      </c>
      <c r="V53" t="n">
        <v>0.89</v>
      </c>
      <c r="W53" t="n">
        <v>2.95</v>
      </c>
      <c r="X53" t="n">
        <v>0.12</v>
      </c>
      <c r="Y53" t="n">
        <v>1</v>
      </c>
      <c r="Z53" t="n">
        <v>10</v>
      </c>
      <c r="AA53" t="n">
        <v>225.567767815078</v>
      </c>
      <c r="AB53" t="n">
        <v>308.6317712720313</v>
      </c>
      <c r="AC53" t="n">
        <v>279.1763881893315</v>
      </c>
      <c r="AD53" t="n">
        <v>225567.767815078</v>
      </c>
      <c r="AE53" t="n">
        <v>308631.7712720313</v>
      </c>
      <c r="AF53" t="n">
        <v>1.931206029316158e-06</v>
      </c>
      <c r="AG53" t="n">
        <v>12</v>
      </c>
      <c r="AH53" t="n">
        <v>279176.3881893315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7.7641</v>
      </c>
      <c r="E54" t="n">
        <v>12.88</v>
      </c>
      <c r="F54" t="n">
        <v>10.51</v>
      </c>
      <c r="G54" t="n">
        <v>90.08</v>
      </c>
      <c r="H54" t="n">
        <v>1.64</v>
      </c>
      <c r="I54" t="n">
        <v>7</v>
      </c>
      <c r="J54" t="n">
        <v>150.95</v>
      </c>
      <c r="K54" t="n">
        <v>46.47</v>
      </c>
      <c r="L54" t="n">
        <v>14</v>
      </c>
      <c r="M54" t="n">
        <v>5</v>
      </c>
      <c r="N54" t="n">
        <v>25.49</v>
      </c>
      <c r="O54" t="n">
        <v>18851.69</v>
      </c>
      <c r="P54" t="n">
        <v>105.54</v>
      </c>
      <c r="Q54" t="n">
        <v>197.75</v>
      </c>
      <c r="R54" t="n">
        <v>31.12</v>
      </c>
      <c r="S54" t="n">
        <v>25.4</v>
      </c>
      <c r="T54" t="n">
        <v>2019.87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225.1549104746968</v>
      </c>
      <c r="AB54" t="n">
        <v>308.0668816449416</v>
      </c>
      <c r="AC54" t="n">
        <v>278.6654108354235</v>
      </c>
      <c r="AD54" t="n">
        <v>225154.9104746968</v>
      </c>
      <c r="AE54" t="n">
        <v>308066.8816449416</v>
      </c>
      <c r="AF54" t="n">
        <v>1.931579204417795e-06</v>
      </c>
      <c r="AG54" t="n">
        <v>12</v>
      </c>
      <c r="AH54" t="n">
        <v>278665.4108354235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7.7595</v>
      </c>
      <c r="E55" t="n">
        <v>12.89</v>
      </c>
      <c r="F55" t="n">
        <v>10.52</v>
      </c>
      <c r="G55" t="n">
        <v>90.14</v>
      </c>
      <c r="H55" t="n">
        <v>1.67</v>
      </c>
      <c r="I55" t="n">
        <v>7</v>
      </c>
      <c r="J55" t="n">
        <v>151.3</v>
      </c>
      <c r="K55" t="n">
        <v>46.47</v>
      </c>
      <c r="L55" t="n">
        <v>14.25</v>
      </c>
      <c r="M55" t="n">
        <v>5</v>
      </c>
      <c r="N55" t="n">
        <v>25.59</v>
      </c>
      <c r="O55" t="n">
        <v>18894.63</v>
      </c>
      <c r="P55" t="n">
        <v>105.18</v>
      </c>
      <c r="Q55" t="n">
        <v>197.75</v>
      </c>
      <c r="R55" t="n">
        <v>31.31</v>
      </c>
      <c r="S55" t="n">
        <v>25.4</v>
      </c>
      <c r="T55" t="n">
        <v>2117.28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224.9940612018222</v>
      </c>
      <c r="AB55" t="n">
        <v>307.8468005736256</v>
      </c>
      <c r="AC55" t="n">
        <v>278.4663339926681</v>
      </c>
      <c r="AD55" t="n">
        <v>224994.0612018222</v>
      </c>
      <c r="AE55" t="n">
        <v>307846.8005736255</v>
      </c>
      <c r="AF55" t="n">
        <v>1.930434800772773e-06</v>
      </c>
      <c r="AG55" t="n">
        <v>12</v>
      </c>
      <c r="AH55" t="n">
        <v>278466.3339926681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7.7628</v>
      </c>
      <c r="E56" t="n">
        <v>12.88</v>
      </c>
      <c r="F56" t="n">
        <v>10.51</v>
      </c>
      <c r="G56" t="n">
        <v>90.09999999999999</v>
      </c>
      <c r="H56" t="n">
        <v>1.69</v>
      </c>
      <c r="I56" t="n">
        <v>7</v>
      </c>
      <c r="J56" t="n">
        <v>151.65</v>
      </c>
      <c r="K56" t="n">
        <v>46.47</v>
      </c>
      <c r="L56" t="n">
        <v>14.5</v>
      </c>
      <c r="M56" t="n">
        <v>5</v>
      </c>
      <c r="N56" t="n">
        <v>25.68</v>
      </c>
      <c r="O56" t="n">
        <v>18937.61</v>
      </c>
      <c r="P56" t="n">
        <v>104.72</v>
      </c>
      <c r="Q56" t="n">
        <v>197.8</v>
      </c>
      <c r="R56" t="n">
        <v>31.2</v>
      </c>
      <c r="S56" t="n">
        <v>25.4</v>
      </c>
      <c r="T56" t="n">
        <v>2061.28</v>
      </c>
      <c r="U56" t="n">
        <v>0.8100000000000001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224.5976326396778</v>
      </c>
      <c r="AB56" t="n">
        <v>307.3043895257061</v>
      </c>
      <c r="AC56" t="n">
        <v>277.975689893883</v>
      </c>
      <c r="AD56" t="n">
        <v>224597.6326396778</v>
      </c>
      <c r="AE56" t="n">
        <v>307304.3895257061</v>
      </c>
      <c r="AF56" t="n">
        <v>1.931255785996376e-06</v>
      </c>
      <c r="AG56" t="n">
        <v>12</v>
      </c>
      <c r="AH56" t="n">
        <v>277975.6898938831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7.7646</v>
      </c>
      <c r="E57" t="n">
        <v>12.88</v>
      </c>
      <c r="F57" t="n">
        <v>10.51</v>
      </c>
      <c r="G57" t="n">
        <v>90.06999999999999</v>
      </c>
      <c r="H57" t="n">
        <v>1.72</v>
      </c>
      <c r="I57" t="n">
        <v>7</v>
      </c>
      <c r="J57" t="n">
        <v>152</v>
      </c>
      <c r="K57" t="n">
        <v>46.47</v>
      </c>
      <c r="L57" t="n">
        <v>14.75</v>
      </c>
      <c r="M57" t="n">
        <v>5</v>
      </c>
      <c r="N57" t="n">
        <v>25.78</v>
      </c>
      <c r="O57" t="n">
        <v>18980.62</v>
      </c>
      <c r="P57" t="n">
        <v>104.14</v>
      </c>
      <c r="Q57" t="n">
        <v>197.77</v>
      </c>
      <c r="R57" t="n">
        <v>31.01</v>
      </c>
      <c r="S57" t="n">
        <v>25.4</v>
      </c>
      <c r="T57" t="n">
        <v>1964.06</v>
      </c>
      <c r="U57" t="n">
        <v>0.82</v>
      </c>
      <c r="V57" t="n">
        <v>0.89</v>
      </c>
      <c r="W57" t="n">
        <v>2.95</v>
      </c>
      <c r="X57" t="n">
        <v>0.12</v>
      </c>
      <c r="Y57" t="n">
        <v>1</v>
      </c>
      <c r="Z57" t="n">
        <v>10</v>
      </c>
      <c r="AA57" t="n">
        <v>224.1669404752045</v>
      </c>
      <c r="AB57" t="n">
        <v>306.7150975054768</v>
      </c>
      <c r="AC57" t="n">
        <v>277.4426390769878</v>
      </c>
      <c r="AD57" t="n">
        <v>224166.9404752046</v>
      </c>
      <c r="AE57" t="n">
        <v>306715.0975054768</v>
      </c>
      <c r="AF57" t="n">
        <v>1.931703596118341e-06</v>
      </c>
      <c r="AG57" t="n">
        <v>12</v>
      </c>
      <c r="AH57" t="n">
        <v>277442.6390769878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7.7951</v>
      </c>
      <c r="E58" t="n">
        <v>12.83</v>
      </c>
      <c r="F58" t="n">
        <v>10.48</v>
      </c>
      <c r="G58" t="n">
        <v>104.85</v>
      </c>
      <c r="H58" t="n">
        <v>1.74</v>
      </c>
      <c r="I58" t="n">
        <v>6</v>
      </c>
      <c r="J58" t="n">
        <v>152.35</v>
      </c>
      <c r="K58" t="n">
        <v>46.47</v>
      </c>
      <c r="L58" t="n">
        <v>15</v>
      </c>
      <c r="M58" t="n">
        <v>4</v>
      </c>
      <c r="N58" t="n">
        <v>25.88</v>
      </c>
      <c r="O58" t="n">
        <v>19023.66</v>
      </c>
      <c r="P58" t="n">
        <v>103.57</v>
      </c>
      <c r="Q58" t="n">
        <v>197.75</v>
      </c>
      <c r="R58" t="n">
        <v>30.24</v>
      </c>
      <c r="S58" t="n">
        <v>25.4</v>
      </c>
      <c r="T58" t="n">
        <v>1587.63</v>
      </c>
      <c r="U58" t="n">
        <v>0.84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223.2745087911948</v>
      </c>
      <c r="AB58" t="n">
        <v>305.494033104108</v>
      </c>
      <c r="AC58" t="n">
        <v>276.3381113483107</v>
      </c>
      <c r="AD58" t="n">
        <v>223274.5087911949</v>
      </c>
      <c r="AE58" t="n">
        <v>305494.0331041081</v>
      </c>
      <c r="AF58" t="n">
        <v>1.939291489851645e-06</v>
      </c>
      <c r="AG58" t="n">
        <v>12</v>
      </c>
      <c r="AH58" t="n">
        <v>276338.1113483107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7.7947</v>
      </c>
      <c r="E59" t="n">
        <v>12.83</v>
      </c>
      <c r="F59" t="n">
        <v>10.49</v>
      </c>
      <c r="G59" t="n">
        <v>104.86</v>
      </c>
      <c r="H59" t="n">
        <v>1.77</v>
      </c>
      <c r="I59" t="n">
        <v>6</v>
      </c>
      <c r="J59" t="n">
        <v>152.7</v>
      </c>
      <c r="K59" t="n">
        <v>46.47</v>
      </c>
      <c r="L59" t="n">
        <v>15.25</v>
      </c>
      <c r="M59" t="n">
        <v>4</v>
      </c>
      <c r="N59" t="n">
        <v>25.98</v>
      </c>
      <c r="O59" t="n">
        <v>19066.74</v>
      </c>
      <c r="P59" t="n">
        <v>103.65</v>
      </c>
      <c r="Q59" t="n">
        <v>197.75</v>
      </c>
      <c r="R59" t="n">
        <v>30.3</v>
      </c>
      <c r="S59" t="n">
        <v>25.4</v>
      </c>
      <c r="T59" t="n">
        <v>1615.58</v>
      </c>
      <c r="U59" t="n">
        <v>0.84</v>
      </c>
      <c r="V59" t="n">
        <v>0.89</v>
      </c>
      <c r="W59" t="n">
        <v>2.95</v>
      </c>
      <c r="X59" t="n">
        <v>0.1</v>
      </c>
      <c r="Y59" t="n">
        <v>1</v>
      </c>
      <c r="Z59" t="n">
        <v>10</v>
      </c>
      <c r="AA59" t="n">
        <v>223.3649575340159</v>
      </c>
      <c r="AB59" t="n">
        <v>305.6177890643527</v>
      </c>
      <c r="AC59" t="n">
        <v>276.4500562134022</v>
      </c>
      <c r="AD59" t="n">
        <v>223364.9575340159</v>
      </c>
      <c r="AE59" t="n">
        <v>305617.7890643527</v>
      </c>
      <c r="AF59" t="n">
        <v>1.939191976491208e-06</v>
      </c>
      <c r="AG59" t="n">
        <v>12</v>
      </c>
      <c r="AH59" t="n">
        <v>276450.0562134022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7.7956</v>
      </c>
      <c r="E60" t="n">
        <v>12.83</v>
      </c>
      <c r="F60" t="n">
        <v>10.48</v>
      </c>
      <c r="G60" t="n">
        <v>104.84</v>
      </c>
      <c r="H60" t="n">
        <v>1.79</v>
      </c>
      <c r="I60" t="n">
        <v>6</v>
      </c>
      <c r="J60" t="n">
        <v>153.05</v>
      </c>
      <c r="K60" t="n">
        <v>46.47</v>
      </c>
      <c r="L60" t="n">
        <v>15.5</v>
      </c>
      <c r="M60" t="n">
        <v>4</v>
      </c>
      <c r="N60" t="n">
        <v>26.08</v>
      </c>
      <c r="O60" t="n">
        <v>19109.85</v>
      </c>
      <c r="P60" t="n">
        <v>103.91</v>
      </c>
      <c r="Q60" t="n">
        <v>197.75</v>
      </c>
      <c r="R60" t="n">
        <v>30.29</v>
      </c>
      <c r="S60" t="n">
        <v>25.4</v>
      </c>
      <c r="T60" t="n">
        <v>1613.44</v>
      </c>
      <c r="U60" t="n">
        <v>0.84</v>
      </c>
      <c r="V60" t="n">
        <v>0.89</v>
      </c>
      <c r="W60" t="n">
        <v>2.95</v>
      </c>
      <c r="X60" t="n">
        <v>0.09</v>
      </c>
      <c r="Y60" t="n">
        <v>1</v>
      </c>
      <c r="Z60" t="n">
        <v>10</v>
      </c>
      <c r="AA60" t="n">
        <v>223.505248727735</v>
      </c>
      <c r="AB60" t="n">
        <v>305.8097416648096</v>
      </c>
      <c r="AC60" t="n">
        <v>276.6236891270788</v>
      </c>
      <c r="AD60" t="n">
        <v>223505.248727735</v>
      </c>
      <c r="AE60" t="n">
        <v>305809.7416648096</v>
      </c>
      <c r="AF60" t="n">
        <v>1.939415881552191e-06</v>
      </c>
      <c r="AG60" t="n">
        <v>12</v>
      </c>
      <c r="AH60" t="n">
        <v>276623.6891270788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7.7934</v>
      </c>
      <c r="E61" t="n">
        <v>12.83</v>
      </c>
      <c r="F61" t="n">
        <v>10.49</v>
      </c>
      <c r="G61" t="n">
        <v>104.88</v>
      </c>
      <c r="H61" t="n">
        <v>1.82</v>
      </c>
      <c r="I61" t="n">
        <v>6</v>
      </c>
      <c r="J61" t="n">
        <v>153.4</v>
      </c>
      <c r="K61" t="n">
        <v>46.47</v>
      </c>
      <c r="L61" t="n">
        <v>15.75</v>
      </c>
      <c r="M61" t="n">
        <v>4</v>
      </c>
      <c r="N61" t="n">
        <v>26.18</v>
      </c>
      <c r="O61" t="n">
        <v>19153</v>
      </c>
      <c r="P61" t="n">
        <v>104.11</v>
      </c>
      <c r="Q61" t="n">
        <v>197.78</v>
      </c>
      <c r="R61" t="n">
        <v>30.44</v>
      </c>
      <c r="S61" t="n">
        <v>25.4</v>
      </c>
      <c r="T61" t="n">
        <v>1685.12</v>
      </c>
      <c r="U61" t="n">
        <v>0.83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223.7033648593423</v>
      </c>
      <c r="AB61" t="n">
        <v>306.0808128963416</v>
      </c>
      <c r="AC61" t="n">
        <v>276.8688897007241</v>
      </c>
      <c r="AD61" t="n">
        <v>223703.3648593423</v>
      </c>
      <c r="AE61" t="n">
        <v>306080.8128963416</v>
      </c>
      <c r="AF61" t="n">
        <v>1.938868558069789e-06</v>
      </c>
      <c r="AG61" t="n">
        <v>12</v>
      </c>
      <c r="AH61" t="n">
        <v>276868.8897007242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7.8003</v>
      </c>
      <c r="E62" t="n">
        <v>12.82</v>
      </c>
      <c r="F62" t="n">
        <v>10.48</v>
      </c>
      <c r="G62" t="n">
        <v>104.76</v>
      </c>
      <c r="H62" t="n">
        <v>1.84</v>
      </c>
      <c r="I62" t="n">
        <v>6</v>
      </c>
      <c r="J62" t="n">
        <v>153.75</v>
      </c>
      <c r="K62" t="n">
        <v>46.47</v>
      </c>
      <c r="L62" t="n">
        <v>16</v>
      </c>
      <c r="M62" t="n">
        <v>4</v>
      </c>
      <c r="N62" t="n">
        <v>26.28</v>
      </c>
      <c r="O62" t="n">
        <v>19196.18</v>
      </c>
      <c r="P62" t="n">
        <v>103.62</v>
      </c>
      <c r="Q62" t="n">
        <v>197.79</v>
      </c>
      <c r="R62" t="n">
        <v>30.02</v>
      </c>
      <c r="S62" t="n">
        <v>25.4</v>
      </c>
      <c r="T62" t="n">
        <v>1478.47</v>
      </c>
      <c r="U62" t="n">
        <v>0.85</v>
      </c>
      <c r="V62" t="n">
        <v>0.89</v>
      </c>
      <c r="W62" t="n">
        <v>2.95</v>
      </c>
      <c r="X62" t="n">
        <v>0.09</v>
      </c>
      <c r="Y62" t="n">
        <v>1</v>
      </c>
      <c r="Z62" t="n">
        <v>10</v>
      </c>
      <c r="AA62" t="n">
        <v>223.2407148894501</v>
      </c>
      <c r="AB62" t="n">
        <v>305.4477947968593</v>
      </c>
      <c r="AC62" t="n">
        <v>276.2962859602098</v>
      </c>
      <c r="AD62" t="n">
        <v>223240.7148894501</v>
      </c>
      <c r="AE62" t="n">
        <v>305447.7947968593</v>
      </c>
      <c r="AF62" t="n">
        <v>1.940585163537323e-06</v>
      </c>
      <c r="AG62" t="n">
        <v>12</v>
      </c>
      <c r="AH62" t="n">
        <v>276296.2859602098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7.7946</v>
      </c>
      <c r="E63" t="n">
        <v>12.83</v>
      </c>
      <c r="F63" t="n">
        <v>10.49</v>
      </c>
      <c r="G63" t="n">
        <v>104.86</v>
      </c>
      <c r="H63" t="n">
        <v>1.87</v>
      </c>
      <c r="I63" t="n">
        <v>6</v>
      </c>
      <c r="J63" t="n">
        <v>154.1</v>
      </c>
      <c r="K63" t="n">
        <v>46.47</v>
      </c>
      <c r="L63" t="n">
        <v>16.25</v>
      </c>
      <c r="M63" t="n">
        <v>4</v>
      </c>
      <c r="N63" t="n">
        <v>26.38</v>
      </c>
      <c r="O63" t="n">
        <v>19239.4</v>
      </c>
      <c r="P63" t="n">
        <v>103.77</v>
      </c>
      <c r="Q63" t="n">
        <v>197.76</v>
      </c>
      <c r="R63" t="n">
        <v>30.36</v>
      </c>
      <c r="S63" t="n">
        <v>25.4</v>
      </c>
      <c r="T63" t="n">
        <v>1647.18</v>
      </c>
      <c r="U63" t="n">
        <v>0.84</v>
      </c>
      <c r="V63" t="n">
        <v>0.89</v>
      </c>
      <c r="W63" t="n">
        <v>2.95</v>
      </c>
      <c r="X63" t="n">
        <v>0.1</v>
      </c>
      <c r="Y63" t="n">
        <v>1</v>
      </c>
      <c r="Z63" t="n">
        <v>10</v>
      </c>
      <c r="AA63" t="n">
        <v>223.4500608113623</v>
      </c>
      <c r="AB63" t="n">
        <v>305.7342311229096</v>
      </c>
      <c r="AC63" t="n">
        <v>276.5553852053179</v>
      </c>
      <c r="AD63" t="n">
        <v>223450.0608113623</v>
      </c>
      <c r="AE63" t="n">
        <v>305734.2311229096</v>
      </c>
      <c r="AF63" t="n">
        <v>1.939167098151099e-06</v>
      </c>
      <c r="AG63" t="n">
        <v>12</v>
      </c>
      <c r="AH63" t="n">
        <v>276555.3852053179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7.7964</v>
      </c>
      <c r="E64" t="n">
        <v>12.83</v>
      </c>
      <c r="F64" t="n">
        <v>10.48</v>
      </c>
      <c r="G64" t="n">
        <v>104.83</v>
      </c>
      <c r="H64" t="n">
        <v>1.89</v>
      </c>
      <c r="I64" t="n">
        <v>6</v>
      </c>
      <c r="J64" t="n">
        <v>154.45</v>
      </c>
      <c r="K64" t="n">
        <v>46.47</v>
      </c>
      <c r="L64" t="n">
        <v>16.5</v>
      </c>
      <c r="M64" t="n">
        <v>4</v>
      </c>
      <c r="N64" t="n">
        <v>26.48</v>
      </c>
      <c r="O64" t="n">
        <v>19282.65</v>
      </c>
      <c r="P64" t="n">
        <v>103.49</v>
      </c>
      <c r="Q64" t="n">
        <v>197.75</v>
      </c>
      <c r="R64" t="n">
        <v>30.29</v>
      </c>
      <c r="S64" t="n">
        <v>25.4</v>
      </c>
      <c r="T64" t="n">
        <v>1610.76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223.2014902428407</v>
      </c>
      <c r="AB64" t="n">
        <v>305.394125904899</v>
      </c>
      <c r="AC64" t="n">
        <v>276.2477391519735</v>
      </c>
      <c r="AD64" t="n">
        <v>223201.4902428407</v>
      </c>
      <c r="AE64" t="n">
        <v>305394.125904899</v>
      </c>
      <c r="AF64" t="n">
        <v>1.939614908273065e-06</v>
      </c>
      <c r="AG64" t="n">
        <v>12</v>
      </c>
      <c r="AH64" t="n">
        <v>276247.7391519735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7.7939</v>
      </c>
      <c r="E65" t="n">
        <v>12.83</v>
      </c>
      <c r="F65" t="n">
        <v>10.49</v>
      </c>
      <c r="G65" t="n">
        <v>104.87</v>
      </c>
      <c r="H65" t="n">
        <v>1.92</v>
      </c>
      <c r="I65" t="n">
        <v>6</v>
      </c>
      <c r="J65" t="n">
        <v>154.8</v>
      </c>
      <c r="K65" t="n">
        <v>46.47</v>
      </c>
      <c r="L65" t="n">
        <v>16.75</v>
      </c>
      <c r="M65" t="n">
        <v>4</v>
      </c>
      <c r="N65" t="n">
        <v>26.58</v>
      </c>
      <c r="O65" t="n">
        <v>19325.94</v>
      </c>
      <c r="P65" t="n">
        <v>103.31</v>
      </c>
      <c r="Q65" t="n">
        <v>197.75</v>
      </c>
      <c r="R65" t="n">
        <v>30.39</v>
      </c>
      <c r="S65" t="n">
        <v>25.4</v>
      </c>
      <c r="T65" t="n">
        <v>1663.22</v>
      </c>
      <c r="U65" t="n">
        <v>0.84</v>
      </c>
      <c r="V65" t="n">
        <v>0.89</v>
      </c>
      <c r="W65" t="n">
        <v>2.95</v>
      </c>
      <c r="X65" t="n">
        <v>0.1</v>
      </c>
      <c r="Y65" t="n">
        <v>1</v>
      </c>
      <c r="Z65" t="n">
        <v>10</v>
      </c>
      <c r="AA65" t="n">
        <v>223.1381419356359</v>
      </c>
      <c r="AB65" t="n">
        <v>305.3074499562514</v>
      </c>
      <c r="AC65" t="n">
        <v>276.1693354342143</v>
      </c>
      <c r="AD65" t="n">
        <v>223138.1419356359</v>
      </c>
      <c r="AE65" t="n">
        <v>305307.4499562514</v>
      </c>
      <c r="AF65" t="n">
        <v>1.938992949770335e-06</v>
      </c>
      <c r="AG65" t="n">
        <v>12</v>
      </c>
      <c r="AH65" t="n">
        <v>276169.3354342143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7.7936</v>
      </c>
      <c r="E66" t="n">
        <v>12.83</v>
      </c>
      <c r="F66" t="n">
        <v>10.49</v>
      </c>
      <c r="G66" t="n">
        <v>104.88</v>
      </c>
      <c r="H66" t="n">
        <v>1.94</v>
      </c>
      <c r="I66" t="n">
        <v>6</v>
      </c>
      <c r="J66" t="n">
        <v>155.15</v>
      </c>
      <c r="K66" t="n">
        <v>46.47</v>
      </c>
      <c r="L66" t="n">
        <v>17</v>
      </c>
      <c r="M66" t="n">
        <v>4</v>
      </c>
      <c r="N66" t="n">
        <v>26.68</v>
      </c>
      <c r="O66" t="n">
        <v>19369.26</v>
      </c>
      <c r="P66" t="n">
        <v>102.92</v>
      </c>
      <c r="Q66" t="n">
        <v>197.76</v>
      </c>
      <c r="R66" t="n">
        <v>30.44</v>
      </c>
      <c r="S66" t="n">
        <v>25.4</v>
      </c>
      <c r="T66" t="n">
        <v>1687.36</v>
      </c>
      <c r="U66" t="n">
        <v>0.83</v>
      </c>
      <c r="V66" t="n">
        <v>0.89</v>
      </c>
      <c r="W66" t="n">
        <v>2.95</v>
      </c>
      <c r="X66" t="n">
        <v>0.1</v>
      </c>
      <c r="Y66" t="n">
        <v>1</v>
      </c>
      <c r="Z66" t="n">
        <v>10</v>
      </c>
      <c r="AA66" t="n">
        <v>222.8697808505038</v>
      </c>
      <c r="AB66" t="n">
        <v>304.9402664803183</v>
      </c>
      <c r="AC66" t="n">
        <v>275.8371954338789</v>
      </c>
      <c r="AD66" t="n">
        <v>222869.7808505038</v>
      </c>
      <c r="AE66" t="n">
        <v>304940.2664803183</v>
      </c>
      <c r="AF66" t="n">
        <v>1.938918314750007e-06</v>
      </c>
      <c r="AG66" t="n">
        <v>12</v>
      </c>
      <c r="AH66" t="n">
        <v>275837.1954338789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7.7959</v>
      </c>
      <c r="E67" t="n">
        <v>12.83</v>
      </c>
      <c r="F67" t="n">
        <v>10.48</v>
      </c>
      <c r="G67" t="n">
        <v>104.84</v>
      </c>
      <c r="H67" t="n">
        <v>1.96</v>
      </c>
      <c r="I67" t="n">
        <v>6</v>
      </c>
      <c r="J67" t="n">
        <v>155.5</v>
      </c>
      <c r="K67" t="n">
        <v>46.47</v>
      </c>
      <c r="L67" t="n">
        <v>17.25</v>
      </c>
      <c r="M67" t="n">
        <v>4</v>
      </c>
      <c r="N67" t="n">
        <v>26.79</v>
      </c>
      <c r="O67" t="n">
        <v>19412.61</v>
      </c>
      <c r="P67" t="n">
        <v>102.36</v>
      </c>
      <c r="Q67" t="n">
        <v>197.75</v>
      </c>
      <c r="R67" t="n">
        <v>30.29</v>
      </c>
      <c r="S67" t="n">
        <v>25.4</v>
      </c>
      <c r="T67" t="n">
        <v>1608.99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222.4192919044239</v>
      </c>
      <c r="AB67" t="n">
        <v>304.3238876301224</v>
      </c>
      <c r="AC67" t="n">
        <v>275.2796429160524</v>
      </c>
      <c r="AD67" t="n">
        <v>222419.2919044239</v>
      </c>
      <c r="AE67" t="n">
        <v>304323.8876301224</v>
      </c>
      <c r="AF67" t="n">
        <v>1.939490516572519e-06</v>
      </c>
      <c r="AG67" t="n">
        <v>12</v>
      </c>
      <c r="AH67" t="n">
        <v>275279.6429160524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7.7949</v>
      </c>
      <c r="E68" t="n">
        <v>12.83</v>
      </c>
      <c r="F68" t="n">
        <v>10.49</v>
      </c>
      <c r="G68" t="n">
        <v>104.85</v>
      </c>
      <c r="H68" t="n">
        <v>1.99</v>
      </c>
      <c r="I68" t="n">
        <v>6</v>
      </c>
      <c r="J68" t="n">
        <v>155.85</v>
      </c>
      <c r="K68" t="n">
        <v>46.47</v>
      </c>
      <c r="L68" t="n">
        <v>17.5</v>
      </c>
      <c r="M68" t="n">
        <v>4</v>
      </c>
      <c r="N68" t="n">
        <v>26.89</v>
      </c>
      <c r="O68" t="n">
        <v>19456</v>
      </c>
      <c r="P68" t="n">
        <v>102.01</v>
      </c>
      <c r="Q68" t="n">
        <v>197.75</v>
      </c>
      <c r="R68" t="n">
        <v>30.41</v>
      </c>
      <c r="S68" t="n">
        <v>25.4</v>
      </c>
      <c r="T68" t="n">
        <v>1670.16</v>
      </c>
      <c r="U68" t="n">
        <v>0.84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222.2173566661472</v>
      </c>
      <c r="AB68" t="n">
        <v>304.0475909283584</v>
      </c>
      <c r="AC68" t="n">
        <v>275.0297155837198</v>
      </c>
      <c r="AD68" t="n">
        <v>222217.3566661472</v>
      </c>
      <c r="AE68" t="n">
        <v>304047.5909283584</v>
      </c>
      <c r="AF68" t="n">
        <v>1.939241733171427e-06</v>
      </c>
      <c r="AG68" t="n">
        <v>12</v>
      </c>
      <c r="AH68" t="n">
        <v>275029.7155837198</v>
      </c>
    </row>
    <row r="69">
      <c r="A69" t="n">
        <v>67</v>
      </c>
      <c r="B69" t="n">
        <v>65</v>
      </c>
      <c r="C69" t="inlineStr">
        <is>
          <t xml:space="preserve">CONCLUIDO	</t>
        </is>
      </c>
      <c r="D69" t="n">
        <v>7.7949</v>
      </c>
      <c r="E69" t="n">
        <v>12.83</v>
      </c>
      <c r="F69" t="n">
        <v>10.49</v>
      </c>
      <c r="G69" t="n">
        <v>104.85</v>
      </c>
      <c r="H69" t="n">
        <v>2.01</v>
      </c>
      <c r="I69" t="n">
        <v>6</v>
      </c>
      <c r="J69" t="n">
        <v>156.21</v>
      </c>
      <c r="K69" t="n">
        <v>46.47</v>
      </c>
      <c r="L69" t="n">
        <v>17.75</v>
      </c>
      <c r="M69" t="n">
        <v>4</v>
      </c>
      <c r="N69" t="n">
        <v>26.99</v>
      </c>
      <c r="O69" t="n">
        <v>19499.43</v>
      </c>
      <c r="P69" t="n">
        <v>101.33</v>
      </c>
      <c r="Q69" t="n">
        <v>197.76</v>
      </c>
      <c r="R69" t="n">
        <v>30.44</v>
      </c>
      <c r="S69" t="n">
        <v>25.4</v>
      </c>
      <c r="T69" t="n">
        <v>1686.85</v>
      </c>
      <c r="U69" t="n">
        <v>0.83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221.7426191036984</v>
      </c>
      <c r="AB69" t="n">
        <v>303.3980340514732</v>
      </c>
      <c r="AC69" t="n">
        <v>274.4421515035056</v>
      </c>
      <c r="AD69" t="n">
        <v>221742.6191036984</v>
      </c>
      <c r="AE69" t="n">
        <v>303398.0340514733</v>
      </c>
      <c r="AF69" t="n">
        <v>1.939241733171427e-06</v>
      </c>
      <c r="AG69" t="n">
        <v>12</v>
      </c>
      <c r="AH69" t="n">
        <v>274442.1515035055</v>
      </c>
    </row>
    <row r="70">
      <c r="A70" t="n">
        <v>68</v>
      </c>
      <c r="B70" t="n">
        <v>65</v>
      </c>
      <c r="C70" t="inlineStr">
        <is>
          <t xml:space="preserve">CONCLUIDO	</t>
        </is>
      </c>
      <c r="D70" t="n">
        <v>7.8184</v>
      </c>
      <c r="E70" t="n">
        <v>12.79</v>
      </c>
      <c r="F70" t="n">
        <v>10.47</v>
      </c>
      <c r="G70" t="n">
        <v>125.69</v>
      </c>
      <c r="H70" t="n">
        <v>2.04</v>
      </c>
      <c r="I70" t="n">
        <v>5</v>
      </c>
      <c r="J70" t="n">
        <v>156.56</v>
      </c>
      <c r="K70" t="n">
        <v>46.47</v>
      </c>
      <c r="L70" t="n">
        <v>18</v>
      </c>
      <c r="M70" t="n">
        <v>3</v>
      </c>
      <c r="N70" t="n">
        <v>27.09</v>
      </c>
      <c r="O70" t="n">
        <v>19542.89</v>
      </c>
      <c r="P70" t="n">
        <v>100.55</v>
      </c>
      <c r="Q70" t="n">
        <v>197.75</v>
      </c>
      <c r="R70" t="n">
        <v>30.03</v>
      </c>
      <c r="S70" t="n">
        <v>25.4</v>
      </c>
      <c r="T70" t="n">
        <v>1485.89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220.8362194238531</v>
      </c>
      <c r="AB70" t="n">
        <v>302.1578580219778</v>
      </c>
      <c r="AC70" t="n">
        <v>273.3203361336668</v>
      </c>
      <c r="AD70" t="n">
        <v>220836.2194238531</v>
      </c>
      <c r="AE70" t="n">
        <v>302157.8580219778</v>
      </c>
      <c r="AF70" t="n">
        <v>1.945088143097087e-06</v>
      </c>
      <c r="AG70" t="n">
        <v>12</v>
      </c>
      <c r="AH70" t="n">
        <v>273320.3361336668</v>
      </c>
    </row>
    <row r="71">
      <c r="A71" t="n">
        <v>69</v>
      </c>
      <c r="B71" t="n">
        <v>65</v>
      </c>
      <c r="C71" t="inlineStr">
        <is>
          <t xml:space="preserve">CONCLUIDO	</t>
        </is>
      </c>
      <c r="D71" t="n">
        <v>7.8161</v>
      </c>
      <c r="E71" t="n">
        <v>12.79</v>
      </c>
      <c r="F71" t="n">
        <v>10.48</v>
      </c>
      <c r="G71" t="n">
        <v>125.73</v>
      </c>
      <c r="H71" t="n">
        <v>2.06</v>
      </c>
      <c r="I71" t="n">
        <v>5</v>
      </c>
      <c r="J71" t="n">
        <v>156.91</v>
      </c>
      <c r="K71" t="n">
        <v>46.47</v>
      </c>
      <c r="L71" t="n">
        <v>18.25</v>
      </c>
      <c r="M71" t="n">
        <v>3</v>
      </c>
      <c r="N71" t="n">
        <v>27.19</v>
      </c>
      <c r="O71" t="n">
        <v>19586.39</v>
      </c>
      <c r="P71" t="n">
        <v>100.91</v>
      </c>
      <c r="Q71" t="n">
        <v>197.76</v>
      </c>
      <c r="R71" t="n">
        <v>30.13</v>
      </c>
      <c r="S71" t="n">
        <v>25.4</v>
      </c>
      <c r="T71" t="n">
        <v>1534.32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221.1456957445337</v>
      </c>
      <c r="AB71" t="n">
        <v>302.5812971770645</v>
      </c>
      <c r="AC71" t="n">
        <v>273.7033628500926</v>
      </c>
      <c r="AD71" t="n">
        <v>221145.6957445337</v>
      </c>
      <c r="AE71" t="n">
        <v>302581.2971770645</v>
      </c>
      <c r="AF71" t="n">
        <v>1.944515941274575e-06</v>
      </c>
      <c r="AG71" t="n">
        <v>12</v>
      </c>
      <c r="AH71" t="n">
        <v>273703.3628500926</v>
      </c>
    </row>
    <row r="72">
      <c r="A72" t="n">
        <v>70</v>
      </c>
      <c r="B72" t="n">
        <v>65</v>
      </c>
      <c r="C72" t="inlineStr">
        <is>
          <t xml:space="preserve">CONCLUIDO	</t>
        </is>
      </c>
      <c r="D72" t="n">
        <v>7.8162</v>
      </c>
      <c r="E72" t="n">
        <v>12.79</v>
      </c>
      <c r="F72" t="n">
        <v>10.48</v>
      </c>
      <c r="G72" t="n">
        <v>125.73</v>
      </c>
      <c r="H72" t="n">
        <v>2.08</v>
      </c>
      <c r="I72" t="n">
        <v>5</v>
      </c>
      <c r="J72" t="n">
        <v>157.26</v>
      </c>
      <c r="K72" t="n">
        <v>46.47</v>
      </c>
      <c r="L72" t="n">
        <v>18.5</v>
      </c>
      <c r="M72" t="n">
        <v>3</v>
      </c>
      <c r="N72" t="n">
        <v>27.3</v>
      </c>
      <c r="O72" t="n">
        <v>19629.92</v>
      </c>
      <c r="P72" t="n">
        <v>100.97</v>
      </c>
      <c r="Q72" t="n">
        <v>197.77</v>
      </c>
      <c r="R72" t="n">
        <v>30.16</v>
      </c>
      <c r="S72" t="n">
        <v>25.4</v>
      </c>
      <c r="T72" t="n">
        <v>1549.51</v>
      </c>
      <c r="U72" t="n">
        <v>0.84</v>
      </c>
      <c r="V72" t="n">
        <v>0.89</v>
      </c>
      <c r="W72" t="n">
        <v>2.95</v>
      </c>
      <c r="X72" t="n">
        <v>0.09</v>
      </c>
      <c r="Y72" t="n">
        <v>1</v>
      </c>
      <c r="Z72" t="n">
        <v>10</v>
      </c>
      <c r="AA72" t="n">
        <v>221.1861794146838</v>
      </c>
      <c r="AB72" t="n">
        <v>302.6366887205773</v>
      </c>
      <c r="AC72" t="n">
        <v>273.7534679024351</v>
      </c>
      <c r="AD72" t="n">
        <v>221186.1794146838</v>
      </c>
      <c r="AE72" t="n">
        <v>302636.6887205773</v>
      </c>
      <c r="AF72" t="n">
        <v>1.944540819614685e-06</v>
      </c>
      <c r="AG72" t="n">
        <v>12</v>
      </c>
      <c r="AH72" t="n">
        <v>273753.4679024351</v>
      </c>
    </row>
    <row r="73">
      <c r="A73" t="n">
        <v>71</v>
      </c>
      <c r="B73" t="n">
        <v>65</v>
      </c>
      <c r="C73" t="inlineStr">
        <is>
          <t xml:space="preserve">CONCLUIDO	</t>
        </is>
      </c>
      <c r="D73" t="n">
        <v>7.8195</v>
      </c>
      <c r="E73" t="n">
        <v>12.79</v>
      </c>
      <c r="F73" t="n">
        <v>10.47</v>
      </c>
      <c r="G73" t="n">
        <v>125.67</v>
      </c>
      <c r="H73" t="n">
        <v>2.11</v>
      </c>
      <c r="I73" t="n">
        <v>5</v>
      </c>
      <c r="J73" t="n">
        <v>157.62</v>
      </c>
      <c r="K73" t="n">
        <v>46.47</v>
      </c>
      <c r="L73" t="n">
        <v>18.75</v>
      </c>
      <c r="M73" t="n">
        <v>3</v>
      </c>
      <c r="N73" t="n">
        <v>27.4</v>
      </c>
      <c r="O73" t="n">
        <v>19673.48</v>
      </c>
      <c r="P73" t="n">
        <v>100.94</v>
      </c>
      <c r="Q73" t="n">
        <v>197.76</v>
      </c>
      <c r="R73" t="n">
        <v>29.87</v>
      </c>
      <c r="S73" t="n">
        <v>25.4</v>
      </c>
      <c r="T73" t="n">
        <v>1407.28</v>
      </c>
      <c r="U73" t="n">
        <v>0.85</v>
      </c>
      <c r="V73" t="n">
        <v>0.89</v>
      </c>
      <c r="W73" t="n">
        <v>2.95</v>
      </c>
      <c r="X73" t="n">
        <v>0.08</v>
      </c>
      <c r="Y73" t="n">
        <v>1</v>
      </c>
      <c r="Z73" t="n">
        <v>10</v>
      </c>
      <c r="AA73" t="n">
        <v>221.0934896712828</v>
      </c>
      <c r="AB73" t="n">
        <v>302.5098665244732</v>
      </c>
      <c r="AC73" t="n">
        <v>273.6387494387311</v>
      </c>
      <c r="AD73" t="n">
        <v>221093.4896712828</v>
      </c>
      <c r="AE73" t="n">
        <v>302509.8665244732</v>
      </c>
      <c r="AF73" t="n">
        <v>1.945361804838288e-06</v>
      </c>
      <c r="AG73" t="n">
        <v>12</v>
      </c>
      <c r="AH73" t="n">
        <v>273638.7494387311</v>
      </c>
    </row>
    <row r="74">
      <c r="A74" t="n">
        <v>72</v>
      </c>
      <c r="B74" t="n">
        <v>65</v>
      </c>
      <c r="C74" t="inlineStr">
        <is>
          <t xml:space="preserve">CONCLUIDO	</t>
        </is>
      </c>
      <c r="D74" t="n">
        <v>7.8195</v>
      </c>
      <c r="E74" t="n">
        <v>12.79</v>
      </c>
      <c r="F74" t="n">
        <v>10.47</v>
      </c>
      <c r="G74" t="n">
        <v>125.67</v>
      </c>
      <c r="H74" t="n">
        <v>2.13</v>
      </c>
      <c r="I74" t="n">
        <v>5</v>
      </c>
      <c r="J74" t="n">
        <v>157.97</v>
      </c>
      <c r="K74" t="n">
        <v>46.47</v>
      </c>
      <c r="L74" t="n">
        <v>19</v>
      </c>
      <c r="M74" t="n">
        <v>3</v>
      </c>
      <c r="N74" t="n">
        <v>27.5</v>
      </c>
      <c r="O74" t="n">
        <v>19717.08</v>
      </c>
      <c r="P74" t="n">
        <v>100.99</v>
      </c>
      <c r="Q74" t="n">
        <v>197.75</v>
      </c>
      <c r="R74" t="n">
        <v>29.97</v>
      </c>
      <c r="S74" t="n">
        <v>25.4</v>
      </c>
      <c r="T74" t="n">
        <v>1456.93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221.12828702768</v>
      </c>
      <c r="AB74" t="n">
        <v>302.5574778026468</v>
      </c>
      <c r="AC74" t="n">
        <v>273.6818167633387</v>
      </c>
      <c r="AD74" t="n">
        <v>221128.28702768</v>
      </c>
      <c r="AE74" t="n">
        <v>302557.4778026468</v>
      </c>
      <c r="AF74" t="n">
        <v>1.945361804838288e-06</v>
      </c>
      <c r="AG74" t="n">
        <v>12</v>
      </c>
      <c r="AH74" t="n">
        <v>273681.8167633387</v>
      </c>
    </row>
    <row r="75">
      <c r="A75" t="n">
        <v>73</v>
      </c>
      <c r="B75" t="n">
        <v>65</v>
      </c>
      <c r="C75" t="inlineStr">
        <is>
          <t xml:space="preserve">CONCLUIDO	</t>
        </is>
      </c>
      <c r="D75" t="n">
        <v>7.8259</v>
      </c>
      <c r="E75" t="n">
        <v>12.78</v>
      </c>
      <c r="F75" t="n">
        <v>10.46</v>
      </c>
      <c r="G75" t="n">
        <v>125.54</v>
      </c>
      <c r="H75" t="n">
        <v>2.15</v>
      </c>
      <c r="I75" t="n">
        <v>5</v>
      </c>
      <c r="J75" t="n">
        <v>158.32</v>
      </c>
      <c r="K75" t="n">
        <v>46.47</v>
      </c>
      <c r="L75" t="n">
        <v>19.25</v>
      </c>
      <c r="M75" t="n">
        <v>3</v>
      </c>
      <c r="N75" t="n">
        <v>27.61</v>
      </c>
      <c r="O75" t="n">
        <v>19760.72</v>
      </c>
      <c r="P75" t="n">
        <v>100.77</v>
      </c>
      <c r="Q75" t="n">
        <v>197.75</v>
      </c>
      <c r="R75" t="n">
        <v>29.67</v>
      </c>
      <c r="S75" t="n">
        <v>25.4</v>
      </c>
      <c r="T75" t="n">
        <v>1307.28</v>
      </c>
      <c r="U75" t="n">
        <v>0.86</v>
      </c>
      <c r="V75" t="n">
        <v>0.89</v>
      </c>
      <c r="W75" t="n">
        <v>2.94</v>
      </c>
      <c r="X75" t="n">
        <v>0.07000000000000001</v>
      </c>
      <c r="Y75" t="n">
        <v>1</v>
      </c>
      <c r="Z75" t="n">
        <v>10</v>
      </c>
      <c r="AA75" t="n">
        <v>220.8636177682414</v>
      </c>
      <c r="AB75" t="n">
        <v>302.1953456454994</v>
      </c>
      <c r="AC75" t="n">
        <v>273.3542459910137</v>
      </c>
      <c r="AD75" t="n">
        <v>220863.6177682414</v>
      </c>
      <c r="AE75" t="n">
        <v>302195.3456454994</v>
      </c>
      <c r="AF75" t="n">
        <v>1.946954018605276e-06</v>
      </c>
      <c r="AG75" t="n">
        <v>12</v>
      </c>
      <c r="AH75" t="n">
        <v>273354.2459910137</v>
      </c>
    </row>
    <row r="76">
      <c r="A76" t="n">
        <v>74</v>
      </c>
      <c r="B76" t="n">
        <v>65</v>
      </c>
      <c r="C76" t="inlineStr">
        <is>
          <t xml:space="preserve">CONCLUIDO	</t>
        </is>
      </c>
      <c r="D76" t="n">
        <v>7.8213</v>
      </c>
      <c r="E76" t="n">
        <v>12.79</v>
      </c>
      <c r="F76" t="n">
        <v>10.47</v>
      </c>
      <c r="G76" t="n">
        <v>125.63</v>
      </c>
      <c r="H76" t="n">
        <v>2.18</v>
      </c>
      <c r="I76" t="n">
        <v>5</v>
      </c>
      <c r="J76" t="n">
        <v>158.68</v>
      </c>
      <c r="K76" t="n">
        <v>46.47</v>
      </c>
      <c r="L76" t="n">
        <v>19.5</v>
      </c>
      <c r="M76" t="n">
        <v>3</v>
      </c>
      <c r="N76" t="n">
        <v>27.71</v>
      </c>
      <c r="O76" t="n">
        <v>19804.39</v>
      </c>
      <c r="P76" t="n">
        <v>100.8</v>
      </c>
      <c r="Q76" t="n">
        <v>197.77</v>
      </c>
      <c r="R76" t="n">
        <v>29.86</v>
      </c>
      <c r="S76" t="n">
        <v>25.4</v>
      </c>
      <c r="T76" t="n">
        <v>1400.54</v>
      </c>
      <c r="U76" t="n">
        <v>0.85</v>
      </c>
      <c r="V76" t="n">
        <v>0.89</v>
      </c>
      <c r="W76" t="n">
        <v>2.95</v>
      </c>
      <c r="X76" t="n">
        <v>0.08</v>
      </c>
      <c r="Y76" t="n">
        <v>1</v>
      </c>
      <c r="Z76" t="n">
        <v>10</v>
      </c>
      <c r="AA76" t="n">
        <v>220.9728724908313</v>
      </c>
      <c r="AB76" t="n">
        <v>302.3448327769252</v>
      </c>
      <c r="AC76" t="n">
        <v>273.4894662804227</v>
      </c>
      <c r="AD76" t="n">
        <v>220972.8724908314</v>
      </c>
      <c r="AE76" t="n">
        <v>302344.8327769252</v>
      </c>
      <c r="AF76" t="n">
        <v>1.945809614960253e-06</v>
      </c>
      <c r="AG76" t="n">
        <v>12</v>
      </c>
      <c r="AH76" t="n">
        <v>273489.4662804228</v>
      </c>
    </row>
    <row r="77">
      <c r="A77" t="n">
        <v>75</v>
      </c>
      <c r="B77" t="n">
        <v>65</v>
      </c>
      <c r="C77" t="inlineStr">
        <is>
          <t xml:space="preserve">CONCLUIDO	</t>
        </is>
      </c>
      <c r="D77" t="n">
        <v>7.8206</v>
      </c>
      <c r="E77" t="n">
        <v>12.79</v>
      </c>
      <c r="F77" t="n">
        <v>10.47</v>
      </c>
      <c r="G77" t="n">
        <v>125.64</v>
      </c>
      <c r="H77" t="n">
        <v>2.2</v>
      </c>
      <c r="I77" t="n">
        <v>5</v>
      </c>
      <c r="J77" t="n">
        <v>159.03</v>
      </c>
      <c r="K77" t="n">
        <v>46.47</v>
      </c>
      <c r="L77" t="n">
        <v>19.75</v>
      </c>
      <c r="M77" t="n">
        <v>3</v>
      </c>
      <c r="N77" t="n">
        <v>27.82</v>
      </c>
      <c r="O77" t="n">
        <v>19848.23</v>
      </c>
      <c r="P77" t="n">
        <v>100.76</v>
      </c>
      <c r="Q77" t="n">
        <v>197.75</v>
      </c>
      <c r="R77" t="n">
        <v>29.91</v>
      </c>
      <c r="S77" t="n">
        <v>25.4</v>
      </c>
      <c r="T77" t="n">
        <v>1428.41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220.9540534796014</v>
      </c>
      <c r="AB77" t="n">
        <v>302.3190837755242</v>
      </c>
      <c r="AC77" t="n">
        <v>273.4661747275765</v>
      </c>
      <c r="AD77" t="n">
        <v>220954.0534796014</v>
      </c>
      <c r="AE77" t="n">
        <v>302319.0837755242</v>
      </c>
      <c r="AF77" t="n">
        <v>1.945635466579489e-06</v>
      </c>
      <c r="AG77" t="n">
        <v>12</v>
      </c>
      <c r="AH77" t="n">
        <v>273466.1747275765</v>
      </c>
    </row>
    <row r="78">
      <c r="A78" t="n">
        <v>76</v>
      </c>
      <c r="B78" t="n">
        <v>65</v>
      </c>
      <c r="C78" t="inlineStr">
        <is>
          <t xml:space="preserve">CONCLUIDO	</t>
        </is>
      </c>
      <c r="D78" t="n">
        <v>7.8205</v>
      </c>
      <c r="E78" t="n">
        <v>12.79</v>
      </c>
      <c r="F78" t="n">
        <v>10.47</v>
      </c>
      <c r="G78" t="n">
        <v>125.65</v>
      </c>
      <c r="H78" t="n">
        <v>2.22</v>
      </c>
      <c r="I78" t="n">
        <v>5</v>
      </c>
      <c r="J78" t="n">
        <v>159.39</v>
      </c>
      <c r="K78" t="n">
        <v>46.47</v>
      </c>
      <c r="L78" t="n">
        <v>20</v>
      </c>
      <c r="M78" t="n">
        <v>3</v>
      </c>
      <c r="N78" t="n">
        <v>27.92</v>
      </c>
      <c r="O78" t="n">
        <v>19891.97</v>
      </c>
      <c r="P78" t="n">
        <v>100.46</v>
      </c>
      <c r="Q78" t="n">
        <v>197.75</v>
      </c>
      <c r="R78" t="n">
        <v>29.86</v>
      </c>
      <c r="S78" t="n">
        <v>25.4</v>
      </c>
      <c r="T78" t="n">
        <v>1403.03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220.746583665277</v>
      </c>
      <c r="AB78" t="n">
        <v>302.0352144226435</v>
      </c>
      <c r="AC78" t="n">
        <v>273.2093974673215</v>
      </c>
      <c r="AD78" t="n">
        <v>220746.583665277</v>
      </c>
      <c r="AE78" t="n">
        <v>302035.2144226435</v>
      </c>
      <c r="AF78" t="n">
        <v>1.94561058823938e-06</v>
      </c>
      <c r="AG78" t="n">
        <v>12</v>
      </c>
      <c r="AH78" t="n">
        <v>273209.3974673215</v>
      </c>
    </row>
    <row r="79">
      <c r="A79" t="n">
        <v>77</v>
      </c>
      <c r="B79" t="n">
        <v>65</v>
      </c>
      <c r="C79" t="inlineStr">
        <is>
          <t xml:space="preserve">CONCLUIDO	</t>
        </is>
      </c>
      <c r="D79" t="n">
        <v>7.8213</v>
      </c>
      <c r="E79" t="n">
        <v>12.79</v>
      </c>
      <c r="F79" t="n">
        <v>10.47</v>
      </c>
      <c r="G79" t="n">
        <v>125.63</v>
      </c>
      <c r="H79" t="n">
        <v>2.25</v>
      </c>
      <c r="I79" t="n">
        <v>5</v>
      </c>
      <c r="J79" t="n">
        <v>159.74</v>
      </c>
      <c r="K79" t="n">
        <v>46.47</v>
      </c>
      <c r="L79" t="n">
        <v>20.25</v>
      </c>
      <c r="M79" t="n">
        <v>3</v>
      </c>
      <c r="N79" t="n">
        <v>28.03</v>
      </c>
      <c r="O79" t="n">
        <v>19935.76</v>
      </c>
      <c r="P79" t="n">
        <v>100.28</v>
      </c>
      <c r="Q79" t="n">
        <v>197.75</v>
      </c>
      <c r="R79" t="n">
        <v>29.84</v>
      </c>
      <c r="S79" t="n">
        <v>25.4</v>
      </c>
      <c r="T79" t="n">
        <v>1391.36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220.6110632705204</v>
      </c>
      <c r="AB79" t="n">
        <v>301.8497894397997</v>
      </c>
      <c r="AC79" t="n">
        <v>273.0416691845946</v>
      </c>
      <c r="AD79" t="n">
        <v>220611.0632705204</v>
      </c>
      <c r="AE79" t="n">
        <v>301849.7894397997</v>
      </c>
      <c r="AF79" t="n">
        <v>1.945809614960253e-06</v>
      </c>
      <c r="AG79" t="n">
        <v>12</v>
      </c>
      <c r="AH79" t="n">
        <v>273041.6691845946</v>
      </c>
    </row>
    <row r="80">
      <c r="A80" t="n">
        <v>78</v>
      </c>
      <c r="B80" t="n">
        <v>65</v>
      </c>
      <c r="C80" t="inlineStr">
        <is>
          <t xml:space="preserve">CONCLUIDO	</t>
        </is>
      </c>
      <c r="D80" t="n">
        <v>7.8252</v>
      </c>
      <c r="E80" t="n">
        <v>12.78</v>
      </c>
      <c r="F80" t="n">
        <v>10.46</v>
      </c>
      <c r="G80" t="n">
        <v>125.55</v>
      </c>
      <c r="H80" t="n">
        <v>2.27</v>
      </c>
      <c r="I80" t="n">
        <v>5</v>
      </c>
      <c r="J80" t="n">
        <v>160.1</v>
      </c>
      <c r="K80" t="n">
        <v>46.47</v>
      </c>
      <c r="L80" t="n">
        <v>20.5</v>
      </c>
      <c r="M80" t="n">
        <v>3</v>
      </c>
      <c r="N80" t="n">
        <v>28.13</v>
      </c>
      <c r="O80" t="n">
        <v>19979.57</v>
      </c>
      <c r="P80" t="n">
        <v>99.92</v>
      </c>
      <c r="Q80" t="n">
        <v>197.75</v>
      </c>
      <c r="R80" t="n">
        <v>29.68</v>
      </c>
      <c r="S80" t="n">
        <v>25.4</v>
      </c>
      <c r="T80" t="n">
        <v>1311.01</v>
      </c>
      <c r="U80" t="n">
        <v>0.86</v>
      </c>
      <c r="V80" t="n">
        <v>0.89</v>
      </c>
      <c r="W80" t="n">
        <v>2.94</v>
      </c>
      <c r="X80" t="n">
        <v>0.07000000000000001</v>
      </c>
      <c r="Y80" t="n">
        <v>1</v>
      </c>
      <c r="Z80" t="n">
        <v>10</v>
      </c>
      <c r="AA80" t="n">
        <v>220.2814934932366</v>
      </c>
      <c r="AB80" t="n">
        <v>301.3988575309277</v>
      </c>
      <c r="AC80" t="n">
        <v>272.6337735842184</v>
      </c>
      <c r="AD80" t="n">
        <v>220281.4934932365</v>
      </c>
      <c r="AE80" t="n">
        <v>301398.8575309278</v>
      </c>
      <c r="AF80" t="n">
        <v>1.946779870224512e-06</v>
      </c>
      <c r="AG80" t="n">
        <v>12</v>
      </c>
      <c r="AH80" t="n">
        <v>272633.7735842183</v>
      </c>
    </row>
    <row r="81">
      <c r="A81" t="n">
        <v>79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10.46</v>
      </c>
      <c r="G81" t="n">
        <v>125.51</v>
      </c>
      <c r="H81" t="n">
        <v>2.29</v>
      </c>
      <c r="I81" t="n">
        <v>5</v>
      </c>
      <c r="J81" t="n">
        <v>160.45</v>
      </c>
      <c r="K81" t="n">
        <v>46.47</v>
      </c>
      <c r="L81" t="n">
        <v>20.75</v>
      </c>
      <c r="M81" t="n">
        <v>3</v>
      </c>
      <c r="N81" t="n">
        <v>28.24</v>
      </c>
      <c r="O81" t="n">
        <v>20023.43</v>
      </c>
      <c r="P81" t="n">
        <v>99.47</v>
      </c>
      <c r="Q81" t="n">
        <v>197.75</v>
      </c>
      <c r="R81" t="n">
        <v>29.58</v>
      </c>
      <c r="S81" t="n">
        <v>25.4</v>
      </c>
      <c r="T81" t="n">
        <v>1261.94</v>
      </c>
      <c r="U81" t="n">
        <v>0.86</v>
      </c>
      <c r="V81" t="n">
        <v>0.89</v>
      </c>
      <c r="W81" t="n">
        <v>2.94</v>
      </c>
      <c r="X81" t="n">
        <v>0.07000000000000001</v>
      </c>
      <c r="Y81" t="n">
        <v>1</v>
      </c>
      <c r="Z81" t="n">
        <v>10</v>
      </c>
      <c r="AA81" t="n">
        <v>219.9417931355659</v>
      </c>
      <c r="AB81" t="n">
        <v>300.934064515041</v>
      </c>
      <c r="AC81" t="n">
        <v>272.2133397614265</v>
      </c>
      <c r="AD81" t="n">
        <v>219941.7931355659</v>
      </c>
      <c r="AE81" t="n">
        <v>300934.064515041</v>
      </c>
      <c r="AF81" t="n">
        <v>1.947302315366805e-06</v>
      </c>
      <c r="AG81" t="n">
        <v>12</v>
      </c>
      <c r="AH81" t="n">
        <v>272213.3397614266</v>
      </c>
    </row>
    <row r="82">
      <c r="A82" t="n">
        <v>80</v>
      </c>
      <c r="B82" t="n">
        <v>65</v>
      </c>
      <c r="C82" t="inlineStr">
        <is>
          <t xml:space="preserve">CONCLUIDO	</t>
        </is>
      </c>
      <c r="D82" t="n">
        <v>7.8225</v>
      </c>
      <c r="E82" t="n">
        <v>12.78</v>
      </c>
      <c r="F82" t="n">
        <v>10.47</v>
      </c>
      <c r="G82" t="n">
        <v>125.61</v>
      </c>
      <c r="H82" t="n">
        <v>2.31</v>
      </c>
      <c r="I82" t="n">
        <v>5</v>
      </c>
      <c r="J82" t="n">
        <v>160.81</v>
      </c>
      <c r="K82" t="n">
        <v>46.47</v>
      </c>
      <c r="L82" t="n">
        <v>21</v>
      </c>
      <c r="M82" t="n">
        <v>3</v>
      </c>
      <c r="N82" t="n">
        <v>28.34</v>
      </c>
      <c r="O82" t="n">
        <v>20067.32</v>
      </c>
      <c r="P82" t="n">
        <v>99.23999999999999</v>
      </c>
      <c r="Q82" t="n">
        <v>197.78</v>
      </c>
      <c r="R82" t="n">
        <v>29.73</v>
      </c>
      <c r="S82" t="n">
        <v>25.4</v>
      </c>
      <c r="T82" t="n">
        <v>1333.85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219.8721608777624</v>
      </c>
      <c r="AB82" t="n">
        <v>300.8387905879558</v>
      </c>
      <c r="AC82" t="n">
        <v>272.1271586442247</v>
      </c>
      <c r="AD82" t="n">
        <v>219872.1608777624</v>
      </c>
      <c r="AE82" t="n">
        <v>300838.7905879559</v>
      </c>
      <c r="AF82" t="n">
        <v>1.946108155041564e-06</v>
      </c>
      <c r="AG82" t="n">
        <v>12</v>
      </c>
      <c r="AH82" t="n">
        <v>272127.1586442247</v>
      </c>
    </row>
    <row r="83">
      <c r="A83" t="n">
        <v>81</v>
      </c>
      <c r="B83" t="n">
        <v>65</v>
      </c>
      <c r="C83" t="inlineStr">
        <is>
          <t xml:space="preserve">CONCLUIDO	</t>
        </is>
      </c>
      <c r="D83" t="n">
        <v>7.8252</v>
      </c>
      <c r="E83" t="n">
        <v>12.78</v>
      </c>
      <c r="F83" t="n">
        <v>10.46</v>
      </c>
      <c r="G83" t="n">
        <v>125.55</v>
      </c>
      <c r="H83" t="n">
        <v>2.34</v>
      </c>
      <c r="I83" t="n">
        <v>5</v>
      </c>
      <c r="J83" t="n">
        <v>161.17</v>
      </c>
      <c r="K83" t="n">
        <v>46.47</v>
      </c>
      <c r="L83" t="n">
        <v>21.25</v>
      </c>
      <c r="M83" t="n">
        <v>3</v>
      </c>
      <c r="N83" t="n">
        <v>28.45</v>
      </c>
      <c r="O83" t="n">
        <v>20111.25</v>
      </c>
      <c r="P83" t="n">
        <v>98.78</v>
      </c>
      <c r="Q83" t="n">
        <v>197.75</v>
      </c>
      <c r="R83" t="n">
        <v>29.6</v>
      </c>
      <c r="S83" t="n">
        <v>25.4</v>
      </c>
      <c r="T83" t="n">
        <v>1272.89</v>
      </c>
      <c r="U83" t="n">
        <v>0.86</v>
      </c>
      <c r="V83" t="n">
        <v>0.89</v>
      </c>
      <c r="W83" t="n">
        <v>2.95</v>
      </c>
      <c r="X83" t="n">
        <v>0.07000000000000001</v>
      </c>
      <c r="Y83" t="n">
        <v>1</v>
      </c>
      <c r="Z83" t="n">
        <v>10</v>
      </c>
      <c r="AA83" t="n">
        <v>219.4886916777772</v>
      </c>
      <c r="AB83" t="n">
        <v>300.3141111110692</v>
      </c>
      <c r="AC83" t="n">
        <v>271.6525538402196</v>
      </c>
      <c r="AD83" t="n">
        <v>219488.6916777772</v>
      </c>
      <c r="AE83" t="n">
        <v>300314.1111110692</v>
      </c>
      <c r="AF83" t="n">
        <v>1.946779870224512e-06</v>
      </c>
      <c r="AG83" t="n">
        <v>12</v>
      </c>
      <c r="AH83" t="n">
        <v>271652.5538402196</v>
      </c>
    </row>
    <row r="84">
      <c r="A84" t="n">
        <v>82</v>
      </c>
      <c r="B84" t="n">
        <v>65</v>
      </c>
      <c r="C84" t="inlineStr">
        <is>
          <t xml:space="preserve">CONCLUIDO	</t>
        </is>
      </c>
      <c r="D84" t="n">
        <v>7.8242</v>
      </c>
      <c r="E84" t="n">
        <v>12.78</v>
      </c>
      <c r="F84" t="n">
        <v>10.46</v>
      </c>
      <c r="G84" t="n">
        <v>125.57</v>
      </c>
      <c r="H84" t="n">
        <v>2.36</v>
      </c>
      <c r="I84" t="n">
        <v>5</v>
      </c>
      <c r="J84" t="n">
        <v>161.52</v>
      </c>
      <c r="K84" t="n">
        <v>46.47</v>
      </c>
      <c r="L84" t="n">
        <v>21.5</v>
      </c>
      <c r="M84" t="n">
        <v>2</v>
      </c>
      <c r="N84" t="n">
        <v>28.56</v>
      </c>
      <c r="O84" t="n">
        <v>20155.21</v>
      </c>
      <c r="P84" t="n">
        <v>97.98999999999999</v>
      </c>
      <c r="Q84" t="n">
        <v>197.75</v>
      </c>
      <c r="R84" t="n">
        <v>29.61</v>
      </c>
      <c r="S84" t="n">
        <v>25.4</v>
      </c>
      <c r="T84" t="n">
        <v>1276.79</v>
      </c>
      <c r="U84" t="n">
        <v>0.86</v>
      </c>
      <c r="V84" t="n">
        <v>0.89</v>
      </c>
      <c r="W84" t="n">
        <v>2.95</v>
      </c>
      <c r="X84" t="n">
        <v>0.07000000000000001</v>
      </c>
      <c r="Y84" t="n">
        <v>1</v>
      </c>
      <c r="Z84" t="n">
        <v>10</v>
      </c>
      <c r="AA84" t="n">
        <v>218.9519066060685</v>
      </c>
      <c r="AB84" t="n">
        <v>299.5796580946717</v>
      </c>
      <c r="AC84" t="n">
        <v>270.9881959888956</v>
      </c>
      <c r="AD84" t="n">
        <v>218951.9066060685</v>
      </c>
      <c r="AE84" t="n">
        <v>299579.6580946717</v>
      </c>
      <c r="AF84" t="n">
        <v>1.94653108682342e-06</v>
      </c>
      <c r="AG84" t="n">
        <v>12</v>
      </c>
      <c r="AH84" t="n">
        <v>270988.1959888956</v>
      </c>
    </row>
    <row r="85">
      <c r="A85" t="n">
        <v>83</v>
      </c>
      <c r="B85" t="n">
        <v>65</v>
      </c>
      <c r="C85" t="inlineStr">
        <is>
          <t xml:space="preserve">CONCLUIDO	</t>
        </is>
      </c>
      <c r="D85" t="n">
        <v>7.8249</v>
      </c>
      <c r="E85" t="n">
        <v>12.78</v>
      </c>
      <c r="F85" t="n">
        <v>10.46</v>
      </c>
      <c r="G85" t="n">
        <v>125.56</v>
      </c>
      <c r="H85" t="n">
        <v>2.38</v>
      </c>
      <c r="I85" t="n">
        <v>5</v>
      </c>
      <c r="J85" t="n">
        <v>161.88</v>
      </c>
      <c r="K85" t="n">
        <v>46.47</v>
      </c>
      <c r="L85" t="n">
        <v>21.75</v>
      </c>
      <c r="M85" t="n">
        <v>2</v>
      </c>
      <c r="N85" t="n">
        <v>28.66</v>
      </c>
      <c r="O85" t="n">
        <v>20199.21</v>
      </c>
      <c r="P85" t="n">
        <v>97.54000000000001</v>
      </c>
      <c r="Q85" t="n">
        <v>197.75</v>
      </c>
      <c r="R85" t="n">
        <v>29.59</v>
      </c>
      <c r="S85" t="n">
        <v>25.4</v>
      </c>
      <c r="T85" t="n">
        <v>1263.7</v>
      </c>
      <c r="U85" t="n">
        <v>0.86</v>
      </c>
      <c r="V85" t="n">
        <v>0.89</v>
      </c>
      <c r="W85" t="n">
        <v>2.95</v>
      </c>
      <c r="X85" t="n">
        <v>0.07000000000000001</v>
      </c>
      <c r="Y85" t="n">
        <v>1</v>
      </c>
      <c r="Z85" t="n">
        <v>10</v>
      </c>
      <c r="AA85" t="n">
        <v>218.6301173100437</v>
      </c>
      <c r="AB85" t="n">
        <v>299.1393717835089</v>
      </c>
      <c r="AC85" t="n">
        <v>270.5899299853243</v>
      </c>
      <c r="AD85" t="n">
        <v>218630.1173100437</v>
      </c>
      <c r="AE85" t="n">
        <v>299139.3717835089</v>
      </c>
      <c r="AF85" t="n">
        <v>1.946705235204184e-06</v>
      </c>
      <c r="AG85" t="n">
        <v>12</v>
      </c>
      <c r="AH85" t="n">
        <v>270589.9299853243</v>
      </c>
    </row>
    <row r="86">
      <c r="A86" t="n">
        <v>84</v>
      </c>
      <c r="B86" t="n">
        <v>65</v>
      </c>
      <c r="C86" t="inlineStr">
        <is>
          <t xml:space="preserve">CONCLUIDO	</t>
        </is>
      </c>
      <c r="D86" t="n">
        <v>7.822</v>
      </c>
      <c r="E86" t="n">
        <v>12.78</v>
      </c>
      <c r="F86" t="n">
        <v>10.47</v>
      </c>
      <c r="G86" t="n">
        <v>125.62</v>
      </c>
      <c r="H86" t="n">
        <v>2.4</v>
      </c>
      <c r="I86" t="n">
        <v>5</v>
      </c>
      <c r="J86" t="n">
        <v>162.24</v>
      </c>
      <c r="K86" t="n">
        <v>46.47</v>
      </c>
      <c r="L86" t="n">
        <v>22</v>
      </c>
      <c r="M86" t="n">
        <v>2</v>
      </c>
      <c r="N86" t="n">
        <v>28.77</v>
      </c>
      <c r="O86" t="n">
        <v>20243.25</v>
      </c>
      <c r="P86" t="n">
        <v>97.45999999999999</v>
      </c>
      <c r="Q86" t="n">
        <v>197.77</v>
      </c>
      <c r="R86" t="n">
        <v>29.73</v>
      </c>
      <c r="S86" t="n">
        <v>25.4</v>
      </c>
      <c r="T86" t="n">
        <v>1336.17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218.6401386635373</v>
      </c>
      <c r="AB86" t="n">
        <v>299.1530834414698</v>
      </c>
      <c r="AC86" t="n">
        <v>270.6023330218939</v>
      </c>
      <c r="AD86" t="n">
        <v>218640.1386635373</v>
      </c>
      <c r="AE86" t="n">
        <v>299153.0834414698</v>
      </c>
      <c r="AF86" t="n">
        <v>1.945983763341018e-06</v>
      </c>
      <c r="AG86" t="n">
        <v>12</v>
      </c>
      <c r="AH86" t="n">
        <v>270602.3330218939</v>
      </c>
    </row>
    <row r="87">
      <c r="A87" t="n">
        <v>85</v>
      </c>
      <c r="B87" t="n">
        <v>65</v>
      </c>
      <c r="C87" t="inlineStr">
        <is>
          <t xml:space="preserve">CONCLUIDO	</t>
        </is>
      </c>
      <c r="D87" t="n">
        <v>7.8229</v>
      </c>
      <c r="E87" t="n">
        <v>12.78</v>
      </c>
      <c r="F87" t="n">
        <v>10.47</v>
      </c>
      <c r="G87" t="n">
        <v>125.6</v>
      </c>
      <c r="H87" t="n">
        <v>2.42</v>
      </c>
      <c r="I87" t="n">
        <v>5</v>
      </c>
      <c r="J87" t="n">
        <v>162.59</v>
      </c>
      <c r="K87" t="n">
        <v>46.47</v>
      </c>
      <c r="L87" t="n">
        <v>22.25</v>
      </c>
      <c r="M87" t="n">
        <v>2</v>
      </c>
      <c r="N87" t="n">
        <v>28.88</v>
      </c>
      <c r="O87" t="n">
        <v>20287.32</v>
      </c>
      <c r="P87" t="n">
        <v>97.16</v>
      </c>
      <c r="Q87" t="n">
        <v>197.75</v>
      </c>
      <c r="R87" t="n">
        <v>29.73</v>
      </c>
      <c r="S87" t="n">
        <v>25.4</v>
      </c>
      <c r="T87" t="n">
        <v>1335.81</v>
      </c>
      <c r="U87" t="n">
        <v>0.85</v>
      </c>
      <c r="V87" t="n">
        <v>0.89</v>
      </c>
      <c r="W87" t="n">
        <v>2.95</v>
      </c>
      <c r="X87" t="n">
        <v>0.08</v>
      </c>
      <c r="Y87" t="n">
        <v>1</v>
      </c>
      <c r="Z87" t="n">
        <v>10</v>
      </c>
      <c r="AA87" t="n">
        <v>218.4201263878818</v>
      </c>
      <c r="AB87" t="n">
        <v>298.8520529396615</v>
      </c>
      <c r="AC87" t="n">
        <v>270.3300324486791</v>
      </c>
      <c r="AD87" t="n">
        <v>218420.1263878818</v>
      </c>
      <c r="AE87" t="n">
        <v>298852.0529396615</v>
      </c>
      <c r="AF87" t="n">
        <v>1.946207668402e-06</v>
      </c>
      <c r="AG87" t="n">
        <v>12</v>
      </c>
      <c r="AH87" t="n">
        <v>270330.0324486791</v>
      </c>
    </row>
    <row r="88">
      <c r="A88" t="n">
        <v>86</v>
      </c>
      <c r="B88" t="n">
        <v>65</v>
      </c>
      <c r="C88" t="inlineStr">
        <is>
          <t xml:space="preserve">CONCLUIDO	</t>
        </is>
      </c>
      <c r="D88" t="n">
        <v>7.8208</v>
      </c>
      <c r="E88" t="n">
        <v>12.79</v>
      </c>
      <c r="F88" t="n">
        <v>10.47</v>
      </c>
      <c r="G88" t="n">
        <v>125.64</v>
      </c>
      <c r="H88" t="n">
        <v>2.45</v>
      </c>
      <c r="I88" t="n">
        <v>5</v>
      </c>
      <c r="J88" t="n">
        <v>162.95</v>
      </c>
      <c r="K88" t="n">
        <v>46.47</v>
      </c>
      <c r="L88" t="n">
        <v>22.5</v>
      </c>
      <c r="M88" t="n">
        <v>1</v>
      </c>
      <c r="N88" t="n">
        <v>28.98</v>
      </c>
      <c r="O88" t="n">
        <v>20331.43</v>
      </c>
      <c r="P88" t="n">
        <v>97.04000000000001</v>
      </c>
      <c r="Q88" t="n">
        <v>197.76</v>
      </c>
      <c r="R88" t="n">
        <v>29.79</v>
      </c>
      <c r="S88" t="n">
        <v>25.4</v>
      </c>
      <c r="T88" t="n">
        <v>1367.51</v>
      </c>
      <c r="U88" t="n">
        <v>0.85</v>
      </c>
      <c r="V88" t="n">
        <v>0.89</v>
      </c>
      <c r="W88" t="n">
        <v>2.95</v>
      </c>
      <c r="X88" t="n">
        <v>0.08</v>
      </c>
      <c r="Y88" t="n">
        <v>1</v>
      </c>
      <c r="Z88" t="n">
        <v>10</v>
      </c>
      <c r="AA88" t="n">
        <v>218.3629853480275</v>
      </c>
      <c r="AB88" t="n">
        <v>298.7738700480482</v>
      </c>
      <c r="AC88" t="n">
        <v>270.259311222511</v>
      </c>
      <c r="AD88" t="n">
        <v>218362.9853480275</v>
      </c>
      <c r="AE88" t="n">
        <v>298773.8700480482</v>
      </c>
      <c r="AF88" t="n">
        <v>1.945685223259707e-06</v>
      </c>
      <c r="AG88" t="n">
        <v>12</v>
      </c>
      <c r="AH88" t="n">
        <v>270259.311222511</v>
      </c>
    </row>
    <row r="89">
      <c r="A89" t="n">
        <v>87</v>
      </c>
      <c r="B89" t="n">
        <v>65</v>
      </c>
      <c r="C89" t="inlineStr">
        <is>
          <t xml:space="preserve">CONCLUIDO	</t>
        </is>
      </c>
      <c r="D89" t="n">
        <v>7.8223</v>
      </c>
      <c r="E89" t="n">
        <v>12.78</v>
      </c>
      <c r="F89" t="n">
        <v>10.47</v>
      </c>
      <c r="G89" t="n">
        <v>125.61</v>
      </c>
      <c r="H89" t="n">
        <v>2.47</v>
      </c>
      <c r="I89" t="n">
        <v>5</v>
      </c>
      <c r="J89" t="n">
        <v>163.31</v>
      </c>
      <c r="K89" t="n">
        <v>46.47</v>
      </c>
      <c r="L89" t="n">
        <v>22.75</v>
      </c>
      <c r="M89" t="n">
        <v>1</v>
      </c>
      <c r="N89" t="n">
        <v>29.09</v>
      </c>
      <c r="O89" t="n">
        <v>20375.57</v>
      </c>
      <c r="P89" t="n">
        <v>96.92</v>
      </c>
      <c r="Q89" t="n">
        <v>197.78</v>
      </c>
      <c r="R89" t="n">
        <v>29.73</v>
      </c>
      <c r="S89" t="n">
        <v>25.4</v>
      </c>
      <c r="T89" t="n">
        <v>1337.06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218.2606884873483</v>
      </c>
      <c r="AB89" t="n">
        <v>298.6339029702479</v>
      </c>
      <c r="AC89" t="n">
        <v>270.1327024061709</v>
      </c>
      <c r="AD89" t="n">
        <v>218260.6884873483</v>
      </c>
      <c r="AE89" t="n">
        <v>298633.9029702479</v>
      </c>
      <c r="AF89" t="n">
        <v>1.946058398361345e-06</v>
      </c>
      <c r="AG89" t="n">
        <v>12</v>
      </c>
      <c r="AH89" t="n">
        <v>270132.7024061709</v>
      </c>
    </row>
    <row r="90">
      <c r="A90" t="n">
        <v>88</v>
      </c>
      <c r="B90" t="n">
        <v>65</v>
      </c>
      <c r="C90" t="inlineStr">
        <is>
          <t xml:space="preserve">CONCLUIDO	</t>
        </is>
      </c>
      <c r="D90" t="n">
        <v>7.8223</v>
      </c>
      <c r="E90" t="n">
        <v>12.78</v>
      </c>
      <c r="F90" t="n">
        <v>10.47</v>
      </c>
      <c r="G90" t="n">
        <v>125.61</v>
      </c>
      <c r="H90" t="n">
        <v>2.49</v>
      </c>
      <c r="I90" t="n">
        <v>5</v>
      </c>
      <c r="J90" t="n">
        <v>163.67</v>
      </c>
      <c r="K90" t="n">
        <v>46.47</v>
      </c>
      <c r="L90" t="n">
        <v>23</v>
      </c>
      <c r="M90" t="n">
        <v>1</v>
      </c>
      <c r="N90" t="n">
        <v>29.2</v>
      </c>
      <c r="O90" t="n">
        <v>20419.76</v>
      </c>
      <c r="P90" t="n">
        <v>96.83</v>
      </c>
      <c r="Q90" t="n">
        <v>197.76</v>
      </c>
      <c r="R90" t="n">
        <v>29.7</v>
      </c>
      <c r="S90" t="n">
        <v>25.4</v>
      </c>
      <c r="T90" t="n">
        <v>1320.77</v>
      </c>
      <c r="U90" t="n">
        <v>0.86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218.1980756661798</v>
      </c>
      <c r="AB90" t="n">
        <v>298.5482333460425</v>
      </c>
      <c r="AC90" t="n">
        <v>270.0552089706616</v>
      </c>
      <c r="AD90" t="n">
        <v>218198.0756661798</v>
      </c>
      <c r="AE90" t="n">
        <v>298548.2333460425</v>
      </c>
      <c r="AF90" t="n">
        <v>1.946058398361345e-06</v>
      </c>
      <c r="AG90" t="n">
        <v>12</v>
      </c>
      <c r="AH90" t="n">
        <v>270055.2089706616</v>
      </c>
    </row>
    <row r="91">
      <c r="A91" t="n">
        <v>89</v>
      </c>
      <c r="B91" t="n">
        <v>65</v>
      </c>
      <c r="C91" t="inlineStr">
        <is>
          <t xml:space="preserve">CONCLUIDO	</t>
        </is>
      </c>
      <c r="D91" t="n">
        <v>7.8225</v>
      </c>
      <c r="E91" t="n">
        <v>12.78</v>
      </c>
      <c r="F91" t="n">
        <v>10.47</v>
      </c>
      <c r="G91" t="n">
        <v>125.61</v>
      </c>
      <c r="H91" t="n">
        <v>2.51</v>
      </c>
      <c r="I91" t="n">
        <v>5</v>
      </c>
      <c r="J91" t="n">
        <v>164.03</v>
      </c>
      <c r="K91" t="n">
        <v>46.47</v>
      </c>
      <c r="L91" t="n">
        <v>23.25</v>
      </c>
      <c r="M91" t="n">
        <v>0</v>
      </c>
      <c r="N91" t="n">
        <v>29.31</v>
      </c>
      <c r="O91" t="n">
        <v>20463.98</v>
      </c>
      <c r="P91" t="n">
        <v>96.73</v>
      </c>
      <c r="Q91" t="n">
        <v>197.76</v>
      </c>
      <c r="R91" t="n">
        <v>29.68</v>
      </c>
      <c r="S91" t="n">
        <v>25.4</v>
      </c>
      <c r="T91" t="n">
        <v>1313.49</v>
      </c>
      <c r="U91" t="n">
        <v>0.86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218.1260035107997</v>
      </c>
      <c r="AB91" t="n">
        <v>298.4496210434525</v>
      </c>
      <c r="AC91" t="n">
        <v>269.9660080878274</v>
      </c>
      <c r="AD91" t="n">
        <v>218126.0035107997</v>
      </c>
      <c r="AE91" t="n">
        <v>298449.6210434525</v>
      </c>
      <c r="AF91" t="n">
        <v>1.946108155041564e-06</v>
      </c>
      <c r="AG91" t="n">
        <v>12</v>
      </c>
      <c r="AH91" t="n">
        <v>269966.0080878275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4.0406</v>
      </c>
      <c r="E2" t="n">
        <v>24.75</v>
      </c>
      <c r="F2" t="n">
        <v>13.83</v>
      </c>
      <c r="G2" t="n">
        <v>5</v>
      </c>
      <c r="H2" t="n">
        <v>0.07000000000000001</v>
      </c>
      <c r="I2" t="n">
        <v>166</v>
      </c>
      <c r="J2" t="n">
        <v>252.85</v>
      </c>
      <c r="K2" t="n">
        <v>59.19</v>
      </c>
      <c r="L2" t="n">
        <v>1</v>
      </c>
      <c r="M2" t="n">
        <v>164</v>
      </c>
      <c r="N2" t="n">
        <v>62.65</v>
      </c>
      <c r="O2" t="n">
        <v>31418.63</v>
      </c>
      <c r="P2" t="n">
        <v>229.65</v>
      </c>
      <c r="Q2" t="n">
        <v>198.24</v>
      </c>
      <c r="R2" t="n">
        <v>134.21</v>
      </c>
      <c r="S2" t="n">
        <v>25.4</v>
      </c>
      <c r="T2" t="n">
        <v>52769.23</v>
      </c>
      <c r="U2" t="n">
        <v>0.19</v>
      </c>
      <c r="V2" t="n">
        <v>0.67</v>
      </c>
      <c r="W2" t="n">
        <v>3.22</v>
      </c>
      <c r="X2" t="n">
        <v>3.43</v>
      </c>
      <c r="Y2" t="n">
        <v>1</v>
      </c>
      <c r="Z2" t="n">
        <v>10</v>
      </c>
      <c r="AA2" t="n">
        <v>654.4135717663357</v>
      </c>
      <c r="AB2" t="n">
        <v>895.3975195798967</v>
      </c>
      <c r="AC2" t="n">
        <v>809.9420370095021</v>
      </c>
      <c r="AD2" t="n">
        <v>654413.5717663357</v>
      </c>
      <c r="AE2" t="n">
        <v>895397.5195798967</v>
      </c>
      <c r="AF2" t="n">
        <v>9.040516645263687e-07</v>
      </c>
      <c r="AG2" t="n">
        <v>22</v>
      </c>
      <c r="AH2" t="n">
        <v>809942.0370095021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4.5905</v>
      </c>
      <c r="E3" t="n">
        <v>21.78</v>
      </c>
      <c r="F3" t="n">
        <v>12.92</v>
      </c>
      <c r="G3" t="n">
        <v>6.25</v>
      </c>
      <c r="H3" t="n">
        <v>0.09</v>
      </c>
      <c r="I3" t="n">
        <v>124</v>
      </c>
      <c r="J3" t="n">
        <v>253.3</v>
      </c>
      <c r="K3" t="n">
        <v>59.19</v>
      </c>
      <c r="L3" t="n">
        <v>1.25</v>
      </c>
      <c r="M3" t="n">
        <v>122</v>
      </c>
      <c r="N3" t="n">
        <v>62.86</v>
      </c>
      <c r="O3" t="n">
        <v>31474.5</v>
      </c>
      <c r="P3" t="n">
        <v>214.51</v>
      </c>
      <c r="Q3" t="n">
        <v>198.22</v>
      </c>
      <c r="R3" t="n">
        <v>106.24</v>
      </c>
      <c r="S3" t="n">
        <v>25.4</v>
      </c>
      <c r="T3" t="n">
        <v>38998.18</v>
      </c>
      <c r="U3" t="n">
        <v>0.24</v>
      </c>
      <c r="V3" t="n">
        <v>0.72</v>
      </c>
      <c r="W3" t="n">
        <v>3.13</v>
      </c>
      <c r="X3" t="n">
        <v>2.51</v>
      </c>
      <c r="Y3" t="n">
        <v>1</v>
      </c>
      <c r="Z3" t="n">
        <v>10</v>
      </c>
      <c r="AA3" t="n">
        <v>548.2766324585425</v>
      </c>
      <c r="AB3" t="n">
        <v>750.176276787681</v>
      </c>
      <c r="AC3" t="n">
        <v>678.5805058100811</v>
      </c>
      <c r="AD3" t="n">
        <v>548276.6324585425</v>
      </c>
      <c r="AE3" t="n">
        <v>750176.276787681</v>
      </c>
      <c r="AF3" t="n">
        <v>1.027087354850343e-06</v>
      </c>
      <c r="AG3" t="n">
        <v>19</v>
      </c>
      <c r="AH3" t="n">
        <v>678580.5058100811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4.9722</v>
      </c>
      <c r="E4" t="n">
        <v>20.11</v>
      </c>
      <c r="F4" t="n">
        <v>12.42</v>
      </c>
      <c r="G4" t="n">
        <v>7.45</v>
      </c>
      <c r="H4" t="n">
        <v>0.11</v>
      </c>
      <c r="I4" t="n">
        <v>100</v>
      </c>
      <c r="J4" t="n">
        <v>253.75</v>
      </c>
      <c r="K4" t="n">
        <v>59.19</v>
      </c>
      <c r="L4" t="n">
        <v>1.5</v>
      </c>
      <c r="M4" t="n">
        <v>98</v>
      </c>
      <c r="N4" t="n">
        <v>63.06</v>
      </c>
      <c r="O4" t="n">
        <v>31530.44</v>
      </c>
      <c r="P4" t="n">
        <v>206.23</v>
      </c>
      <c r="Q4" t="n">
        <v>198.03</v>
      </c>
      <c r="R4" t="n">
        <v>90.68000000000001</v>
      </c>
      <c r="S4" t="n">
        <v>25.4</v>
      </c>
      <c r="T4" t="n">
        <v>31336.18</v>
      </c>
      <c r="U4" t="n">
        <v>0.28</v>
      </c>
      <c r="V4" t="n">
        <v>0.75</v>
      </c>
      <c r="W4" t="n">
        <v>3.1</v>
      </c>
      <c r="X4" t="n">
        <v>2.02</v>
      </c>
      <c r="Y4" t="n">
        <v>1</v>
      </c>
      <c r="Z4" t="n">
        <v>10</v>
      </c>
      <c r="AA4" t="n">
        <v>499.2061738750549</v>
      </c>
      <c r="AB4" t="n">
        <v>683.0359105179073</v>
      </c>
      <c r="AC4" t="n">
        <v>617.8479218649987</v>
      </c>
      <c r="AD4" t="n">
        <v>499206.1738750549</v>
      </c>
      <c r="AE4" t="n">
        <v>683035.9105179072</v>
      </c>
      <c r="AF4" t="n">
        <v>1.112489651625504e-06</v>
      </c>
      <c r="AG4" t="n">
        <v>18</v>
      </c>
      <c r="AH4" t="n">
        <v>617847.9218649988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5.2855</v>
      </c>
      <c r="E5" t="n">
        <v>18.92</v>
      </c>
      <c r="F5" t="n">
        <v>12.06</v>
      </c>
      <c r="G5" t="n">
        <v>8.720000000000001</v>
      </c>
      <c r="H5" t="n">
        <v>0.12</v>
      </c>
      <c r="I5" t="n">
        <v>83</v>
      </c>
      <c r="J5" t="n">
        <v>254.21</v>
      </c>
      <c r="K5" t="n">
        <v>59.19</v>
      </c>
      <c r="L5" t="n">
        <v>1.75</v>
      </c>
      <c r="M5" t="n">
        <v>81</v>
      </c>
      <c r="N5" t="n">
        <v>63.26</v>
      </c>
      <c r="O5" t="n">
        <v>31586.46</v>
      </c>
      <c r="P5" t="n">
        <v>200.22</v>
      </c>
      <c r="Q5" t="n">
        <v>198.01</v>
      </c>
      <c r="R5" t="n">
        <v>79.05</v>
      </c>
      <c r="S5" t="n">
        <v>25.4</v>
      </c>
      <c r="T5" t="n">
        <v>25608.47</v>
      </c>
      <c r="U5" t="n">
        <v>0.32</v>
      </c>
      <c r="V5" t="n">
        <v>0.77</v>
      </c>
      <c r="W5" t="n">
        <v>3.07</v>
      </c>
      <c r="X5" t="n">
        <v>1.66</v>
      </c>
      <c r="Y5" t="n">
        <v>1</v>
      </c>
      <c r="Z5" t="n">
        <v>10</v>
      </c>
      <c r="AA5" t="n">
        <v>462.1874575163241</v>
      </c>
      <c r="AB5" t="n">
        <v>632.385269645388</v>
      </c>
      <c r="AC5" t="n">
        <v>572.0313070687317</v>
      </c>
      <c r="AD5" t="n">
        <v>462187.4575163241</v>
      </c>
      <c r="AE5" t="n">
        <v>632385.269645388</v>
      </c>
      <c r="AF5" t="n">
        <v>1.182588000013394e-06</v>
      </c>
      <c r="AG5" t="n">
        <v>17</v>
      </c>
      <c r="AH5" t="n">
        <v>572031.3070687318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5.503</v>
      </c>
      <c r="E6" t="n">
        <v>18.17</v>
      </c>
      <c r="F6" t="n">
        <v>11.85</v>
      </c>
      <c r="G6" t="n">
        <v>9.869999999999999</v>
      </c>
      <c r="H6" t="n">
        <v>0.14</v>
      </c>
      <c r="I6" t="n">
        <v>72</v>
      </c>
      <c r="J6" t="n">
        <v>254.66</v>
      </c>
      <c r="K6" t="n">
        <v>59.19</v>
      </c>
      <c r="L6" t="n">
        <v>2</v>
      </c>
      <c r="M6" t="n">
        <v>70</v>
      </c>
      <c r="N6" t="n">
        <v>63.47</v>
      </c>
      <c r="O6" t="n">
        <v>31642.55</v>
      </c>
      <c r="P6" t="n">
        <v>196.71</v>
      </c>
      <c r="Q6" t="n">
        <v>197.84</v>
      </c>
      <c r="R6" t="n">
        <v>72.44</v>
      </c>
      <c r="S6" t="n">
        <v>25.4</v>
      </c>
      <c r="T6" t="n">
        <v>22357.66</v>
      </c>
      <c r="U6" t="n">
        <v>0.35</v>
      </c>
      <c r="V6" t="n">
        <v>0.79</v>
      </c>
      <c r="W6" t="n">
        <v>3.06</v>
      </c>
      <c r="X6" t="n">
        <v>1.45</v>
      </c>
      <c r="Y6" t="n">
        <v>1</v>
      </c>
      <c r="Z6" t="n">
        <v>10</v>
      </c>
      <c r="AA6" t="n">
        <v>435.7709881253004</v>
      </c>
      <c r="AB6" t="n">
        <v>596.2410908122106</v>
      </c>
      <c r="AC6" t="n">
        <v>539.3366779347192</v>
      </c>
      <c r="AD6" t="n">
        <v>435770.9881253004</v>
      </c>
      <c r="AE6" t="n">
        <v>596241.0908122106</v>
      </c>
      <c r="AF6" t="n">
        <v>1.231251870981688e-06</v>
      </c>
      <c r="AG6" t="n">
        <v>16</v>
      </c>
      <c r="AH6" t="n">
        <v>539336.6779347192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5.7066</v>
      </c>
      <c r="E7" t="n">
        <v>17.52</v>
      </c>
      <c r="F7" t="n">
        <v>11.64</v>
      </c>
      <c r="G7" t="n">
        <v>11.08</v>
      </c>
      <c r="H7" t="n">
        <v>0.16</v>
      </c>
      <c r="I7" t="n">
        <v>63</v>
      </c>
      <c r="J7" t="n">
        <v>255.12</v>
      </c>
      <c r="K7" t="n">
        <v>59.19</v>
      </c>
      <c r="L7" t="n">
        <v>2.25</v>
      </c>
      <c r="M7" t="n">
        <v>61</v>
      </c>
      <c r="N7" t="n">
        <v>63.67</v>
      </c>
      <c r="O7" t="n">
        <v>31698.72</v>
      </c>
      <c r="P7" t="n">
        <v>193.21</v>
      </c>
      <c r="Q7" t="n">
        <v>197.9</v>
      </c>
      <c r="R7" t="n">
        <v>66.31999999999999</v>
      </c>
      <c r="S7" t="n">
        <v>25.4</v>
      </c>
      <c r="T7" t="n">
        <v>19343.42</v>
      </c>
      <c r="U7" t="n">
        <v>0.38</v>
      </c>
      <c r="V7" t="n">
        <v>0.8</v>
      </c>
      <c r="W7" t="n">
        <v>3.04</v>
      </c>
      <c r="X7" t="n">
        <v>1.25</v>
      </c>
      <c r="Y7" t="n">
        <v>1</v>
      </c>
      <c r="Z7" t="n">
        <v>10</v>
      </c>
      <c r="AA7" t="n">
        <v>422.0596262386838</v>
      </c>
      <c r="AB7" t="n">
        <v>577.4806005763471</v>
      </c>
      <c r="AC7" t="n">
        <v>522.3666625564531</v>
      </c>
      <c r="AD7" t="n">
        <v>422059.6262386838</v>
      </c>
      <c r="AE7" t="n">
        <v>577480.6005763471</v>
      </c>
      <c r="AF7" t="n">
        <v>1.27680572904672e-06</v>
      </c>
      <c r="AG7" t="n">
        <v>16</v>
      </c>
      <c r="AH7" t="n">
        <v>522366.6625564531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5.865</v>
      </c>
      <c r="E8" t="n">
        <v>17.05</v>
      </c>
      <c r="F8" t="n">
        <v>11.51</v>
      </c>
      <c r="G8" t="n">
        <v>12.33</v>
      </c>
      <c r="H8" t="n">
        <v>0.17</v>
      </c>
      <c r="I8" t="n">
        <v>56</v>
      </c>
      <c r="J8" t="n">
        <v>255.57</v>
      </c>
      <c r="K8" t="n">
        <v>59.19</v>
      </c>
      <c r="L8" t="n">
        <v>2.5</v>
      </c>
      <c r="M8" t="n">
        <v>54</v>
      </c>
      <c r="N8" t="n">
        <v>63.88</v>
      </c>
      <c r="O8" t="n">
        <v>31754.97</v>
      </c>
      <c r="P8" t="n">
        <v>191.02</v>
      </c>
      <c r="Q8" t="n">
        <v>197.95</v>
      </c>
      <c r="R8" t="n">
        <v>61.77</v>
      </c>
      <c r="S8" t="n">
        <v>25.4</v>
      </c>
      <c r="T8" t="n">
        <v>17099.43</v>
      </c>
      <c r="U8" t="n">
        <v>0.41</v>
      </c>
      <c r="V8" t="n">
        <v>0.8100000000000001</v>
      </c>
      <c r="W8" t="n">
        <v>3.04</v>
      </c>
      <c r="X8" t="n">
        <v>1.11</v>
      </c>
      <c r="Y8" t="n">
        <v>1</v>
      </c>
      <c r="Z8" t="n">
        <v>10</v>
      </c>
      <c r="AA8" t="n">
        <v>401.7974305713482</v>
      </c>
      <c r="AB8" t="n">
        <v>549.7569705593145</v>
      </c>
      <c r="AC8" t="n">
        <v>497.2889368778869</v>
      </c>
      <c r="AD8" t="n">
        <v>401797.4305713482</v>
      </c>
      <c r="AE8" t="n">
        <v>549756.9705593145</v>
      </c>
      <c r="AF8" t="n">
        <v>1.312246451627766e-06</v>
      </c>
      <c r="AG8" t="n">
        <v>15</v>
      </c>
      <c r="AH8" t="n">
        <v>497288.9368778869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5.9902</v>
      </c>
      <c r="E9" t="n">
        <v>16.69</v>
      </c>
      <c r="F9" t="n">
        <v>11.4</v>
      </c>
      <c r="G9" t="n">
        <v>13.41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189.07</v>
      </c>
      <c r="Q9" t="n">
        <v>197.9</v>
      </c>
      <c r="R9" t="n">
        <v>58.71</v>
      </c>
      <c r="S9" t="n">
        <v>25.4</v>
      </c>
      <c r="T9" t="n">
        <v>15595.96</v>
      </c>
      <c r="U9" t="n">
        <v>0.43</v>
      </c>
      <c r="V9" t="n">
        <v>0.82</v>
      </c>
      <c r="W9" t="n">
        <v>3.02</v>
      </c>
      <c r="X9" t="n">
        <v>1</v>
      </c>
      <c r="Y9" t="n">
        <v>1</v>
      </c>
      <c r="Z9" t="n">
        <v>10</v>
      </c>
      <c r="AA9" t="n">
        <v>394.5271829642317</v>
      </c>
      <c r="AB9" t="n">
        <v>539.8094970425699</v>
      </c>
      <c r="AC9" t="n">
        <v>488.2908362722137</v>
      </c>
      <c r="AD9" t="n">
        <v>394527.1829642316</v>
      </c>
      <c r="AE9" t="n">
        <v>539809.4970425699</v>
      </c>
      <c r="AF9" t="n">
        <v>1.340258941950664e-06</v>
      </c>
      <c r="AG9" t="n">
        <v>15</v>
      </c>
      <c r="AH9" t="n">
        <v>488290.8362722137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6.1153</v>
      </c>
      <c r="E10" t="n">
        <v>16.35</v>
      </c>
      <c r="F10" t="n">
        <v>11.3</v>
      </c>
      <c r="G10" t="n">
        <v>14.74</v>
      </c>
      <c r="H10" t="n">
        <v>0.21</v>
      </c>
      <c r="I10" t="n">
        <v>46</v>
      </c>
      <c r="J10" t="n">
        <v>256.49</v>
      </c>
      <c r="K10" t="n">
        <v>59.19</v>
      </c>
      <c r="L10" t="n">
        <v>3</v>
      </c>
      <c r="M10" t="n">
        <v>44</v>
      </c>
      <c r="N10" t="n">
        <v>64.29000000000001</v>
      </c>
      <c r="O10" t="n">
        <v>31867.69</v>
      </c>
      <c r="P10" t="n">
        <v>187.47</v>
      </c>
      <c r="Q10" t="n">
        <v>197.77</v>
      </c>
      <c r="R10" t="n">
        <v>55.68</v>
      </c>
      <c r="S10" t="n">
        <v>25.4</v>
      </c>
      <c r="T10" t="n">
        <v>14106.2</v>
      </c>
      <c r="U10" t="n">
        <v>0.46</v>
      </c>
      <c r="V10" t="n">
        <v>0.82</v>
      </c>
      <c r="W10" t="n">
        <v>3.01</v>
      </c>
      <c r="X10" t="n">
        <v>0.91</v>
      </c>
      <c r="Y10" t="n">
        <v>1</v>
      </c>
      <c r="Z10" t="n">
        <v>10</v>
      </c>
      <c r="AA10" t="n">
        <v>387.9191285396599</v>
      </c>
      <c r="AB10" t="n">
        <v>530.7680654520846</v>
      </c>
      <c r="AC10" t="n">
        <v>480.1123062229954</v>
      </c>
      <c r="AD10" t="n">
        <v>387919.1285396599</v>
      </c>
      <c r="AE10" t="n">
        <v>530768.0654520845</v>
      </c>
      <c r="AF10" t="n">
        <v>1.368249058080013e-06</v>
      </c>
      <c r="AG10" t="n">
        <v>15</v>
      </c>
      <c r="AH10" t="n">
        <v>480112.3062229954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6.2175</v>
      </c>
      <c r="E11" t="n">
        <v>16.08</v>
      </c>
      <c r="F11" t="n">
        <v>11.23</v>
      </c>
      <c r="G11" t="n">
        <v>16.04</v>
      </c>
      <c r="H11" t="n">
        <v>0.23</v>
      </c>
      <c r="I11" t="n">
        <v>42</v>
      </c>
      <c r="J11" t="n">
        <v>256.95</v>
      </c>
      <c r="K11" t="n">
        <v>59.19</v>
      </c>
      <c r="L11" t="n">
        <v>3.25</v>
      </c>
      <c r="M11" t="n">
        <v>40</v>
      </c>
      <c r="N11" t="n">
        <v>64.5</v>
      </c>
      <c r="O11" t="n">
        <v>31924.29</v>
      </c>
      <c r="P11" t="n">
        <v>186.19</v>
      </c>
      <c r="Q11" t="n">
        <v>197.86</v>
      </c>
      <c r="R11" t="n">
        <v>53.39</v>
      </c>
      <c r="S11" t="n">
        <v>25.4</v>
      </c>
      <c r="T11" t="n">
        <v>12982.67</v>
      </c>
      <c r="U11" t="n">
        <v>0.48</v>
      </c>
      <c r="V11" t="n">
        <v>0.83</v>
      </c>
      <c r="W11" t="n">
        <v>3</v>
      </c>
      <c r="X11" t="n">
        <v>0.83</v>
      </c>
      <c r="Y11" t="n">
        <v>1</v>
      </c>
      <c r="Z11" t="n">
        <v>10</v>
      </c>
      <c r="AA11" t="n">
        <v>371.8788944206611</v>
      </c>
      <c r="AB11" t="n">
        <v>508.8211094852843</v>
      </c>
      <c r="AC11" t="n">
        <v>460.2599369309203</v>
      </c>
      <c r="AD11" t="n">
        <v>371878.8944206611</v>
      </c>
      <c r="AE11" t="n">
        <v>508821.1094852843</v>
      </c>
      <c r="AF11" t="n">
        <v>1.391115483886724e-06</v>
      </c>
      <c r="AG11" t="n">
        <v>14</v>
      </c>
      <c r="AH11" t="n">
        <v>460259.9369309203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6.2994</v>
      </c>
      <c r="E12" t="n">
        <v>15.87</v>
      </c>
      <c r="F12" t="n">
        <v>11.16</v>
      </c>
      <c r="G12" t="n">
        <v>17.17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185.17</v>
      </c>
      <c r="Q12" t="n">
        <v>197.88</v>
      </c>
      <c r="R12" t="n">
        <v>51.3</v>
      </c>
      <c r="S12" t="n">
        <v>25.4</v>
      </c>
      <c r="T12" t="n">
        <v>11950.45</v>
      </c>
      <c r="U12" t="n">
        <v>0.5</v>
      </c>
      <c r="V12" t="n">
        <v>0.83</v>
      </c>
      <c r="W12" t="n">
        <v>3</v>
      </c>
      <c r="X12" t="n">
        <v>0.77</v>
      </c>
      <c r="Y12" t="n">
        <v>1</v>
      </c>
      <c r="Z12" t="n">
        <v>10</v>
      </c>
      <c r="AA12" t="n">
        <v>367.8336767217691</v>
      </c>
      <c r="AB12" t="n">
        <v>503.2862641672504</v>
      </c>
      <c r="AC12" t="n">
        <v>455.2533294818355</v>
      </c>
      <c r="AD12" t="n">
        <v>367833.676721769</v>
      </c>
      <c r="AE12" t="n">
        <v>503286.2641672504</v>
      </c>
      <c r="AF12" t="n">
        <v>1.409439948403061e-06</v>
      </c>
      <c r="AG12" t="n">
        <v>14</v>
      </c>
      <c r="AH12" t="n">
        <v>455253.3294818355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6.3519</v>
      </c>
      <c r="E13" t="n">
        <v>15.74</v>
      </c>
      <c r="F13" t="n">
        <v>11.13</v>
      </c>
      <c r="G13" t="n">
        <v>18.05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184.61</v>
      </c>
      <c r="Q13" t="n">
        <v>197.94</v>
      </c>
      <c r="R13" t="n">
        <v>50.01</v>
      </c>
      <c r="S13" t="n">
        <v>25.4</v>
      </c>
      <c r="T13" t="n">
        <v>11314.8</v>
      </c>
      <c r="U13" t="n">
        <v>0.51</v>
      </c>
      <c r="V13" t="n">
        <v>0.84</v>
      </c>
      <c r="W13" t="n">
        <v>3.01</v>
      </c>
      <c r="X13" t="n">
        <v>0.74</v>
      </c>
      <c r="Y13" t="n">
        <v>1</v>
      </c>
      <c r="Z13" t="n">
        <v>10</v>
      </c>
      <c r="AA13" t="n">
        <v>365.4466017807592</v>
      </c>
      <c r="AB13" t="n">
        <v>500.0201629226469</v>
      </c>
      <c r="AC13" t="n">
        <v>452.298940356015</v>
      </c>
      <c r="AD13" t="n">
        <v>365446.6017807592</v>
      </c>
      <c r="AE13" t="n">
        <v>500020.1629226469</v>
      </c>
      <c r="AF13" t="n">
        <v>1.421186400016097e-06</v>
      </c>
      <c r="AG13" t="n">
        <v>14</v>
      </c>
      <c r="AH13" t="n">
        <v>452298.9403560149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6.4445</v>
      </c>
      <c r="E14" t="n">
        <v>15.52</v>
      </c>
      <c r="F14" t="n">
        <v>11.05</v>
      </c>
      <c r="G14" t="n">
        <v>19.5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183.22</v>
      </c>
      <c r="Q14" t="n">
        <v>197.82</v>
      </c>
      <c r="R14" t="n">
        <v>47.76</v>
      </c>
      <c r="S14" t="n">
        <v>25.4</v>
      </c>
      <c r="T14" t="n">
        <v>10204.05</v>
      </c>
      <c r="U14" t="n">
        <v>0.53</v>
      </c>
      <c r="V14" t="n">
        <v>0.84</v>
      </c>
      <c r="W14" t="n">
        <v>3</v>
      </c>
      <c r="X14" t="n">
        <v>0.66</v>
      </c>
      <c r="Y14" t="n">
        <v>1</v>
      </c>
      <c r="Z14" t="n">
        <v>10</v>
      </c>
      <c r="AA14" t="n">
        <v>360.8643725365476</v>
      </c>
      <c r="AB14" t="n">
        <v>493.7505547170296</v>
      </c>
      <c r="AC14" t="n">
        <v>446.6276947580914</v>
      </c>
      <c r="AD14" t="n">
        <v>360864.3725365477</v>
      </c>
      <c r="AE14" t="n">
        <v>493750.5547170296</v>
      </c>
      <c r="AF14" t="n">
        <v>1.441904903242138e-06</v>
      </c>
      <c r="AG14" t="n">
        <v>14</v>
      </c>
      <c r="AH14" t="n">
        <v>446627.6947580914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6.4963</v>
      </c>
      <c r="E15" t="n">
        <v>15.39</v>
      </c>
      <c r="F15" t="n">
        <v>11.02</v>
      </c>
      <c r="G15" t="n">
        <v>20.67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182.73</v>
      </c>
      <c r="Q15" t="n">
        <v>197.83</v>
      </c>
      <c r="R15" t="n">
        <v>47.04</v>
      </c>
      <c r="S15" t="n">
        <v>25.4</v>
      </c>
      <c r="T15" t="n">
        <v>9855.01</v>
      </c>
      <c r="U15" t="n">
        <v>0.54</v>
      </c>
      <c r="V15" t="n">
        <v>0.84</v>
      </c>
      <c r="W15" t="n">
        <v>2.99</v>
      </c>
      <c r="X15" t="n">
        <v>0.63</v>
      </c>
      <c r="Y15" t="n">
        <v>1</v>
      </c>
      <c r="Z15" t="n">
        <v>10</v>
      </c>
      <c r="AA15" t="n">
        <v>358.6675731915792</v>
      </c>
      <c r="AB15" t="n">
        <v>490.7447969372966</v>
      </c>
      <c r="AC15" t="n">
        <v>443.9088022822485</v>
      </c>
      <c r="AD15" t="n">
        <v>358667.5731915791</v>
      </c>
      <c r="AE15" t="n">
        <v>490744.7969372966</v>
      </c>
      <c r="AF15" t="n">
        <v>1.453494735500333e-06</v>
      </c>
      <c r="AG15" t="n">
        <v>14</v>
      </c>
      <c r="AH15" t="n">
        <v>443908.8022822485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6.558</v>
      </c>
      <c r="E16" t="n">
        <v>15.25</v>
      </c>
      <c r="F16" t="n">
        <v>10.98</v>
      </c>
      <c r="G16" t="n">
        <v>21.95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181.95</v>
      </c>
      <c r="Q16" t="n">
        <v>197.82</v>
      </c>
      <c r="R16" t="n">
        <v>45.46</v>
      </c>
      <c r="S16" t="n">
        <v>25.4</v>
      </c>
      <c r="T16" t="n">
        <v>9075.35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355.9136155021139</v>
      </c>
      <c r="AB16" t="n">
        <v>486.9767105305316</v>
      </c>
      <c r="AC16" t="n">
        <v>440.5003367536028</v>
      </c>
      <c r="AD16" t="n">
        <v>355913.6155021139</v>
      </c>
      <c r="AE16" t="n">
        <v>486976.7105305317</v>
      </c>
      <c r="AF16" t="n">
        <v>1.467299612919845e-06</v>
      </c>
      <c r="AG16" t="n">
        <v>14</v>
      </c>
      <c r="AH16" t="n">
        <v>440500.3367536028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6.5829</v>
      </c>
      <c r="E17" t="n">
        <v>15.19</v>
      </c>
      <c r="F17" t="n">
        <v>10.97</v>
      </c>
      <c r="G17" t="n">
        <v>22.69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181.79</v>
      </c>
      <c r="Q17" t="n">
        <v>197.81</v>
      </c>
      <c r="R17" t="n">
        <v>45.14</v>
      </c>
      <c r="S17" t="n">
        <v>25.4</v>
      </c>
      <c r="T17" t="n">
        <v>8921.889999999999</v>
      </c>
      <c r="U17" t="n">
        <v>0.5600000000000001</v>
      </c>
      <c r="V17" t="n">
        <v>0.85</v>
      </c>
      <c r="W17" t="n">
        <v>2.99</v>
      </c>
      <c r="X17" t="n">
        <v>0.58</v>
      </c>
      <c r="Y17" t="n">
        <v>1</v>
      </c>
      <c r="Z17" t="n">
        <v>10</v>
      </c>
      <c r="AA17" t="n">
        <v>354.9729829207244</v>
      </c>
      <c r="AB17" t="n">
        <v>485.6896955348939</v>
      </c>
      <c r="AC17" t="n">
        <v>439.3361526628118</v>
      </c>
      <c r="AD17" t="n">
        <v>354972.9829207244</v>
      </c>
      <c r="AE17" t="n">
        <v>485689.6955348939</v>
      </c>
      <c r="AF17" t="n">
        <v>1.472870787113456e-06</v>
      </c>
      <c r="AG17" t="n">
        <v>14</v>
      </c>
      <c r="AH17" t="n">
        <v>439336.1526628118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6.6484</v>
      </c>
      <c r="E18" t="n">
        <v>15.04</v>
      </c>
      <c r="F18" t="n">
        <v>10.92</v>
      </c>
      <c r="G18" t="n">
        <v>24.26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180.87</v>
      </c>
      <c r="Q18" t="n">
        <v>197.79</v>
      </c>
      <c r="R18" t="n">
        <v>43.63</v>
      </c>
      <c r="S18" t="n">
        <v>25.4</v>
      </c>
      <c r="T18" t="n">
        <v>8174.43</v>
      </c>
      <c r="U18" t="n">
        <v>0.58</v>
      </c>
      <c r="V18" t="n">
        <v>0.85</v>
      </c>
      <c r="W18" t="n">
        <v>2.99</v>
      </c>
      <c r="X18" t="n">
        <v>0.53</v>
      </c>
      <c r="Y18" t="n">
        <v>1</v>
      </c>
      <c r="Z18" t="n">
        <v>10</v>
      </c>
      <c r="AA18" t="n">
        <v>352.0160401343124</v>
      </c>
      <c r="AB18" t="n">
        <v>481.6438759634161</v>
      </c>
      <c r="AC18" t="n">
        <v>435.6764604328924</v>
      </c>
      <c r="AD18" t="n">
        <v>352016.0401343125</v>
      </c>
      <c r="AE18" t="n">
        <v>481643.8759634161</v>
      </c>
      <c r="AF18" t="n">
        <v>1.487525883887816e-06</v>
      </c>
      <c r="AG18" t="n">
        <v>14</v>
      </c>
      <c r="AH18" t="n">
        <v>435676.4604328924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6.6806</v>
      </c>
      <c r="E19" t="n">
        <v>14.97</v>
      </c>
      <c r="F19" t="n">
        <v>10.89</v>
      </c>
      <c r="G19" t="n">
        <v>25.14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180.39</v>
      </c>
      <c r="Q19" t="n">
        <v>197.76</v>
      </c>
      <c r="R19" t="n">
        <v>42.92</v>
      </c>
      <c r="S19" t="n">
        <v>25.4</v>
      </c>
      <c r="T19" t="n">
        <v>7827.3</v>
      </c>
      <c r="U19" t="n">
        <v>0.59</v>
      </c>
      <c r="V19" t="n">
        <v>0.85</v>
      </c>
      <c r="W19" t="n">
        <v>2.98</v>
      </c>
      <c r="X19" t="n">
        <v>0.5</v>
      </c>
      <c r="Y19" t="n">
        <v>1</v>
      </c>
      <c r="Z19" t="n">
        <v>10</v>
      </c>
      <c r="AA19" t="n">
        <v>339.6168298138606</v>
      </c>
      <c r="AB19" t="n">
        <v>464.6787293884209</v>
      </c>
      <c r="AC19" t="n">
        <v>420.330443636282</v>
      </c>
      <c r="AD19" t="n">
        <v>339616.8298138606</v>
      </c>
      <c r="AE19" t="n">
        <v>464678.7293884209</v>
      </c>
      <c r="AF19" t="n">
        <v>1.494730374210478e-06</v>
      </c>
      <c r="AG19" t="n">
        <v>13</v>
      </c>
      <c r="AH19" t="n">
        <v>420330.4436362821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6.7122</v>
      </c>
      <c r="E20" t="n">
        <v>14.9</v>
      </c>
      <c r="F20" t="n">
        <v>10.87</v>
      </c>
      <c r="G20" t="n">
        <v>26.09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180.09</v>
      </c>
      <c r="Q20" t="n">
        <v>197.77</v>
      </c>
      <c r="R20" t="n">
        <v>42.42</v>
      </c>
      <c r="S20" t="n">
        <v>25.4</v>
      </c>
      <c r="T20" t="n">
        <v>7581.67</v>
      </c>
      <c r="U20" t="n">
        <v>0.6</v>
      </c>
      <c r="V20" t="n">
        <v>0.86</v>
      </c>
      <c r="W20" t="n">
        <v>2.98</v>
      </c>
      <c r="X20" t="n">
        <v>0.48</v>
      </c>
      <c r="Y20" t="n">
        <v>1</v>
      </c>
      <c r="Z20" t="n">
        <v>10</v>
      </c>
      <c r="AA20" t="n">
        <v>338.3599009680279</v>
      </c>
      <c r="AB20" t="n">
        <v>462.9589438897655</v>
      </c>
      <c r="AC20" t="n">
        <v>418.7747920518842</v>
      </c>
      <c r="AD20" t="n">
        <v>338359.9009680279</v>
      </c>
      <c r="AE20" t="n">
        <v>462958.9438897655</v>
      </c>
      <c r="AF20" t="n">
        <v>1.501800619371849e-06</v>
      </c>
      <c r="AG20" t="n">
        <v>13</v>
      </c>
      <c r="AH20" t="n">
        <v>418774.7920518842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6.7409</v>
      </c>
      <c r="E21" t="n">
        <v>14.83</v>
      </c>
      <c r="F21" t="n">
        <v>10.86</v>
      </c>
      <c r="G21" t="n">
        <v>27.14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179.8</v>
      </c>
      <c r="Q21" t="n">
        <v>197.83</v>
      </c>
      <c r="R21" t="n">
        <v>42.09</v>
      </c>
      <c r="S21" t="n">
        <v>25.4</v>
      </c>
      <c r="T21" t="n">
        <v>7420.41</v>
      </c>
      <c r="U21" t="n">
        <v>0.6</v>
      </c>
      <c r="V21" t="n">
        <v>0.86</v>
      </c>
      <c r="W21" t="n">
        <v>2.97</v>
      </c>
      <c r="X21" t="n">
        <v>0.47</v>
      </c>
      <c r="Y21" t="n">
        <v>1</v>
      </c>
      <c r="Z21" t="n">
        <v>10</v>
      </c>
      <c r="AA21" t="n">
        <v>337.2509785431169</v>
      </c>
      <c r="AB21" t="n">
        <v>461.4416673057976</v>
      </c>
      <c r="AC21" t="n">
        <v>417.4023222155791</v>
      </c>
      <c r="AD21" t="n">
        <v>337250.9785431169</v>
      </c>
      <c r="AE21" t="n">
        <v>461441.6673057976</v>
      </c>
      <c r="AF21" t="n">
        <v>1.508222012920308e-06</v>
      </c>
      <c r="AG21" t="n">
        <v>13</v>
      </c>
      <c r="AH21" t="n">
        <v>417402.3222155792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6.7696</v>
      </c>
      <c r="E22" t="n">
        <v>14.77</v>
      </c>
      <c r="F22" t="n">
        <v>10.84</v>
      </c>
      <c r="G22" t="n">
        <v>28.28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179.51</v>
      </c>
      <c r="Q22" t="n">
        <v>197.88</v>
      </c>
      <c r="R22" t="n">
        <v>41.27</v>
      </c>
      <c r="S22" t="n">
        <v>25.4</v>
      </c>
      <c r="T22" t="n">
        <v>7016.99</v>
      </c>
      <c r="U22" t="n">
        <v>0.62</v>
      </c>
      <c r="V22" t="n">
        <v>0.86</v>
      </c>
      <c r="W22" t="n">
        <v>2.98</v>
      </c>
      <c r="X22" t="n">
        <v>0.45</v>
      </c>
      <c r="Y22" t="n">
        <v>1</v>
      </c>
      <c r="Z22" t="n">
        <v>10</v>
      </c>
      <c r="AA22" t="n">
        <v>336.1068247242428</v>
      </c>
      <c r="AB22" t="n">
        <v>459.8761855743099</v>
      </c>
      <c r="AC22" t="n">
        <v>415.9862478633772</v>
      </c>
      <c r="AD22" t="n">
        <v>336106.8247242427</v>
      </c>
      <c r="AE22" t="n">
        <v>459876.1855743099</v>
      </c>
      <c r="AF22" t="n">
        <v>1.514643406468768e-06</v>
      </c>
      <c r="AG22" t="n">
        <v>13</v>
      </c>
      <c r="AH22" t="n">
        <v>415986.2478633772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6.8074</v>
      </c>
      <c r="E23" t="n">
        <v>14.69</v>
      </c>
      <c r="F23" t="n">
        <v>10.81</v>
      </c>
      <c r="G23" t="n">
        <v>29.48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178.94</v>
      </c>
      <c r="Q23" t="n">
        <v>197.78</v>
      </c>
      <c r="R23" t="n">
        <v>40.28</v>
      </c>
      <c r="S23" t="n">
        <v>25.4</v>
      </c>
      <c r="T23" t="n">
        <v>6525.2</v>
      </c>
      <c r="U23" t="n">
        <v>0.63</v>
      </c>
      <c r="V23" t="n">
        <v>0.86</v>
      </c>
      <c r="W23" t="n">
        <v>2.98</v>
      </c>
      <c r="X23" t="n">
        <v>0.42</v>
      </c>
      <c r="Y23" t="n">
        <v>1</v>
      </c>
      <c r="Z23" t="n">
        <v>10</v>
      </c>
      <c r="AA23" t="n">
        <v>334.4480428920589</v>
      </c>
      <c r="AB23" t="n">
        <v>457.6065670912265</v>
      </c>
      <c r="AC23" t="n">
        <v>413.9332385828897</v>
      </c>
      <c r="AD23" t="n">
        <v>334448.042892059</v>
      </c>
      <c r="AE23" t="n">
        <v>457606.5670912265</v>
      </c>
      <c r="AF23" t="n">
        <v>1.523100851630154e-06</v>
      </c>
      <c r="AG23" t="n">
        <v>13</v>
      </c>
      <c r="AH23" t="n">
        <v>413933.2385828897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6.8351</v>
      </c>
      <c r="E24" t="n">
        <v>14.63</v>
      </c>
      <c r="F24" t="n">
        <v>10.8</v>
      </c>
      <c r="G24" t="n">
        <v>30.85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178.74</v>
      </c>
      <c r="Q24" t="n">
        <v>197.82</v>
      </c>
      <c r="R24" t="n">
        <v>40.01</v>
      </c>
      <c r="S24" t="n">
        <v>25.4</v>
      </c>
      <c r="T24" t="n">
        <v>6394.3</v>
      </c>
      <c r="U24" t="n">
        <v>0.63</v>
      </c>
      <c r="V24" t="n">
        <v>0.86</v>
      </c>
      <c r="W24" t="n">
        <v>2.98</v>
      </c>
      <c r="X24" t="n">
        <v>0.41</v>
      </c>
      <c r="Y24" t="n">
        <v>1</v>
      </c>
      <c r="Z24" t="n">
        <v>10</v>
      </c>
      <c r="AA24" t="n">
        <v>333.4704333137279</v>
      </c>
      <c r="AB24" t="n">
        <v>456.2689585370633</v>
      </c>
      <c r="AC24" t="n">
        <v>412.7232895117905</v>
      </c>
      <c r="AD24" t="n">
        <v>333470.433313728</v>
      </c>
      <c r="AE24" t="n">
        <v>456268.9585370633</v>
      </c>
      <c r="AF24" t="n">
        <v>1.529298503243128e-06</v>
      </c>
      <c r="AG24" t="n">
        <v>13</v>
      </c>
      <c r="AH24" t="n">
        <v>412723.2895117905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6.8725</v>
      </c>
      <c r="E25" t="n">
        <v>14.55</v>
      </c>
      <c r="F25" t="n">
        <v>10.77</v>
      </c>
      <c r="G25" t="n">
        <v>32.3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178.12</v>
      </c>
      <c r="Q25" t="n">
        <v>197.82</v>
      </c>
      <c r="R25" t="n">
        <v>39.02</v>
      </c>
      <c r="S25" t="n">
        <v>25.4</v>
      </c>
      <c r="T25" t="n">
        <v>5903.85</v>
      </c>
      <c r="U25" t="n">
        <v>0.65</v>
      </c>
      <c r="V25" t="n">
        <v>0.86</v>
      </c>
      <c r="W25" t="n">
        <v>2.97</v>
      </c>
      <c r="X25" t="n">
        <v>0.38</v>
      </c>
      <c r="Y25" t="n">
        <v>1</v>
      </c>
      <c r="Z25" t="n">
        <v>10</v>
      </c>
      <c r="AA25" t="n">
        <v>331.813334283928</v>
      </c>
      <c r="AB25" t="n">
        <v>454.0016425384416</v>
      </c>
      <c r="AC25" t="n">
        <v>410.6723629698792</v>
      </c>
      <c r="AD25" t="n">
        <v>331813.334283928</v>
      </c>
      <c r="AE25" t="n">
        <v>454001.6425384416</v>
      </c>
      <c r="AF25" t="n">
        <v>1.537666451630319e-06</v>
      </c>
      <c r="AG25" t="n">
        <v>13</v>
      </c>
      <c r="AH25" t="n">
        <v>410672.3629698792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6.8721</v>
      </c>
      <c r="E26" t="n">
        <v>14.55</v>
      </c>
      <c r="F26" t="n">
        <v>10.77</v>
      </c>
      <c r="G26" t="n">
        <v>32.31</v>
      </c>
      <c r="H26" t="n">
        <v>0.47</v>
      </c>
      <c r="I26" t="n">
        <v>20</v>
      </c>
      <c r="J26" t="n">
        <v>263.89</v>
      </c>
      <c r="K26" t="n">
        <v>59.19</v>
      </c>
      <c r="L26" t="n">
        <v>7</v>
      </c>
      <c r="M26" t="n">
        <v>18</v>
      </c>
      <c r="N26" t="n">
        <v>67.7</v>
      </c>
      <c r="O26" t="n">
        <v>32780.92</v>
      </c>
      <c r="P26" t="n">
        <v>178.1</v>
      </c>
      <c r="Q26" t="n">
        <v>197.76</v>
      </c>
      <c r="R26" t="n">
        <v>39.03</v>
      </c>
      <c r="S26" t="n">
        <v>25.4</v>
      </c>
      <c r="T26" t="n">
        <v>5911.72</v>
      </c>
      <c r="U26" t="n">
        <v>0.65</v>
      </c>
      <c r="V26" t="n">
        <v>0.86</v>
      </c>
      <c r="W26" t="n">
        <v>2.97</v>
      </c>
      <c r="X26" t="n">
        <v>0.38</v>
      </c>
      <c r="Y26" t="n">
        <v>1</v>
      </c>
      <c r="Z26" t="n">
        <v>10</v>
      </c>
      <c r="AA26" t="n">
        <v>331.8084622192299</v>
      </c>
      <c r="AB26" t="n">
        <v>453.9949763645811</v>
      </c>
      <c r="AC26" t="n">
        <v>410.666333006296</v>
      </c>
      <c r="AD26" t="n">
        <v>331808.4622192299</v>
      </c>
      <c r="AE26" t="n">
        <v>453994.9763645811</v>
      </c>
      <c r="AF26" t="n">
        <v>1.537576954856125e-06</v>
      </c>
      <c r="AG26" t="n">
        <v>13</v>
      </c>
      <c r="AH26" t="n">
        <v>410666.333006296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6.901</v>
      </c>
      <c r="E27" t="n">
        <v>14.49</v>
      </c>
      <c r="F27" t="n">
        <v>10.76</v>
      </c>
      <c r="G27" t="n">
        <v>33.97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178.03</v>
      </c>
      <c r="Q27" t="n">
        <v>197.85</v>
      </c>
      <c r="R27" t="n">
        <v>38.73</v>
      </c>
      <c r="S27" t="n">
        <v>25.4</v>
      </c>
      <c r="T27" t="n">
        <v>5766.82</v>
      </c>
      <c r="U27" t="n">
        <v>0.66</v>
      </c>
      <c r="V27" t="n">
        <v>0.87</v>
      </c>
      <c r="W27" t="n">
        <v>2.97</v>
      </c>
      <c r="X27" t="n">
        <v>0.37</v>
      </c>
      <c r="Y27" t="n">
        <v>1</v>
      </c>
      <c r="Z27" t="n">
        <v>10</v>
      </c>
      <c r="AA27" t="n">
        <v>330.9205393166634</v>
      </c>
      <c r="AB27" t="n">
        <v>452.7800810768958</v>
      </c>
      <c r="AC27" t="n">
        <v>409.5673856197511</v>
      </c>
      <c r="AD27" t="n">
        <v>330920.5393166634</v>
      </c>
      <c r="AE27" t="n">
        <v>452780.0810768958</v>
      </c>
      <c r="AF27" t="n">
        <v>1.544043096791682e-06</v>
      </c>
      <c r="AG27" t="n">
        <v>13</v>
      </c>
      <c r="AH27" t="n">
        <v>409567.3856197511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6.9395</v>
      </c>
      <c r="E28" t="n">
        <v>14.41</v>
      </c>
      <c r="F28" t="n">
        <v>10.73</v>
      </c>
      <c r="G28" t="n">
        <v>35.75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177.3</v>
      </c>
      <c r="Q28" t="n">
        <v>197.78</v>
      </c>
      <c r="R28" t="n">
        <v>37.81</v>
      </c>
      <c r="S28" t="n">
        <v>25.4</v>
      </c>
      <c r="T28" t="n">
        <v>5310.07</v>
      </c>
      <c r="U28" t="n">
        <v>0.67</v>
      </c>
      <c r="V28" t="n">
        <v>0.87</v>
      </c>
      <c r="W28" t="n">
        <v>2.97</v>
      </c>
      <c r="X28" t="n">
        <v>0.33</v>
      </c>
      <c r="Y28" t="n">
        <v>1</v>
      </c>
      <c r="Z28" t="n">
        <v>10</v>
      </c>
      <c r="AA28" t="n">
        <v>329.1771983674004</v>
      </c>
      <c r="AB28" t="n">
        <v>450.3947650793396</v>
      </c>
      <c r="AC28" t="n">
        <v>407.4097208331897</v>
      </c>
      <c r="AD28" t="n">
        <v>329177.1983674004</v>
      </c>
      <c r="AE28" t="n">
        <v>450394.7650793396</v>
      </c>
      <c r="AF28" t="n">
        <v>1.552657161307908e-06</v>
      </c>
      <c r="AG28" t="n">
        <v>13</v>
      </c>
      <c r="AH28" t="n">
        <v>407409.7208331897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6.9431</v>
      </c>
      <c r="E29" t="n">
        <v>14.4</v>
      </c>
      <c r="F29" t="n">
        <v>10.72</v>
      </c>
      <c r="G29" t="n">
        <v>35.73</v>
      </c>
      <c r="H29" t="n">
        <v>0.52</v>
      </c>
      <c r="I29" t="n">
        <v>18</v>
      </c>
      <c r="J29" t="n">
        <v>265.3</v>
      </c>
      <c r="K29" t="n">
        <v>59.19</v>
      </c>
      <c r="L29" t="n">
        <v>7.75</v>
      </c>
      <c r="M29" t="n">
        <v>16</v>
      </c>
      <c r="N29" t="n">
        <v>68.36</v>
      </c>
      <c r="O29" t="n">
        <v>32954.43</v>
      </c>
      <c r="P29" t="n">
        <v>177.3</v>
      </c>
      <c r="Q29" t="n">
        <v>197.8</v>
      </c>
      <c r="R29" t="n">
        <v>37.57</v>
      </c>
      <c r="S29" t="n">
        <v>25.4</v>
      </c>
      <c r="T29" t="n">
        <v>5189.19</v>
      </c>
      <c r="U29" t="n">
        <v>0.68</v>
      </c>
      <c r="V29" t="n">
        <v>0.87</v>
      </c>
      <c r="W29" t="n">
        <v>2.97</v>
      </c>
      <c r="X29" t="n">
        <v>0.33</v>
      </c>
      <c r="Y29" t="n">
        <v>1</v>
      </c>
      <c r="Z29" t="n">
        <v>10</v>
      </c>
      <c r="AA29" t="n">
        <v>329.0373638263155</v>
      </c>
      <c r="AB29" t="n">
        <v>450.2034372911627</v>
      </c>
      <c r="AC29" t="n">
        <v>407.236653100586</v>
      </c>
      <c r="AD29" t="n">
        <v>329037.3638263155</v>
      </c>
      <c r="AE29" t="n">
        <v>450203.4372911627</v>
      </c>
      <c r="AF29" t="n">
        <v>1.55346263227566e-06</v>
      </c>
      <c r="AG29" t="n">
        <v>13</v>
      </c>
      <c r="AH29" t="n">
        <v>407236.653100586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6.9728</v>
      </c>
      <c r="E30" t="n">
        <v>14.34</v>
      </c>
      <c r="F30" t="n">
        <v>10.71</v>
      </c>
      <c r="G30" t="n">
        <v>37.78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176.85</v>
      </c>
      <c r="Q30" t="n">
        <v>197.77</v>
      </c>
      <c r="R30" t="n">
        <v>37.14</v>
      </c>
      <c r="S30" t="n">
        <v>25.4</v>
      </c>
      <c r="T30" t="n">
        <v>4980.04</v>
      </c>
      <c r="U30" t="n">
        <v>0.68</v>
      </c>
      <c r="V30" t="n">
        <v>0.87</v>
      </c>
      <c r="W30" t="n">
        <v>2.97</v>
      </c>
      <c r="X30" t="n">
        <v>0.31</v>
      </c>
      <c r="Y30" t="n">
        <v>1</v>
      </c>
      <c r="Z30" t="n">
        <v>10</v>
      </c>
      <c r="AA30" t="n">
        <v>327.8521999900963</v>
      </c>
      <c r="AB30" t="n">
        <v>448.5818438447093</v>
      </c>
      <c r="AC30" t="n">
        <v>405.7698222567415</v>
      </c>
      <c r="AD30" t="n">
        <v>327852.1999900963</v>
      </c>
      <c r="AE30" t="n">
        <v>448581.8438447093</v>
      </c>
      <c r="AF30" t="n">
        <v>1.560107767759606e-06</v>
      </c>
      <c r="AG30" t="n">
        <v>13</v>
      </c>
      <c r="AH30" t="n">
        <v>405769.8222567415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6.9615</v>
      </c>
      <c r="E31" t="n">
        <v>14.36</v>
      </c>
      <c r="F31" t="n">
        <v>10.73</v>
      </c>
      <c r="G31" t="n">
        <v>37.87</v>
      </c>
      <c r="H31" t="n">
        <v>0.55</v>
      </c>
      <c r="I31" t="n">
        <v>17</v>
      </c>
      <c r="J31" t="n">
        <v>266.24</v>
      </c>
      <c r="K31" t="n">
        <v>59.19</v>
      </c>
      <c r="L31" t="n">
        <v>8.25</v>
      </c>
      <c r="M31" t="n">
        <v>15</v>
      </c>
      <c r="N31" t="n">
        <v>68.8</v>
      </c>
      <c r="O31" t="n">
        <v>33070.52</v>
      </c>
      <c r="P31" t="n">
        <v>177.31</v>
      </c>
      <c r="Q31" t="n">
        <v>197.78</v>
      </c>
      <c r="R31" t="n">
        <v>37.86</v>
      </c>
      <c r="S31" t="n">
        <v>25.4</v>
      </c>
      <c r="T31" t="n">
        <v>5343.3</v>
      </c>
      <c r="U31" t="n">
        <v>0.67</v>
      </c>
      <c r="V31" t="n">
        <v>0.87</v>
      </c>
      <c r="W31" t="n">
        <v>2.97</v>
      </c>
      <c r="X31" t="n">
        <v>0.34</v>
      </c>
      <c r="Y31" t="n">
        <v>1</v>
      </c>
      <c r="Z31" t="n">
        <v>10</v>
      </c>
      <c r="AA31" t="n">
        <v>328.5979744245494</v>
      </c>
      <c r="AB31" t="n">
        <v>449.6022453271741</v>
      </c>
      <c r="AC31" t="n">
        <v>406.6928380538623</v>
      </c>
      <c r="AD31" t="n">
        <v>328597.9744245494</v>
      </c>
      <c r="AE31" t="n">
        <v>449602.2453271741</v>
      </c>
      <c r="AF31" t="n">
        <v>1.557579483888609e-06</v>
      </c>
      <c r="AG31" t="n">
        <v>13</v>
      </c>
      <c r="AH31" t="n">
        <v>406692.8380538623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7.0085</v>
      </c>
      <c r="E32" t="n">
        <v>14.27</v>
      </c>
      <c r="F32" t="n">
        <v>10.68</v>
      </c>
      <c r="G32" t="n">
        <v>40.05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176.51</v>
      </c>
      <c r="Q32" t="n">
        <v>197.81</v>
      </c>
      <c r="R32" t="n">
        <v>36.47</v>
      </c>
      <c r="S32" t="n">
        <v>25.4</v>
      </c>
      <c r="T32" t="n">
        <v>4649.72</v>
      </c>
      <c r="U32" t="n">
        <v>0.7</v>
      </c>
      <c r="V32" t="n">
        <v>0.87</v>
      </c>
      <c r="W32" t="n">
        <v>2.96</v>
      </c>
      <c r="X32" t="n">
        <v>0.29</v>
      </c>
      <c r="Y32" t="n">
        <v>1</v>
      </c>
      <c r="Z32" t="n">
        <v>10</v>
      </c>
      <c r="AA32" t="n">
        <v>326.5193890035006</v>
      </c>
      <c r="AB32" t="n">
        <v>446.758233053378</v>
      </c>
      <c r="AC32" t="n">
        <v>404.1202543198811</v>
      </c>
      <c r="AD32" t="n">
        <v>326519.3890035006</v>
      </c>
      <c r="AE32" t="n">
        <v>446758.2330533781</v>
      </c>
      <c r="AF32" t="n">
        <v>1.56809535485647e-06</v>
      </c>
      <c r="AG32" t="n">
        <v>13</v>
      </c>
      <c r="AH32" t="n">
        <v>404120.2543198811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7.0031</v>
      </c>
      <c r="E33" t="n">
        <v>14.28</v>
      </c>
      <c r="F33" t="n">
        <v>10.69</v>
      </c>
      <c r="G33" t="n">
        <v>40.1</v>
      </c>
      <c r="H33" t="n">
        <v>0.58</v>
      </c>
      <c r="I33" t="n">
        <v>16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176.72</v>
      </c>
      <c r="Q33" t="n">
        <v>197.79</v>
      </c>
      <c r="R33" t="n">
        <v>36.77</v>
      </c>
      <c r="S33" t="n">
        <v>25.4</v>
      </c>
      <c r="T33" t="n">
        <v>4803.25</v>
      </c>
      <c r="U33" t="n">
        <v>0.6899999999999999</v>
      </c>
      <c r="V33" t="n">
        <v>0.87</v>
      </c>
      <c r="W33" t="n">
        <v>2.96</v>
      </c>
      <c r="X33" t="n">
        <v>0.3</v>
      </c>
      <c r="Y33" t="n">
        <v>1</v>
      </c>
      <c r="Z33" t="n">
        <v>10</v>
      </c>
      <c r="AA33" t="n">
        <v>326.8669079074038</v>
      </c>
      <c r="AB33" t="n">
        <v>447.2337237491505</v>
      </c>
      <c r="AC33" t="n">
        <v>404.5503648510044</v>
      </c>
      <c r="AD33" t="n">
        <v>326866.9079074038</v>
      </c>
      <c r="AE33" t="n">
        <v>447233.7237491505</v>
      </c>
      <c r="AF33" t="n">
        <v>1.566887148404844e-06</v>
      </c>
      <c r="AG33" t="n">
        <v>13</v>
      </c>
      <c r="AH33" t="n">
        <v>404550.3648510044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7.0396</v>
      </c>
      <c r="E34" t="n">
        <v>14.21</v>
      </c>
      <c r="F34" t="n">
        <v>10.67</v>
      </c>
      <c r="G34" t="n">
        <v>42.67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176.23</v>
      </c>
      <c r="Q34" t="n">
        <v>197.79</v>
      </c>
      <c r="R34" t="n">
        <v>35.93</v>
      </c>
      <c r="S34" t="n">
        <v>25.4</v>
      </c>
      <c r="T34" t="n">
        <v>4387.48</v>
      </c>
      <c r="U34" t="n">
        <v>0.71</v>
      </c>
      <c r="V34" t="n">
        <v>0.87</v>
      </c>
      <c r="W34" t="n">
        <v>2.96</v>
      </c>
      <c r="X34" t="n">
        <v>0.28</v>
      </c>
      <c r="Y34" t="n">
        <v>1</v>
      </c>
      <c r="Z34" t="n">
        <v>10</v>
      </c>
      <c r="AA34" t="n">
        <v>325.4510989643618</v>
      </c>
      <c r="AB34" t="n">
        <v>445.2965514921981</v>
      </c>
      <c r="AC34" t="n">
        <v>402.7980735954173</v>
      </c>
      <c r="AD34" t="n">
        <v>325451.0989643618</v>
      </c>
      <c r="AE34" t="n">
        <v>445296.5514921981</v>
      </c>
      <c r="AF34" t="n">
        <v>1.575053729050098e-06</v>
      </c>
      <c r="AG34" t="n">
        <v>13</v>
      </c>
      <c r="AH34" t="n">
        <v>402798.0735954173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7.0359</v>
      </c>
      <c r="E35" t="n">
        <v>14.21</v>
      </c>
      <c r="F35" t="n">
        <v>10.67</v>
      </c>
      <c r="G35" t="n">
        <v>42.7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176.41</v>
      </c>
      <c r="Q35" t="n">
        <v>197.75</v>
      </c>
      <c r="R35" t="n">
        <v>36.24</v>
      </c>
      <c r="S35" t="n">
        <v>25.4</v>
      </c>
      <c r="T35" t="n">
        <v>4541.7</v>
      </c>
      <c r="U35" t="n">
        <v>0.7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325.6860472204478</v>
      </c>
      <c r="AB35" t="n">
        <v>445.6180180613606</v>
      </c>
      <c r="AC35" t="n">
        <v>403.0888598464</v>
      </c>
      <c r="AD35" t="n">
        <v>325686.0472204478</v>
      </c>
      <c r="AE35" t="n">
        <v>445618.0180613606</v>
      </c>
      <c r="AF35" t="n">
        <v>1.574225883888798e-06</v>
      </c>
      <c r="AG35" t="n">
        <v>13</v>
      </c>
      <c r="AH35" t="n">
        <v>403088.8598464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7.0367</v>
      </c>
      <c r="E36" t="n">
        <v>14.21</v>
      </c>
      <c r="F36" t="n">
        <v>10.67</v>
      </c>
      <c r="G36" t="n">
        <v>42.69</v>
      </c>
      <c r="H36" t="n">
        <v>0.63</v>
      </c>
      <c r="I36" t="n">
        <v>15</v>
      </c>
      <c r="J36" t="n">
        <v>268.61</v>
      </c>
      <c r="K36" t="n">
        <v>59.19</v>
      </c>
      <c r="L36" t="n">
        <v>9.5</v>
      </c>
      <c r="M36" t="n">
        <v>13</v>
      </c>
      <c r="N36" t="n">
        <v>69.91</v>
      </c>
      <c r="O36" t="n">
        <v>33362.23</v>
      </c>
      <c r="P36" t="n">
        <v>176.25</v>
      </c>
      <c r="Q36" t="n">
        <v>197.83</v>
      </c>
      <c r="R36" t="n">
        <v>36.11</v>
      </c>
      <c r="S36" t="n">
        <v>25.4</v>
      </c>
      <c r="T36" t="n">
        <v>4474.26</v>
      </c>
      <c r="U36" t="n">
        <v>0.7</v>
      </c>
      <c r="V36" t="n">
        <v>0.87</v>
      </c>
      <c r="W36" t="n">
        <v>2.96</v>
      </c>
      <c r="X36" t="n">
        <v>0.28</v>
      </c>
      <c r="Y36" t="n">
        <v>1</v>
      </c>
      <c r="Z36" t="n">
        <v>10</v>
      </c>
      <c r="AA36" t="n">
        <v>325.541586428867</v>
      </c>
      <c r="AB36" t="n">
        <v>445.4203604331594</v>
      </c>
      <c r="AC36" t="n">
        <v>402.9100663848201</v>
      </c>
      <c r="AD36" t="n">
        <v>325541.5864288671</v>
      </c>
      <c r="AE36" t="n">
        <v>445420.3604331594</v>
      </c>
      <c r="AF36" t="n">
        <v>1.574404877437187e-06</v>
      </c>
      <c r="AG36" t="n">
        <v>13</v>
      </c>
      <c r="AH36" t="n">
        <v>402910.0663848202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7.0753</v>
      </c>
      <c r="E37" t="n">
        <v>14.13</v>
      </c>
      <c r="F37" t="n">
        <v>10.64</v>
      </c>
      <c r="G37" t="n">
        <v>45.62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175.76</v>
      </c>
      <c r="Q37" t="n">
        <v>197.81</v>
      </c>
      <c r="R37" t="n">
        <v>35.26</v>
      </c>
      <c r="S37" t="n">
        <v>25.4</v>
      </c>
      <c r="T37" t="n">
        <v>4055.46</v>
      </c>
      <c r="U37" t="n">
        <v>0.72</v>
      </c>
      <c r="V37" t="n">
        <v>0.87</v>
      </c>
      <c r="W37" t="n">
        <v>2.96</v>
      </c>
      <c r="X37" t="n">
        <v>0.25</v>
      </c>
      <c r="Y37" t="n">
        <v>1</v>
      </c>
      <c r="Z37" t="n">
        <v>10</v>
      </c>
      <c r="AA37" t="n">
        <v>324.0429973846913</v>
      </c>
      <c r="AB37" t="n">
        <v>443.3699247898356</v>
      </c>
      <c r="AC37" t="n">
        <v>401.0553214414905</v>
      </c>
      <c r="AD37" t="n">
        <v>324042.9973846913</v>
      </c>
      <c r="AE37" t="n">
        <v>443369.9247898356</v>
      </c>
      <c r="AF37" t="n">
        <v>1.583041316146962e-06</v>
      </c>
      <c r="AG37" t="n">
        <v>13</v>
      </c>
      <c r="AH37" t="n">
        <v>401055.3214414906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7.0737</v>
      </c>
      <c r="E38" t="n">
        <v>14.14</v>
      </c>
      <c r="F38" t="n">
        <v>10.65</v>
      </c>
      <c r="G38" t="n">
        <v>45.63</v>
      </c>
      <c r="H38" t="n">
        <v>0.66</v>
      </c>
      <c r="I38" t="n">
        <v>14</v>
      </c>
      <c r="J38" t="n">
        <v>269.56</v>
      </c>
      <c r="K38" t="n">
        <v>59.19</v>
      </c>
      <c r="L38" t="n">
        <v>10</v>
      </c>
      <c r="M38" t="n">
        <v>12</v>
      </c>
      <c r="N38" t="n">
        <v>70.36</v>
      </c>
      <c r="O38" t="n">
        <v>33479.51</v>
      </c>
      <c r="P38" t="n">
        <v>175.87</v>
      </c>
      <c r="Q38" t="n">
        <v>197.78</v>
      </c>
      <c r="R38" t="n">
        <v>35.33</v>
      </c>
      <c r="S38" t="n">
        <v>25.4</v>
      </c>
      <c r="T38" t="n">
        <v>4089.18</v>
      </c>
      <c r="U38" t="n">
        <v>0.72</v>
      </c>
      <c r="V38" t="n">
        <v>0.87</v>
      </c>
      <c r="W38" t="n">
        <v>2.96</v>
      </c>
      <c r="X38" t="n">
        <v>0.26</v>
      </c>
      <c r="Y38" t="n">
        <v>1</v>
      </c>
      <c r="Z38" t="n">
        <v>10</v>
      </c>
      <c r="AA38" t="n">
        <v>324.2111935079645</v>
      </c>
      <c r="AB38" t="n">
        <v>443.6000581459872</v>
      </c>
      <c r="AC38" t="n">
        <v>401.2634911931254</v>
      </c>
      <c r="AD38" t="n">
        <v>324211.1935079645</v>
      </c>
      <c r="AE38" t="n">
        <v>443600.0581459872</v>
      </c>
      <c r="AF38" t="n">
        <v>1.582683329050184e-06</v>
      </c>
      <c r="AG38" t="n">
        <v>13</v>
      </c>
      <c r="AH38" t="n">
        <v>401263.4911931254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7.0741</v>
      </c>
      <c r="E39" t="n">
        <v>14.14</v>
      </c>
      <c r="F39" t="n">
        <v>10.65</v>
      </c>
      <c r="G39" t="n">
        <v>45.63</v>
      </c>
      <c r="H39" t="n">
        <v>0.68</v>
      </c>
      <c r="I39" t="n">
        <v>14</v>
      </c>
      <c r="J39" t="n">
        <v>270.03</v>
      </c>
      <c r="K39" t="n">
        <v>59.19</v>
      </c>
      <c r="L39" t="n">
        <v>10.25</v>
      </c>
      <c r="M39" t="n">
        <v>12</v>
      </c>
      <c r="N39" t="n">
        <v>70.59</v>
      </c>
      <c r="O39" t="n">
        <v>33538.28</v>
      </c>
      <c r="P39" t="n">
        <v>175.71</v>
      </c>
      <c r="Q39" t="n">
        <v>197.8</v>
      </c>
      <c r="R39" t="n">
        <v>35.36</v>
      </c>
      <c r="S39" t="n">
        <v>25.4</v>
      </c>
      <c r="T39" t="n">
        <v>4106.07</v>
      </c>
      <c r="U39" t="n">
        <v>0.72</v>
      </c>
      <c r="V39" t="n">
        <v>0.87</v>
      </c>
      <c r="W39" t="n">
        <v>2.96</v>
      </c>
      <c r="X39" t="n">
        <v>0.26</v>
      </c>
      <c r="Y39" t="n">
        <v>1</v>
      </c>
      <c r="Z39" t="n">
        <v>10</v>
      </c>
      <c r="AA39" t="n">
        <v>324.0778860384731</v>
      </c>
      <c r="AB39" t="n">
        <v>443.4176609851186</v>
      </c>
      <c r="AC39" t="n">
        <v>401.098501761294</v>
      </c>
      <c r="AD39" t="n">
        <v>324077.8860384731</v>
      </c>
      <c r="AE39" t="n">
        <v>443417.6609851186</v>
      </c>
      <c r="AF39" t="n">
        <v>1.582772825824379e-06</v>
      </c>
      <c r="AG39" t="n">
        <v>13</v>
      </c>
      <c r="AH39" t="n">
        <v>401098.501761294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7.1031</v>
      </c>
      <c r="E40" t="n">
        <v>14.08</v>
      </c>
      <c r="F40" t="n">
        <v>10.64</v>
      </c>
      <c r="G40" t="n">
        <v>49.1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175.48</v>
      </c>
      <c r="Q40" t="n">
        <v>197.75</v>
      </c>
      <c r="R40" t="n">
        <v>35.18</v>
      </c>
      <c r="S40" t="n">
        <v>25.4</v>
      </c>
      <c r="T40" t="n">
        <v>4019.9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323.1215540723231</v>
      </c>
      <c r="AB40" t="n">
        <v>442.1091653986435</v>
      </c>
      <c r="AC40" t="n">
        <v>399.914887157107</v>
      </c>
      <c r="AD40" t="n">
        <v>323121.5540723231</v>
      </c>
      <c r="AE40" t="n">
        <v>442109.1653986435</v>
      </c>
      <c r="AF40" t="n">
        <v>1.589261341953484e-06</v>
      </c>
      <c r="AG40" t="n">
        <v>13</v>
      </c>
      <c r="AH40" t="n">
        <v>399914.887157107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7.1019</v>
      </c>
      <c r="E41" t="n">
        <v>14.08</v>
      </c>
      <c r="F41" t="n">
        <v>10.64</v>
      </c>
      <c r="G41" t="n">
        <v>49.11</v>
      </c>
      <c r="H41" t="n">
        <v>0.71</v>
      </c>
      <c r="I41" t="n">
        <v>13</v>
      </c>
      <c r="J41" t="n">
        <v>270.99</v>
      </c>
      <c r="K41" t="n">
        <v>59.19</v>
      </c>
      <c r="L41" t="n">
        <v>10.75</v>
      </c>
      <c r="M41" t="n">
        <v>11</v>
      </c>
      <c r="N41" t="n">
        <v>71.04000000000001</v>
      </c>
      <c r="O41" t="n">
        <v>33656.08</v>
      </c>
      <c r="P41" t="n">
        <v>175.78</v>
      </c>
      <c r="Q41" t="n">
        <v>197.75</v>
      </c>
      <c r="R41" t="n">
        <v>35.11</v>
      </c>
      <c r="S41" t="n">
        <v>25.4</v>
      </c>
      <c r="T41" t="n">
        <v>3987.14</v>
      </c>
      <c r="U41" t="n">
        <v>0.72</v>
      </c>
      <c r="V41" t="n">
        <v>0.87</v>
      </c>
      <c r="W41" t="n">
        <v>2.96</v>
      </c>
      <c r="X41" t="n">
        <v>0.25</v>
      </c>
      <c r="Y41" t="n">
        <v>1</v>
      </c>
      <c r="Z41" t="n">
        <v>10</v>
      </c>
      <c r="AA41" t="n">
        <v>323.3817986548173</v>
      </c>
      <c r="AB41" t="n">
        <v>442.4652435175927</v>
      </c>
      <c r="AC41" t="n">
        <v>400.2369816801424</v>
      </c>
      <c r="AD41" t="n">
        <v>323381.7986548173</v>
      </c>
      <c r="AE41" t="n">
        <v>442465.2435175927</v>
      </c>
      <c r="AF41" t="n">
        <v>1.588992851630901e-06</v>
      </c>
      <c r="AG41" t="n">
        <v>13</v>
      </c>
      <c r="AH41" t="n">
        <v>400236.9816801425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7.1117</v>
      </c>
      <c r="E42" t="n">
        <v>14.06</v>
      </c>
      <c r="F42" t="n">
        <v>10.62</v>
      </c>
      <c r="G42" t="n">
        <v>49.02</v>
      </c>
      <c r="H42" t="n">
        <v>0.72</v>
      </c>
      <c r="I42" t="n">
        <v>13</v>
      </c>
      <c r="J42" t="n">
        <v>271.47</v>
      </c>
      <c r="K42" t="n">
        <v>59.19</v>
      </c>
      <c r="L42" t="n">
        <v>11</v>
      </c>
      <c r="M42" t="n">
        <v>11</v>
      </c>
      <c r="N42" t="n">
        <v>71.27</v>
      </c>
      <c r="O42" t="n">
        <v>33715.11</v>
      </c>
      <c r="P42" t="n">
        <v>175.4</v>
      </c>
      <c r="Q42" t="n">
        <v>197.77</v>
      </c>
      <c r="R42" t="n">
        <v>34.56</v>
      </c>
      <c r="S42" t="n">
        <v>25.4</v>
      </c>
      <c r="T42" t="n">
        <v>3709.97</v>
      </c>
      <c r="U42" t="n">
        <v>0.73</v>
      </c>
      <c r="V42" t="n">
        <v>0.88</v>
      </c>
      <c r="W42" t="n">
        <v>2.96</v>
      </c>
      <c r="X42" t="n">
        <v>0.23</v>
      </c>
      <c r="Y42" t="n">
        <v>1</v>
      </c>
      <c r="Z42" t="n">
        <v>10</v>
      </c>
      <c r="AA42" t="n">
        <v>322.7580530173161</v>
      </c>
      <c r="AB42" t="n">
        <v>441.611807218648</v>
      </c>
      <c r="AC42" t="n">
        <v>399.4649961437637</v>
      </c>
      <c r="AD42" t="n">
        <v>322758.053017316</v>
      </c>
      <c r="AE42" t="n">
        <v>441611.807218648</v>
      </c>
      <c r="AF42" t="n">
        <v>1.591185522598667e-06</v>
      </c>
      <c r="AG42" t="n">
        <v>13</v>
      </c>
      <c r="AH42" t="n">
        <v>399464.9961437637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7.1051</v>
      </c>
      <c r="E43" t="n">
        <v>14.07</v>
      </c>
      <c r="F43" t="n">
        <v>10.63</v>
      </c>
      <c r="G43" t="n">
        <v>49.08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175.45</v>
      </c>
      <c r="Q43" t="n">
        <v>197.76</v>
      </c>
      <c r="R43" t="n">
        <v>34.93</v>
      </c>
      <c r="S43" t="n">
        <v>25.4</v>
      </c>
      <c r="T43" t="n">
        <v>3896.17</v>
      </c>
      <c r="U43" t="n">
        <v>0.73</v>
      </c>
      <c r="V43" t="n">
        <v>0.88</v>
      </c>
      <c r="W43" t="n">
        <v>2.96</v>
      </c>
      <c r="X43" t="n">
        <v>0.24</v>
      </c>
      <c r="Y43" t="n">
        <v>1</v>
      </c>
      <c r="Z43" t="n">
        <v>10</v>
      </c>
      <c r="AA43" t="n">
        <v>323.0054657602679</v>
      </c>
      <c r="AB43" t="n">
        <v>441.9503282486347</v>
      </c>
      <c r="AC43" t="n">
        <v>399.7712092017657</v>
      </c>
      <c r="AD43" t="n">
        <v>323005.4657602679</v>
      </c>
      <c r="AE43" t="n">
        <v>441950.3282486347</v>
      </c>
      <c r="AF43" t="n">
        <v>1.589708825824457e-06</v>
      </c>
      <c r="AG43" t="n">
        <v>13</v>
      </c>
      <c r="AH43" t="n">
        <v>399771.2092017657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7.1423</v>
      </c>
      <c r="E44" t="n">
        <v>14</v>
      </c>
      <c r="F44" t="n">
        <v>10.61</v>
      </c>
      <c r="G44" t="n">
        <v>53.05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174.98</v>
      </c>
      <c r="Q44" t="n">
        <v>197.76</v>
      </c>
      <c r="R44" t="n">
        <v>34.25</v>
      </c>
      <c r="S44" t="n">
        <v>25.4</v>
      </c>
      <c r="T44" t="n">
        <v>3561.36</v>
      </c>
      <c r="U44" t="n">
        <v>0.74</v>
      </c>
      <c r="V44" t="n">
        <v>0.88</v>
      </c>
      <c r="W44" t="n">
        <v>2.96</v>
      </c>
      <c r="X44" t="n">
        <v>0.22</v>
      </c>
      <c r="Y44" t="n">
        <v>1</v>
      </c>
      <c r="Z44" t="n">
        <v>10</v>
      </c>
      <c r="AA44" t="n">
        <v>321.6273862109722</v>
      </c>
      <c r="AB44" t="n">
        <v>440.0647790127095</v>
      </c>
      <c r="AC44" t="n">
        <v>398.0656141385322</v>
      </c>
      <c r="AD44" t="n">
        <v>321627.3862109722</v>
      </c>
      <c r="AE44" t="n">
        <v>440064.7790127095</v>
      </c>
      <c r="AF44" t="n">
        <v>1.598032025824551e-06</v>
      </c>
      <c r="AG44" t="n">
        <v>13</v>
      </c>
      <c r="AH44" t="n">
        <v>398065.6141385322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7.143</v>
      </c>
      <c r="E45" t="n">
        <v>14</v>
      </c>
      <c r="F45" t="n">
        <v>10.61</v>
      </c>
      <c r="G45" t="n">
        <v>53.04</v>
      </c>
      <c r="H45" t="n">
        <v>0.77</v>
      </c>
      <c r="I45" t="n">
        <v>12</v>
      </c>
      <c r="J45" t="n">
        <v>272.91</v>
      </c>
      <c r="K45" t="n">
        <v>59.19</v>
      </c>
      <c r="L45" t="n">
        <v>11.75</v>
      </c>
      <c r="M45" t="n">
        <v>10</v>
      </c>
      <c r="N45" t="n">
        <v>71.95999999999999</v>
      </c>
      <c r="O45" t="n">
        <v>33892.87</v>
      </c>
      <c r="P45" t="n">
        <v>174.98</v>
      </c>
      <c r="Q45" t="n">
        <v>197.82</v>
      </c>
      <c r="R45" t="n">
        <v>34.26</v>
      </c>
      <c r="S45" t="n">
        <v>25.4</v>
      </c>
      <c r="T45" t="n">
        <v>3568.08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321.6099221085612</v>
      </c>
      <c r="AB45" t="n">
        <v>440.040883857329</v>
      </c>
      <c r="AC45" t="n">
        <v>398.0439995032442</v>
      </c>
      <c r="AD45" t="n">
        <v>321609.9221085613</v>
      </c>
      <c r="AE45" t="n">
        <v>440040.883857329</v>
      </c>
      <c r="AF45" t="n">
        <v>1.598188645179392e-06</v>
      </c>
      <c r="AG45" t="n">
        <v>13</v>
      </c>
      <c r="AH45" t="n">
        <v>398043.9995032442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7.1413</v>
      </c>
      <c r="E46" t="n">
        <v>14</v>
      </c>
      <c r="F46" t="n">
        <v>10.61</v>
      </c>
      <c r="G46" t="n">
        <v>53.06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175.07</v>
      </c>
      <c r="Q46" t="n">
        <v>197.79</v>
      </c>
      <c r="R46" t="n">
        <v>34.24</v>
      </c>
      <c r="S46" t="n">
        <v>25.4</v>
      </c>
      <c r="T46" t="n">
        <v>3555.23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321.7209244969665</v>
      </c>
      <c r="AB46" t="n">
        <v>440.1927622222248</v>
      </c>
      <c r="AC46" t="n">
        <v>398.1813828101569</v>
      </c>
      <c r="AD46" t="n">
        <v>321720.9244969665</v>
      </c>
      <c r="AE46" t="n">
        <v>440192.7622222247</v>
      </c>
      <c r="AF46" t="n">
        <v>1.597808283889065e-06</v>
      </c>
      <c r="AG46" t="n">
        <v>13</v>
      </c>
      <c r="AH46" t="n">
        <v>398181.3828101569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7.1407</v>
      </c>
      <c r="E47" t="n">
        <v>14</v>
      </c>
      <c r="F47" t="n">
        <v>10.61</v>
      </c>
      <c r="G47" t="n">
        <v>53.06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174.89</v>
      </c>
      <c r="Q47" t="n">
        <v>197.77</v>
      </c>
      <c r="R47" t="n">
        <v>34.32</v>
      </c>
      <c r="S47" t="n">
        <v>25.4</v>
      </c>
      <c r="T47" t="n">
        <v>3596.39</v>
      </c>
      <c r="U47" t="n">
        <v>0.74</v>
      </c>
      <c r="V47" t="n">
        <v>0.88</v>
      </c>
      <c r="W47" t="n">
        <v>2.96</v>
      </c>
      <c r="X47" t="n">
        <v>0.22</v>
      </c>
      <c r="Y47" t="n">
        <v>1</v>
      </c>
      <c r="Z47" t="n">
        <v>10</v>
      </c>
      <c r="AA47" t="n">
        <v>321.5987276248624</v>
      </c>
      <c r="AB47" t="n">
        <v>440.0255670708664</v>
      </c>
      <c r="AC47" t="n">
        <v>398.0301445293842</v>
      </c>
      <c r="AD47" t="n">
        <v>321598.7276248623</v>
      </c>
      <c r="AE47" t="n">
        <v>440025.5670708664</v>
      </c>
      <c r="AF47" t="n">
        <v>1.597674038727773e-06</v>
      </c>
      <c r="AG47" t="n">
        <v>13</v>
      </c>
      <c r="AH47" t="n">
        <v>398030.1445293843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7.1755</v>
      </c>
      <c r="E48" t="n">
        <v>13.94</v>
      </c>
      <c r="F48" t="n">
        <v>10.59</v>
      </c>
      <c r="G48" t="n">
        <v>57.78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174.39</v>
      </c>
      <c r="Q48" t="n">
        <v>197.78</v>
      </c>
      <c r="R48" t="n">
        <v>33.77</v>
      </c>
      <c r="S48" t="n">
        <v>25.4</v>
      </c>
      <c r="T48" t="n">
        <v>3327.85</v>
      </c>
      <c r="U48" t="n">
        <v>0.75</v>
      </c>
      <c r="V48" t="n">
        <v>0.88</v>
      </c>
      <c r="W48" t="n">
        <v>2.96</v>
      </c>
      <c r="X48" t="n">
        <v>0.2</v>
      </c>
      <c r="Y48" t="n">
        <v>1</v>
      </c>
      <c r="Z48" t="n">
        <v>10</v>
      </c>
      <c r="AA48" t="n">
        <v>320.271161101815</v>
      </c>
      <c r="AB48" t="n">
        <v>438.2091319859315</v>
      </c>
      <c r="AC48" t="n">
        <v>396.387067459573</v>
      </c>
      <c r="AD48" t="n">
        <v>320271.1611018151</v>
      </c>
      <c r="AE48" t="n">
        <v>438209.1319859315</v>
      </c>
      <c r="AF48" t="n">
        <v>1.6054602580827e-06</v>
      </c>
      <c r="AG48" t="n">
        <v>13</v>
      </c>
      <c r="AH48" t="n">
        <v>396387.067459573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7.1802</v>
      </c>
      <c r="E49" t="n">
        <v>13.93</v>
      </c>
      <c r="F49" t="n">
        <v>10.58</v>
      </c>
      <c r="G49" t="n">
        <v>57.73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174.4</v>
      </c>
      <c r="Q49" t="n">
        <v>197.76</v>
      </c>
      <c r="R49" t="n">
        <v>33.4</v>
      </c>
      <c r="S49" t="n">
        <v>25.4</v>
      </c>
      <c r="T49" t="n">
        <v>3142.35</v>
      </c>
      <c r="U49" t="n">
        <v>0.76</v>
      </c>
      <c r="V49" t="n">
        <v>0.88</v>
      </c>
      <c r="W49" t="n">
        <v>2.96</v>
      </c>
      <c r="X49" t="n">
        <v>0.19</v>
      </c>
      <c r="Y49" t="n">
        <v>1</v>
      </c>
      <c r="Z49" t="n">
        <v>10</v>
      </c>
      <c r="AA49" t="n">
        <v>320.1208948704315</v>
      </c>
      <c r="AB49" t="n">
        <v>438.0035310988743</v>
      </c>
      <c r="AC49" t="n">
        <v>396.2010888326138</v>
      </c>
      <c r="AD49" t="n">
        <v>320120.8948704315</v>
      </c>
      <c r="AE49" t="n">
        <v>438003.5310988743</v>
      </c>
      <c r="AF49" t="n">
        <v>1.606511845179486e-06</v>
      </c>
      <c r="AG49" t="n">
        <v>13</v>
      </c>
      <c r="AH49" t="n">
        <v>396201.0888326138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7.1796</v>
      </c>
      <c r="E50" t="n">
        <v>13.93</v>
      </c>
      <c r="F50" t="n">
        <v>10.59</v>
      </c>
      <c r="G50" t="n">
        <v>57.74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174.38</v>
      </c>
      <c r="Q50" t="n">
        <v>197.75</v>
      </c>
      <c r="R50" t="n">
        <v>33.42</v>
      </c>
      <c r="S50" t="n">
        <v>25.4</v>
      </c>
      <c r="T50" t="n">
        <v>3152.19</v>
      </c>
      <c r="U50" t="n">
        <v>0.76</v>
      </c>
      <c r="V50" t="n">
        <v>0.88</v>
      </c>
      <c r="W50" t="n">
        <v>2.96</v>
      </c>
      <c r="X50" t="n">
        <v>0.2</v>
      </c>
      <c r="Y50" t="n">
        <v>1</v>
      </c>
      <c r="Z50" t="n">
        <v>10</v>
      </c>
      <c r="AA50" t="n">
        <v>320.162587546913</v>
      </c>
      <c r="AB50" t="n">
        <v>438.0605768581872</v>
      </c>
      <c r="AC50" t="n">
        <v>396.2526902247221</v>
      </c>
      <c r="AD50" t="n">
        <v>320162.587546913</v>
      </c>
      <c r="AE50" t="n">
        <v>438060.5768581872</v>
      </c>
      <c r="AF50" t="n">
        <v>1.606377600018194e-06</v>
      </c>
      <c r="AG50" t="n">
        <v>13</v>
      </c>
      <c r="AH50" t="n">
        <v>396252.6902247221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7.1776</v>
      </c>
      <c r="E51" t="n">
        <v>13.93</v>
      </c>
      <c r="F51" t="n">
        <v>10.59</v>
      </c>
      <c r="G51" t="n">
        <v>57.76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174.55</v>
      </c>
      <c r="Q51" t="n">
        <v>197.78</v>
      </c>
      <c r="R51" t="n">
        <v>33.51</v>
      </c>
      <c r="S51" t="n">
        <v>25.4</v>
      </c>
      <c r="T51" t="n">
        <v>3195.03</v>
      </c>
      <c r="U51" t="n">
        <v>0.76</v>
      </c>
      <c r="V51" t="n">
        <v>0.88</v>
      </c>
      <c r="W51" t="n">
        <v>2.96</v>
      </c>
      <c r="X51" t="n">
        <v>0.2</v>
      </c>
      <c r="Y51" t="n">
        <v>1</v>
      </c>
      <c r="Z51" t="n">
        <v>10</v>
      </c>
      <c r="AA51" t="n">
        <v>320.3407279755443</v>
      </c>
      <c r="AB51" t="n">
        <v>438.3043164516417</v>
      </c>
      <c r="AC51" t="n">
        <v>396.473167653468</v>
      </c>
      <c r="AD51" t="n">
        <v>320340.7279755443</v>
      </c>
      <c r="AE51" t="n">
        <v>438304.3164516417</v>
      </c>
      <c r="AF51" t="n">
        <v>1.605930116147222e-06</v>
      </c>
      <c r="AG51" t="n">
        <v>13</v>
      </c>
      <c r="AH51" t="n">
        <v>396473.167653468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7.1809</v>
      </c>
      <c r="E52" t="n">
        <v>13.93</v>
      </c>
      <c r="F52" t="n">
        <v>10.58</v>
      </c>
      <c r="G52" t="n">
        <v>57.73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174.49</v>
      </c>
      <c r="Q52" t="n">
        <v>197.76</v>
      </c>
      <c r="R52" t="n">
        <v>33.35</v>
      </c>
      <c r="S52" t="n">
        <v>25.4</v>
      </c>
      <c r="T52" t="n">
        <v>3115.51</v>
      </c>
      <c r="U52" t="n">
        <v>0.76</v>
      </c>
      <c r="V52" t="n">
        <v>0.88</v>
      </c>
      <c r="W52" t="n">
        <v>2.96</v>
      </c>
      <c r="X52" t="n">
        <v>0.19</v>
      </c>
      <c r="Y52" t="n">
        <v>1</v>
      </c>
      <c r="Z52" t="n">
        <v>10</v>
      </c>
      <c r="AA52" t="n">
        <v>320.1718752115369</v>
      </c>
      <c r="AB52" t="n">
        <v>438.0732846506686</v>
      </c>
      <c r="AC52" t="n">
        <v>396.2641852033246</v>
      </c>
      <c r="AD52" t="n">
        <v>320171.8752115369</v>
      </c>
      <c r="AE52" t="n">
        <v>438073.2846506686</v>
      </c>
      <c r="AF52" t="n">
        <v>1.606668464534327e-06</v>
      </c>
      <c r="AG52" t="n">
        <v>13</v>
      </c>
      <c r="AH52" t="n">
        <v>396264.1852033246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7.181</v>
      </c>
      <c r="E53" t="n">
        <v>13.93</v>
      </c>
      <c r="F53" t="n">
        <v>10.58</v>
      </c>
      <c r="G53" t="n">
        <v>57.72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174.3</v>
      </c>
      <c r="Q53" t="n">
        <v>197.77</v>
      </c>
      <c r="R53" t="n">
        <v>33.32</v>
      </c>
      <c r="S53" t="n">
        <v>25.4</v>
      </c>
      <c r="T53" t="n">
        <v>3100.12</v>
      </c>
      <c r="U53" t="n">
        <v>0.76</v>
      </c>
      <c r="V53" t="n">
        <v>0.88</v>
      </c>
      <c r="W53" t="n">
        <v>2.96</v>
      </c>
      <c r="X53" t="n">
        <v>0.19</v>
      </c>
      <c r="Y53" t="n">
        <v>1</v>
      </c>
      <c r="Z53" t="n">
        <v>10</v>
      </c>
      <c r="AA53" t="n">
        <v>320.0254266046998</v>
      </c>
      <c r="AB53" t="n">
        <v>437.8729072059376</v>
      </c>
      <c r="AC53" t="n">
        <v>396.0829315006873</v>
      </c>
      <c r="AD53" t="n">
        <v>320025.4266046998</v>
      </c>
      <c r="AE53" t="n">
        <v>437872.9072059375</v>
      </c>
      <c r="AF53" t="n">
        <v>1.606690838727875e-06</v>
      </c>
      <c r="AG53" t="n">
        <v>13</v>
      </c>
      <c r="AH53" t="n">
        <v>396082.9315006873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7.2146</v>
      </c>
      <c r="E54" t="n">
        <v>13.86</v>
      </c>
      <c r="F54" t="n">
        <v>10.57</v>
      </c>
      <c r="G54" t="n">
        <v>63.4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174.13</v>
      </c>
      <c r="Q54" t="n">
        <v>197.76</v>
      </c>
      <c r="R54" t="n">
        <v>32.77</v>
      </c>
      <c r="S54" t="n">
        <v>25.4</v>
      </c>
      <c r="T54" t="n">
        <v>2831.32</v>
      </c>
      <c r="U54" t="n">
        <v>0.78</v>
      </c>
      <c r="V54" t="n">
        <v>0.88</v>
      </c>
      <c r="W54" t="n">
        <v>2.96</v>
      </c>
      <c r="X54" t="n">
        <v>0.18</v>
      </c>
      <c r="Y54" t="n">
        <v>1</v>
      </c>
      <c r="Z54" t="n">
        <v>10</v>
      </c>
      <c r="AA54" t="n">
        <v>319.032818045057</v>
      </c>
      <c r="AB54" t="n">
        <v>436.5147763838352</v>
      </c>
      <c r="AC54" t="n">
        <v>394.8544187780977</v>
      </c>
      <c r="AD54" t="n">
        <v>319032.818045057</v>
      </c>
      <c r="AE54" t="n">
        <v>436514.7763838352</v>
      </c>
      <c r="AF54" t="n">
        <v>1.614208567760219e-06</v>
      </c>
      <c r="AG54" t="n">
        <v>13</v>
      </c>
      <c r="AH54" t="n">
        <v>394854.4187780977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7.2149</v>
      </c>
      <c r="E55" t="n">
        <v>13.86</v>
      </c>
      <c r="F55" t="n">
        <v>10.57</v>
      </c>
      <c r="G55" t="n">
        <v>63.4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174.24</v>
      </c>
      <c r="Q55" t="n">
        <v>197.8</v>
      </c>
      <c r="R55" t="n">
        <v>32.84</v>
      </c>
      <c r="S55" t="n">
        <v>25.4</v>
      </c>
      <c r="T55" t="n">
        <v>2865.5</v>
      </c>
      <c r="U55" t="n">
        <v>0.77</v>
      </c>
      <c r="V55" t="n">
        <v>0.88</v>
      </c>
      <c r="W55" t="n">
        <v>2.96</v>
      </c>
      <c r="X55" t="n">
        <v>0.18</v>
      </c>
      <c r="Y55" t="n">
        <v>1</v>
      </c>
      <c r="Z55" t="n">
        <v>10</v>
      </c>
      <c r="AA55" t="n">
        <v>319.1084852345665</v>
      </c>
      <c r="AB55" t="n">
        <v>436.618307570723</v>
      </c>
      <c r="AC55" t="n">
        <v>394.9480690938159</v>
      </c>
      <c r="AD55" t="n">
        <v>319108.4852345665</v>
      </c>
      <c r="AE55" t="n">
        <v>436618.307570723</v>
      </c>
      <c r="AF55" t="n">
        <v>1.614275690340865e-06</v>
      </c>
      <c r="AG55" t="n">
        <v>13</v>
      </c>
      <c r="AH55" t="n">
        <v>394948.0690938159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7.218</v>
      </c>
      <c r="E56" t="n">
        <v>13.85</v>
      </c>
      <c r="F56" t="n">
        <v>10.56</v>
      </c>
      <c r="G56" t="n">
        <v>63.36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174.09</v>
      </c>
      <c r="Q56" t="n">
        <v>197.79</v>
      </c>
      <c r="R56" t="n">
        <v>32.63</v>
      </c>
      <c r="S56" t="n">
        <v>25.4</v>
      </c>
      <c r="T56" t="n">
        <v>2759.26</v>
      </c>
      <c r="U56" t="n">
        <v>0.78</v>
      </c>
      <c r="V56" t="n">
        <v>0.88</v>
      </c>
      <c r="W56" t="n">
        <v>2.96</v>
      </c>
      <c r="X56" t="n">
        <v>0.17</v>
      </c>
      <c r="Y56" t="n">
        <v>1</v>
      </c>
      <c r="Z56" t="n">
        <v>10</v>
      </c>
      <c r="AA56" t="n">
        <v>318.8780769878099</v>
      </c>
      <c r="AB56" t="n">
        <v>436.3030528426162</v>
      </c>
      <c r="AC56" t="n">
        <v>394.6629018344968</v>
      </c>
      <c r="AD56" t="n">
        <v>318878.07698781</v>
      </c>
      <c r="AE56" t="n">
        <v>436303.0528426162</v>
      </c>
      <c r="AF56" t="n">
        <v>1.614969290340873e-06</v>
      </c>
      <c r="AG56" t="n">
        <v>13</v>
      </c>
      <c r="AH56" t="n">
        <v>394662.9018344968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7.2173</v>
      </c>
      <c r="E57" t="n">
        <v>13.86</v>
      </c>
      <c r="F57" t="n">
        <v>10.56</v>
      </c>
      <c r="G57" t="n">
        <v>63.37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174.08</v>
      </c>
      <c r="Q57" t="n">
        <v>197.75</v>
      </c>
      <c r="R57" t="n">
        <v>32.64</v>
      </c>
      <c r="S57" t="n">
        <v>25.4</v>
      </c>
      <c r="T57" t="n">
        <v>2768.24</v>
      </c>
      <c r="U57" t="n">
        <v>0.78</v>
      </c>
      <c r="V57" t="n">
        <v>0.88</v>
      </c>
      <c r="W57" t="n">
        <v>2.96</v>
      </c>
      <c r="X57" t="n">
        <v>0.17</v>
      </c>
      <c r="Y57" t="n">
        <v>1</v>
      </c>
      <c r="Z57" t="n">
        <v>10</v>
      </c>
      <c r="AA57" t="n">
        <v>318.8875544906705</v>
      </c>
      <c r="AB57" t="n">
        <v>436.3160203801481</v>
      </c>
      <c r="AC57" t="n">
        <v>394.6746317684466</v>
      </c>
      <c r="AD57" t="n">
        <v>318887.5544906706</v>
      </c>
      <c r="AE57" t="n">
        <v>436316.0203801481</v>
      </c>
      <c r="AF57" t="n">
        <v>1.614812670986032e-06</v>
      </c>
      <c r="AG57" t="n">
        <v>13</v>
      </c>
      <c r="AH57" t="n">
        <v>394674.6317684466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7.2139</v>
      </c>
      <c r="E58" t="n">
        <v>13.86</v>
      </c>
      <c r="F58" t="n">
        <v>10.57</v>
      </c>
      <c r="G58" t="n">
        <v>63.41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174.15</v>
      </c>
      <c r="Q58" t="n">
        <v>197.76</v>
      </c>
      <c r="R58" t="n">
        <v>32.9</v>
      </c>
      <c r="S58" t="n">
        <v>25.4</v>
      </c>
      <c r="T58" t="n">
        <v>2895.49</v>
      </c>
      <c r="U58" t="n">
        <v>0.77</v>
      </c>
      <c r="V58" t="n">
        <v>0.88</v>
      </c>
      <c r="W58" t="n">
        <v>2.96</v>
      </c>
      <c r="X58" t="n">
        <v>0.18</v>
      </c>
      <c r="Y58" t="n">
        <v>1</v>
      </c>
      <c r="Z58" t="n">
        <v>10</v>
      </c>
      <c r="AA58" t="n">
        <v>319.0649461667588</v>
      </c>
      <c r="AB58" t="n">
        <v>436.5587354973403</v>
      </c>
      <c r="AC58" t="n">
        <v>394.8941824955069</v>
      </c>
      <c r="AD58" t="n">
        <v>319064.9461667588</v>
      </c>
      <c r="AE58" t="n">
        <v>436558.7354973403</v>
      </c>
      <c r="AF58" t="n">
        <v>1.614051948405378e-06</v>
      </c>
      <c r="AG58" t="n">
        <v>13</v>
      </c>
      <c r="AH58" t="n">
        <v>394894.1824955069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7.2188</v>
      </c>
      <c r="E59" t="n">
        <v>13.85</v>
      </c>
      <c r="F59" t="n">
        <v>10.56</v>
      </c>
      <c r="G59" t="n">
        <v>63.35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173.82</v>
      </c>
      <c r="Q59" t="n">
        <v>197.75</v>
      </c>
      <c r="R59" t="n">
        <v>32.7</v>
      </c>
      <c r="S59" t="n">
        <v>25.4</v>
      </c>
      <c r="T59" t="n">
        <v>2794.79</v>
      </c>
      <c r="U59" t="n">
        <v>0.78</v>
      </c>
      <c r="V59" t="n">
        <v>0.88</v>
      </c>
      <c r="W59" t="n">
        <v>2.95</v>
      </c>
      <c r="X59" t="n">
        <v>0.17</v>
      </c>
      <c r="Y59" t="n">
        <v>1</v>
      </c>
      <c r="Z59" t="n">
        <v>10</v>
      </c>
      <c r="AA59" t="n">
        <v>318.6550902977374</v>
      </c>
      <c r="AB59" t="n">
        <v>435.9979526157804</v>
      </c>
      <c r="AC59" t="n">
        <v>394.3869199450994</v>
      </c>
      <c r="AD59" t="n">
        <v>318655.0902977374</v>
      </c>
      <c r="AE59" t="n">
        <v>435997.9526157804</v>
      </c>
      <c r="AF59" t="n">
        <v>1.615148283889261e-06</v>
      </c>
      <c r="AG59" t="n">
        <v>13</v>
      </c>
      <c r="AH59" t="n">
        <v>394386.9199450994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7.2516</v>
      </c>
      <c r="E60" t="n">
        <v>13.79</v>
      </c>
      <c r="F60" t="n">
        <v>10.54</v>
      </c>
      <c r="G60" t="n">
        <v>70.3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173.19</v>
      </c>
      <c r="Q60" t="n">
        <v>197.79</v>
      </c>
      <c r="R60" t="n">
        <v>32.12</v>
      </c>
      <c r="S60" t="n">
        <v>25.4</v>
      </c>
      <c r="T60" t="n">
        <v>2511.8</v>
      </c>
      <c r="U60" t="n">
        <v>0.79</v>
      </c>
      <c r="V60" t="n">
        <v>0.88</v>
      </c>
      <c r="W60" t="n">
        <v>2.95</v>
      </c>
      <c r="X60" t="n">
        <v>0.15</v>
      </c>
      <c r="Y60" t="n">
        <v>1</v>
      </c>
      <c r="Z60" t="n">
        <v>10</v>
      </c>
      <c r="AA60" t="n">
        <v>306.3866249346896</v>
      </c>
      <c r="AB60" t="n">
        <v>419.2116970595659</v>
      </c>
      <c r="AC60" t="n">
        <v>379.2027210595122</v>
      </c>
      <c r="AD60" t="n">
        <v>306386.6249346896</v>
      </c>
      <c r="AE60" t="n">
        <v>419211.6970595659</v>
      </c>
      <c r="AF60" t="n">
        <v>1.622487019373215e-06</v>
      </c>
      <c r="AG60" t="n">
        <v>12</v>
      </c>
      <c r="AH60" t="n">
        <v>379202.7210595122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7.2449</v>
      </c>
      <c r="E61" t="n">
        <v>13.8</v>
      </c>
      <c r="F61" t="n">
        <v>10.56</v>
      </c>
      <c r="G61" t="n">
        <v>70.39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173.66</v>
      </c>
      <c r="Q61" t="n">
        <v>197.75</v>
      </c>
      <c r="R61" t="n">
        <v>32.39</v>
      </c>
      <c r="S61" t="n">
        <v>25.4</v>
      </c>
      <c r="T61" t="n">
        <v>2646.64</v>
      </c>
      <c r="U61" t="n">
        <v>0.78</v>
      </c>
      <c r="V61" t="n">
        <v>0.88</v>
      </c>
      <c r="W61" t="n">
        <v>2.96</v>
      </c>
      <c r="X61" t="n">
        <v>0.17</v>
      </c>
      <c r="Y61" t="n">
        <v>1</v>
      </c>
      <c r="Z61" t="n">
        <v>10</v>
      </c>
      <c r="AA61" t="n">
        <v>306.9838832849126</v>
      </c>
      <c r="AB61" t="n">
        <v>420.0288922835197</v>
      </c>
      <c r="AC61" t="n">
        <v>379.9419243182327</v>
      </c>
      <c r="AD61" t="n">
        <v>306983.8832849126</v>
      </c>
      <c r="AE61" t="n">
        <v>420028.8922835197</v>
      </c>
      <c r="AF61" t="n">
        <v>1.620987948405457e-06</v>
      </c>
      <c r="AG61" t="n">
        <v>12</v>
      </c>
      <c r="AH61" t="n">
        <v>379941.9243182327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7.2474</v>
      </c>
      <c r="E62" t="n">
        <v>13.8</v>
      </c>
      <c r="F62" t="n">
        <v>10.55</v>
      </c>
      <c r="G62" t="n">
        <v>70.34999999999999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173.7</v>
      </c>
      <c r="Q62" t="n">
        <v>197.77</v>
      </c>
      <c r="R62" t="n">
        <v>32.62</v>
      </c>
      <c r="S62" t="n">
        <v>25.4</v>
      </c>
      <c r="T62" t="n">
        <v>2762.45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306.9120384107432</v>
      </c>
      <c r="AB62" t="n">
        <v>419.9305909571091</v>
      </c>
      <c r="AC62" t="n">
        <v>379.8530047324479</v>
      </c>
      <c r="AD62" t="n">
        <v>306912.0384107432</v>
      </c>
      <c r="AE62" t="n">
        <v>419930.5909571091</v>
      </c>
      <c r="AF62" t="n">
        <v>1.621547303244173e-06</v>
      </c>
      <c r="AG62" t="n">
        <v>12</v>
      </c>
      <c r="AH62" t="n">
        <v>379853.0047324479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7.2477</v>
      </c>
      <c r="E63" t="n">
        <v>13.8</v>
      </c>
      <c r="F63" t="n">
        <v>10.55</v>
      </c>
      <c r="G63" t="n">
        <v>70.34999999999999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173.71</v>
      </c>
      <c r="Q63" t="n">
        <v>197.77</v>
      </c>
      <c r="R63" t="n">
        <v>32.38</v>
      </c>
      <c r="S63" t="n">
        <v>25.4</v>
      </c>
      <c r="T63" t="n">
        <v>2640.35</v>
      </c>
      <c r="U63" t="n">
        <v>0.78</v>
      </c>
      <c r="V63" t="n">
        <v>0.88</v>
      </c>
      <c r="W63" t="n">
        <v>2.96</v>
      </c>
      <c r="X63" t="n">
        <v>0.16</v>
      </c>
      <c r="Y63" t="n">
        <v>1</v>
      </c>
      <c r="Z63" t="n">
        <v>10</v>
      </c>
      <c r="AA63" t="n">
        <v>306.9123275595899</v>
      </c>
      <c r="AB63" t="n">
        <v>419.9309865833174</v>
      </c>
      <c r="AC63" t="n">
        <v>379.8533626006461</v>
      </c>
      <c r="AD63" t="n">
        <v>306912.3275595899</v>
      </c>
      <c r="AE63" t="n">
        <v>419930.9865833174</v>
      </c>
      <c r="AF63" t="n">
        <v>1.621614425824818e-06</v>
      </c>
      <c r="AG63" t="n">
        <v>12</v>
      </c>
      <c r="AH63" t="n">
        <v>379853.3626006461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7.2481</v>
      </c>
      <c r="E64" t="n">
        <v>13.8</v>
      </c>
      <c r="F64" t="n">
        <v>10.55</v>
      </c>
      <c r="G64" t="n">
        <v>70.34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173.82</v>
      </c>
      <c r="Q64" t="n">
        <v>197.77</v>
      </c>
      <c r="R64" t="n">
        <v>32.4</v>
      </c>
      <c r="S64" t="n">
        <v>25.4</v>
      </c>
      <c r="T64" t="n">
        <v>2652.71</v>
      </c>
      <c r="U64" t="n">
        <v>0.78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306.9852915222752</v>
      </c>
      <c r="AB64" t="n">
        <v>420.0308190960064</v>
      </c>
      <c r="AC64" t="n">
        <v>379.9436672384399</v>
      </c>
      <c r="AD64" t="n">
        <v>306985.2915222752</v>
      </c>
      <c r="AE64" t="n">
        <v>420030.8190960064</v>
      </c>
      <c r="AF64" t="n">
        <v>1.621703922599013e-06</v>
      </c>
      <c r="AG64" t="n">
        <v>12</v>
      </c>
      <c r="AH64" t="n">
        <v>379943.6672384399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7.2524</v>
      </c>
      <c r="E65" t="n">
        <v>13.79</v>
      </c>
      <c r="F65" t="n">
        <v>10.54</v>
      </c>
      <c r="G65" t="n">
        <v>70.29000000000001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173.59</v>
      </c>
      <c r="Q65" t="n">
        <v>197.75</v>
      </c>
      <c r="R65" t="n">
        <v>32.18</v>
      </c>
      <c r="S65" t="n">
        <v>25.4</v>
      </c>
      <c r="T65" t="n">
        <v>2540.23</v>
      </c>
      <c r="U65" t="n">
        <v>0.79</v>
      </c>
      <c r="V65" t="n">
        <v>0.88</v>
      </c>
      <c r="W65" t="n">
        <v>2.95</v>
      </c>
      <c r="X65" t="n">
        <v>0.15</v>
      </c>
      <c r="Y65" t="n">
        <v>1</v>
      </c>
      <c r="Z65" t="n">
        <v>10</v>
      </c>
      <c r="AA65" t="n">
        <v>306.6675903116728</v>
      </c>
      <c r="AB65" t="n">
        <v>419.5961262836719</v>
      </c>
      <c r="AC65" t="n">
        <v>379.5504608980195</v>
      </c>
      <c r="AD65" t="n">
        <v>306667.5903116728</v>
      </c>
      <c r="AE65" t="n">
        <v>419596.1262836719</v>
      </c>
      <c r="AF65" t="n">
        <v>1.622666012921605e-06</v>
      </c>
      <c r="AG65" t="n">
        <v>12</v>
      </c>
      <c r="AH65" t="n">
        <v>379550.4608980195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7.2486</v>
      </c>
      <c r="E66" t="n">
        <v>13.8</v>
      </c>
      <c r="F66" t="n">
        <v>10.55</v>
      </c>
      <c r="G66" t="n">
        <v>70.34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173.65</v>
      </c>
      <c r="Q66" t="n">
        <v>197.77</v>
      </c>
      <c r="R66" t="n">
        <v>32.47</v>
      </c>
      <c r="S66" t="n">
        <v>25.4</v>
      </c>
      <c r="T66" t="n">
        <v>2684.88</v>
      </c>
      <c r="U66" t="n">
        <v>0.78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306.8456264671066</v>
      </c>
      <c r="AB66" t="n">
        <v>419.8397232059373</v>
      </c>
      <c r="AC66" t="n">
        <v>379.7708092719142</v>
      </c>
      <c r="AD66" t="n">
        <v>306845.6264671066</v>
      </c>
      <c r="AE66" t="n">
        <v>419839.7232059373</v>
      </c>
      <c r="AF66" t="n">
        <v>1.621815793566756e-06</v>
      </c>
      <c r="AG66" t="n">
        <v>12</v>
      </c>
      <c r="AH66" t="n">
        <v>379770.8092719142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7.2502</v>
      </c>
      <c r="E67" t="n">
        <v>13.79</v>
      </c>
      <c r="F67" t="n">
        <v>10.55</v>
      </c>
      <c r="G67" t="n">
        <v>70.31999999999999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173.54</v>
      </c>
      <c r="Q67" t="n">
        <v>197.77</v>
      </c>
      <c r="R67" t="n">
        <v>32.43</v>
      </c>
      <c r="S67" t="n">
        <v>25.4</v>
      </c>
      <c r="T67" t="n">
        <v>2664.97</v>
      </c>
      <c r="U67" t="n">
        <v>0.78</v>
      </c>
      <c r="V67" t="n">
        <v>0.88</v>
      </c>
      <c r="W67" t="n">
        <v>2.95</v>
      </c>
      <c r="X67" t="n">
        <v>0.16</v>
      </c>
      <c r="Y67" t="n">
        <v>1</v>
      </c>
      <c r="Z67" t="n">
        <v>10</v>
      </c>
      <c r="AA67" t="n">
        <v>306.7245856546713</v>
      </c>
      <c r="AB67" t="n">
        <v>419.6741098264195</v>
      </c>
      <c r="AC67" t="n">
        <v>379.6210018008978</v>
      </c>
      <c r="AD67" t="n">
        <v>306724.5856546713</v>
      </c>
      <c r="AE67" t="n">
        <v>419674.1098264195</v>
      </c>
      <c r="AF67" t="n">
        <v>1.622173780663535e-06</v>
      </c>
      <c r="AG67" t="n">
        <v>12</v>
      </c>
      <c r="AH67" t="n">
        <v>379621.0018008978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7.2493</v>
      </c>
      <c r="E68" t="n">
        <v>13.79</v>
      </c>
      <c r="F68" t="n">
        <v>10.55</v>
      </c>
      <c r="G68" t="n">
        <v>70.33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173.51</v>
      </c>
      <c r="Q68" t="n">
        <v>197.78</v>
      </c>
      <c r="R68" t="n">
        <v>32.35</v>
      </c>
      <c r="S68" t="n">
        <v>25.4</v>
      </c>
      <c r="T68" t="n">
        <v>2626.82</v>
      </c>
      <c r="U68" t="n">
        <v>0.79</v>
      </c>
      <c r="V68" t="n">
        <v>0.88</v>
      </c>
      <c r="W68" t="n">
        <v>2.95</v>
      </c>
      <c r="X68" t="n">
        <v>0.16</v>
      </c>
      <c r="Y68" t="n">
        <v>1</v>
      </c>
      <c r="Z68" t="n">
        <v>10</v>
      </c>
      <c r="AA68" t="n">
        <v>306.7236951273422</v>
      </c>
      <c r="AB68" t="n">
        <v>419.6728913676407</v>
      </c>
      <c r="AC68" t="n">
        <v>379.6198996301147</v>
      </c>
      <c r="AD68" t="n">
        <v>306723.6951273422</v>
      </c>
      <c r="AE68" t="n">
        <v>419672.8913676406</v>
      </c>
      <c r="AF68" t="n">
        <v>1.621972412921597e-06</v>
      </c>
      <c r="AG68" t="n">
        <v>12</v>
      </c>
      <c r="AH68" t="n">
        <v>379619.8996301147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7.286</v>
      </c>
      <c r="E69" t="n">
        <v>13.72</v>
      </c>
      <c r="F69" t="n">
        <v>10.53</v>
      </c>
      <c r="G69" t="n">
        <v>78.97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173.01</v>
      </c>
      <c r="Q69" t="n">
        <v>197.75</v>
      </c>
      <c r="R69" t="n">
        <v>31.7</v>
      </c>
      <c r="S69" t="n">
        <v>25.4</v>
      </c>
      <c r="T69" t="n">
        <v>2303.71</v>
      </c>
      <c r="U69" t="n">
        <v>0.8</v>
      </c>
      <c r="V69" t="n">
        <v>0.88</v>
      </c>
      <c r="W69" t="n">
        <v>2.95</v>
      </c>
      <c r="X69" t="n">
        <v>0.14</v>
      </c>
      <c r="Y69" t="n">
        <v>1</v>
      </c>
      <c r="Z69" t="n">
        <v>10</v>
      </c>
      <c r="AA69" t="n">
        <v>305.3897209291882</v>
      </c>
      <c r="AB69" t="n">
        <v>417.8476890189381</v>
      </c>
      <c r="AC69" t="n">
        <v>377.9688920318848</v>
      </c>
      <c r="AD69" t="n">
        <v>305389.7209291882</v>
      </c>
      <c r="AE69" t="n">
        <v>417847.6890189381</v>
      </c>
      <c r="AF69" t="n">
        <v>1.630183741953948e-06</v>
      </c>
      <c r="AG69" t="n">
        <v>12</v>
      </c>
      <c r="AH69" t="n">
        <v>377968.8920318848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7.2914</v>
      </c>
      <c r="E70" t="n">
        <v>13.71</v>
      </c>
      <c r="F70" t="n">
        <v>10.52</v>
      </c>
      <c r="G70" t="n">
        <v>78.89</v>
      </c>
      <c r="H70" t="n">
        <v>1.12</v>
      </c>
      <c r="I70" t="n">
        <v>8</v>
      </c>
      <c r="J70" t="n">
        <v>285.17</v>
      </c>
      <c r="K70" t="n">
        <v>59.19</v>
      </c>
      <c r="L70" t="n">
        <v>18</v>
      </c>
      <c r="M70" t="n">
        <v>6</v>
      </c>
      <c r="N70" t="n">
        <v>77.98</v>
      </c>
      <c r="O70" t="n">
        <v>35405.59</v>
      </c>
      <c r="P70" t="n">
        <v>172.95</v>
      </c>
      <c r="Q70" t="n">
        <v>197.78</v>
      </c>
      <c r="R70" t="n">
        <v>31.4</v>
      </c>
      <c r="S70" t="n">
        <v>25.4</v>
      </c>
      <c r="T70" t="n">
        <v>2155.96</v>
      </c>
      <c r="U70" t="n">
        <v>0.8100000000000001</v>
      </c>
      <c r="V70" t="n">
        <v>0.88</v>
      </c>
      <c r="W70" t="n">
        <v>2.95</v>
      </c>
      <c r="X70" t="n">
        <v>0.13</v>
      </c>
      <c r="Y70" t="n">
        <v>1</v>
      </c>
      <c r="Z70" t="n">
        <v>10</v>
      </c>
      <c r="AA70" t="n">
        <v>305.1754572514698</v>
      </c>
      <c r="AB70" t="n">
        <v>417.5545240024375</v>
      </c>
      <c r="AC70" t="n">
        <v>377.7037062730992</v>
      </c>
      <c r="AD70" t="n">
        <v>305175.4572514698</v>
      </c>
      <c r="AE70" t="n">
        <v>417554.5240024375</v>
      </c>
      <c r="AF70" t="n">
        <v>1.631391948405575e-06</v>
      </c>
      <c r="AG70" t="n">
        <v>12</v>
      </c>
      <c r="AH70" t="n">
        <v>377703.7062730992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7.2898</v>
      </c>
      <c r="E71" t="n">
        <v>13.72</v>
      </c>
      <c r="F71" t="n">
        <v>10.52</v>
      </c>
      <c r="G71" t="n">
        <v>78.91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173.07</v>
      </c>
      <c r="Q71" t="n">
        <v>197.75</v>
      </c>
      <c r="R71" t="n">
        <v>31.45</v>
      </c>
      <c r="S71" t="n">
        <v>25.4</v>
      </c>
      <c r="T71" t="n">
        <v>2178.63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305.302939132076</v>
      </c>
      <c r="AB71" t="n">
        <v>417.7289503355865</v>
      </c>
      <c r="AC71" t="n">
        <v>377.8614856018215</v>
      </c>
      <c r="AD71" t="n">
        <v>305302.939132076</v>
      </c>
      <c r="AE71" t="n">
        <v>417728.9503355866</v>
      </c>
      <c r="AF71" t="n">
        <v>1.631033961308796e-06</v>
      </c>
      <c r="AG71" t="n">
        <v>12</v>
      </c>
      <c r="AH71" t="n">
        <v>377861.4856018214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7.2883</v>
      </c>
      <c r="E72" t="n">
        <v>13.72</v>
      </c>
      <c r="F72" t="n">
        <v>10.52</v>
      </c>
      <c r="G72" t="n">
        <v>78.93000000000001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173.23</v>
      </c>
      <c r="Q72" t="n">
        <v>197.76</v>
      </c>
      <c r="R72" t="n">
        <v>31.45</v>
      </c>
      <c r="S72" t="n">
        <v>25.4</v>
      </c>
      <c r="T72" t="n">
        <v>2179.98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305.4579710777515</v>
      </c>
      <c r="AB72" t="n">
        <v>417.9410718831865</v>
      </c>
      <c r="AC72" t="n">
        <v>378.0533625666329</v>
      </c>
      <c r="AD72" t="n">
        <v>305457.9710777515</v>
      </c>
      <c r="AE72" t="n">
        <v>417941.0718831865</v>
      </c>
      <c r="AF72" t="n">
        <v>1.630698348405567e-06</v>
      </c>
      <c r="AG72" t="n">
        <v>12</v>
      </c>
      <c r="AH72" t="n">
        <v>378053.3625666329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7.2885</v>
      </c>
      <c r="E73" t="n">
        <v>13.72</v>
      </c>
      <c r="F73" t="n">
        <v>10.52</v>
      </c>
      <c r="G73" t="n">
        <v>78.93000000000001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173.34</v>
      </c>
      <c r="Q73" t="n">
        <v>197.78</v>
      </c>
      <c r="R73" t="n">
        <v>31.53</v>
      </c>
      <c r="S73" t="n">
        <v>25.4</v>
      </c>
      <c r="T73" t="n">
        <v>2223.34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305.5353564988188</v>
      </c>
      <c r="AB73" t="n">
        <v>418.0469540302947</v>
      </c>
      <c r="AC73" t="n">
        <v>378.1491394702275</v>
      </c>
      <c r="AD73" t="n">
        <v>305535.3564988188</v>
      </c>
      <c r="AE73" t="n">
        <v>418046.9540302947</v>
      </c>
      <c r="AF73" t="n">
        <v>1.630743096792664e-06</v>
      </c>
      <c r="AG73" t="n">
        <v>12</v>
      </c>
      <c r="AH73" t="n">
        <v>378149.1394702275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7.288</v>
      </c>
      <c r="E74" t="n">
        <v>13.72</v>
      </c>
      <c r="F74" t="n">
        <v>10.53</v>
      </c>
      <c r="G74" t="n">
        <v>78.94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173.38</v>
      </c>
      <c r="Q74" t="n">
        <v>197.76</v>
      </c>
      <c r="R74" t="n">
        <v>31.58</v>
      </c>
      <c r="S74" t="n">
        <v>25.4</v>
      </c>
      <c r="T74" t="n">
        <v>2243.81</v>
      </c>
      <c r="U74" t="n">
        <v>0.8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305.6185550621341</v>
      </c>
      <c r="AB74" t="n">
        <v>418.1607899750842</v>
      </c>
      <c r="AC74" t="n">
        <v>378.2521110722161</v>
      </c>
      <c r="AD74" t="n">
        <v>305618.5550621341</v>
      </c>
      <c r="AE74" t="n">
        <v>418160.7899750842</v>
      </c>
      <c r="AF74" t="n">
        <v>1.630631225824921e-06</v>
      </c>
      <c r="AG74" t="n">
        <v>12</v>
      </c>
      <c r="AH74" t="n">
        <v>378252.1110722161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7.2901</v>
      </c>
      <c r="E75" t="n">
        <v>13.72</v>
      </c>
      <c r="F75" t="n">
        <v>10.52</v>
      </c>
      <c r="G75" t="n">
        <v>78.91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173.22</v>
      </c>
      <c r="Q75" t="n">
        <v>197.77</v>
      </c>
      <c r="R75" t="n">
        <v>31.46</v>
      </c>
      <c r="S75" t="n">
        <v>25.4</v>
      </c>
      <c r="T75" t="n">
        <v>2183.74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  <c r="AA75" t="n">
        <v>305.4078008751596</v>
      </c>
      <c r="AB75" t="n">
        <v>417.872426798647</v>
      </c>
      <c r="AC75" t="n">
        <v>377.9912688726179</v>
      </c>
      <c r="AD75" t="n">
        <v>305407.8008751596</v>
      </c>
      <c r="AE75" t="n">
        <v>417872.426798647</v>
      </c>
      <c r="AF75" t="n">
        <v>1.631101083889442e-06</v>
      </c>
      <c r="AG75" t="n">
        <v>12</v>
      </c>
      <c r="AH75" t="n">
        <v>377991.2688726179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7.2894</v>
      </c>
      <c r="E76" t="n">
        <v>13.72</v>
      </c>
      <c r="F76" t="n">
        <v>10.52</v>
      </c>
      <c r="G76" t="n">
        <v>78.92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173.2</v>
      </c>
      <c r="Q76" t="n">
        <v>197.79</v>
      </c>
      <c r="R76" t="n">
        <v>31.41</v>
      </c>
      <c r="S76" t="n">
        <v>25.4</v>
      </c>
      <c r="T76" t="n">
        <v>2158.76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305.4094741284761</v>
      </c>
      <c r="AB76" t="n">
        <v>417.8747162176536</v>
      </c>
      <c r="AC76" t="n">
        <v>377.9933397926876</v>
      </c>
      <c r="AD76" t="n">
        <v>305409.4741284761</v>
      </c>
      <c r="AE76" t="n">
        <v>417874.7162176536</v>
      </c>
      <c r="AF76" t="n">
        <v>1.630944464534602e-06</v>
      </c>
      <c r="AG76" t="n">
        <v>12</v>
      </c>
      <c r="AH76" t="n">
        <v>377993.3397926876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7.2861</v>
      </c>
      <c r="E77" t="n">
        <v>13.72</v>
      </c>
      <c r="F77" t="n">
        <v>10.53</v>
      </c>
      <c r="G77" t="n">
        <v>78.95999999999999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173.27</v>
      </c>
      <c r="Q77" t="n">
        <v>197.75</v>
      </c>
      <c r="R77" t="n">
        <v>31.72</v>
      </c>
      <c r="S77" t="n">
        <v>25.4</v>
      </c>
      <c r="T77" t="n">
        <v>2317.33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305.581540990945</v>
      </c>
      <c r="AB77" t="n">
        <v>418.1101456899377</v>
      </c>
      <c r="AC77" t="n">
        <v>378.2063002065643</v>
      </c>
      <c r="AD77" t="n">
        <v>305581.540990945</v>
      </c>
      <c r="AE77" t="n">
        <v>418110.1456899377</v>
      </c>
      <c r="AF77" t="n">
        <v>1.630206116147497e-06</v>
      </c>
      <c r="AG77" t="n">
        <v>12</v>
      </c>
      <c r="AH77" t="n">
        <v>378206.3002065643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7.2885</v>
      </c>
      <c r="E78" t="n">
        <v>13.72</v>
      </c>
      <c r="F78" t="n">
        <v>10.52</v>
      </c>
      <c r="G78" t="n">
        <v>78.93000000000001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173.03</v>
      </c>
      <c r="Q78" t="n">
        <v>197.75</v>
      </c>
      <c r="R78" t="n">
        <v>31.48</v>
      </c>
      <c r="S78" t="n">
        <v>25.4</v>
      </c>
      <c r="T78" t="n">
        <v>2194.24</v>
      </c>
      <c r="U78" t="n">
        <v>0.8100000000000001</v>
      </c>
      <c r="V78" t="n">
        <v>0.88</v>
      </c>
      <c r="W78" t="n">
        <v>2.95</v>
      </c>
      <c r="X78" t="n">
        <v>0.13</v>
      </c>
      <c r="Y78" t="n">
        <v>1</v>
      </c>
      <c r="Z78" t="n">
        <v>10</v>
      </c>
      <c r="AA78" t="n">
        <v>305.3038949970341</v>
      </c>
      <c r="AB78" t="n">
        <v>417.7302581921922</v>
      </c>
      <c r="AC78" t="n">
        <v>377.8626686384281</v>
      </c>
      <c r="AD78" t="n">
        <v>305303.8949970342</v>
      </c>
      <c r="AE78" t="n">
        <v>417730.2581921922</v>
      </c>
      <c r="AF78" t="n">
        <v>1.630743096792664e-06</v>
      </c>
      <c r="AG78" t="n">
        <v>12</v>
      </c>
      <c r="AH78" t="n">
        <v>377862.6686384281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7.2895</v>
      </c>
      <c r="E79" t="n">
        <v>13.72</v>
      </c>
      <c r="F79" t="n">
        <v>10.52</v>
      </c>
      <c r="G79" t="n">
        <v>78.92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172.82</v>
      </c>
      <c r="Q79" t="n">
        <v>197.75</v>
      </c>
      <c r="R79" t="n">
        <v>31.54</v>
      </c>
      <c r="S79" t="n">
        <v>25.4</v>
      </c>
      <c r="T79" t="n">
        <v>2223.72</v>
      </c>
      <c r="U79" t="n">
        <v>0.8100000000000001</v>
      </c>
      <c r="V79" t="n">
        <v>0.88</v>
      </c>
      <c r="W79" t="n">
        <v>2.95</v>
      </c>
      <c r="X79" t="n">
        <v>0.13</v>
      </c>
      <c r="Y79" t="n">
        <v>1</v>
      </c>
      <c r="Z79" t="n">
        <v>10</v>
      </c>
      <c r="AA79" t="n">
        <v>305.1234140000437</v>
      </c>
      <c r="AB79" t="n">
        <v>417.4833161298502</v>
      </c>
      <c r="AC79" t="n">
        <v>377.6392943799308</v>
      </c>
      <c r="AD79" t="n">
        <v>305123.4140000438</v>
      </c>
      <c r="AE79" t="n">
        <v>417483.3161298502</v>
      </c>
      <c r="AF79" t="n">
        <v>1.63096683872815e-06</v>
      </c>
      <c r="AG79" t="n">
        <v>12</v>
      </c>
      <c r="AH79" t="n">
        <v>377639.2943799308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7.2823</v>
      </c>
      <c r="E80" t="n">
        <v>13.73</v>
      </c>
      <c r="F80" t="n">
        <v>10.54</v>
      </c>
      <c r="G80" t="n">
        <v>79.02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172.84</v>
      </c>
      <c r="Q80" t="n">
        <v>197.81</v>
      </c>
      <c r="R80" t="n">
        <v>31.88</v>
      </c>
      <c r="S80" t="n">
        <v>25.4</v>
      </c>
      <c r="T80" t="n">
        <v>2397.79</v>
      </c>
      <c r="U80" t="n">
        <v>0.8</v>
      </c>
      <c r="V80" t="n">
        <v>0.88</v>
      </c>
      <c r="W80" t="n">
        <v>2.95</v>
      </c>
      <c r="X80" t="n">
        <v>0.15</v>
      </c>
      <c r="Y80" t="n">
        <v>1</v>
      </c>
      <c r="Z80" t="n">
        <v>10</v>
      </c>
      <c r="AA80" t="n">
        <v>305.3920165537546</v>
      </c>
      <c r="AB80" t="n">
        <v>417.8508299937458</v>
      </c>
      <c r="AC80" t="n">
        <v>377.9717332364651</v>
      </c>
      <c r="AD80" t="n">
        <v>305392.0165537546</v>
      </c>
      <c r="AE80" t="n">
        <v>417850.8299937458</v>
      </c>
      <c r="AF80" t="n">
        <v>1.629355896792648e-06</v>
      </c>
      <c r="AG80" t="n">
        <v>12</v>
      </c>
      <c r="AH80" t="n">
        <v>377971.7332364651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7.3211</v>
      </c>
      <c r="E81" t="n">
        <v>13.66</v>
      </c>
      <c r="F81" t="n">
        <v>10.51</v>
      </c>
      <c r="G81" t="n">
        <v>90.09999999999999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172.62</v>
      </c>
      <c r="Q81" t="n">
        <v>197.76</v>
      </c>
      <c r="R81" t="n">
        <v>31.1</v>
      </c>
      <c r="S81" t="n">
        <v>25.4</v>
      </c>
      <c r="T81" t="n">
        <v>2013.44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304.1883798048735</v>
      </c>
      <c r="AB81" t="n">
        <v>416.2039610932209</v>
      </c>
      <c r="AC81" t="n">
        <v>376.4820391924113</v>
      </c>
      <c r="AD81" t="n">
        <v>304188.3798048735</v>
      </c>
      <c r="AE81" t="n">
        <v>416203.9610932209</v>
      </c>
      <c r="AF81" t="n">
        <v>1.638037083889521e-06</v>
      </c>
      <c r="AG81" t="n">
        <v>12</v>
      </c>
      <c r="AH81" t="n">
        <v>376482.0391924113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7.3235</v>
      </c>
      <c r="E82" t="n">
        <v>13.65</v>
      </c>
      <c r="F82" t="n">
        <v>10.51</v>
      </c>
      <c r="G82" t="n">
        <v>90.06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172.86</v>
      </c>
      <c r="Q82" t="n">
        <v>197.77</v>
      </c>
      <c r="R82" t="n">
        <v>30.99</v>
      </c>
      <c r="S82" t="n">
        <v>25.4</v>
      </c>
      <c r="T82" t="n">
        <v>1956.42</v>
      </c>
      <c r="U82" t="n">
        <v>0.82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304.3104546958587</v>
      </c>
      <c r="AB82" t="n">
        <v>416.370989344631</v>
      </c>
      <c r="AC82" t="n">
        <v>376.6331265019324</v>
      </c>
      <c r="AD82" t="n">
        <v>304310.4546958587</v>
      </c>
      <c r="AE82" t="n">
        <v>416370.989344631</v>
      </c>
      <c r="AF82" t="n">
        <v>1.638574064534688e-06</v>
      </c>
      <c r="AG82" t="n">
        <v>12</v>
      </c>
      <c r="AH82" t="n">
        <v>376633.1265019324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7.3198</v>
      </c>
      <c r="E83" t="n">
        <v>13.66</v>
      </c>
      <c r="F83" t="n">
        <v>10.51</v>
      </c>
      <c r="G83" t="n">
        <v>90.12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173.17</v>
      </c>
      <c r="Q83" t="n">
        <v>197.76</v>
      </c>
      <c r="R83" t="n">
        <v>31.34</v>
      </c>
      <c r="S83" t="n">
        <v>25.4</v>
      </c>
      <c r="T83" t="n">
        <v>2131.28</v>
      </c>
      <c r="U83" t="n">
        <v>0.8100000000000001</v>
      </c>
      <c r="V83" t="n">
        <v>0.88</v>
      </c>
      <c r="W83" t="n">
        <v>2.95</v>
      </c>
      <c r="X83" t="n">
        <v>0.12</v>
      </c>
      <c r="Y83" t="n">
        <v>1</v>
      </c>
      <c r="Z83" t="n">
        <v>10</v>
      </c>
      <c r="AA83" t="n">
        <v>304.627773428897</v>
      </c>
      <c r="AB83" t="n">
        <v>416.8051588342886</v>
      </c>
      <c r="AC83" t="n">
        <v>377.0258594648577</v>
      </c>
      <c r="AD83" t="n">
        <v>304627.773428897</v>
      </c>
      <c r="AE83" t="n">
        <v>416805.1588342886</v>
      </c>
      <c r="AF83" t="n">
        <v>1.637746219373388e-06</v>
      </c>
      <c r="AG83" t="n">
        <v>12</v>
      </c>
      <c r="AH83" t="n">
        <v>377025.8594648577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7.3226</v>
      </c>
      <c r="E84" t="n">
        <v>13.66</v>
      </c>
      <c r="F84" t="n">
        <v>10.51</v>
      </c>
      <c r="G84" t="n">
        <v>90.08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173.16</v>
      </c>
      <c r="Q84" t="n">
        <v>197.75</v>
      </c>
      <c r="R84" t="n">
        <v>31.06</v>
      </c>
      <c r="S84" t="n">
        <v>25.4</v>
      </c>
      <c r="T84" t="n">
        <v>1991.32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304.5545234568818</v>
      </c>
      <c r="AB84" t="n">
        <v>416.7049349910164</v>
      </c>
      <c r="AC84" t="n">
        <v>376.9352008445226</v>
      </c>
      <c r="AD84" t="n">
        <v>304554.5234568818</v>
      </c>
      <c r="AE84" t="n">
        <v>416704.9349910165</v>
      </c>
      <c r="AF84" t="n">
        <v>1.63837269679275e-06</v>
      </c>
      <c r="AG84" t="n">
        <v>12</v>
      </c>
      <c r="AH84" t="n">
        <v>376935.2008445226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7.326</v>
      </c>
      <c r="E85" t="n">
        <v>13.65</v>
      </c>
      <c r="F85" t="n">
        <v>10.5</v>
      </c>
      <c r="G85" t="n">
        <v>90.02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173.05</v>
      </c>
      <c r="Q85" t="n">
        <v>197.75</v>
      </c>
      <c r="R85" t="n">
        <v>30.86</v>
      </c>
      <c r="S85" t="n">
        <v>25.4</v>
      </c>
      <c r="T85" t="n">
        <v>1893.31</v>
      </c>
      <c r="U85" t="n">
        <v>0.82</v>
      </c>
      <c r="V85" t="n">
        <v>0.89</v>
      </c>
      <c r="W85" t="n">
        <v>2.95</v>
      </c>
      <c r="X85" t="n">
        <v>0.11</v>
      </c>
      <c r="Y85" t="n">
        <v>1</v>
      </c>
      <c r="Z85" t="n">
        <v>10</v>
      </c>
      <c r="AA85" t="n">
        <v>304.3517171604317</v>
      </c>
      <c r="AB85" t="n">
        <v>416.4274464690312</v>
      </c>
      <c r="AC85" t="n">
        <v>376.684195437618</v>
      </c>
      <c r="AD85" t="n">
        <v>304351.7171604317</v>
      </c>
      <c r="AE85" t="n">
        <v>416427.4464690312</v>
      </c>
      <c r="AF85" t="n">
        <v>1.639133419373404e-06</v>
      </c>
      <c r="AG85" t="n">
        <v>12</v>
      </c>
      <c r="AH85" t="n">
        <v>376684.1954376179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7.3247</v>
      </c>
      <c r="E86" t="n">
        <v>13.65</v>
      </c>
      <c r="F86" t="n">
        <v>10.51</v>
      </c>
      <c r="G86" t="n">
        <v>90.05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173.13</v>
      </c>
      <c r="Q86" t="n">
        <v>197.77</v>
      </c>
      <c r="R86" t="n">
        <v>30.95</v>
      </c>
      <c r="S86" t="n">
        <v>25.4</v>
      </c>
      <c r="T86" t="n">
        <v>1937.71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304.4829061310355</v>
      </c>
      <c r="AB86" t="n">
        <v>416.6069450062602</v>
      </c>
      <c r="AC86" t="n">
        <v>376.8465628863817</v>
      </c>
      <c r="AD86" t="n">
        <v>304482.9061310355</v>
      </c>
      <c r="AE86" t="n">
        <v>416606.9450062602</v>
      </c>
      <c r="AF86" t="n">
        <v>1.638842554857272e-06</v>
      </c>
      <c r="AG86" t="n">
        <v>12</v>
      </c>
      <c r="AH86" t="n">
        <v>376846.5628863816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7.3212</v>
      </c>
      <c r="E87" t="n">
        <v>13.66</v>
      </c>
      <c r="F87" t="n">
        <v>10.51</v>
      </c>
      <c r="G87" t="n">
        <v>90.09999999999999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173.34</v>
      </c>
      <c r="Q87" t="n">
        <v>197.77</v>
      </c>
      <c r="R87" t="n">
        <v>31.2</v>
      </c>
      <c r="S87" t="n">
        <v>25.4</v>
      </c>
      <c r="T87" t="n">
        <v>2062</v>
      </c>
      <c r="U87" t="n">
        <v>0.8100000000000001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304.7212215831174</v>
      </c>
      <c r="AB87" t="n">
        <v>416.9330187215344</v>
      </c>
      <c r="AC87" t="n">
        <v>377.1415165839175</v>
      </c>
      <c r="AD87" t="n">
        <v>304721.2215831174</v>
      </c>
      <c r="AE87" t="n">
        <v>416933.0187215344</v>
      </c>
      <c r="AF87" t="n">
        <v>1.638059458083069e-06</v>
      </c>
      <c r="AG87" t="n">
        <v>12</v>
      </c>
      <c r="AH87" t="n">
        <v>377141.5165839174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7.318</v>
      </c>
      <c r="E88" t="n">
        <v>13.66</v>
      </c>
      <c r="F88" t="n">
        <v>10.52</v>
      </c>
      <c r="G88" t="n">
        <v>90.15000000000001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173.45</v>
      </c>
      <c r="Q88" t="n">
        <v>197.77</v>
      </c>
      <c r="R88" t="n">
        <v>31.3</v>
      </c>
      <c r="S88" t="n">
        <v>25.4</v>
      </c>
      <c r="T88" t="n">
        <v>2111.09</v>
      </c>
      <c r="U88" t="n">
        <v>0.8100000000000001</v>
      </c>
      <c r="V88" t="n">
        <v>0.88</v>
      </c>
      <c r="W88" t="n">
        <v>2.95</v>
      </c>
      <c r="X88" t="n">
        <v>0.13</v>
      </c>
      <c r="Y88" t="n">
        <v>1</v>
      </c>
      <c r="Z88" t="n">
        <v>10</v>
      </c>
      <c r="AA88" t="n">
        <v>304.9196202235116</v>
      </c>
      <c r="AB88" t="n">
        <v>417.204476494052</v>
      </c>
      <c r="AC88" t="n">
        <v>377.3870668076193</v>
      </c>
      <c r="AD88" t="n">
        <v>304919.6202235116</v>
      </c>
      <c r="AE88" t="n">
        <v>417204.476494052</v>
      </c>
      <c r="AF88" t="n">
        <v>1.637343483889513e-06</v>
      </c>
      <c r="AG88" t="n">
        <v>12</v>
      </c>
      <c r="AH88" t="n">
        <v>377387.0668076193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7.3241</v>
      </c>
      <c r="E89" t="n">
        <v>13.65</v>
      </c>
      <c r="F89" t="n">
        <v>10.51</v>
      </c>
      <c r="G89" t="n">
        <v>90.05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173.11</v>
      </c>
      <c r="Q89" t="n">
        <v>197.85</v>
      </c>
      <c r="R89" t="n">
        <v>30.99</v>
      </c>
      <c r="S89" t="n">
        <v>25.4</v>
      </c>
      <c r="T89" t="n">
        <v>1958.5</v>
      </c>
      <c r="U89" t="n">
        <v>0.82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304.4821348680055</v>
      </c>
      <c r="AB89" t="n">
        <v>416.6058897301569</v>
      </c>
      <c r="AC89" t="n">
        <v>376.8456083243485</v>
      </c>
      <c r="AD89" t="n">
        <v>304482.1348680055</v>
      </c>
      <c r="AE89" t="n">
        <v>416605.8897301569</v>
      </c>
      <c r="AF89" t="n">
        <v>1.63870830969598e-06</v>
      </c>
      <c r="AG89" t="n">
        <v>12</v>
      </c>
      <c r="AH89" t="n">
        <v>376845.6083243485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7.3233</v>
      </c>
      <c r="E90" t="n">
        <v>13.66</v>
      </c>
      <c r="F90" t="n">
        <v>10.51</v>
      </c>
      <c r="G90" t="n">
        <v>90.06999999999999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173.05</v>
      </c>
      <c r="Q90" t="n">
        <v>197.75</v>
      </c>
      <c r="R90" t="n">
        <v>31.06</v>
      </c>
      <c r="S90" t="n">
        <v>25.4</v>
      </c>
      <c r="T90" t="n">
        <v>1989.05</v>
      </c>
      <c r="U90" t="n">
        <v>0.82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304.4563362554511</v>
      </c>
      <c r="AB90" t="n">
        <v>416.5705909303053</v>
      </c>
      <c r="AC90" t="n">
        <v>376.8136783924126</v>
      </c>
      <c r="AD90" t="n">
        <v>304456.3362554511</v>
      </c>
      <c r="AE90" t="n">
        <v>416570.5909303054</v>
      </c>
      <c r="AF90" t="n">
        <v>1.638529316147591e-06</v>
      </c>
      <c r="AG90" t="n">
        <v>12</v>
      </c>
      <c r="AH90" t="n">
        <v>376813.6783924126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7.323</v>
      </c>
      <c r="E91" t="n">
        <v>13.66</v>
      </c>
      <c r="F91" t="n">
        <v>10.51</v>
      </c>
      <c r="G91" t="n">
        <v>90.06999999999999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172.91</v>
      </c>
      <c r="Q91" t="n">
        <v>197.75</v>
      </c>
      <c r="R91" t="n">
        <v>31.12</v>
      </c>
      <c r="S91" t="n">
        <v>25.4</v>
      </c>
      <c r="T91" t="n">
        <v>2022.11</v>
      </c>
      <c r="U91" t="n">
        <v>0.82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304.3593422654952</v>
      </c>
      <c r="AB91" t="n">
        <v>416.4378794741748</v>
      </c>
      <c r="AC91" t="n">
        <v>376.6936327313935</v>
      </c>
      <c r="AD91" t="n">
        <v>304359.3422654952</v>
      </c>
      <c r="AE91" t="n">
        <v>416437.8794741748</v>
      </c>
      <c r="AF91" t="n">
        <v>1.638462193566945e-06</v>
      </c>
      <c r="AG91" t="n">
        <v>12</v>
      </c>
      <c r="AH91" t="n">
        <v>376693.6327313935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7.3205</v>
      </c>
      <c r="E92" t="n">
        <v>13.66</v>
      </c>
      <c r="F92" t="n">
        <v>10.51</v>
      </c>
      <c r="G92" t="n">
        <v>90.11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172.89</v>
      </c>
      <c r="Q92" t="n">
        <v>197.76</v>
      </c>
      <c r="R92" t="n">
        <v>31.22</v>
      </c>
      <c r="S92" t="n">
        <v>25.4</v>
      </c>
      <c r="T92" t="n">
        <v>2069.78</v>
      </c>
      <c r="U92" t="n">
        <v>0.8100000000000001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304.4031660163432</v>
      </c>
      <c r="AB92" t="n">
        <v>416.4978410634525</v>
      </c>
      <c r="AC92" t="n">
        <v>376.7478716707472</v>
      </c>
      <c r="AD92" t="n">
        <v>304403.1660163432</v>
      </c>
      <c r="AE92" t="n">
        <v>416497.8410634525</v>
      </c>
      <c r="AF92" t="n">
        <v>1.637902838728229e-06</v>
      </c>
      <c r="AG92" t="n">
        <v>12</v>
      </c>
      <c r="AH92" t="n">
        <v>376747.8716707472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7.3203</v>
      </c>
      <c r="E93" t="n">
        <v>13.66</v>
      </c>
      <c r="F93" t="n">
        <v>10.51</v>
      </c>
      <c r="G93" t="n">
        <v>90.11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172.84</v>
      </c>
      <c r="Q93" t="n">
        <v>197.75</v>
      </c>
      <c r="R93" t="n">
        <v>31.35</v>
      </c>
      <c r="S93" t="n">
        <v>25.4</v>
      </c>
      <c r="T93" t="n">
        <v>2138.43</v>
      </c>
      <c r="U93" t="n">
        <v>0.8100000000000001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304.3706923351493</v>
      </c>
      <c r="AB93" t="n">
        <v>416.4534091402053</v>
      </c>
      <c r="AC93" t="n">
        <v>376.707680267894</v>
      </c>
      <c r="AD93" t="n">
        <v>304370.6923351493</v>
      </c>
      <c r="AE93" t="n">
        <v>416453.4091402054</v>
      </c>
      <c r="AF93" t="n">
        <v>1.637858090341132e-06</v>
      </c>
      <c r="AG93" t="n">
        <v>12</v>
      </c>
      <c r="AH93" t="n">
        <v>376707.6802678941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7.3199</v>
      </c>
      <c r="E94" t="n">
        <v>13.66</v>
      </c>
      <c r="F94" t="n">
        <v>10.51</v>
      </c>
      <c r="G94" t="n">
        <v>90.12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172.71</v>
      </c>
      <c r="Q94" t="n">
        <v>197.75</v>
      </c>
      <c r="R94" t="n">
        <v>31.19</v>
      </c>
      <c r="S94" t="n">
        <v>25.4</v>
      </c>
      <c r="T94" t="n">
        <v>2053.95</v>
      </c>
      <c r="U94" t="n">
        <v>0.8100000000000001</v>
      </c>
      <c r="V94" t="n">
        <v>0.88</v>
      </c>
      <c r="W94" t="n">
        <v>2.95</v>
      </c>
      <c r="X94" t="n">
        <v>0.12</v>
      </c>
      <c r="Y94" t="n">
        <v>1</v>
      </c>
      <c r="Z94" t="n">
        <v>10</v>
      </c>
      <c r="AA94" t="n">
        <v>304.283436235562</v>
      </c>
      <c r="AB94" t="n">
        <v>416.3340214952826</v>
      </c>
      <c r="AC94" t="n">
        <v>376.5996868122411</v>
      </c>
      <c r="AD94" t="n">
        <v>304283.436235562</v>
      </c>
      <c r="AE94" t="n">
        <v>416334.0214952826</v>
      </c>
      <c r="AF94" t="n">
        <v>1.637768593566937e-06</v>
      </c>
      <c r="AG94" t="n">
        <v>12</v>
      </c>
      <c r="AH94" t="n">
        <v>376599.6868122412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7.3212</v>
      </c>
      <c r="E95" t="n">
        <v>13.66</v>
      </c>
      <c r="F95" t="n">
        <v>10.51</v>
      </c>
      <c r="G95" t="n">
        <v>90.09999999999999</v>
      </c>
      <c r="H95" t="n">
        <v>1.45</v>
      </c>
      <c r="I95" t="n">
        <v>7</v>
      </c>
      <c r="J95" t="n">
        <v>297.95</v>
      </c>
      <c r="K95" t="n">
        <v>59.19</v>
      </c>
      <c r="L95" t="n">
        <v>24.25</v>
      </c>
      <c r="M95" t="n">
        <v>5</v>
      </c>
      <c r="N95" t="n">
        <v>84.51000000000001</v>
      </c>
      <c r="O95" t="n">
        <v>36981.53</v>
      </c>
      <c r="P95" t="n">
        <v>172.49</v>
      </c>
      <c r="Q95" t="n">
        <v>197.77</v>
      </c>
      <c r="R95" t="n">
        <v>31.23</v>
      </c>
      <c r="S95" t="n">
        <v>25.4</v>
      </c>
      <c r="T95" t="n">
        <v>2075.46</v>
      </c>
      <c r="U95" t="n">
        <v>0.8100000000000001</v>
      </c>
      <c r="V95" t="n">
        <v>0.89</v>
      </c>
      <c r="W95" t="n">
        <v>2.95</v>
      </c>
      <c r="X95" t="n">
        <v>0.12</v>
      </c>
      <c r="Y95" t="n">
        <v>1</v>
      </c>
      <c r="Z95" t="n">
        <v>10</v>
      </c>
      <c r="AA95" t="n">
        <v>304.0894037415184</v>
      </c>
      <c r="AB95" t="n">
        <v>416.0685376768227</v>
      </c>
      <c r="AC95" t="n">
        <v>376.3595403968062</v>
      </c>
      <c r="AD95" t="n">
        <v>304089.4037415184</v>
      </c>
      <c r="AE95" t="n">
        <v>416068.5376768227</v>
      </c>
      <c r="AF95" t="n">
        <v>1.638059458083069e-06</v>
      </c>
      <c r="AG95" t="n">
        <v>12</v>
      </c>
      <c r="AH95" t="n">
        <v>376359.5403968062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7.3248</v>
      </c>
      <c r="E96" t="n">
        <v>13.65</v>
      </c>
      <c r="F96" t="n">
        <v>10.51</v>
      </c>
      <c r="G96" t="n">
        <v>90.04000000000001</v>
      </c>
      <c r="H96" t="n">
        <v>1.46</v>
      </c>
      <c r="I96" t="n">
        <v>7</v>
      </c>
      <c r="J96" t="n">
        <v>298.47</v>
      </c>
      <c r="K96" t="n">
        <v>59.19</v>
      </c>
      <c r="L96" t="n">
        <v>24.5</v>
      </c>
      <c r="M96" t="n">
        <v>5</v>
      </c>
      <c r="N96" t="n">
        <v>84.78</v>
      </c>
      <c r="O96" t="n">
        <v>37045.99</v>
      </c>
      <c r="P96" t="n">
        <v>172.17</v>
      </c>
      <c r="Q96" t="n">
        <v>197.75</v>
      </c>
      <c r="R96" t="n">
        <v>31.06</v>
      </c>
      <c r="S96" t="n">
        <v>25.4</v>
      </c>
      <c r="T96" t="n">
        <v>1991.67</v>
      </c>
      <c r="U96" t="n">
        <v>0.82</v>
      </c>
      <c r="V96" t="n">
        <v>0.89</v>
      </c>
      <c r="W96" t="n">
        <v>2.95</v>
      </c>
      <c r="X96" t="n">
        <v>0.12</v>
      </c>
      <c r="Y96" t="n">
        <v>1</v>
      </c>
      <c r="Z96" t="n">
        <v>10</v>
      </c>
      <c r="AA96" t="n">
        <v>303.767326372101</v>
      </c>
      <c r="AB96" t="n">
        <v>415.6278572109351</v>
      </c>
      <c r="AC96" t="n">
        <v>375.9609178560839</v>
      </c>
      <c r="AD96" t="n">
        <v>303767.326372101</v>
      </c>
      <c r="AE96" t="n">
        <v>415627.8572109351</v>
      </c>
      <c r="AF96" t="n">
        <v>1.63886492905082e-06</v>
      </c>
      <c r="AG96" t="n">
        <v>12</v>
      </c>
      <c r="AH96" t="n">
        <v>375960.917856084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7.36</v>
      </c>
      <c r="E97" t="n">
        <v>13.59</v>
      </c>
      <c r="F97" t="n">
        <v>10.49</v>
      </c>
      <c r="G97" t="n">
        <v>104.89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171.95</v>
      </c>
      <c r="Q97" t="n">
        <v>197.75</v>
      </c>
      <c r="R97" t="n">
        <v>30.48</v>
      </c>
      <c r="S97" t="n">
        <v>25.4</v>
      </c>
      <c r="T97" t="n">
        <v>1706.99</v>
      </c>
      <c r="U97" t="n">
        <v>0.83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302.703442359075</v>
      </c>
      <c r="AB97" t="n">
        <v>414.1722041690629</v>
      </c>
      <c r="AC97" t="n">
        <v>374.6441902975062</v>
      </c>
      <c r="AD97" t="n">
        <v>302703.442359075</v>
      </c>
      <c r="AE97" t="n">
        <v>414172.2041690629</v>
      </c>
      <c r="AF97" t="n">
        <v>1.646740645179942e-06</v>
      </c>
      <c r="AG97" t="n">
        <v>12</v>
      </c>
      <c r="AH97" t="n">
        <v>374644.1902975062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7.3615</v>
      </c>
      <c r="E98" t="n">
        <v>13.58</v>
      </c>
      <c r="F98" t="n">
        <v>10.49</v>
      </c>
      <c r="G98" t="n">
        <v>104.86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171.94</v>
      </c>
      <c r="Q98" t="n">
        <v>197.77</v>
      </c>
      <c r="R98" t="n">
        <v>30.23</v>
      </c>
      <c r="S98" t="n">
        <v>25.4</v>
      </c>
      <c r="T98" t="n">
        <v>1582.82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302.6613685562546</v>
      </c>
      <c r="AB98" t="n">
        <v>414.1146369358787</v>
      </c>
      <c r="AC98" t="n">
        <v>374.5921172002609</v>
      </c>
      <c r="AD98" t="n">
        <v>302661.3685562545</v>
      </c>
      <c r="AE98" t="n">
        <v>414114.6369358787</v>
      </c>
      <c r="AF98" t="n">
        <v>1.647076258083171e-06</v>
      </c>
      <c r="AG98" t="n">
        <v>12</v>
      </c>
      <c r="AH98" t="n">
        <v>374592.1172002609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7.3644</v>
      </c>
      <c r="E99" t="n">
        <v>13.58</v>
      </c>
      <c r="F99" t="n">
        <v>10.48</v>
      </c>
      <c r="G99" t="n">
        <v>104.81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172.06</v>
      </c>
      <c r="Q99" t="n">
        <v>197.75</v>
      </c>
      <c r="R99" t="n">
        <v>30.21</v>
      </c>
      <c r="S99" t="n">
        <v>25.4</v>
      </c>
      <c r="T99" t="n">
        <v>1570.86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302.6420064181713</v>
      </c>
      <c r="AB99" t="n">
        <v>414.0881448043559</v>
      </c>
      <c r="AC99" t="n">
        <v>374.5681534405887</v>
      </c>
      <c r="AD99" t="n">
        <v>302642.0064181713</v>
      </c>
      <c r="AE99" t="n">
        <v>414088.1448043559</v>
      </c>
      <c r="AF99" t="n">
        <v>1.647725109696082e-06</v>
      </c>
      <c r="AG99" t="n">
        <v>12</v>
      </c>
      <c r="AH99" t="n">
        <v>374568.1534405887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7.3596</v>
      </c>
      <c r="E100" t="n">
        <v>13.59</v>
      </c>
      <c r="F100" t="n">
        <v>10.49</v>
      </c>
      <c r="G100" t="n">
        <v>104.89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172.31</v>
      </c>
      <c r="Q100" t="n">
        <v>197.75</v>
      </c>
      <c r="R100" t="n">
        <v>30.38</v>
      </c>
      <c r="S100" t="n">
        <v>25.4</v>
      </c>
      <c r="T100" t="n">
        <v>1653.89</v>
      </c>
      <c r="U100" t="n">
        <v>0.84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302.9788903283193</v>
      </c>
      <c r="AB100" t="n">
        <v>414.5490842324896</v>
      </c>
      <c r="AC100" t="n">
        <v>374.985101456634</v>
      </c>
      <c r="AD100" t="n">
        <v>302978.8903283193</v>
      </c>
      <c r="AE100" t="n">
        <v>414549.0842324896</v>
      </c>
      <c r="AF100" t="n">
        <v>1.646651148405747e-06</v>
      </c>
      <c r="AG100" t="n">
        <v>12</v>
      </c>
      <c r="AH100" t="n">
        <v>374985.1014566339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7.3617</v>
      </c>
      <c r="E101" t="n">
        <v>13.58</v>
      </c>
      <c r="F101" t="n">
        <v>10.49</v>
      </c>
      <c r="G101" t="n">
        <v>104.86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172.34</v>
      </c>
      <c r="Q101" t="n">
        <v>197.75</v>
      </c>
      <c r="R101" t="n">
        <v>30.35</v>
      </c>
      <c r="S101" t="n">
        <v>25.4</v>
      </c>
      <c r="T101" t="n">
        <v>1641.09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302.9524359654632</v>
      </c>
      <c r="AB101" t="n">
        <v>414.5128882061458</v>
      </c>
      <c r="AC101" t="n">
        <v>374.952359928243</v>
      </c>
      <c r="AD101" t="n">
        <v>302952.4359654632</v>
      </c>
      <c r="AE101" t="n">
        <v>414512.8882061458</v>
      </c>
      <c r="AF101" t="n">
        <v>1.647121006470269e-06</v>
      </c>
      <c r="AG101" t="n">
        <v>12</v>
      </c>
      <c r="AH101" t="n">
        <v>374952.359928243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7.3644</v>
      </c>
      <c r="E102" t="n">
        <v>13.58</v>
      </c>
      <c r="F102" t="n">
        <v>10.48</v>
      </c>
      <c r="G102" t="n">
        <v>104.81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172.6</v>
      </c>
      <c r="Q102" t="n">
        <v>197.75</v>
      </c>
      <c r="R102" t="n">
        <v>30.28</v>
      </c>
      <c r="S102" t="n">
        <v>25.4</v>
      </c>
      <c r="T102" t="n">
        <v>1607.54</v>
      </c>
      <c r="U102" t="n">
        <v>0.84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303.0410419982807</v>
      </c>
      <c r="AB102" t="n">
        <v>414.6341228892689</v>
      </c>
      <c r="AC102" t="n">
        <v>375.0620241433627</v>
      </c>
      <c r="AD102" t="n">
        <v>303041.0419982807</v>
      </c>
      <c r="AE102" t="n">
        <v>414634.1228892689</v>
      </c>
      <c r="AF102" t="n">
        <v>1.647725109696082e-06</v>
      </c>
      <c r="AG102" t="n">
        <v>12</v>
      </c>
      <c r="AH102" t="n">
        <v>375062.0241433628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7.3574</v>
      </c>
      <c r="E103" t="n">
        <v>13.59</v>
      </c>
      <c r="F103" t="n">
        <v>10.49</v>
      </c>
      <c r="G103" t="n">
        <v>104.93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172.93</v>
      </c>
      <c r="Q103" t="n">
        <v>197.83</v>
      </c>
      <c r="R103" t="n">
        <v>30.51</v>
      </c>
      <c r="S103" t="n">
        <v>25.4</v>
      </c>
      <c r="T103" t="n">
        <v>1719.72</v>
      </c>
      <c r="U103" t="n">
        <v>0.83</v>
      </c>
      <c r="V103" t="n">
        <v>0.89</v>
      </c>
      <c r="W103" t="n">
        <v>2.95</v>
      </c>
      <c r="X103" t="n">
        <v>0.1</v>
      </c>
      <c r="Y103" t="n">
        <v>1</v>
      </c>
      <c r="Z103" t="n">
        <v>10</v>
      </c>
      <c r="AA103" t="n">
        <v>303.4884548679589</v>
      </c>
      <c r="AB103" t="n">
        <v>415.2462929160254</v>
      </c>
      <c r="AC103" t="n">
        <v>375.6157695219516</v>
      </c>
      <c r="AD103" t="n">
        <v>303488.4548679589</v>
      </c>
      <c r="AE103" t="n">
        <v>415246.2929160254</v>
      </c>
      <c r="AF103" t="n">
        <v>1.646158916147677e-06</v>
      </c>
      <c r="AG103" t="n">
        <v>12</v>
      </c>
      <c r="AH103" t="n">
        <v>375615.7695219516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7.3612</v>
      </c>
      <c r="E104" t="n">
        <v>13.58</v>
      </c>
      <c r="F104" t="n">
        <v>10.49</v>
      </c>
      <c r="G104" t="n">
        <v>104.86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173.04</v>
      </c>
      <c r="Q104" t="n">
        <v>197.75</v>
      </c>
      <c r="R104" t="n">
        <v>30.43</v>
      </c>
      <c r="S104" t="n">
        <v>25.4</v>
      </c>
      <c r="T104" t="n">
        <v>1681.28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303.4815070043707</v>
      </c>
      <c r="AB104" t="n">
        <v>415.2367865425459</v>
      </c>
      <c r="AC104" t="n">
        <v>375.6071704234147</v>
      </c>
      <c r="AD104" t="n">
        <v>303481.5070043707</v>
      </c>
      <c r="AE104" t="n">
        <v>415236.7865425459</v>
      </c>
      <c r="AF104" t="n">
        <v>1.647009135502525e-06</v>
      </c>
      <c r="AG104" t="n">
        <v>12</v>
      </c>
      <c r="AH104" t="n">
        <v>375607.1704234147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7.3617</v>
      </c>
      <c r="E105" t="n">
        <v>13.58</v>
      </c>
      <c r="F105" t="n">
        <v>10.49</v>
      </c>
      <c r="G105" t="n">
        <v>104.86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172.95</v>
      </c>
      <c r="Q105" t="n">
        <v>197.76</v>
      </c>
      <c r="R105" t="n">
        <v>30.3</v>
      </c>
      <c r="S105" t="n">
        <v>25.4</v>
      </c>
      <c r="T105" t="n">
        <v>1615.48</v>
      </c>
      <c r="U105" t="n">
        <v>0.84</v>
      </c>
      <c r="V105" t="n">
        <v>0.89</v>
      </c>
      <c r="W105" t="n">
        <v>2.95</v>
      </c>
      <c r="X105" t="n">
        <v>0.1</v>
      </c>
      <c r="Y105" t="n">
        <v>1</v>
      </c>
      <c r="Z105" t="n">
        <v>10</v>
      </c>
      <c r="AA105" t="n">
        <v>303.403363703057</v>
      </c>
      <c r="AB105" t="n">
        <v>415.1298674302495</v>
      </c>
      <c r="AC105" t="n">
        <v>375.510455521134</v>
      </c>
      <c r="AD105" t="n">
        <v>303403.3637030571</v>
      </c>
      <c r="AE105" t="n">
        <v>415129.8674302495</v>
      </c>
      <c r="AF105" t="n">
        <v>1.647121006470269e-06</v>
      </c>
      <c r="AG105" t="n">
        <v>12</v>
      </c>
      <c r="AH105" t="n">
        <v>375510.455521134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7.3639</v>
      </c>
      <c r="E106" t="n">
        <v>13.58</v>
      </c>
      <c r="F106" t="n">
        <v>10.48</v>
      </c>
      <c r="G106" t="n">
        <v>104.81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172.87</v>
      </c>
      <c r="Q106" t="n">
        <v>197.77</v>
      </c>
      <c r="R106" t="n">
        <v>30.15</v>
      </c>
      <c r="S106" t="n">
        <v>25.4</v>
      </c>
      <c r="T106" t="n">
        <v>1541.09</v>
      </c>
      <c r="U106" t="n">
        <v>0.84</v>
      </c>
      <c r="V106" t="n">
        <v>0.89</v>
      </c>
      <c r="W106" t="n">
        <v>2.95</v>
      </c>
      <c r="X106" t="n">
        <v>0.09</v>
      </c>
      <c r="Y106" t="n">
        <v>1</v>
      </c>
      <c r="Z106" t="n">
        <v>10</v>
      </c>
      <c r="AA106" t="n">
        <v>303.2521529382486</v>
      </c>
      <c r="AB106" t="n">
        <v>414.9229741908904</v>
      </c>
      <c r="AC106" t="n">
        <v>375.3233078821629</v>
      </c>
      <c r="AD106" t="n">
        <v>303252.1529382486</v>
      </c>
      <c r="AE106" t="n">
        <v>414922.9741908904</v>
      </c>
      <c r="AF106" t="n">
        <v>1.647613238728339e-06</v>
      </c>
      <c r="AG106" t="n">
        <v>12</v>
      </c>
      <c r="AH106" t="n">
        <v>375323.3078821629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7.3623</v>
      </c>
      <c r="E107" t="n">
        <v>13.58</v>
      </c>
      <c r="F107" t="n">
        <v>10.48</v>
      </c>
      <c r="G107" t="n">
        <v>104.84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173.07</v>
      </c>
      <c r="Q107" t="n">
        <v>197.76</v>
      </c>
      <c r="R107" t="n">
        <v>30.32</v>
      </c>
      <c r="S107" t="n">
        <v>25.4</v>
      </c>
      <c r="T107" t="n">
        <v>1627.48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303.4370947107514</v>
      </c>
      <c r="AB107" t="n">
        <v>415.176019683084</v>
      </c>
      <c r="AC107" t="n">
        <v>375.552203067733</v>
      </c>
      <c r="AD107" t="n">
        <v>303437.0947107514</v>
      </c>
      <c r="AE107" t="n">
        <v>415176.019683084</v>
      </c>
      <c r="AF107" t="n">
        <v>1.647255251631561e-06</v>
      </c>
      <c r="AG107" t="n">
        <v>12</v>
      </c>
      <c r="AH107" t="n">
        <v>375552.203067733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7.3615</v>
      </c>
      <c r="E108" t="n">
        <v>13.58</v>
      </c>
      <c r="F108" t="n">
        <v>10.49</v>
      </c>
      <c r="G108" t="n">
        <v>104.86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173.14</v>
      </c>
      <c r="Q108" t="n">
        <v>197.75</v>
      </c>
      <c r="R108" t="n">
        <v>30.37</v>
      </c>
      <c r="S108" t="n">
        <v>25.4</v>
      </c>
      <c r="T108" t="n">
        <v>1652.14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303.5484636157329</v>
      </c>
      <c r="AB108" t="n">
        <v>415.3283995321289</v>
      </c>
      <c r="AC108" t="n">
        <v>375.6900399978516</v>
      </c>
      <c r="AD108" t="n">
        <v>303548.4636157329</v>
      </c>
      <c r="AE108" t="n">
        <v>415328.3995321289</v>
      </c>
      <c r="AF108" t="n">
        <v>1.647076258083171e-06</v>
      </c>
      <c r="AG108" t="n">
        <v>12</v>
      </c>
      <c r="AH108" t="n">
        <v>375690.0399978516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7.3627</v>
      </c>
      <c r="E109" t="n">
        <v>13.58</v>
      </c>
      <c r="F109" t="n">
        <v>10.48</v>
      </c>
      <c r="G109" t="n">
        <v>104.84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173.09</v>
      </c>
      <c r="Q109" t="n">
        <v>197.78</v>
      </c>
      <c r="R109" t="n">
        <v>30.27</v>
      </c>
      <c r="S109" t="n">
        <v>25.4</v>
      </c>
      <c r="T109" t="n">
        <v>1598.74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303.4425905098543</v>
      </c>
      <c r="AB109" t="n">
        <v>415.1835392778739</v>
      </c>
      <c r="AC109" t="n">
        <v>375.55900500295</v>
      </c>
      <c r="AD109" t="n">
        <v>303442.5905098543</v>
      </c>
      <c r="AE109" t="n">
        <v>415183.5392778739</v>
      </c>
      <c r="AF109" t="n">
        <v>1.647344748405755e-06</v>
      </c>
      <c r="AG109" t="n">
        <v>12</v>
      </c>
      <c r="AH109" t="n">
        <v>375559.00500295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7.3596</v>
      </c>
      <c r="E110" t="n">
        <v>13.59</v>
      </c>
      <c r="F110" t="n">
        <v>10.49</v>
      </c>
      <c r="G110" t="n">
        <v>104.89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173.1</v>
      </c>
      <c r="Q110" t="n">
        <v>197.8</v>
      </c>
      <c r="R110" t="n">
        <v>30.41</v>
      </c>
      <c r="S110" t="n">
        <v>25.4</v>
      </c>
      <c r="T110" t="n">
        <v>1673.26</v>
      </c>
      <c r="U110" t="n">
        <v>0.84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303.5630453459693</v>
      </c>
      <c r="AB110" t="n">
        <v>415.3483508987389</v>
      </c>
      <c r="AC110" t="n">
        <v>375.7080872340342</v>
      </c>
      <c r="AD110" t="n">
        <v>303563.0453459693</v>
      </c>
      <c r="AE110" t="n">
        <v>415348.350898739</v>
      </c>
      <c r="AF110" t="n">
        <v>1.646651148405747e-06</v>
      </c>
      <c r="AG110" t="n">
        <v>12</v>
      </c>
      <c r="AH110" t="n">
        <v>375708.0872340342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7.3617</v>
      </c>
      <c r="E111" t="n">
        <v>13.58</v>
      </c>
      <c r="F111" t="n">
        <v>10.49</v>
      </c>
      <c r="G111" t="n">
        <v>104.86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173.07</v>
      </c>
      <c r="Q111" t="n">
        <v>197.77</v>
      </c>
      <c r="R111" t="n">
        <v>30.43</v>
      </c>
      <c r="S111" t="n">
        <v>25.4</v>
      </c>
      <c r="T111" t="n">
        <v>1681.23</v>
      </c>
      <c r="U111" t="n">
        <v>0.83</v>
      </c>
      <c r="V111" t="n">
        <v>0.89</v>
      </c>
      <c r="W111" t="n">
        <v>2.95</v>
      </c>
      <c r="X111" t="n">
        <v>0.1</v>
      </c>
      <c r="Y111" t="n">
        <v>1</v>
      </c>
      <c r="Z111" t="n">
        <v>10</v>
      </c>
      <c r="AA111" t="n">
        <v>303.4920707989773</v>
      </c>
      <c r="AB111" t="n">
        <v>415.2512403923683</v>
      </c>
      <c r="AC111" t="n">
        <v>375.6202448180962</v>
      </c>
      <c r="AD111" t="n">
        <v>303492.0707989773</v>
      </c>
      <c r="AE111" t="n">
        <v>415251.2403923683</v>
      </c>
      <c r="AF111" t="n">
        <v>1.647121006470269e-06</v>
      </c>
      <c r="AG111" t="n">
        <v>12</v>
      </c>
      <c r="AH111" t="n">
        <v>375620.2448180962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7.3621</v>
      </c>
      <c r="E112" t="n">
        <v>13.58</v>
      </c>
      <c r="F112" t="n">
        <v>10.48</v>
      </c>
      <c r="G112" t="n">
        <v>104.85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173.04</v>
      </c>
      <c r="Q112" t="n">
        <v>197.75</v>
      </c>
      <c r="R112" t="n">
        <v>30.35</v>
      </c>
      <c r="S112" t="n">
        <v>25.4</v>
      </c>
      <c r="T112" t="n">
        <v>1639.99</v>
      </c>
      <c r="U112" t="n">
        <v>0.84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303.4195628745409</v>
      </c>
      <c r="AB112" t="n">
        <v>415.1520318513307</v>
      </c>
      <c r="AC112" t="n">
        <v>375.5305046009751</v>
      </c>
      <c r="AD112" t="n">
        <v>303419.5628745409</v>
      </c>
      <c r="AE112" t="n">
        <v>415152.0318513307</v>
      </c>
      <c r="AF112" t="n">
        <v>1.647210503244463e-06</v>
      </c>
      <c r="AG112" t="n">
        <v>12</v>
      </c>
      <c r="AH112" t="n">
        <v>375530.5046009751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7.3615</v>
      </c>
      <c r="E113" t="n">
        <v>13.58</v>
      </c>
      <c r="F113" t="n">
        <v>10.49</v>
      </c>
      <c r="G113" t="n">
        <v>104.86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172.94</v>
      </c>
      <c r="Q113" t="n">
        <v>197.75</v>
      </c>
      <c r="R113" t="n">
        <v>30.4</v>
      </c>
      <c r="S113" t="n">
        <v>25.4</v>
      </c>
      <c r="T113" t="n">
        <v>1666.24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303.4006144391532</v>
      </c>
      <c r="AB113" t="n">
        <v>415.1261057660872</v>
      </c>
      <c r="AC113" t="n">
        <v>375.5070528649198</v>
      </c>
      <c r="AD113" t="n">
        <v>303400.6144391532</v>
      </c>
      <c r="AE113" t="n">
        <v>415126.1057660872</v>
      </c>
      <c r="AF113" t="n">
        <v>1.647076258083171e-06</v>
      </c>
      <c r="AG113" t="n">
        <v>12</v>
      </c>
      <c r="AH113" t="n">
        <v>375507.0528649198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7.3623</v>
      </c>
      <c r="E114" t="n">
        <v>13.58</v>
      </c>
      <c r="F114" t="n">
        <v>10.48</v>
      </c>
      <c r="G114" t="n">
        <v>104.84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172.82</v>
      </c>
      <c r="Q114" t="n">
        <v>197.77</v>
      </c>
      <c r="R114" t="n">
        <v>30.31</v>
      </c>
      <c r="S114" t="n">
        <v>25.4</v>
      </c>
      <c r="T114" t="n">
        <v>1620.34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303.2523033219546</v>
      </c>
      <c r="AB114" t="n">
        <v>414.9231799525113</v>
      </c>
      <c r="AC114" t="n">
        <v>375.3234940061835</v>
      </c>
      <c r="AD114" t="n">
        <v>303252.3033219546</v>
      </c>
      <c r="AE114" t="n">
        <v>414923.1799525113</v>
      </c>
      <c r="AF114" t="n">
        <v>1.647255251631561e-06</v>
      </c>
      <c r="AG114" t="n">
        <v>12</v>
      </c>
      <c r="AH114" t="n">
        <v>375323.4940061835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7.3632</v>
      </c>
      <c r="E115" t="n">
        <v>13.58</v>
      </c>
      <c r="F115" t="n">
        <v>10.48</v>
      </c>
      <c r="G115" t="n">
        <v>104.83</v>
      </c>
      <c r="H115" t="n">
        <v>1.69</v>
      </c>
      <c r="I115" t="n">
        <v>6</v>
      </c>
      <c r="J115" t="n">
        <v>308.59</v>
      </c>
      <c r="K115" t="n">
        <v>59.19</v>
      </c>
      <c r="L115" t="n">
        <v>29.25</v>
      </c>
      <c r="M115" t="n">
        <v>4</v>
      </c>
      <c r="N115" t="n">
        <v>90.14</v>
      </c>
      <c r="O115" t="n">
        <v>38293.47</v>
      </c>
      <c r="P115" t="n">
        <v>172.71</v>
      </c>
      <c r="Q115" t="n">
        <v>197.78</v>
      </c>
      <c r="R115" t="n">
        <v>30.28</v>
      </c>
      <c r="S115" t="n">
        <v>25.4</v>
      </c>
      <c r="T115" t="n">
        <v>1605.85</v>
      </c>
      <c r="U115" t="n">
        <v>0.84</v>
      </c>
      <c r="V115" t="n">
        <v>0.89</v>
      </c>
      <c r="W115" t="n">
        <v>2.95</v>
      </c>
      <c r="X115" t="n">
        <v>0.09</v>
      </c>
      <c r="Y115" t="n">
        <v>1</v>
      </c>
      <c r="Z115" t="n">
        <v>10</v>
      </c>
      <c r="AA115" t="n">
        <v>303.1501339600591</v>
      </c>
      <c r="AB115" t="n">
        <v>414.7833873241719</v>
      </c>
      <c r="AC115" t="n">
        <v>375.1970429900926</v>
      </c>
      <c r="AD115" t="n">
        <v>303150.1339600591</v>
      </c>
      <c r="AE115" t="n">
        <v>414783.387324172</v>
      </c>
      <c r="AF115" t="n">
        <v>1.647456619373498e-06</v>
      </c>
      <c r="AG115" t="n">
        <v>12</v>
      </c>
      <c r="AH115" t="n">
        <v>375197.0429900926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7.3627</v>
      </c>
      <c r="E116" t="n">
        <v>13.58</v>
      </c>
      <c r="F116" t="n">
        <v>10.48</v>
      </c>
      <c r="G116" t="n">
        <v>104.84</v>
      </c>
      <c r="H116" t="n">
        <v>1.7</v>
      </c>
      <c r="I116" t="n">
        <v>6</v>
      </c>
      <c r="J116" t="n">
        <v>309.13</v>
      </c>
      <c r="K116" t="n">
        <v>59.19</v>
      </c>
      <c r="L116" t="n">
        <v>29.5</v>
      </c>
      <c r="M116" t="n">
        <v>4</v>
      </c>
      <c r="N116" t="n">
        <v>90.44</v>
      </c>
      <c r="O116" t="n">
        <v>38360.36</v>
      </c>
      <c r="P116" t="n">
        <v>172.63</v>
      </c>
      <c r="Q116" t="n">
        <v>197.8</v>
      </c>
      <c r="R116" t="n">
        <v>30.3</v>
      </c>
      <c r="S116" t="n">
        <v>25.4</v>
      </c>
      <c r="T116" t="n">
        <v>1618.17</v>
      </c>
      <c r="U116" t="n">
        <v>0.84</v>
      </c>
      <c r="V116" t="n">
        <v>0.89</v>
      </c>
      <c r="W116" t="n">
        <v>2.95</v>
      </c>
      <c r="X116" t="n">
        <v>0.09</v>
      </c>
      <c r="Y116" t="n">
        <v>1</v>
      </c>
      <c r="Z116" t="n">
        <v>10</v>
      </c>
      <c r="AA116" t="n">
        <v>303.1025928268302</v>
      </c>
      <c r="AB116" t="n">
        <v>414.7183394483213</v>
      </c>
      <c r="AC116" t="n">
        <v>375.1382031922179</v>
      </c>
      <c r="AD116" t="n">
        <v>303102.5928268302</v>
      </c>
      <c r="AE116" t="n">
        <v>414718.3394483213</v>
      </c>
      <c r="AF116" t="n">
        <v>1.647344748405755e-06</v>
      </c>
      <c r="AG116" t="n">
        <v>12</v>
      </c>
      <c r="AH116" t="n">
        <v>375138.2031922179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7.3611</v>
      </c>
      <c r="E117" t="n">
        <v>13.58</v>
      </c>
      <c r="F117" t="n">
        <v>10.49</v>
      </c>
      <c r="G117" t="n">
        <v>104.87</v>
      </c>
      <c r="H117" t="n">
        <v>1.71</v>
      </c>
      <c r="I117" t="n">
        <v>6</v>
      </c>
      <c r="J117" t="n">
        <v>309.67</v>
      </c>
      <c r="K117" t="n">
        <v>59.19</v>
      </c>
      <c r="L117" t="n">
        <v>29.75</v>
      </c>
      <c r="M117" t="n">
        <v>4</v>
      </c>
      <c r="N117" t="n">
        <v>90.73</v>
      </c>
      <c r="O117" t="n">
        <v>38427.37</v>
      </c>
      <c r="P117" t="n">
        <v>172.5</v>
      </c>
      <c r="Q117" t="n">
        <v>197.75</v>
      </c>
      <c r="R117" t="n">
        <v>30.39</v>
      </c>
      <c r="S117" t="n">
        <v>25.4</v>
      </c>
      <c r="T117" t="n">
        <v>1663.27</v>
      </c>
      <c r="U117" t="n">
        <v>0.84</v>
      </c>
      <c r="V117" t="n">
        <v>0.89</v>
      </c>
      <c r="W117" t="n">
        <v>2.95</v>
      </c>
      <c r="X117" t="n">
        <v>0.1</v>
      </c>
      <c r="Y117" t="n">
        <v>1</v>
      </c>
      <c r="Z117" t="n">
        <v>10</v>
      </c>
      <c r="AA117" t="n">
        <v>303.0846153207763</v>
      </c>
      <c r="AB117" t="n">
        <v>414.6937418314267</v>
      </c>
      <c r="AC117" t="n">
        <v>375.1159531373567</v>
      </c>
      <c r="AD117" t="n">
        <v>303084.6153207762</v>
      </c>
      <c r="AE117" t="n">
        <v>414693.7418314267</v>
      </c>
      <c r="AF117" t="n">
        <v>1.646986761308977e-06</v>
      </c>
      <c r="AG117" t="n">
        <v>12</v>
      </c>
      <c r="AH117" t="n">
        <v>375115.9531373567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7.3636</v>
      </c>
      <c r="E118" t="n">
        <v>13.58</v>
      </c>
      <c r="F118" t="n">
        <v>10.48</v>
      </c>
      <c r="G118" t="n">
        <v>104.82</v>
      </c>
      <c r="H118" t="n">
        <v>1.72</v>
      </c>
      <c r="I118" t="n">
        <v>6</v>
      </c>
      <c r="J118" t="n">
        <v>310.22</v>
      </c>
      <c r="K118" t="n">
        <v>59.19</v>
      </c>
      <c r="L118" t="n">
        <v>30</v>
      </c>
      <c r="M118" t="n">
        <v>4</v>
      </c>
      <c r="N118" t="n">
        <v>91.02</v>
      </c>
      <c r="O118" t="n">
        <v>38494.52</v>
      </c>
      <c r="P118" t="n">
        <v>172.36</v>
      </c>
      <c r="Q118" t="n">
        <v>197.75</v>
      </c>
      <c r="R118" t="n">
        <v>30.29</v>
      </c>
      <c r="S118" t="n">
        <v>25.4</v>
      </c>
      <c r="T118" t="n">
        <v>1613.22</v>
      </c>
      <c r="U118" t="n">
        <v>0.84</v>
      </c>
      <c r="V118" t="n">
        <v>0.89</v>
      </c>
      <c r="W118" t="n">
        <v>2.95</v>
      </c>
      <c r="X118" t="n">
        <v>0.09</v>
      </c>
      <c r="Y118" t="n">
        <v>1</v>
      </c>
      <c r="Z118" t="n">
        <v>10</v>
      </c>
      <c r="AA118" t="n">
        <v>302.8822017033613</v>
      </c>
      <c r="AB118" t="n">
        <v>414.416790590221</v>
      </c>
      <c r="AC118" t="n">
        <v>374.865433733908</v>
      </c>
      <c r="AD118" t="n">
        <v>302882.2017033612</v>
      </c>
      <c r="AE118" t="n">
        <v>414416.7905902209</v>
      </c>
      <c r="AF118" t="n">
        <v>1.647546116147693e-06</v>
      </c>
      <c r="AG118" t="n">
        <v>12</v>
      </c>
      <c r="AH118" t="n">
        <v>374865.4337339081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7.3627</v>
      </c>
      <c r="E119" t="n">
        <v>13.58</v>
      </c>
      <c r="F119" t="n">
        <v>10.48</v>
      </c>
      <c r="G119" t="n">
        <v>104.84</v>
      </c>
      <c r="H119" t="n">
        <v>1.73</v>
      </c>
      <c r="I119" t="n">
        <v>6</v>
      </c>
      <c r="J119" t="n">
        <v>310.76</v>
      </c>
      <c r="K119" t="n">
        <v>59.19</v>
      </c>
      <c r="L119" t="n">
        <v>30.25</v>
      </c>
      <c r="M119" t="n">
        <v>4</v>
      </c>
      <c r="N119" t="n">
        <v>91.31999999999999</v>
      </c>
      <c r="O119" t="n">
        <v>38561.79</v>
      </c>
      <c r="P119" t="n">
        <v>172.16</v>
      </c>
      <c r="Q119" t="n">
        <v>197.77</v>
      </c>
      <c r="R119" t="n">
        <v>30.31</v>
      </c>
      <c r="S119" t="n">
        <v>25.4</v>
      </c>
      <c r="T119" t="n">
        <v>1620.66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302.7552038898274</v>
      </c>
      <c r="AB119" t="n">
        <v>414.2430265789958</v>
      </c>
      <c r="AC119" t="n">
        <v>374.7082535160349</v>
      </c>
      <c r="AD119" t="n">
        <v>302755.2038898274</v>
      </c>
      <c r="AE119" t="n">
        <v>414243.0265789958</v>
      </c>
      <c r="AF119" t="n">
        <v>1.647344748405755e-06</v>
      </c>
      <c r="AG119" t="n">
        <v>12</v>
      </c>
      <c r="AH119" t="n">
        <v>374708.2535160349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7.3587</v>
      </c>
      <c r="E120" t="n">
        <v>13.59</v>
      </c>
      <c r="F120" t="n">
        <v>10.49</v>
      </c>
      <c r="G120" t="n">
        <v>104.91</v>
      </c>
      <c r="H120" t="n">
        <v>1.75</v>
      </c>
      <c r="I120" t="n">
        <v>6</v>
      </c>
      <c r="J120" t="n">
        <v>311.31</v>
      </c>
      <c r="K120" t="n">
        <v>59.19</v>
      </c>
      <c r="L120" t="n">
        <v>30.5</v>
      </c>
      <c r="M120" t="n">
        <v>4</v>
      </c>
      <c r="N120" t="n">
        <v>91.62</v>
      </c>
      <c r="O120" t="n">
        <v>38629.19</v>
      </c>
      <c r="P120" t="n">
        <v>172.01</v>
      </c>
      <c r="Q120" t="n">
        <v>197.75</v>
      </c>
      <c r="R120" t="n">
        <v>30.66</v>
      </c>
      <c r="S120" t="n">
        <v>25.4</v>
      </c>
      <c r="T120" t="n">
        <v>1796.69</v>
      </c>
      <c r="U120" t="n">
        <v>0.83</v>
      </c>
      <c r="V120" t="n">
        <v>0.89</v>
      </c>
      <c r="W120" t="n">
        <v>2.95</v>
      </c>
      <c r="X120" t="n">
        <v>0.1</v>
      </c>
      <c r="Y120" t="n">
        <v>1</v>
      </c>
      <c r="Z120" t="n">
        <v>10</v>
      </c>
      <c r="AA120" t="n">
        <v>302.7778825907245</v>
      </c>
      <c r="AB120" t="n">
        <v>414.2740565780769</v>
      </c>
      <c r="AC120" t="n">
        <v>374.7363220555546</v>
      </c>
      <c r="AD120" t="n">
        <v>302777.8825907245</v>
      </c>
      <c r="AE120" t="n">
        <v>414274.0565780769</v>
      </c>
      <c r="AF120" t="n">
        <v>1.64644978066381e-06</v>
      </c>
      <c r="AG120" t="n">
        <v>12</v>
      </c>
      <c r="AH120" t="n">
        <v>374736.3220555546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7.3955</v>
      </c>
      <c r="E121" t="n">
        <v>13.52</v>
      </c>
      <c r="F121" t="n">
        <v>10.47</v>
      </c>
      <c r="G121" t="n">
        <v>125.67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3</v>
      </c>
      <c r="N121" t="n">
        <v>91.91</v>
      </c>
      <c r="O121" t="n">
        <v>38696.85</v>
      </c>
      <c r="P121" t="n">
        <v>171.61</v>
      </c>
      <c r="Q121" t="n">
        <v>197.75</v>
      </c>
      <c r="R121" t="n">
        <v>30.03</v>
      </c>
      <c r="S121" t="n">
        <v>25.4</v>
      </c>
      <c r="T121" t="n">
        <v>1484.44</v>
      </c>
      <c r="U121" t="n">
        <v>0.85</v>
      </c>
      <c r="V121" t="n">
        <v>0.89</v>
      </c>
      <c r="W121" t="n">
        <v>2.94</v>
      </c>
      <c r="X121" t="n">
        <v>0.08</v>
      </c>
      <c r="Y121" t="n">
        <v>1</v>
      </c>
      <c r="Z121" t="n">
        <v>10</v>
      </c>
      <c r="AA121" t="n">
        <v>301.5545228824465</v>
      </c>
      <c r="AB121" t="n">
        <v>412.6002018543896</v>
      </c>
      <c r="AC121" t="n">
        <v>373.2222176774262</v>
      </c>
      <c r="AD121" t="n">
        <v>301554.5228824465</v>
      </c>
      <c r="AE121" t="n">
        <v>412600.2018543896</v>
      </c>
      <c r="AF121" t="n">
        <v>1.654683483889709e-06</v>
      </c>
      <c r="AG121" t="n">
        <v>12</v>
      </c>
      <c r="AH121" t="n">
        <v>373222.2176774262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7.3964</v>
      </c>
      <c r="E122" t="n">
        <v>13.52</v>
      </c>
      <c r="F122" t="n">
        <v>10.47</v>
      </c>
      <c r="G122" t="n">
        <v>125.65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3</v>
      </c>
      <c r="N122" t="n">
        <v>92.20999999999999</v>
      </c>
      <c r="O122" t="n">
        <v>38764.53</v>
      </c>
      <c r="P122" t="n">
        <v>171.86</v>
      </c>
      <c r="Q122" t="n">
        <v>197.76</v>
      </c>
      <c r="R122" t="n">
        <v>29.98</v>
      </c>
      <c r="S122" t="n">
        <v>25.4</v>
      </c>
      <c r="T122" t="n">
        <v>1460.07</v>
      </c>
      <c r="U122" t="n">
        <v>0.85</v>
      </c>
      <c r="V122" t="n">
        <v>0.89</v>
      </c>
      <c r="W122" t="n">
        <v>2.94</v>
      </c>
      <c r="X122" t="n">
        <v>0.08</v>
      </c>
      <c r="Y122" t="n">
        <v>1</v>
      </c>
      <c r="Z122" t="n">
        <v>10</v>
      </c>
      <c r="AA122" t="n">
        <v>301.7178914997458</v>
      </c>
      <c r="AB122" t="n">
        <v>412.8237300038933</v>
      </c>
      <c r="AC122" t="n">
        <v>373.424412614065</v>
      </c>
      <c r="AD122" t="n">
        <v>301717.8914997458</v>
      </c>
      <c r="AE122" t="n">
        <v>412823.7300038933</v>
      </c>
      <c r="AF122" t="n">
        <v>1.654884851631647e-06</v>
      </c>
      <c r="AG122" t="n">
        <v>12</v>
      </c>
      <c r="AH122" t="n">
        <v>373424.412614065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7.394</v>
      </c>
      <c r="E123" t="n">
        <v>13.52</v>
      </c>
      <c r="F123" t="n">
        <v>10.47</v>
      </c>
      <c r="G123" t="n">
        <v>125.7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3</v>
      </c>
      <c r="N123" t="n">
        <v>92.51000000000001</v>
      </c>
      <c r="O123" t="n">
        <v>38832.33</v>
      </c>
      <c r="P123" t="n">
        <v>172.19</v>
      </c>
      <c r="Q123" t="n">
        <v>197.82</v>
      </c>
      <c r="R123" t="n">
        <v>30.06</v>
      </c>
      <c r="S123" t="n">
        <v>25.4</v>
      </c>
      <c r="T123" t="n">
        <v>1500.52</v>
      </c>
      <c r="U123" t="n">
        <v>0.84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302.0156967130408</v>
      </c>
      <c r="AB123" t="n">
        <v>413.2312002349624</v>
      </c>
      <c r="AC123" t="n">
        <v>373.7929944581688</v>
      </c>
      <c r="AD123" t="n">
        <v>302015.6967130408</v>
      </c>
      <c r="AE123" t="n">
        <v>413231.2002349624</v>
      </c>
      <c r="AF123" t="n">
        <v>1.65434787098648e-06</v>
      </c>
      <c r="AG123" t="n">
        <v>12</v>
      </c>
      <c r="AH123" t="n">
        <v>373792.9944581689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7.393</v>
      </c>
      <c r="E124" t="n">
        <v>13.53</v>
      </c>
      <c r="F124" t="n">
        <v>10.48</v>
      </c>
      <c r="G124" t="n">
        <v>125.72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3</v>
      </c>
      <c r="N124" t="n">
        <v>92.81</v>
      </c>
      <c r="O124" t="n">
        <v>38900.27</v>
      </c>
      <c r="P124" t="n">
        <v>172.41</v>
      </c>
      <c r="Q124" t="n">
        <v>197.75</v>
      </c>
      <c r="R124" t="n">
        <v>30.16</v>
      </c>
      <c r="S124" t="n">
        <v>25.4</v>
      </c>
      <c r="T124" t="n">
        <v>1553.53</v>
      </c>
      <c r="U124" t="n">
        <v>0.84</v>
      </c>
      <c r="V124" t="n">
        <v>0.89</v>
      </c>
      <c r="W124" t="n">
        <v>2.95</v>
      </c>
      <c r="X124" t="n">
        <v>0.09</v>
      </c>
      <c r="Y124" t="n">
        <v>1</v>
      </c>
      <c r="Z124" t="n">
        <v>10</v>
      </c>
      <c r="AA124" t="n">
        <v>302.241437576927</v>
      </c>
      <c r="AB124" t="n">
        <v>413.5400688439154</v>
      </c>
      <c r="AC124" t="n">
        <v>374.0723850805833</v>
      </c>
      <c r="AD124" t="n">
        <v>302241.437576927</v>
      </c>
      <c r="AE124" t="n">
        <v>413540.0688439154</v>
      </c>
      <c r="AF124" t="n">
        <v>1.654124129050993e-06</v>
      </c>
      <c r="AG124" t="n">
        <v>12</v>
      </c>
      <c r="AH124" t="n">
        <v>374072.3850805833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7.3927</v>
      </c>
      <c r="E125" t="n">
        <v>13.53</v>
      </c>
      <c r="F125" t="n">
        <v>10.48</v>
      </c>
      <c r="G125" t="n">
        <v>125.73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3</v>
      </c>
      <c r="N125" t="n">
        <v>93.12</v>
      </c>
      <c r="O125" t="n">
        <v>38968.34</v>
      </c>
      <c r="P125" t="n">
        <v>172.62</v>
      </c>
      <c r="Q125" t="n">
        <v>197.75</v>
      </c>
      <c r="R125" t="n">
        <v>30.15</v>
      </c>
      <c r="S125" t="n">
        <v>25.4</v>
      </c>
      <c r="T125" t="n">
        <v>1547.87</v>
      </c>
      <c r="U125" t="n">
        <v>0.84</v>
      </c>
      <c r="V125" t="n">
        <v>0.89</v>
      </c>
      <c r="W125" t="n">
        <v>2.95</v>
      </c>
      <c r="X125" t="n">
        <v>0.09</v>
      </c>
      <c r="Y125" t="n">
        <v>1</v>
      </c>
      <c r="Z125" t="n">
        <v>10</v>
      </c>
      <c r="AA125" t="n">
        <v>302.4029122804027</v>
      </c>
      <c r="AB125" t="n">
        <v>413.7610056569721</v>
      </c>
      <c r="AC125" t="n">
        <v>374.2722359942885</v>
      </c>
      <c r="AD125" t="n">
        <v>302402.9122804027</v>
      </c>
      <c r="AE125" t="n">
        <v>413761.0056569721</v>
      </c>
      <c r="AF125" t="n">
        <v>1.654057006470347e-06</v>
      </c>
      <c r="AG125" t="n">
        <v>12</v>
      </c>
      <c r="AH125" t="n">
        <v>374272.2359942885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7.3937</v>
      </c>
      <c r="E126" t="n">
        <v>13.52</v>
      </c>
      <c r="F126" t="n">
        <v>10.48</v>
      </c>
      <c r="G126" t="n">
        <v>125.71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3</v>
      </c>
      <c r="N126" t="n">
        <v>93.42</v>
      </c>
      <c r="O126" t="n">
        <v>39036.55</v>
      </c>
      <c r="P126" t="n">
        <v>172.72</v>
      </c>
      <c r="Q126" t="n">
        <v>197.75</v>
      </c>
      <c r="R126" t="n">
        <v>30.05</v>
      </c>
      <c r="S126" t="n">
        <v>25.4</v>
      </c>
      <c r="T126" t="n">
        <v>1497.11</v>
      </c>
      <c r="U126" t="n">
        <v>0.85</v>
      </c>
      <c r="V126" t="n">
        <v>0.89</v>
      </c>
      <c r="W126" t="n">
        <v>2.95</v>
      </c>
      <c r="X126" t="n">
        <v>0.09</v>
      </c>
      <c r="Y126" t="n">
        <v>1</v>
      </c>
      <c r="Z126" t="n">
        <v>10</v>
      </c>
      <c r="AA126" t="n">
        <v>302.4535353663965</v>
      </c>
      <c r="AB126" t="n">
        <v>413.8302703965616</v>
      </c>
      <c r="AC126" t="n">
        <v>374.3348902043454</v>
      </c>
      <c r="AD126" t="n">
        <v>302453.5353663965</v>
      </c>
      <c r="AE126" t="n">
        <v>413830.2703965616</v>
      </c>
      <c r="AF126" t="n">
        <v>1.654280748405834e-06</v>
      </c>
      <c r="AG126" t="n">
        <v>12</v>
      </c>
      <c r="AH126" t="n">
        <v>374334.8902043453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7.3937</v>
      </c>
      <c r="E127" t="n">
        <v>13.52</v>
      </c>
      <c r="F127" t="n">
        <v>10.48</v>
      </c>
      <c r="G127" t="n">
        <v>125.71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3</v>
      </c>
      <c r="N127" t="n">
        <v>93.72</v>
      </c>
      <c r="O127" t="n">
        <v>39104.89</v>
      </c>
      <c r="P127" t="n">
        <v>172.88</v>
      </c>
      <c r="Q127" t="n">
        <v>197.75</v>
      </c>
      <c r="R127" t="n">
        <v>30</v>
      </c>
      <c r="S127" t="n">
        <v>25.4</v>
      </c>
      <c r="T127" t="n">
        <v>1470.51</v>
      </c>
      <c r="U127" t="n">
        <v>0.85</v>
      </c>
      <c r="V127" t="n">
        <v>0.89</v>
      </c>
      <c r="W127" t="n">
        <v>2.95</v>
      </c>
      <c r="X127" t="n">
        <v>0.09</v>
      </c>
      <c r="Y127" t="n">
        <v>1</v>
      </c>
      <c r="Z127" t="n">
        <v>10</v>
      </c>
      <c r="AA127" t="n">
        <v>302.5712995941462</v>
      </c>
      <c r="AB127" t="n">
        <v>413.9914006083598</v>
      </c>
      <c r="AC127" t="n">
        <v>374.4806423748772</v>
      </c>
      <c r="AD127" t="n">
        <v>302571.2995941462</v>
      </c>
      <c r="AE127" t="n">
        <v>413991.4006083598</v>
      </c>
      <c r="AF127" t="n">
        <v>1.654280748405834e-06</v>
      </c>
      <c r="AG127" t="n">
        <v>12</v>
      </c>
      <c r="AH127" t="n">
        <v>374480.6423748772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7.3972</v>
      </c>
      <c r="E128" t="n">
        <v>13.52</v>
      </c>
      <c r="F128" t="n">
        <v>10.47</v>
      </c>
      <c r="G128" t="n">
        <v>125.63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3</v>
      </c>
      <c r="N128" t="n">
        <v>94.03</v>
      </c>
      <c r="O128" t="n">
        <v>39173.37</v>
      </c>
      <c r="P128" t="n">
        <v>172.82</v>
      </c>
      <c r="Q128" t="n">
        <v>197.75</v>
      </c>
      <c r="R128" t="n">
        <v>29.89</v>
      </c>
      <c r="S128" t="n">
        <v>25.4</v>
      </c>
      <c r="T128" t="n">
        <v>1414.19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302.4058416814737</v>
      </c>
      <c r="AB128" t="n">
        <v>413.7650137927535</v>
      </c>
      <c r="AC128" t="n">
        <v>374.2758615992163</v>
      </c>
      <c r="AD128" t="n">
        <v>302405.8416814737</v>
      </c>
      <c r="AE128" t="n">
        <v>413765.0137927535</v>
      </c>
      <c r="AF128" t="n">
        <v>1.655063845180036e-06</v>
      </c>
      <c r="AG128" t="n">
        <v>12</v>
      </c>
      <c r="AH128" t="n">
        <v>374275.8615992164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7.3961</v>
      </c>
      <c r="E129" t="n">
        <v>13.52</v>
      </c>
      <c r="F129" t="n">
        <v>10.47</v>
      </c>
      <c r="G129" t="n">
        <v>125.65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3</v>
      </c>
      <c r="N129" t="n">
        <v>94.33</v>
      </c>
      <c r="O129" t="n">
        <v>39241.99</v>
      </c>
      <c r="P129" t="n">
        <v>173.09</v>
      </c>
      <c r="Q129" t="n">
        <v>197.75</v>
      </c>
      <c r="R129" t="n">
        <v>29.99</v>
      </c>
      <c r="S129" t="n">
        <v>25.4</v>
      </c>
      <c r="T129" t="n">
        <v>1466.38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302.6297740750031</v>
      </c>
      <c r="AB129" t="n">
        <v>414.0714079727802</v>
      </c>
      <c r="AC129" t="n">
        <v>374.5530139487283</v>
      </c>
      <c r="AD129" t="n">
        <v>302629.774075003</v>
      </c>
      <c r="AE129" t="n">
        <v>414071.4079727802</v>
      </c>
      <c r="AF129" t="n">
        <v>1.654817729051001e-06</v>
      </c>
      <c r="AG129" t="n">
        <v>12</v>
      </c>
      <c r="AH129" t="n">
        <v>374553.0139487283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7.3951</v>
      </c>
      <c r="E130" t="n">
        <v>13.52</v>
      </c>
      <c r="F130" t="n">
        <v>10.47</v>
      </c>
      <c r="G130" t="n">
        <v>125.68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3</v>
      </c>
      <c r="N130" t="n">
        <v>94.64</v>
      </c>
      <c r="O130" t="n">
        <v>39310.75</v>
      </c>
      <c r="P130" t="n">
        <v>173.27</v>
      </c>
      <c r="Q130" t="n">
        <v>197.75</v>
      </c>
      <c r="R130" t="n">
        <v>29.96</v>
      </c>
      <c r="S130" t="n">
        <v>25.4</v>
      </c>
      <c r="T130" t="n">
        <v>1449.61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302.7852396332282</v>
      </c>
      <c r="AB130" t="n">
        <v>414.2841228082002</v>
      </c>
      <c r="AC130" t="n">
        <v>374.7454275788031</v>
      </c>
      <c r="AD130" t="n">
        <v>302785.2396332282</v>
      </c>
      <c r="AE130" t="n">
        <v>414284.1228082002</v>
      </c>
      <c r="AF130" t="n">
        <v>1.654593987115515e-06</v>
      </c>
      <c r="AG130" t="n">
        <v>12</v>
      </c>
      <c r="AH130" t="n">
        <v>374745.427578803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7.3995</v>
      </c>
      <c r="E131" t="n">
        <v>13.51</v>
      </c>
      <c r="F131" t="n">
        <v>10.46</v>
      </c>
      <c r="G131" t="n">
        <v>125.58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3</v>
      </c>
      <c r="N131" t="n">
        <v>94.95</v>
      </c>
      <c r="O131" t="n">
        <v>39379.65</v>
      </c>
      <c r="P131" t="n">
        <v>173.21</v>
      </c>
      <c r="Q131" t="n">
        <v>197.75</v>
      </c>
      <c r="R131" t="n">
        <v>29.69</v>
      </c>
      <c r="S131" t="n">
        <v>25.4</v>
      </c>
      <c r="T131" t="n">
        <v>1313.57</v>
      </c>
      <c r="U131" t="n">
        <v>0.86</v>
      </c>
      <c r="V131" t="n">
        <v>0.89</v>
      </c>
      <c r="W131" t="n">
        <v>2.95</v>
      </c>
      <c r="X131" t="n">
        <v>0.08</v>
      </c>
      <c r="Y131" t="n">
        <v>1</v>
      </c>
      <c r="Z131" t="n">
        <v>10</v>
      </c>
      <c r="AA131" t="n">
        <v>302.5990200633138</v>
      </c>
      <c r="AB131" t="n">
        <v>414.0293289772158</v>
      </c>
      <c r="AC131" t="n">
        <v>374.5149509134424</v>
      </c>
      <c r="AD131" t="n">
        <v>302599.0200633138</v>
      </c>
      <c r="AE131" t="n">
        <v>414029.3289772158</v>
      </c>
      <c r="AF131" t="n">
        <v>1.655578451631655e-06</v>
      </c>
      <c r="AG131" t="n">
        <v>12</v>
      </c>
      <c r="AH131" t="n">
        <v>374514.9509134424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7.3987</v>
      </c>
      <c r="E132" t="n">
        <v>13.52</v>
      </c>
      <c r="F132" t="n">
        <v>10.47</v>
      </c>
      <c r="G132" t="n">
        <v>125.6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3</v>
      </c>
      <c r="N132" t="n">
        <v>95.26000000000001</v>
      </c>
      <c r="O132" t="n">
        <v>39448.69</v>
      </c>
      <c r="P132" t="n">
        <v>173.33</v>
      </c>
      <c r="Q132" t="n">
        <v>197.75</v>
      </c>
      <c r="R132" t="n">
        <v>29.76</v>
      </c>
      <c r="S132" t="n">
        <v>25.4</v>
      </c>
      <c r="T132" t="n">
        <v>1349.3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302.7465148478909</v>
      </c>
      <c r="AB132" t="n">
        <v>414.231137848485</v>
      </c>
      <c r="AC132" t="n">
        <v>374.6974994292781</v>
      </c>
      <c r="AD132" t="n">
        <v>302746.5148478909</v>
      </c>
      <c r="AE132" t="n">
        <v>414231.137848485</v>
      </c>
      <c r="AF132" t="n">
        <v>1.655399458083266e-06</v>
      </c>
      <c r="AG132" t="n">
        <v>12</v>
      </c>
      <c r="AH132" t="n">
        <v>374697.4994292781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7.3981</v>
      </c>
      <c r="E133" t="n">
        <v>13.52</v>
      </c>
      <c r="F133" t="n">
        <v>10.47</v>
      </c>
      <c r="G133" t="n">
        <v>125.61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3</v>
      </c>
      <c r="N133" t="n">
        <v>95.56999999999999</v>
      </c>
      <c r="O133" t="n">
        <v>39517.87</v>
      </c>
      <c r="P133" t="n">
        <v>173.43</v>
      </c>
      <c r="Q133" t="n">
        <v>197.78</v>
      </c>
      <c r="R133" t="n">
        <v>29.79</v>
      </c>
      <c r="S133" t="n">
        <v>25.4</v>
      </c>
      <c r="T133" t="n">
        <v>1366.56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302.8338811156768</v>
      </c>
      <c r="AB133" t="n">
        <v>414.3506762303973</v>
      </c>
      <c r="AC133" t="n">
        <v>374.8056292357939</v>
      </c>
      <c r="AD133" t="n">
        <v>302833.8811156768</v>
      </c>
      <c r="AE133" t="n">
        <v>414350.6762303973</v>
      </c>
      <c r="AF133" t="n">
        <v>1.655265212921974e-06</v>
      </c>
      <c r="AG133" t="n">
        <v>12</v>
      </c>
      <c r="AH133" t="n">
        <v>374805.6292357939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7.3964</v>
      </c>
      <c r="E134" t="n">
        <v>13.52</v>
      </c>
      <c r="F134" t="n">
        <v>10.47</v>
      </c>
      <c r="G134" t="n">
        <v>125.65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3</v>
      </c>
      <c r="N134" t="n">
        <v>95.88</v>
      </c>
      <c r="O134" t="n">
        <v>39587.19</v>
      </c>
      <c r="P134" t="n">
        <v>173.56</v>
      </c>
      <c r="Q134" t="n">
        <v>197.75</v>
      </c>
      <c r="R134" t="n">
        <v>29.87</v>
      </c>
      <c r="S134" t="n">
        <v>25.4</v>
      </c>
      <c r="T134" t="n">
        <v>1403.74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302.968679662072</v>
      </c>
      <c r="AB134" t="n">
        <v>414.5351135484673</v>
      </c>
      <c r="AC134" t="n">
        <v>374.9724641150867</v>
      </c>
      <c r="AD134" t="n">
        <v>302968.679662072</v>
      </c>
      <c r="AE134" t="n">
        <v>414535.1135484673</v>
      </c>
      <c r="AF134" t="n">
        <v>1.654884851631647e-06</v>
      </c>
      <c r="AG134" t="n">
        <v>12</v>
      </c>
      <c r="AH134" t="n">
        <v>374972.4641150867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7.3952</v>
      </c>
      <c r="E135" t="n">
        <v>13.52</v>
      </c>
      <c r="F135" t="n">
        <v>10.47</v>
      </c>
      <c r="G135" t="n">
        <v>125.67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3</v>
      </c>
      <c r="N135" t="n">
        <v>96.2</v>
      </c>
      <c r="O135" t="n">
        <v>39656.65</v>
      </c>
      <c r="P135" t="n">
        <v>173.76</v>
      </c>
      <c r="Q135" t="n">
        <v>197.77</v>
      </c>
      <c r="R135" t="n">
        <v>29.91</v>
      </c>
      <c r="S135" t="n">
        <v>25.4</v>
      </c>
      <c r="T135" t="n">
        <v>1426.11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303.143516768464</v>
      </c>
      <c r="AB135" t="n">
        <v>414.7743333907015</v>
      </c>
      <c r="AC135" t="n">
        <v>375.1888531513254</v>
      </c>
      <c r="AD135" t="n">
        <v>303143.516768464</v>
      </c>
      <c r="AE135" t="n">
        <v>414774.3333907016</v>
      </c>
      <c r="AF135" t="n">
        <v>1.654616361309063e-06</v>
      </c>
      <c r="AG135" t="n">
        <v>12</v>
      </c>
      <c r="AH135" t="n">
        <v>375188.8531513254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7.3974</v>
      </c>
      <c r="E136" t="n">
        <v>13.52</v>
      </c>
      <c r="F136" t="n">
        <v>10.47</v>
      </c>
      <c r="G136" t="n">
        <v>125.63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3</v>
      </c>
      <c r="N136" t="n">
        <v>96.51000000000001</v>
      </c>
      <c r="O136" t="n">
        <v>39726.26</v>
      </c>
      <c r="P136" t="n">
        <v>173.68</v>
      </c>
      <c r="Q136" t="n">
        <v>197.77</v>
      </c>
      <c r="R136" t="n">
        <v>29.92</v>
      </c>
      <c r="S136" t="n">
        <v>25.4</v>
      </c>
      <c r="T136" t="n">
        <v>1432.37</v>
      </c>
      <c r="U136" t="n">
        <v>0.85</v>
      </c>
      <c r="V136" t="n">
        <v>0.89</v>
      </c>
      <c r="W136" t="n">
        <v>2.94</v>
      </c>
      <c r="X136" t="n">
        <v>0.08</v>
      </c>
      <c r="Y136" t="n">
        <v>1</v>
      </c>
      <c r="Z136" t="n">
        <v>10</v>
      </c>
      <c r="AA136" t="n">
        <v>303.0339141113203</v>
      </c>
      <c r="AB136" t="n">
        <v>414.6243701998696</v>
      </c>
      <c r="AC136" t="n">
        <v>375.0532022369517</v>
      </c>
      <c r="AD136" t="n">
        <v>303033.9141113203</v>
      </c>
      <c r="AE136" t="n">
        <v>414624.3701998696</v>
      </c>
      <c r="AF136" t="n">
        <v>1.655108593567133e-06</v>
      </c>
      <c r="AG136" t="n">
        <v>12</v>
      </c>
      <c r="AH136" t="n">
        <v>375053.2022369517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7.3963</v>
      </c>
      <c r="E137" t="n">
        <v>13.52</v>
      </c>
      <c r="F137" t="n">
        <v>10.47</v>
      </c>
      <c r="G137" t="n">
        <v>125.65</v>
      </c>
      <c r="H137" t="n">
        <v>1.93</v>
      </c>
      <c r="I137" t="n">
        <v>5</v>
      </c>
      <c r="J137" t="n">
        <v>320.77</v>
      </c>
      <c r="K137" t="n">
        <v>59.19</v>
      </c>
      <c r="L137" t="n">
        <v>34.75</v>
      </c>
      <c r="M137" t="n">
        <v>3</v>
      </c>
      <c r="N137" t="n">
        <v>96.83</v>
      </c>
      <c r="O137" t="n">
        <v>39796.01</v>
      </c>
      <c r="P137" t="n">
        <v>173.83</v>
      </c>
      <c r="Q137" t="n">
        <v>197.76</v>
      </c>
      <c r="R137" t="n">
        <v>29.91</v>
      </c>
      <c r="S137" t="n">
        <v>25.4</v>
      </c>
      <c r="T137" t="n">
        <v>1425.38</v>
      </c>
      <c r="U137" t="n">
        <v>0.85</v>
      </c>
      <c r="V137" t="n">
        <v>0.89</v>
      </c>
      <c r="W137" t="n">
        <v>2.95</v>
      </c>
      <c r="X137" t="n">
        <v>0.08</v>
      </c>
      <c r="Y137" t="n">
        <v>1</v>
      </c>
      <c r="Z137" t="n">
        <v>10</v>
      </c>
      <c r="AA137" t="n">
        <v>303.1696417355946</v>
      </c>
      <c r="AB137" t="n">
        <v>414.8100787232818</v>
      </c>
      <c r="AC137" t="n">
        <v>375.2211869995331</v>
      </c>
      <c r="AD137" t="n">
        <v>303169.6417355946</v>
      </c>
      <c r="AE137" t="n">
        <v>414810.0787232819</v>
      </c>
      <c r="AF137" t="n">
        <v>1.654862477438098e-06</v>
      </c>
      <c r="AG137" t="n">
        <v>12</v>
      </c>
      <c r="AH137" t="n">
        <v>375221.1869995331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7.3963</v>
      </c>
      <c r="E138" t="n">
        <v>13.52</v>
      </c>
      <c r="F138" t="n">
        <v>10.47</v>
      </c>
      <c r="G138" t="n">
        <v>125.65</v>
      </c>
      <c r="H138" t="n">
        <v>1.94</v>
      </c>
      <c r="I138" t="n">
        <v>5</v>
      </c>
      <c r="J138" t="n">
        <v>321.34</v>
      </c>
      <c r="K138" t="n">
        <v>59.19</v>
      </c>
      <c r="L138" t="n">
        <v>35</v>
      </c>
      <c r="M138" t="n">
        <v>3</v>
      </c>
      <c r="N138" t="n">
        <v>97.14</v>
      </c>
      <c r="O138" t="n">
        <v>39865.91</v>
      </c>
      <c r="P138" t="n">
        <v>173.83</v>
      </c>
      <c r="Q138" t="n">
        <v>197.75</v>
      </c>
      <c r="R138" t="n">
        <v>29.88</v>
      </c>
      <c r="S138" t="n">
        <v>25.4</v>
      </c>
      <c r="T138" t="n">
        <v>1412.95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303.1696417355946</v>
      </c>
      <c r="AB138" t="n">
        <v>414.8100787232818</v>
      </c>
      <c r="AC138" t="n">
        <v>375.2211869995331</v>
      </c>
      <c r="AD138" t="n">
        <v>303169.6417355946</v>
      </c>
      <c r="AE138" t="n">
        <v>414810.0787232819</v>
      </c>
      <c r="AF138" t="n">
        <v>1.654862477438098e-06</v>
      </c>
      <c r="AG138" t="n">
        <v>12</v>
      </c>
      <c r="AH138" t="n">
        <v>375221.1869995331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7.3969</v>
      </c>
      <c r="E139" t="n">
        <v>13.52</v>
      </c>
      <c r="F139" t="n">
        <v>10.47</v>
      </c>
      <c r="G139" t="n">
        <v>125.64</v>
      </c>
      <c r="H139" t="n">
        <v>1.95</v>
      </c>
      <c r="I139" t="n">
        <v>5</v>
      </c>
      <c r="J139" t="n">
        <v>321.91</v>
      </c>
      <c r="K139" t="n">
        <v>59.19</v>
      </c>
      <c r="L139" t="n">
        <v>35.25</v>
      </c>
      <c r="M139" t="n">
        <v>3</v>
      </c>
      <c r="N139" t="n">
        <v>97.45999999999999</v>
      </c>
      <c r="O139" t="n">
        <v>39935.96</v>
      </c>
      <c r="P139" t="n">
        <v>173.78</v>
      </c>
      <c r="Q139" t="n">
        <v>197.78</v>
      </c>
      <c r="R139" t="n">
        <v>29.84</v>
      </c>
      <c r="S139" t="n">
        <v>25.4</v>
      </c>
      <c r="T139" t="n">
        <v>1393.28</v>
      </c>
      <c r="U139" t="n">
        <v>0.85</v>
      </c>
      <c r="V139" t="n">
        <v>0.89</v>
      </c>
      <c r="W139" t="n">
        <v>2.95</v>
      </c>
      <c r="X139" t="n">
        <v>0.08</v>
      </c>
      <c r="Y139" t="n">
        <v>1</v>
      </c>
      <c r="Z139" t="n">
        <v>10</v>
      </c>
      <c r="AA139" t="n">
        <v>303.1190123728222</v>
      </c>
      <c r="AB139" t="n">
        <v>414.7408053955268</v>
      </c>
      <c r="AC139" t="n">
        <v>375.1585250209532</v>
      </c>
      <c r="AD139" t="n">
        <v>303119.0123728222</v>
      </c>
      <c r="AE139" t="n">
        <v>414740.8053955268</v>
      </c>
      <c r="AF139" t="n">
        <v>1.65499672259939e-06</v>
      </c>
      <c r="AG139" t="n">
        <v>12</v>
      </c>
      <c r="AH139" t="n">
        <v>375158.5250209532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7.3978</v>
      </c>
      <c r="E140" t="n">
        <v>13.52</v>
      </c>
      <c r="F140" t="n">
        <v>10.47</v>
      </c>
      <c r="G140" t="n">
        <v>125.62</v>
      </c>
      <c r="H140" t="n">
        <v>1.96</v>
      </c>
      <c r="I140" t="n">
        <v>5</v>
      </c>
      <c r="J140" t="n">
        <v>322.47</v>
      </c>
      <c r="K140" t="n">
        <v>59.19</v>
      </c>
      <c r="L140" t="n">
        <v>35.5</v>
      </c>
      <c r="M140" t="n">
        <v>3</v>
      </c>
      <c r="N140" t="n">
        <v>97.78</v>
      </c>
      <c r="O140" t="n">
        <v>40006.15</v>
      </c>
      <c r="P140" t="n">
        <v>173.89</v>
      </c>
      <c r="Q140" t="n">
        <v>197.75</v>
      </c>
      <c r="R140" t="n">
        <v>29.8</v>
      </c>
      <c r="S140" t="n">
        <v>25.4</v>
      </c>
      <c r="T140" t="n">
        <v>1369.3</v>
      </c>
      <c r="U140" t="n">
        <v>0.85</v>
      </c>
      <c r="V140" t="n">
        <v>0.89</v>
      </c>
      <c r="W140" t="n">
        <v>2.95</v>
      </c>
      <c r="X140" t="n">
        <v>0.08</v>
      </c>
      <c r="Y140" t="n">
        <v>1</v>
      </c>
      <c r="Z140" t="n">
        <v>10</v>
      </c>
      <c r="AA140" t="n">
        <v>303.1791731504962</v>
      </c>
      <c r="AB140" t="n">
        <v>414.8231200256465</v>
      </c>
      <c r="AC140" t="n">
        <v>375.2329836583036</v>
      </c>
      <c r="AD140" t="n">
        <v>303179.1731504962</v>
      </c>
      <c r="AE140" t="n">
        <v>414823.1200256465</v>
      </c>
      <c r="AF140" t="n">
        <v>1.655198090341328e-06</v>
      </c>
      <c r="AG140" t="n">
        <v>12</v>
      </c>
      <c r="AH140" t="n">
        <v>375232.9836583036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7.3995</v>
      </c>
      <c r="E141" t="n">
        <v>13.51</v>
      </c>
      <c r="F141" t="n">
        <v>10.46</v>
      </c>
      <c r="G141" t="n">
        <v>125.58</v>
      </c>
      <c r="H141" t="n">
        <v>1.97</v>
      </c>
      <c r="I141" t="n">
        <v>5</v>
      </c>
      <c r="J141" t="n">
        <v>323.04</v>
      </c>
      <c r="K141" t="n">
        <v>59.19</v>
      </c>
      <c r="L141" t="n">
        <v>35.75</v>
      </c>
      <c r="M141" t="n">
        <v>3</v>
      </c>
      <c r="N141" t="n">
        <v>98.09999999999999</v>
      </c>
      <c r="O141" t="n">
        <v>40076.49</v>
      </c>
      <c r="P141" t="n">
        <v>173.79</v>
      </c>
      <c r="Q141" t="n">
        <v>197.75</v>
      </c>
      <c r="R141" t="n">
        <v>29.75</v>
      </c>
      <c r="S141" t="n">
        <v>25.4</v>
      </c>
      <c r="T141" t="n">
        <v>1344.46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303.0255807726639</v>
      </c>
      <c r="AB141" t="n">
        <v>414.612968158279</v>
      </c>
      <c r="AC141" t="n">
        <v>375.0428883902077</v>
      </c>
      <c r="AD141" t="n">
        <v>303025.5807726639</v>
      </c>
      <c r="AE141" t="n">
        <v>414612.968158279</v>
      </c>
      <c r="AF141" t="n">
        <v>1.655578451631655e-06</v>
      </c>
      <c r="AG141" t="n">
        <v>12</v>
      </c>
      <c r="AH141" t="n">
        <v>375042.8883902077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7.3981</v>
      </c>
      <c r="E142" t="n">
        <v>13.52</v>
      </c>
      <c r="F142" t="n">
        <v>10.47</v>
      </c>
      <c r="G142" t="n">
        <v>125.61</v>
      </c>
      <c r="H142" t="n">
        <v>1.98</v>
      </c>
      <c r="I142" t="n">
        <v>5</v>
      </c>
      <c r="J142" t="n">
        <v>323.62</v>
      </c>
      <c r="K142" t="n">
        <v>59.19</v>
      </c>
      <c r="L142" t="n">
        <v>36</v>
      </c>
      <c r="M142" t="n">
        <v>3</v>
      </c>
      <c r="N142" t="n">
        <v>98.42</v>
      </c>
      <c r="O142" t="n">
        <v>40147.11</v>
      </c>
      <c r="P142" t="n">
        <v>173.83</v>
      </c>
      <c r="Q142" t="n">
        <v>197.75</v>
      </c>
      <c r="R142" t="n">
        <v>29.8</v>
      </c>
      <c r="S142" t="n">
        <v>25.4</v>
      </c>
      <c r="T142" t="n">
        <v>1373.17</v>
      </c>
      <c r="U142" t="n">
        <v>0.85</v>
      </c>
      <c r="V142" t="n">
        <v>0.89</v>
      </c>
      <c r="W142" t="n">
        <v>2.95</v>
      </c>
      <c r="X142" t="n">
        <v>0.08</v>
      </c>
      <c r="Y142" t="n">
        <v>1</v>
      </c>
      <c r="Z142" t="n">
        <v>10</v>
      </c>
      <c r="AA142" t="n">
        <v>303.12811658516</v>
      </c>
      <c r="AB142" t="n">
        <v>414.753262180497</v>
      </c>
      <c r="AC142" t="n">
        <v>375.169792947849</v>
      </c>
      <c r="AD142" t="n">
        <v>303128.11658516</v>
      </c>
      <c r="AE142" t="n">
        <v>414753.2621804969</v>
      </c>
      <c r="AF142" t="n">
        <v>1.655265212921974e-06</v>
      </c>
      <c r="AG142" t="n">
        <v>12</v>
      </c>
      <c r="AH142" t="n">
        <v>375169.792947849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7.3983</v>
      </c>
      <c r="E143" t="n">
        <v>13.52</v>
      </c>
      <c r="F143" t="n">
        <v>10.47</v>
      </c>
      <c r="G143" t="n">
        <v>125.61</v>
      </c>
      <c r="H143" t="n">
        <v>1.99</v>
      </c>
      <c r="I143" t="n">
        <v>5</v>
      </c>
      <c r="J143" t="n">
        <v>324.19</v>
      </c>
      <c r="K143" t="n">
        <v>59.19</v>
      </c>
      <c r="L143" t="n">
        <v>36.25</v>
      </c>
      <c r="M143" t="n">
        <v>3</v>
      </c>
      <c r="N143" t="n">
        <v>98.75</v>
      </c>
      <c r="O143" t="n">
        <v>40217.75</v>
      </c>
      <c r="P143" t="n">
        <v>173.86</v>
      </c>
      <c r="Q143" t="n">
        <v>197.75</v>
      </c>
      <c r="R143" t="n">
        <v>29.82</v>
      </c>
      <c r="S143" t="n">
        <v>25.4</v>
      </c>
      <c r="T143" t="n">
        <v>1383.09</v>
      </c>
      <c r="U143" t="n">
        <v>0.85</v>
      </c>
      <c r="V143" t="n">
        <v>0.89</v>
      </c>
      <c r="W143" t="n">
        <v>2.95</v>
      </c>
      <c r="X143" t="n">
        <v>0.08</v>
      </c>
      <c r="Y143" t="n">
        <v>1</v>
      </c>
      <c r="Z143" t="n">
        <v>10</v>
      </c>
      <c r="AA143" t="n">
        <v>303.1455709904952</v>
      </c>
      <c r="AB143" t="n">
        <v>414.7771440679105</v>
      </c>
      <c r="AC143" t="n">
        <v>375.1913955814462</v>
      </c>
      <c r="AD143" t="n">
        <v>303145.5709904952</v>
      </c>
      <c r="AE143" t="n">
        <v>414777.1440679105</v>
      </c>
      <c r="AF143" t="n">
        <v>1.655309961309071e-06</v>
      </c>
      <c r="AG143" t="n">
        <v>12</v>
      </c>
      <c r="AH143" t="n">
        <v>375191.3955814462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7.3995</v>
      </c>
      <c r="E144" t="n">
        <v>13.51</v>
      </c>
      <c r="F144" t="n">
        <v>10.46</v>
      </c>
      <c r="G144" t="n">
        <v>125.58</v>
      </c>
      <c r="H144" t="n">
        <v>2</v>
      </c>
      <c r="I144" t="n">
        <v>5</v>
      </c>
      <c r="J144" t="n">
        <v>324.76</v>
      </c>
      <c r="K144" t="n">
        <v>59.19</v>
      </c>
      <c r="L144" t="n">
        <v>36.5</v>
      </c>
      <c r="M144" t="n">
        <v>3</v>
      </c>
      <c r="N144" t="n">
        <v>99.06999999999999</v>
      </c>
      <c r="O144" t="n">
        <v>40288.55</v>
      </c>
      <c r="P144" t="n">
        <v>173.77</v>
      </c>
      <c r="Q144" t="n">
        <v>197.75</v>
      </c>
      <c r="R144" t="n">
        <v>29.71</v>
      </c>
      <c r="S144" t="n">
        <v>25.4</v>
      </c>
      <c r="T144" t="n">
        <v>1325.5</v>
      </c>
      <c r="U144" t="n">
        <v>0.85</v>
      </c>
      <c r="V144" t="n">
        <v>0.89</v>
      </c>
      <c r="W144" t="n">
        <v>2.95</v>
      </c>
      <c r="X144" t="n">
        <v>0.08</v>
      </c>
      <c r="Y144" t="n">
        <v>1</v>
      </c>
      <c r="Z144" t="n">
        <v>10</v>
      </c>
      <c r="AA144" t="n">
        <v>303.0108717826863</v>
      </c>
      <c r="AB144" t="n">
        <v>414.5928426692769</v>
      </c>
      <c r="AC144" t="n">
        <v>375.0246836496295</v>
      </c>
      <c r="AD144" t="n">
        <v>303010.8717826863</v>
      </c>
      <c r="AE144" t="n">
        <v>414592.8426692769</v>
      </c>
      <c r="AF144" t="n">
        <v>1.655578451631655e-06</v>
      </c>
      <c r="AG144" t="n">
        <v>12</v>
      </c>
      <c r="AH144" t="n">
        <v>375024.6836496295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7.401</v>
      </c>
      <c r="E145" t="n">
        <v>13.51</v>
      </c>
      <c r="F145" t="n">
        <v>10.46</v>
      </c>
      <c r="G145" t="n">
        <v>125.55</v>
      </c>
      <c r="H145" t="n">
        <v>2.01</v>
      </c>
      <c r="I145" t="n">
        <v>5</v>
      </c>
      <c r="J145" t="n">
        <v>325.34</v>
      </c>
      <c r="K145" t="n">
        <v>59.19</v>
      </c>
      <c r="L145" t="n">
        <v>36.75</v>
      </c>
      <c r="M145" t="n">
        <v>3</v>
      </c>
      <c r="N145" t="n">
        <v>99.40000000000001</v>
      </c>
      <c r="O145" t="n">
        <v>40359.5</v>
      </c>
      <c r="P145" t="n">
        <v>173.63</v>
      </c>
      <c r="Q145" t="n">
        <v>197.75</v>
      </c>
      <c r="R145" t="n">
        <v>29.6</v>
      </c>
      <c r="S145" t="n">
        <v>25.4</v>
      </c>
      <c r="T145" t="n">
        <v>1270.09</v>
      </c>
      <c r="U145" t="n">
        <v>0.86</v>
      </c>
      <c r="V145" t="n">
        <v>0.89</v>
      </c>
      <c r="W145" t="n">
        <v>2.95</v>
      </c>
      <c r="X145" t="n">
        <v>0.07000000000000001</v>
      </c>
      <c r="Y145" t="n">
        <v>1</v>
      </c>
      <c r="Z145" t="n">
        <v>10</v>
      </c>
      <c r="AA145" t="n">
        <v>302.8733711669177</v>
      </c>
      <c r="AB145" t="n">
        <v>414.4047082606832</v>
      </c>
      <c r="AC145" t="n">
        <v>374.8545045249438</v>
      </c>
      <c r="AD145" t="n">
        <v>302873.3711669177</v>
      </c>
      <c r="AE145" t="n">
        <v>414404.7082606832</v>
      </c>
      <c r="AF145" t="n">
        <v>1.655914064534884e-06</v>
      </c>
      <c r="AG145" t="n">
        <v>12</v>
      </c>
      <c r="AH145" t="n">
        <v>374854.5045249438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7.3998</v>
      </c>
      <c r="E146" t="n">
        <v>13.51</v>
      </c>
      <c r="F146" t="n">
        <v>10.46</v>
      </c>
      <c r="G146" t="n">
        <v>125.57</v>
      </c>
      <c r="H146" t="n">
        <v>2.02</v>
      </c>
      <c r="I146" t="n">
        <v>5</v>
      </c>
      <c r="J146" t="n">
        <v>325.92</v>
      </c>
      <c r="K146" t="n">
        <v>59.19</v>
      </c>
      <c r="L146" t="n">
        <v>37</v>
      </c>
      <c r="M146" t="n">
        <v>3</v>
      </c>
      <c r="N146" t="n">
        <v>99.72</v>
      </c>
      <c r="O146" t="n">
        <v>40430.6</v>
      </c>
      <c r="P146" t="n">
        <v>173.71</v>
      </c>
      <c r="Q146" t="n">
        <v>197.77</v>
      </c>
      <c r="R146" t="n">
        <v>29.7</v>
      </c>
      <c r="S146" t="n">
        <v>25.4</v>
      </c>
      <c r="T146" t="n">
        <v>1323.31</v>
      </c>
      <c r="U146" t="n">
        <v>0.86</v>
      </c>
      <c r="V146" t="n">
        <v>0.89</v>
      </c>
      <c r="W146" t="n">
        <v>2.95</v>
      </c>
      <c r="X146" t="n">
        <v>0.07000000000000001</v>
      </c>
      <c r="Y146" t="n">
        <v>1</v>
      </c>
      <c r="Z146" t="n">
        <v>10</v>
      </c>
      <c r="AA146" t="n">
        <v>302.9598337700911</v>
      </c>
      <c r="AB146" t="n">
        <v>414.5230102088057</v>
      </c>
      <c r="AC146" t="n">
        <v>374.9615159011753</v>
      </c>
      <c r="AD146" t="n">
        <v>302959.8337700911</v>
      </c>
      <c r="AE146" t="n">
        <v>414523.0102088057</v>
      </c>
      <c r="AF146" t="n">
        <v>1.655645574212301e-06</v>
      </c>
      <c r="AG146" t="n">
        <v>12</v>
      </c>
      <c r="AH146" t="n">
        <v>374961.5159011753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7.4013</v>
      </c>
      <c r="E147" t="n">
        <v>13.51</v>
      </c>
      <c r="F147" t="n">
        <v>10.46</v>
      </c>
      <c r="G147" t="n">
        <v>125.54</v>
      </c>
      <c r="H147" t="n">
        <v>2.03</v>
      </c>
      <c r="I147" t="n">
        <v>5</v>
      </c>
      <c r="J147" t="n">
        <v>326.49</v>
      </c>
      <c r="K147" t="n">
        <v>59.19</v>
      </c>
      <c r="L147" t="n">
        <v>37.25</v>
      </c>
      <c r="M147" t="n">
        <v>3</v>
      </c>
      <c r="N147" t="n">
        <v>100.05</v>
      </c>
      <c r="O147" t="n">
        <v>40501.85</v>
      </c>
      <c r="P147" t="n">
        <v>173.64</v>
      </c>
      <c r="Q147" t="n">
        <v>197.75</v>
      </c>
      <c r="R147" t="n">
        <v>29.59</v>
      </c>
      <c r="S147" t="n">
        <v>25.4</v>
      </c>
      <c r="T147" t="n">
        <v>1265.24</v>
      </c>
      <c r="U147" t="n">
        <v>0.86</v>
      </c>
      <c r="V147" t="n">
        <v>0.89</v>
      </c>
      <c r="W147" t="n">
        <v>2.95</v>
      </c>
      <c r="X147" t="n">
        <v>0.07000000000000001</v>
      </c>
      <c r="Y147" t="n">
        <v>1</v>
      </c>
      <c r="Z147" t="n">
        <v>10</v>
      </c>
      <c r="AA147" t="n">
        <v>302.8738180160211</v>
      </c>
      <c r="AB147" t="n">
        <v>414.40531965934</v>
      </c>
      <c r="AC147" t="n">
        <v>374.8550575725708</v>
      </c>
      <c r="AD147" t="n">
        <v>302873.818016021</v>
      </c>
      <c r="AE147" t="n">
        <v>414405.31965934</v>
      </c>
      <c r="AF147" t="n">
        <v>1.65598118711553e-06</v>
      </c>
      <c r="AG147" t="n">
        <v>12</v>
      </c>
      <c r="AH147" t="n">
        <v>374855.0575725709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7.4047</v>
      </c>
      <c r="E148" t="n">
        <v>13.5</v>
      </c>
      <c r="F148" t="n">
        <v>10.46</v>
      </c>
      <c r="G148" t="n">
        <v>125.47</v>
      </c>
      <c r="H148" t="n">
        <v>2.04</v>
      </c>
      <c r="I148" t="n">
        <v>5</v>
      </c>
      <c r="J148" t="n">
        <v>327.07</v>
      </c>
      <c r="K148" t="n">
        <v>59.19</v>
      </c>
      <c r="L148" t="n">
        <v>37.5</v>
      </c>
      <c r="M148" t="n">
        <v>3</v>
      </c>
      <c r="N148" t="n">
        <v>100.38</v>
      </c>
      <c r="O148" t="n">
        <v>40573.27</v>
      </c>
      <c r="P148" t="n">
        <v>173.45</v>
      </c>
      <c r="Q148" t="n">
        <v>197.75</v>
      </c>
      <c r="R148" t="n">
        <v>29.44</v>
      </c>
      <c r="S148" t="n">
        <v>25.4</v>
      </c>
      <c r="T148" t="n">
        <v>1192.65</v>
      </c>
      <c r="U148" t="n">
        <v>0.86</v>
      </c>
      <c r="V148" t="n">
        <v>0.89</v>
      </c>
      <c r="W148" t="n">
        <v>2.94</v>
      </c>
      <c r="X148" t="n">
        <v>0.07000000000000001</v>
      </c>
      <c r="Y148" t="n">
        <v>1</v>
      </c>
      <c r="Z148" t="n">
        <v>10</v>
      </c>
      <c r="AA148" t="n">
        <v>302.6559500912047</v>
      </c>
      <c r="AB148" t="n">
        <v>414.1072231529517</v>
      </c>
      <c r="AC148" t="n">
        <v>374.5854109783713</v>
      </c>
      <c r="AD148" t="n">
        <v>302655.9500912047</v>
      </c>
      <c r="AE148" t="n">
        <v>414107.2231529517</v>
      </c>
      <c r="AF148" t="n">
        <v>1.656741909696184e-06</v>
      </c>
      <c r="AG148" t="n">
        <v>12</v>
      </c>
      <c r="AH148" t="n">
        <v>374585.4109783713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7.4015</v>
      </c>
      <c r="E149" t="n">
        <v>13.51</v>
      </c>
      <c r="F149" t="n">
        <v>10.46</v>
      </c>
      <c r="G149" t="n">
        <v>125.54</v>
      </c>
      <c r="H149" t="n">
        <v>2.05</v>
      </c>
      <c r="I149" t="n">
        <v>5</v>
      </c>
      <c r="J149" t="n">
        <v>327.65</v>
      </c>
      <c r="K149" t="n">
        <v>59.19</v>
      </c>
      <c r="L149" t="n">
        <v>37.75</v>
      </c>
      <c r="M149" t="n">
        <v>3</v>
      </c>
      <c r="N149" t="n">
        <v>100.71</v>
      </c>
      <c r="O149" t="n">
        <v>40644.83</v>
      </c>
      <c r="P149" t="n">
        <v>173.55</v>
      </c>
      <c r="Q149" t="n">
        <v>197.75</v>
      </c>
      <c r="R149" t="n">
        <v>29.58</v>
      </c>
      <c r="S149" t="n">
        <v>25.4</v>
      </c>
      <c r="T149" t="n">
        <v>1258.83</v>
      </c>
      <c r="U149" t="n">
        <v>0.86</v>
      </c>
      <c r="V149" t="n">
        <v>0.89</v>
      </c>
      <c r="W149" t="n">
        <v>2.95</v>
      </c>
      <c r="X149" t="n">
        <v>0.07000000000000001</v>
      </c>
      <c r="Y149" t="n">
        <v>1</v>
      </c>
      <c r="Z149" t="n">
        <v>10</v>
      </c>
      <c r="AA149" t="n">
        <v>302.8030416542931</v>
      </c>
      <c r="AB149" t="n">
        <v>414.3084803187909</v>
      </c>
      <c r="AC149" t="n">
        <v>374.7674604427689</v>
      </c>
      <c r="AD149" t="n">
        <v>302803.0416542931</v>
      </c>
      <c r="AE149" t="n">
        <v>414308.4803187909</v>
      </c>
      <c r="AF149" t="n">
        <v>1.656025935502628e-06</v>
      </c>
      <c r="AG149" t="n">
        <v>12</v>
      </c>
      <c r="AH149" t="n">
        <v>374767.4604427689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7.4022</v>
      </c>
      <c r="E150" t="n">
        <v>13.51</v>
      </c>
      <c r="F150" t="n">
        <v>10.46</v>
      </c>
      <c r="G150" t="n">
        <v>125.52</v>
      </c>
      <c r="H150" t="n">
        <v>2.06</v>
      </c>
      <c r="I150" t="n">
        <v>5</v>
      </c>
      <c r="J150" t="n">
        <v>328.23</v>
      </c>
      <c r="K150" t="n">
        <v>59.19</v>
      </c>
      <c r="L150" t="n">
        <v>38</v>
      </c>
      <c r="M150" t="n">
        <v>3</v>
      </c>
      <c r="N150" t="n">
        <v>101.04</v>
      </c>
      <c r="O150" t="n">
        <v>40716.56</v>
      </c>
      <c r="P150" t="n">
        <v>173.43</v>
      </c>
      <c r="Q150" t="n">
        <v>197.76</v>
      </c>
      <c r="R150" t="n">
        <v>29.51</v>
      </c>
      <c r="S150" t="n">
        <v>25.4</v>
      </c>
      <c r="T150" t="n">
        <v>1225.14</v>
      </c>
      <c r="U150" t="n">
        <v>0.86</v>
      </c>
      <c r="V150" t="n">
        <v>0.89</v>
      </c>
      <c r="W150" t="n">
        <v>2.95</v>
      </c>
      <c r="X150" t="n">
        <v>0.07000000000000001</v>
      </c>
      <c r="Y150" t="n">
        <v>1</v>
      </c>
      <c r="Z150" t="n">
        <v>10</v>
      </c>
      <c r="AA150" t="n">
        <v>302.6987148486616</v>
      </c>
      <c r="AB150" t="n">
        <v>414.1657357807521</v>
      </c>
      <c r="AC150" t="n">
        <v>374.6383392430973</v>
      </c>
      <c r="AD150" t="n">
        <v>302698.7148486616</v>
      </c>
      <c r="AE150" t="n">
        <v>414165.7357807521</v>
      </c>
      <c r="AF150" t="n">
        <v>1.656182554857468e-06</v>
      </c>
      <c r="AG150" t="n">
        <v>12</v>
      </c>
      <c r="AH150" t="n">
        <v>374638.3392430973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7.4001</v>
      </c>
      <c r="E151" t="n">
        <v>13.51</v>
      </c>
      <c r="F151" t="n">
        <v>10.46</v>
      </c>
      <c r="G151" t="n">
        <v>125.57</v>
      </c>
      <c r="H151" t="n">
        <v>2.07</v>
      </c>
      <c r="I151" t="n">
        <v>5</v>
      </c>
      <c r="J151" t="n">
        <v>328.82</v>
      </c>
      <c r="K151" t="n">
        <v>59.19</v>
      </c>
      <c r="L151" t="n">
        <v>38.25</v>
      </c>
      <c r="M151" t="n">
        <v>3</v>
      </c>
      <c r="N151" t="n">
        <v>101.37</v>
      </c>
      <c r="O151" t="n">
        <v>40788.44</v>
      </c>
      <c r="P151" t="n">
        <v>173.28</v>
      </c>
      <c r="Q151" t="n">
        <v>197.75</v>
      </c>
      <c r="R151" t="n">
        <v>29.68</v>
      </c>
      <c r="S151" t="n">
        <v>25.4</v>
      </c>
      <c r="T151" t="n">
        <v>1308.88</v>
      </c>
      <c r="U151" t="n">
        <v>0.86</v>
      </c>
      <c r="V151" t="n">
        <v>0.89</v>
      </c>
      <c r="W151" t="n">
        <v>2.95</v>
      </c>
      <c r="X151" t="n">
        <v>0.07000000000000001</v>
      </c>
      <c r="Y151" t="n">
        <v>1</v>
      </c>
      <c r="Z151" t="n">
        <v>10</v>
      </c>
      <c r="AA151" t="n">
        <v>302.6367056442583</v>
      </c>
      <c r="AB151" t="n">
        <v>414.0808920516346</v>
      </c>
      <c r="AC151" t="n">
        <v>374.5615928804078</v>
      </c>
      <c r="AD151" t="n">
        <v>302636.7056442583</v>
      </c>
      <c r="AE151" t="n">
        <v>414080.8920516346</v>
      </c>
      <c r="AF151" t="n">
        <v>1.655712696792946e-06</v>
      </c>
      <c r="AG151" t="n">
        <v>12</v>
      </c>
      <c r="AH151" t="n">
        <v>374561.5928804078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7.4012</v>
      </c>
      <c r="E152" t="n">
        <v>13.51</v>
      </c>
      <c r="F152" t="n">
        <v>10.46</v>
      </c>
      <c r="G152" t="n">
        <v>125.54</v>
      </c>
      <c r="H152" t="n">
        <v>2.08</v>
      </c>
      <c r="I152" t="n">
        <v>5</v>
      </c>
      <c r="J152" t="n">
        <v>329.4</v>
      </c>
      <c r="K152" t="n">
        <v>59.19</v>
      </c>
      <c r="L152" t="n">
        <v>38.5</v>
      </c>
      <c r="M152" t="n">
        <v>3</v>
      </c>
      <c r="N152" t="n">
        <v>101.71</v>
      </c>
      <c r="O152" t="n">
        <v>40860.49</v>
      </c>
      <c r="P152" t="n">
        <v>173.11</v>
      </c>
      <c r="Q152" t="n">
        <v>197.77</v>
      </c>
      <c r="R152" t="n">
        <v>29.55</v>
      </c>
      <c r="S152" t="n">
        <v>25.4</v>
      </c>
      <c r="T152" t="n">
        <v>1248.16</v>
      </c>
      <c r="U152" t="n">
        <v>0.86</v>
      </c>
      <c r="V152" t="n">
        <v>0.89</v>
      </c>
      <c r="W152" t="n">
        <v>2.95</v>
      </c>
      <c r="X152" t="n">
        <v>0.07000000000000001</v>
      </c>
      <c r="Y152" t="n">
        <v>1</v>
      </c>
      <c r="Z152" t="n">
        <v>10</v>
      </c>
      <c r="AA152" t="n">
        <v>302.486421302605</v>
      </c>
      <c r="AB152" t="n">
        <v>413.8752663853072</v>
      </c>
      <c r="AC152" t="n">
        <v>374.3755918390773</v>
      </c>
      <c r="AD152" t="n">
        <v>302486.421302605</v>
      </c>
      <c r="AE152" t="n">
        <v>413875.2663853072</v>
      </c>
      <c r="AF152" t="n">
        <v>1.655958812921982e-06</v>
      </c>
      <c r="AG152" t="n">
        <v>12</v>
      </c>
      <c r="AH152" t="n">
        <v>374375.5918390773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7.4016</v>
      </c>
      <c r="E153" t="n">
        <v>13.51</v>
      </c>
      <c r="F153" t="n">
        <v>10.46</v>
      </c>
      <c r="G153" t="n">
        <v>125.53</v>
      </c>
      <c r="H153" t="n">
        <v>2.09</v>
      </c>
      <c r="I153" t="n">
        <v>5</v>
      </c>
      <c r="J153" t="n">
        <v>329.99</v>
      </c>
      <c r="K153" t="n">
        <v>59.19</v>
      </c>
      <c r="L153" t="n">
        <v>38.75</v>
      </c>
      <c r="M153" t="n">
        <v>3</v>
      </c>
      <c r="N153" t="n">
        <v>102.04</v>
      </c>
      <c r="O153" t="n">
        <v>40932.69</v>
      </c>
      <c r="P153" t="n">
        <v>173</v>
      </c>
      <c r="Q153" t="n">
        <v>197.75</v>
      </c>
      <c r="R153" t="n">
        <v>29.58</v>
      </c>
      <c r="S153" t="n">
        <v>25.4</v>
      </c>
      <c r="T153" t="n">
        <v>1261.96</v>
      </c>
      <c r="U153" t="n">
        <v>0.86</v>
      </c>
      <c r="V153" t="n">
        <v>0.89</v>
      </c>
      <c r="W153" t="n">
        <v>2.95</v>
      </c>
      <c r="X153" t="n">
        <v>0.07000000000000001</v>
      </c>
      <c r="Y153" t="n">
        <v>1</v>
      </c>
      <c r="Z153" t="n">
        <v>10</v>
      </c>
      <c r="AA153" t="n">
        <v>302.396358285921</v>
      </c>
      <c r="AB153" t="n">
        <v>413.7520381925804</v>
      </c>
      <c r="AC153" t="n">
        <v>374.2641243721125</v>
      </c>
      <c r="AD153" t="n">
        <v>302396.358285921</v>
      </c>
      <c r="AE153" t="n">
        <v>413752.0381925803</v>
      </c>
      <c r="AF153" t="n">
        <v>1.656048309696176e-06</v>
      </c>
      <c r="AG153" t="n">
        <v>12</v>
      </c>
      <c r="AH153" t="n">
        <v>374264.1243721124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7.3984</v>
      </c>
      <c r="E154" t="n">
        <v>13.52</v>
      </c>
      <c r="F154" t="n">
        <v>10.47</v>
      </c>
      <c r="G154" t="n">
        <v>125.6</v>
      </c>
      <c r="H154" t="n">
        <v>2.1</v>
      </c>
      <c r="I154" t="n">
        <v>5</v>
      </c>
      <c r="J154" t="n">
        <v>330.57</v>
      </c>
      <c r="K154" t="n">
        <v>59.19</v>
      </c>
      <c r="L154" t="n">
        <v>39</v>
      </c>
      <c r="M154" t="n">
        <v>3</v>
      </c>
      <c r="N154" t="n">
        <v>102.38</v>
      </c>
      <c r="O154" t="n">
        <v>41005.06</v>
      </c>
      <c r="P154" t="n">
        <v>173.02</v>
      </c>
      <c r="Q154" t="n">
        <v>197.76</v>
      </c>
      <c r="R154" t="n">
        <v>29.74</v>
      </c>
      <c r="S154" t="n">
        <v>25.4</v>
      </c>
      <c r="T154" t="n">
        <v>1343.18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302.5253950258684</v>
      </c>
      <c r="AB154" t="n">
        <v>413.9285919528756</v>
      </c>
      <c r="AC154" t="n">
        <v>374.42382808932</v>
      </c>
      <c r="AD154" t="n">
        <v>302525.3950258684</v>
      </c>
      <c r="AE154" t="n">
        <v>413928.5919528756</v>
      </c>
      <c r="AF154" t="n">
        <v>1.65533233550262e-06</v>
      </c>
      <c r="AG154" t="n">
        <v>12</v>
      </c>
      <c r="AH154" t="n">
        <v>374423.8280893199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7.3975</v>
      </c>
      <c r="E155" t="n">
        <v>13.52</v>
      </c>
      <c r="F155" t="n">
        <v>10.47</v>
      </c>
      <c r="G155" t="n">
        <v>125.62</v>
      </c>
      <c r="H155" t="n">
        <v>2.11</v>
      </c>
      <c r="I155" t="n">
        <v>5</v>
      </c>
      <c r="J155" t="n">
        <v>331.16</v>
      </c>
      <c r="K155" t="n">
        <v>59.19</v>
      </c>
      <c r="L155" t="n">
        <v>39.25</v>
      </c>
      <c r="M155" t="n">
        <v>3</v>
      </c>
      <c r="N155" t="n">
        <v>102.72</v>
      </c>
      <c r="O155" t="n">
        <v>41077.58</v>
      </c>
      <c r="P155" t="n">
        <v>173.03</v>
      </c>
      <c r="Q155" t="n">
        <v>197.75</v>
      </c>
      <c r="R155" t="n">
        <v>29.81</v>
      </c>
      <c r="S155" t="n">
        <v>25.4</v>
      </c>
      <c r="T155" t="n">
        <v>1375.45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302.553437387659</v>
      </c>
      <c r="AB155" t="n">
        <v>413.9669607494192</v>
      </c>
      <c r="AC155" t="n">
        <v>374.4585350217723</v>
      </c>
      <c r="AD155" t="n">
        <v>302553.437387659</v>
      </c>
      <c r="AE155" t="n">
        <v>413966.9607494192</v>
      </c>
      <c r="AF155" t="n">
        <v>1.655130967760682e-06</v>
      </c>
      <c r="AG155" t="n">
        <v>12</v>
      </c>
      <c r="AH155" t="n">
        <v>374458.5350217723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7.3975</v>
      </c>
      <c r="E156" t="n">
        <v>13.52</v>
      </c>
      <c r="F156" t="n">
        <v>10.47</v>
      </c>
      <c r="G156" t="n">
        <v>125.62</v>
      </c>
      <c r="H156" t="n">
        <v>2.12</v>
      </c>
      <c r="I156" t="n">
        <v>5</v>
      </c>
      <c r="J156" t="n">
        <v>331.75</v>
      </c>
      <c r="K156" t="n">
        <v>59.19</v>
      </c>
      <c r="L156" t="n">
        <v>39.5</v>
      </c>
      <c r="M156" t="n">
        <v>3</v>
      </c>
      <c r="N156" t="n">
        <v>103.06</v>
      </c>
      <c r="O156" t="n">
        <v>41150.28</v>
      </c>
      <c r="P156" t="n">
        <v>173.05</v>
      </c>
      <c r="Q156" t="n">
        <v>197.75</v>
      </c>
      <c r="R156" t="n">
        <v>29.86</v>
      </c>
      <c r="S156" t="n">
        <v>25.4</v>
      </c>
      <c r="T156" t="n">
        <v>1400.27</v>
      </c>
      <c r="U156" t="n">
        <v>0.85</v>
      </c>
      <c r="V156" t="n">
        <v>0.89</v>
      </c>
      <c r="W156" t="n">
        <v>2.95</v>
      </c>
      <c r="X156" t="n">
        <v>0.08</v>
      </c>
      <c r="Y156" t="n">
        <v>1</v>
      </c>
      <c r="Z156" t="n">
        <v>10</v>
      </c>
      <c r="AA156" t="n">
        <v>302.5681503543828</v>
      </c>
      <c r="AB156" t="n">
        <v>413.987091679581</v>
      </c>
      <c r="AC156" t="n">
        <v>374.4767446842133</v>
      </c>
      <c r="AD156" t="n">
        <v>302568.1503543828</v>
      </c>
      <c r="AE156" t="n">
        <v>413987.091679581</v>
      </c>
      <c r="AF156" t="n">
        <v>1.655130967760682e-06</v>
      </c>
      <c r="AG156" t="n">
        <v>12</v>
      </c>
      <c r="AH156" t="n">
        <v>374476.7446842133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7.3961</v>
      </c>
      <c r="E157" t="n">
        <v>13.52</v>
      </c>
      <c r="F157" t="n">
        <v>10.47</v>
      </c>
      <c r="G157" t="n">
        <v>125.65</v>
      </c>
      <c r="H157" t="n">
        <v>2.13</v>
      </c>
      <c r="I157" t="n">
        <v>5</v>
      </c>
      <c r="J157" t="n">
        <v>332.34</v>
      </c>
      <c r="K157" t="n">
        <v>59.19</v>
      </c>
      <c r="L157" t="n">
        <v>39.75</v>
      </c>
      <c r="M157" t="n">
        <v>3</v>
      </c>
      <c r="N157" t="n">
        <v>103.4</v>
      </c>
      <c r="O157" t="n">
        <v>41223.13</v>
      </c>
      <c r="P157" t="n">
        <v>173.08</v>
      </c>
      <c r="Q157" t="n">
        <v>197.75</v>
      </c>
      <c r="R157" t="n">
        <v>29.87</v>
      </c>
      <c r="S157" t="n">
        <v>25.4</v>
      </c>
      <c r="T157" t="n">
        <v>1408.42</v>
      </c>
      <c r="U157" t="n">
        <v>0.85</v>
      </c>
      <c r="V157" t="n">
        <v>0.89</v>
      </c>
      <c r="W157" t="n">
        <v>2.95</v>
      </c>
      <c r="X157" t="n">
        <v>0.08</v>
      </c>
      <c r="Y157" t="n">
        <v>1</v>
      </c>
      <c r="Z157" t="n">
        <v>10</v>
      </c>
      <c r="AA157" t="n">
        <v>302.6224161991402</v>
      </c>
      <c r="AB157" t="n">
        <v>414.0613406024181</v>
      </c>
      <c r="AC157" t="n">
        <v>374.5439073940639</v>
      </c>
      <c r="AD157" t="n">
        <v>302622.4161991401</v>
      </c>
      <c r="AE157" t="n">
        <v>414061.3406024181</v>
      </c>
      <c r="AF157" t="n">
        <v>1.654817729051001e-06</v>
      </c>
      <c r="AG157" t="n">
        <v>12</v>
      </c>
      <c r="AH157" t="n">
        <v>374543.9073940639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7.3978</v>
      </c>
      <c r="E158" t="n">
        <v>13.52</v>
      </c>
      <c r="F158" t="n">
        <v>10.47</v>
      </c>
      <c r="G158" t="n">
        <v>125.62</v>
      </c>
      <c r="H158" t="n">
        <v>2.14</v>
      </c>
      <c r="I158" t="n">
        <v>5</v>
      </c>
      <c r="J158" t="n">
        <v>332.93</v>
      </c>
      <c r="K158" t="n">
        <v>59.19</v>
      </c>
      <c r="L158" t="n">
        <v>40</v>
      </c>
      <c r="M158" t="n">
        <v>3</v>
      </c>
      <c r="N158" t="n">
        <v>103.74</v>
      </c>
      <c r="O158" t="n">
        <v>41296.16</v>
      </c>
      <c r="P158" t="n">
        <v>172.88</v>
      </c>
      <c r="Q158" t="n">
        <v>197.77</v>
      </c>
      <c r="R158" t="n">
        <v>29.8</v>
      </c>
      <c r="S158" t="n">
        <v>25.4</v>
      </c>
      <c r="T158" t="n">
        <v>1370.66</v>
      </c>
      <c r="U158" t="n">
        <v>0.85</v>
      </c>
      <c r="V158" t="n">
        <v>0.89</v>
      </c>
      <c r="W158" t="n">
        <v>2.95</v>
      </c>
      <c r="X158" t="n">
        <v>0.08</v>
      </c>
      <c r="Y158" t="n">
        <v>1</v>
      </c>
      <c r="Z158" t="n">
        <v>10</v>
      </c>
      <c r="AA158" t="n">
        <v>302.4361984617201</v>
      </c>
      <c r="AB158" t="n">
        <v>413.8065492787331</v>
      </c>
      <c r="AC158" t="n">
        <v>374.3134329967096</v>
      </c>
      <c r="AD158" t="n">
        <v>302436.1984617201</v>
      </c>
      <c r="AE158" t="n">
        <v>413806.5492787331</v>
      </c>
      <c r="AF158" t="n">
        <v>1.655198090341328e-06</v>
      </c>
      <c r="AG158" t="n">
        <v>12</v>
      </c>
      <c r="AH158" t="n">
        <v>374313.4329967096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5.4913</v>
      </c>
      <c r="E2" t="n">
        <v>18.21</v>
      </c>
      <c r="F2" t="n">
        <v>12.6</v>
      </c>
      <c r="G2" t="n">
        <v>6.94</v>
      </c>
      <c r="H2" t="n">
        <v>0.12</v>
      </c>
      <c r="I2" t="n">
        <v>109</v>
      </c>
      <c r="J2" t="n">
        <v>150.44</v>
      </c>
      <c r="K2" t="n">
        <v>49.1</v>
      </c>
      <c r="L2" t="n">
        <v>1</v>
      </c>
      <c r="M2" t="n">
        <v>107</v>
      </c>
      <c r="N2" t="n">
        <v>25.34</v>
      </c>
      <c r="O2" t="n">
        <v>18787.76</v>
      </c>
      <c r="P2" t="n">
        <v>150.54</v>
      </c>
      <c r="Q2" t="n">
        <v>197.95</v>
      </c>
      <c r="R2" t="n">
        <v>96.2</v>
      </c>
      <c r="S2" t="n">
        <v>25.4</v>
      </c>
      <c r="T2" t="n">
        <v>34051.63</v>
      </c>
      <c r="U2" t="n">
        <v>0.26</v>
      </c>
      <c r="V2" t="n">
        <v>0.74</v>
      </c>
      <c r="W2" t="n">
        <v>3.11</v>
      </c>
      <c r="X2" t="n">
        <v>2.21</v>
      </c>
      <c r="Y2" t="n">
        <v>1</v>
      </c>
      <c r="Z2" t="n">
        <v>10</v>
      </c>
      <c r="AA2" t="n">
        <v>367.5822674560112</v>
      </c>
      <c r="AB2" t="n">
        <v>502.9422749184465</v>
      </c>
      <c r="AC2" t="n">
        <v>454.9421700841454</v>
      </c>
      <c r="AD2" t="n">
        <v>367582.2674560111</v>
      </c>
      <c r="AE2" t="n">
        <v>502942.2749184465</v>
      </c>
      <c r="AF2" t="n">
        <v>1.338549228668736e-06</v>
      </c>
      <c r="AG2" t="n">
        <v>16</v>
      </c>
      <c r="AH2" t="n">
        <v>454942.1700841454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5.9039</v>
      </c>
      <c r="E3" t="n">
        <v>16.94</v>
      </c>
      <c r="F3" t="n">
        <v>12.1</v>
      </c>
      <c r="G3" t="n">
        <v>8.640000000000001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144.3</v>
      </c>
      <c r="Q3" t="n">
        <v>197.99</v>
      </c>
      <c r="R3" t="n">
        <v>80.18000000000001</v>
      </c>
      <c r="S3" t="n">
        <v>25.4</v>
      </c>
      <c r="T3" t="n">
        <v>26165.72</v>
      </c>
      <c r="U3" t="n">
        <v>0.32</v>
      </c>
      <c r="V3" t="n">
        <v>0.77</v>
      </c>
      <c r="W3" t="n">
        <v>3.08</v>
      </c>
      <c r="X3" t="n">
        <v>1.7</v>
      </c>
      <c r="Y3" t="n">
        <v>1</v>
      </c>
      <c r="Z3" t="n">
        <v>10</v>
      </c>
      <c r="AA3" t="n">
        <v>335.386163265659</v>
      </c>
      <c r="AB3" t="n">
        <v>458.8901447733361</v>
      </c>
      <c r="AC3" t="n">
        <v>415.0943134125313</v>
      </c>
      <c r="AD3" t="n">
        <v>335386.163265659</v>
      </c>
      <c r="AE3" t="n">
        <v>458890.1447733361</v>
      </c>
      <c r="AF3" t="n">
        <v>1.439123848840411e-06</v>
      </c>
      <c r="AG3" t="n">
        <v>15</v>
      </c>
      <c r="AH3" t="n">
        <v>415094.3134125313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6.2079</v>
      </c>
      <c r="E4" t="n">
        <v>16.11</v>
      </c>
      <c r="F4" t="n">
        <v>11.75</v>
      </c>
      <c r="G4" t="n">
        <v>10.37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140.1</v>
      </c>
      <c r="Q4" t="n">
        <v>197.93</v>
      </c>
      <c r="R4" t="n">
        <v>69.48</v>
      </c>
      <c r="S4" t="n">
        <v>25.4</v>
      </c>
      <c r="T4" t="n">
        <v>20897.28</v>
      </c>
      <c r="U4" t="n">
        <v>0.37</v>
      </c>
      <c r="V4" t="n">
        <v>0.79</v>
      </c>
      <c r="W4" t="n">
        <v>3.06</v>
      </c>
      <c r="X4" t="n">
        <v>1.36</v>
      </c>
      <c r="Y4" t="n">
        <v>1</v>
      </c>
      <c r="Z4" t="n">
        <v>10</v>
      </c>
      <c r="AA4" t="n">
        <v>311.3098805016805</v>
      </c>
      <c r="AB4" t="n">
        <v>425.9479125250294</v>
      </c>
      <c r="AC4" t="n">
        <v>385.2960415752897</v>
      </c>
      <c r="AD4" t="n">
        <v>311309.8805016805</v>
      </c>
      <c r="AE4" t="n">
        <v>425947.9125250294</v>
      </c>
      <c r="AF4" t="n">
        <v>1.513226331952843e-06</v>
      </c>
      <c r="AG4" t="n">
        <v>14</v>
      </c>
      <c r="AH4" t="n">
        <v>385296.0415752897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6.412</v>
      </c>
      <c r="E5" t="n">
        <v>15.6</v>
      </c>
      <c r="F5" t="n">
        <v>11.55</v>
      </c>
      <c r="G5" t="n">
        <v>11.95</v>
      </c>
      <c r="H5" t="n">
        <v>0.2</v>
      </c>
      <c r="I5" t="n">
        <v>58</v>
      </c>
      <c r="J5" t="n">
        <v>151.48</v>
      </c>
      <c r="K5" t="n">
        <v>49.1</v>
      </c>
      <c r="L5" t="n">
        <v>1.75</v>
      </c>
      <c r="M5" t="n">
        <v>56</v>
      </c>
      <c r="N5" t="n">
        <v>25.64</v>
      </c>
      <c r="O5" t="n">
        <v>18916.54</v>
      </c>
      <c r="P5" t="n">
        <v>137.46</v>
      </c>
      <c r="Q5" t="n">
        <v>197.93</v>
      </c>
      <c r="R5" t="n">
        <v>63.39</v>
      </c>
      <c r="S5" t="n">
        <v>25.4</v>
      </c>
      <c r="T5" t="n">
        <v>17900.81</v>
      </c>
      <c r="U5" t="n">
        <v>0.4</v>
      </c>
      <c r="V5" t="n">
        <v>0.8100000000000001</v>
      </c>
      <c r="W5" t="n">
        <v>3.03</v>
      </c>
      <c r="X5" t="n">
        <v>1.15</v>
      </c>
      <c r="Y5" t="n">
        <v>1</v>
      </c>
      <c r="Z5" t="n">
        <v>10</v>
      </c>
      <c r="AA5" t="n">
        <v>302.9468575120836</v>
      </c>
      <c r="AB5" t="n">
        <v>414.5052555201278</v>
      </c>
      <c r="AC5" t="n">
        <v>374.9454556950659</v>
      </c>
      <c r="AD5" t="n">
        <v>302946.8575120836</v>
      </c>
      <c r="AE5" t="n">
        <v>414505.2555201278</v>
      </c>
      <c r="AF5" t="n">
        <v>1.562977374068788e-06</v>
      </c>
      <c r="AG5" t="n">
        <v>14</v>
      </c>
      <c r="AH5" t="n">
        <v>374945.4556950659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6.5905</v>
      </c>
      <c r="E6" t="n">
        <v>15.17</v>
      </c>
      <c r="F6" t="n">
        <v>11.37</v>
      </c>
      <c r="G6" t="n">
        <v>13.64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135.16</v>
      </c>
      <c r="Q6" t="n">
        <v>197.87</v>
      </c>
      <c r="R6" t="n">
        <v>57.79</v>
      </c>
      <c r="S6" t="n">
        <v>25.4</v>
      </c>
      <c r="T6" t="n">
        <v>15140.81</v>
      </c>
      <c r="U6" t="n">
        <v>0.44</v>
      </c>
      <c r="V6" t="n">
        <v>0.82</v>
      </c>
      <c r="W6" t="n">
        <v>3.02</v>
      </c>
      <c r="X6" t="n">
        <v>0.98</v>
      </c>
      <c r="Y6" t="n">
        <v>1</v>
      </c>
      <c r="Z6" t="n">
        <v>10</v>
      </c>
      <c r="AA6" t="n">
        <v>296.0460484145478</v>
      </c>
      <c r="AB6" t="n">
        <v>405.0632640706684</v>
      </c>
      <c r="AC6" t="n">
        <v>366.4045946576247</v>
      </c>
      <c r="AD6" t="n">
        <v>296046.0484145478</v>
      </c>
      <c r="AE6" t="n">
        <v>405063.2640706684</v>
      </c>
      <c r="AF6" t="n">
        <v>1.606488207080528e-06</v>
      </c>
      <c r="AG6" t="n">
        <v>14</v>
      </c>
      <c r="AH6" t="n">
        <v>366404.5946576247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6.7231</v>
      </c>
      <c r="E7" t="n">
        <v>14.87</v>
      </c>
      <c r="F7" t="n">
        <v>11.25</v>
      </c>
      <c r="G7" t="n">
        <v>15.35</v>
      </c>
      <c r="H7" t="n">
        <v>0.26</v>
      </c>
      <c r="I7" t="n">
        <v>44</v>
      </c>
      <c r="J7" t="n">
        <v>152.18</v>
      </c>
      <c r="K7" t="n">
        <v>49.1</v>
      </c>
      <c r="L7" t="n">
        <v>2.25</v>
      </c>
      <c r="M7" t="n">
        <v>42</v>
      </c>
      <c r="N7" t="n">
        <v>25.83</v>
      </c>
      <c r="O7" t="n">
        <v>19002.56</v>
      </c>
      <c r="P7" t="n">
        <v>133.62</v>
      </c>
      <c r="Q7" t="n">
        <v>197.81</v>
      </c>
      <c r="R7" t="n">
        <v>53.97</v>
      </c>
      <c r="S7" t="n">
        <v>25.4</v>
      </c>
      <c r="T7" t="n">
        <v>13262.16</v>
      </c>
      <c r="U7" t="n">
        <v>0.47</v>
      </c>
      <c r="V7" t="n">
        <v>0.83</v>
      </c>
      <c r="W7" t="n">
        <v>3.01</v>
      </c>
      <c r="X7" t="n">
        <v>0.86</v>
      </c>
      <c r="Y7" t="n">
        <v>1</v>
      </c>
      <c r="Z7" t="n">
        <v>10</v>
      </c>
      <c r="AA7" t="n">
        <v>281.2554112320205</v>
      </c>
      <c r="AB7" t="n">
        <v>384.8260617606743</v>
      </c>
      <c r="AC7" t="n">
        <v>348.0988025330047</v>
      </c>
      <c r="AD7" t="n">
        <v>281255.4112320205</v>
      </c>
      <c r="AE7" t="n">
        <v>384826.0617606743</v>
      </c>
      <c r="AF7" t="n">
        <v>1.638810540174964e-06</v>
      </c>
      <c r="AG7" t="n">
        <v>13</v>
      </c>
      <c r="AH7" t="n">
        <v>348098.8025330047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6.8388</v>
      </c>
      <c r="E8" t="n">
        <v>14.62</v>
      </c>
      <c r="F8" t="n">
        <v>11.15</v>
      </c>
      <c r="G8" t="n">
        <v>17.16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132.31</v>
      </c>
      <c r="Q8" t="n">
        <v>197.83</v>
      </c>
      <c r="R8" t="n">
        <v>51.25</v>
      </c>
      <c r="S8" t="n">
        <v>25.4</v>
      </c>
      <c r="T8" t="n">
        <v>11924.19</v>
      </c>
      <c r="U8" t="n">
        <v>0.5</v>
      </c>
      <c r="V8" t="n">
        <v>0.83</v>
      </c>
      <c r="W8" t="n">
        <v>3</v>
      </c>
      <c r="X8" t="n">
        <v>0.76</v>
      </c>
      <c r="Y8" t="n">
        <v>1</v>
      </c>
      <c r="Z8" t="n">
        <v>10</v>
      </c>
      <c r="AA8" t="n">
        <v>277.3440577563233</v>
      </c>
      <c r="AB8" t="n">
        <v>379.4743753784886</v>
      </c>
      <c r="AC8" t="n">
        <v>343.2578735879958</v>
      </c>
      <c r="AD8" t="n">
        <v>277344.0577563233</v>
      </c>
      <c r="AE8" t="n">
        <v>379474.3753784886</v>
      </c>
      <c r="AF8" t="n">
        <v>1.667013360227952e-06</v>
      </c>
      <c r="AG8" t="n">
        <v>13</v>
      </c>
      <c r="AH8" t="n">
        <v>343257.8735879958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6.9065</v>
      </c>
      <c r="E9" t="n">
        <v>14.48</v>
      </c>
      <c r="F9" t="n">
        <v>11.1</v>
      </c>
      <c r="G9" t="n">
        <v>18.5</v>
      </c>
      <c r="H9" t="n">
        <v>0.32</v>
      </c>
      <c r="I9" t="n">
        <v>36</v>
      </c>
      <c r="J9" t="n">
        <v>152.88</v>
      </c>
      <c r="K9" t="n">
        <v>49.1</v>
      </c>
      <c r="L9" t="n">
        <v>2.75</v>
      </c>
      <c r="M9" t="n">
        <v>34</v>
      </c>
      <c r="N9" t="n">
        <v>26.03</v>
      </c>
      <c r="O9" t="n">
        <v>19088.72</v>
      </c>
      <c r="P9" t="n">
        <v>131.45</v>
      </c>
      <c r="Q9" t="n">
        <v>197.8</v>
      </c>
      <c r="R9" t="n">
        <v>49.27</v>
      </c>
      <c r="S9" t="n">
        <v>25.4</v>
      </c>
      <c r="T9" t="n">
        <v>10953.29</v>
      </c>
      <c r="U9" t="n">
        <v>0.52</v>
      </c>
      <c r="V9" t="n">
        <v>0.84</v>
      </c>
      <c r="W9" t="n">
        <v>3</v>
      </c>
      <c r="X9" t="n">
        <v>0.71</v>
      </c>
      <c r="Y9" t="n">
        <v>1</v>
      </c>
      <c r="Z9" t="n">
        <v>10</v>
      </c>
      <c r="AA9" t="n">
        <v>275.0723481674026</v>
      </c>
      <c r="AB9" t="n">
        <v>376.3661220981735</v>
      </c>
      <c r="AC9" t="n">
        <v>340.446267638293</v>
      </c>
      <c r="AD9" t="n">
        <v>275072.3481674026</v>
      </c>
      <c r="AE9" t="n">
        <v>376366.1220981735</v>
      </c>
      <c r="AF9" t="n">
        <v>1.683515788210556e-06</v>
      </c>
      <c r="AG9" t="n">
        <v>13</v>
      </c>
      <c r="AH9" t="n">
        <v>340446.267638293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11.04</v>
      </c>
      <c r="G10" t="n">
        <v>20.07</v>
      </c>
      <c r="H10" t="n">
        <v>0.35</v>
      </c>
      <c r="I10" t="n">
        <v>33</v>
      </c>
      <c r="J10" t="n">
        <v>153.23</v>
      </c>
      <c r="K10" t="n">
        <v>49.1</v>
      </c>
      <c r="L10" t="n">
        <v>3</v>
      </c>
      <c r="M10" t="n">
        <v>31</v>
      </c>
      <c r="N10" t="n">
        <v>26.13</v>
      </c>
      <c r="O10" t="n">
        <v>19131.85</v>
      </c>
      <c r="P10" t="n">
        <v>130.58</v>
      </c>
      <c r="Q10" t="n">
        <v>197.82</v>
      </c>
      <c r="R10" t="n">
        <v>47.47</v>
      </c>
      <c r="S10" t="n">
        <v>25.4</v>
      </c>
      <c r="T10" t="n">
        <v>10066.54</v>
      </c>
      <c r="U10" t="n">
        <v>0.54</v>
      </c>
      <c r="V10" t="n">
        <v>0.84</v>
      </c>
      <c r="W10" t="n">
        <v>2.99</v>
      </c>
      <c r="X10" t="n">
        <v>0.64</v>
      </c>
      <c r="Y10" t="n">
        <v>1</v>
      </c>
      <c r="Z10" t="n">
        <v>10</v>
      </c>
      <c r="AA10" t="n">
        <v>272.6295602368851</v>
      </c>
      <c r="AB10" t="n">
        <v>373.0237918834417</v>
      </c>
      <c r="AC10" t="n">
        <v>337.4229247282654</v>
      </c>
      <c r="AD10" t="n">
        <v>272629.5602368851</v>
      </c>
      <c r="AE10" t="n">
        <v>373023.7918834417</v>
      </c>
      <c r="AF10" t="n">
        <v>1.702114536439104e-06</v>
      </c>
      <c r="AG10" t="n">
        <v>13</v>
      </c>
      <c r="AH10" t="n">
        <v>337422.9247282654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7.0613</v>
      </c>
      <c r="E11" t="n">
        <v>14.16</v>
      </c>
      <c r="F11" t="n">
        <v>10.97</v>
      </c>
      <c r="G11" t="n">
        <v>21.94</v>
      </c>
      <c r="H11" t="n">
        <v>0.37</v>
      </c>
      <c r="I11" t="n">
        <v>30</v>
      </c>
      <c r="J11" t="n">
        <v>153.58</v>
      </c>
      <c r="K11" t="n">
        <v>49.1</v>
      </c>
      <c r="L11" t="n">
        <v>3.25</v>
      </c>
      <c r="M11" t="n">
        <v>28</v>
      </c>
      <c r="N11" t="n">
        <v>26.23</v>
      </c>
      <c r="O11" t="n">
        <v>19175.02</v>
      </c>
      <c r="P11" t="n">
        <v>129.58</v>
      </c>
      <c r="Q11" t="n">
        <v>197.86</v>
      </c>
      <c r="R11" t="n">
        <v>45.29</v>
      </c>
      <c r="S11" t="n">
        <v>25.4</v>
      </c>
      <c r="T11" t="n">
        <v>8992.290000000001</v>
      </c>
      <c r="U11" t="n">
        <v>0.5600000000000001</v>
      </c>
      <c r="V11" t="n">
        <v>0.85</v>
      </c>
      <c r="W11" t="n">
        <v>2.99</v>
      </c>
      <c r="X11" t="n">
        <v>0.58</v>
      </c>
      <c r="Y11" t="n">
        <v>1</v>
      </c>
      <c r="Z11" t="n">
        <v>10</v>
      </c>
      <c r="AA11" t="n">
        <v>270.062232585112</v>
      </c>
      <c r="AB11" t="n">
        <v>369.5110609277835</v>
      </c>
      <c r="AC11" t="n">
        <v>334.2454438848663</v>
      </c>
      <c r="AD11" t="n">
        <v>270062.232585112</v>
      </c>
      <c r="AE11" t="n">
        <v>369511.0609277835</v>
      </c>
      <c r="AF11" t="n">
        <v>1.721249552637544e-06</v>
      </c>
      <c r="AG11" t="n">
        <v>13</v>
      </c>
      <c r="AH11" t="n">
        <v>334245.4438848663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7.1118</v>
      </c>
      <c r="E12" t="n">
        <v>14.06</v>
      </c>
      <c r="F12" t="n">
        <v>10.93</v>
      </c>
      <c r="G12" t="n">
        <v>23.42</v>
      </c>
      <c r="H12" t="n">
        <v>0.4</v>
      </c>
      <c r="I12" t="n">
        <v>28</v>
      </c>
      <c r="J12" t="n">
        <v>153.93</v>
      </c>
      <c r="K12" t="n">
        <v>49.1</v>
      </c>
      <c r="L12" t="n">
        <v>3.5</v>
      </c>
      <c r="M12" t="n">
        <v>26</v>
      </c>
      <c r="N12" t="n">
        <v>26.33</v>
      </c>
      <c r="O12" t="n">
        <v>19218.22</v>
      </c>
      <c r="P12" t="n">
        <v>128.96</v>
      </c>
      <c r="Q12" t="n">
        <v>197.84</v>
      </c>
      <c r="R12" t="n">
        <v>44.17</v>
      </c>
      <c r="S12" t="n">
        <v>25.4</v>
      </c>
      <c r="T12" t="n">
        <v>8440.700000000001</v>
      </c>
      <c r="U12" t="n">
        <v>0.58</v>
      </c>
      <c r="V12" t="n">
        <v>0.85</v>
      </c>
      <c r="W12" t="n">
        <v>2.98</v>
      </c>
      <c r="X12" t="n">
        <v>0.54</v>
      </c>
      <c r="Y12" t="n">
        <v>1</v>
      </c>
      <c r="Z12" t="n">
        <v>10</v>
      </c>
      <c r="AA12" t="n">
        <v>268.4755606852172</v>
      </c>
      <c r="AB12" t="n">
        <v>367.3401064353235</v>
      </c>
      <c r="AC12" t="n">
        <v>332.2816822422129</v>
      </c>
      <c r="AD12" t="n">
        <v>268475.5606852172</v>
      </c>
      <c r="AE12" t="n">
        <v>367340.1064353235</v>
      </c>
      <c r="AF12" t="n">
        <v>1.73355934012826e-06</v>
      </c>
      <c r="AG12" t="n">
        <v>13</v>
      </c>
      <c r="AH12" t="n">
        <v>332281.6822422129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7.1642</v>
      </c>
      <c r="E13" t="n">
        <v>13.96</v>
      </c>
      <c r="F13" t="n">
        <v>10.89</v>
      </c>
      <c r="G13" t="n">
        <v>25.12</v>
      </c>
      <c r="H13" t="n">
        <v>0.43</v>
      </c>
      <c r="I13" t="n">
        <v>26</v>
      </c>
      <c r="J13" t="n">
        <v>154.28</v>
      </c>
      <c r="K13" t="n">
        <v>49.1</v>
      </c>
      <c r="L13" t="n">
        <v>3.75</v>
      </c>
      <c r="M13" t="n">
        <v>24</v>
      </c>
      <c r="N13" t="n">
        <v>26.43</v>
      </c>
      <c r="O13" t="n">
        <v>19261.45</v>
      </c>
      <c r="P13" t="n">
        <v>128.23</v>
      </c>
      <c r="Q13" t="n">
        <v>197.86</v>
      </c>
      <c r="R13" t="n">
        <v>42.95</v>
      </c>
      <c r="S13" t="n">
        <v>25.4</v>
      </c>
      <c r="T13" t="n">
        <v>7839.22</v>
      </c>
      <c r="U13" t="n">
        <v>0.59</v>
      </c>
      <c r="V13" t="n">
        <v>0.85</v>
      </c>
      <c r="W13" t="n">
        <v>2.98</v>
      </c>
      <c r="X13" t="n">
        <v>0.5</v>
      </c>
      <c r="Y13" t="n">
        <v>1</v>
      </c>
      <c r="Z13" t="n">
        <v>10</v>
      </c>
      <c r="AA13" t="n">
        <v>266.7920859851343</v>
      </c>
      <c r="AB13" t="n">
        <v>365.0367020810081</v>
      </c>
      <c r="AC13" t="n">
        <v>330.1981115666251</v>
      </c>
      <c r="AD13" t="n">
        <v>266792.0859851344</v>
      </c>
      <c r="AE13" t="n">
        <v>365036.7020810081</v>
      </c>
      <c r="AF13" t="n">
        <v>1.74633226813843e-06</v>
      </c>
      <c r="AG13" t="n">
        <v>13</v>
      </c>
      <c r="AH13" t="n">
        <v>330198.1115666251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7.2202</v>
      </c>
      <c r="E14" t="n">
        <v>13.85</v>
      </c>
      <c r="F14" t="n">
        <v>10.84</v>
      </c>
      <c r="G14" t="n">
        <v>27.1</v>
      </c>
      <c r="H14" t="n">
        <v>0.46</v>
      </c>
      <c r="I14" t="n">
        <v>24</v>
      </c>
      <c r="J14" t="n">
        <v>154.63</v>
      </c>
      <c r="K14" t="n">
        <v>49.1</v>
      </c>
      <c r="L14" t="n">
        <v>4</v>
      </c>
      <c r="M14" t="n">
        <v>22</v>
      </c>
      <c r="N14" t="n">
        <v>26.53</v>
      </c>
      <c r="O14" t="n">
        <v>19304.72</v>
      </c>
      <c r="P14" t="n">
        <v>127.56</v>
      </c>
      <c r="Q14" t="n">
        <v>197.77</v>
      </c>
      <c r="R14" t="n">
        <v>41.28</v>
      </c>
      <c r="S14" t="n">
        <v>25.4</v>
      </c>
      <c r="T14" t="n">
        <v>7017.76</v>
      </c>
      <c r="U14" t="n">
        <v>0.62</v>
      </c>
      <c r="V14" t="n">
        <v>0.86</v>
      </c>
      <c r="W14" t="n">
        <v>2.98</v>
      </c>
      <c r="X14" t="n">
        <v>0.45</v>
      </c>
      <c r="Y14" t="n">
        <v>1</v>
      </c>
      <c r="Z14" t="n">
        <v>10</v>
      </c>
      <c r="AA14" t="n">
        <v>265.078677951282</v>
      </c>
      <c r="AB14" t="n">
        <v>362.6923416188637</v>
      </c>
      <c r="AC14" t="n">
        <v>328.0774935766572</v>
      </c>
      <c r="AD14" t="n">
        <v>265078.677951282</v>
      </c>
      <c r="AE14" t="n">
        <v>362692.3416188637</v>
      </c>
      <c r="AF14" t="n">
        <v>1.759982725553878e-06</v>
      </c>
      <c r="AG14" t="n">
        <v>13</v>
      </c>
      <c r="AH14" t="n">
        <v>328077.4935766571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7.2381</v>
      </c>
      <c r="E15" t="n">
        <v>13.82</v>
      </c>
      <c r="F15" t="n">
        <v>10.84</v>
      </c>
      <c r="G15" t="n">
        <v>28.27</v>
      </c>
      <c r="H15" t="n">
        <v>0.49</v>
      </c>
      <c r="I15" t="n">
        <v>23</v>
      </c>
      <c r="J15" t="n">
        <v>154.98</v>
      </c>
      <c r="K15" t="n">
        <v>49.1</v>
      </c>
      <c r="L15" t="n">
        <v>4.25</v>
      </c>
      <c r="M15" t="n">
        <v>21</v>
      </c>
      <c r="N15" t="n">
        <v>26.63</v>
      </c>
      <c r="O15" t="n">
        <v>19348.03</v>
      </c>
      <c r="P15" t="n">
        <v>127.36</v>
      </c>
      <c r="Q15" t="n">
        <v>197.78</v>
      </c>
      <c r="R15" t="n">
        <v>41.28</v>
      </c>
      <c r="S15" t="n">
        <v>25.4</v>
      </c>
      <c r="T15" t="n">
        <v>7019.99</v>
      </c>
      <c r="U15" t="n">
        <v>0.62</v>
      </c>
      <c r="V15" t="n">
        <v>0.86</v>
      </c>
      <c r="W15" t="n">
        <v>2.98</v>
      </c>
      <c r="X15" t="n">
        <v>0.45</v>
      </c>
      <c r="Y15" t="n">
        <v>1</v>
      </c>
      <c r="Z15" t="n">
        <v>10</v>
      </c>
      <c r="AA15" t="n">
        <v>254.5133261656968</v>
      </c>
      <c r="AB15" t="n">
        <v>348.2363611952372</v>
      </c>
      <c r="AC15" t="n">
        <v>315.0011716356702</v>
      </c>
      <c r="AD15" t="n">
        <v>254513.3261656968</v>
      </c>
      <c r="AE15" t="n">
        <v>348236.3611952372</v>
      </c>
      <c r="AF15" t="n">
        <v>1.764345996763458e-06</v>
      </c>
      <c r="AG15" t="n">
        <v>12</v>
      </c>
      <c r="AH15" t="n">
        <v>315001.1716356702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7.2701</v>
      </c>
      <c r="E16" t="n">
        <v>13.76</v>
      </c>
      <c r="F16" t="n">
        <v>10.81</v>
      </c>
      <c r="G16" t="n">
        <v>29.47</v>
      </c>
      <c r="H16" t="n">
        <v>0.51</v>
      </c>
      <c r="I16" t="n">
        <v>22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126.83</v>
      </c>
      <c r="Q16" t="n">
        <v>197.77</v>
      </c>
      <c r="R16" t="n">
        <v>40.33</v>
      </c>
      <c r="S16" t="n">
        <v>25.4</v>
      </c>
      <c r="T16" t="n">
        <v>6553.42</v>
      </c>
      <c r="U16" t="n">
        <v>0.63</v>
      </c>
      <c r="V16" t="n">
        <v>0.86</v>
      </c>
      <c r="W16" t="n">
        <v>2.97</v>
      </c>
      <c r="X16" t="n">
        <v>0.42</v>
      </c>
      <c r="Y16" t="n">
        <v>1</v>
      </c>
      <c r="Z16" t="n">
        <v>10</v>
      </c>
      <c r="AA16" t="n">
        <v>253.4357035644923</v>
      </c>
      <c r="AB16" t="n">
        <v>346.7619104109161</v>
      </c>
      <c r="AC16" t="n">
        <v>313.6674403647996</v>
      </c>
      <c r="AD16" t="n">
        <v>253435.7035644923</v>
      </c>
      <c r="AE16" t="n">
        <v>346761.9104109161</v>
      </c>
      <c r="AF16" t="n">
        <v>1.772146258143714e-06</v>
      </c>
      <c r="AG16" t="n">
        <v>12</v>
      </c>
      <c r="AH16" t="n">
        <v>313667.4403647996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7.3281</v>
      </c>
      <c r="E17" t="n">
        <v>13.65</v>
      </c>
      <c r="F17" t="n">
        <v>10.76</v>
      </c>
      <c r="G17" t="n">
        <v>32.28</v>
      </c>
      <c r="H17" t="n">
        <v>0.54</v>
      </c>
      <c r="I17" t="n">
        <v>20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126.01</v>
      </c>
      <c r="Q17" t="n">
        <v>197.77</v>
      </c>
      <c r="R17" t="n">
        <v>38.82</v>
      </c>
      <c r="S17" t="n">
        <v>25.4</v>
      </c>
      <c r="T17" t="n">
        <v>5806.14</v>
      </c>
      <c r="U17" t="n">
        <v>0.65</v>
      </c>
      <c r="V17" t="n">
        <v>0.86</v>
      </c>
      <c r="W17" t="n">
        <v>2.97</v>
      </c>
      <c r="X17" t="n">
        <v>0.37</v>
      </c>
      <c r="Y17" t="n">
        <v>1</v>
      </c>
      <c r="Z17" t="n">
        <v>10</v>
      </c>
      <c r="AA17" t="n">
        <v>251.625380651607</v>
      </c>
      <c r="AB17" t="n">
        <v>344.2849467356974</v>
      </c>
      <c r="AC17" t="n">
        <v>311.4268746263026</v>
      </c>
      <c r="AD17" t="n">
        <v>251625.380651607</v>
      </c>
      <c r="AE17" t="n">
        <v>344284.9467356974</v>
      </c>
      <c r="AF17" t="n">
        <v>1.786284231895428e-06</v>
      </c>
      <c r="AG17" t="n">
        <v>12</v>
      </c>
      <c r="AH17" t="n">
        <v>311426.8746263026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7.3523</v>
      </c>
      <c r="E18" t="n">
        <v>13.6</v>
      </c>
      <c r="F18" t="n">
        <v>10.74</v>
      </c>
      <c r="G18" t="n">
        <v>33.93</v>
      </c>
      <c r="H18" t="n">
        <v>0.57</v>
      </c>
      <c r="I18" t="n">
        <v>19</v>
      </c>
      <c r="J18" t="n">
        <v>156.03</v>
      </c>
      <c r="K18" t="n">
        <v>49.1</v>
      </c>
      <c r="L18" t="n">
        <v>5</v>
      </c>
      <c r="M18" t="n">
        <v>17</v>
      </c>
      <c r="N18" t="n">
        <v>26.94</v>
      </c>
      <c r="O18" t="n">
        <v>19478.15</v>
      </c>
      <c r="P18" t="n">
        <v>125.67</v>
      </c>
      <c r="Q18" t="n">
        <v>197.77</v>
      </c>
      <c r="R18" t="n">
        <v>38.44</v>
      </c>
      <c r="S18" t="n">
        <v>25.4</v>
      </c>
      <c r="T18" t="n">
        <v>5621.89</v>
      </c>
      <c r="U18" t="n">
        <v>0.66</v>
      </c>
      <c r="V18" t="n">
        <v>0.87</v>
      </c>
      <c r="W18" t="n">
        <v>2.97</v>
      </c>
      <c r="X18" t="n">
        <v>0.35</v>
      </c>
      <c r="Y18" t="n">
        <v>1</v>
      </c>
      <c r="Z18" t="n">
        <v>10</v>
      </c>
      <c r="AA18" t="n">
        <v>250.882904165908</v>
      </c>
      <c r="AB18" t="n">
        <v>343.2690576522138</v>
      </c>
      <c r="AC18" t="n">
        <v>310.5079405711371</v>
      </c>
      <c r="AD18" t="n">
        <v>250882.904165908</v>
      </c>
      <c r="AE18" t="n">
        <v>343269.0576522138</v>
      </c>
      <c r="AF18" t="n">
        <v>1.792183179564246e-06</v>
      </c>
      <c r="AG18" t="n">
        <v>12</v>
      </c>
      <c r="AH18" t="n">
        <v>310507.9405711371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7.3528</v>
      </c>
      <c r="E19" t="n">
        <v>13.6</v>
      </c>
      <c r="F19" t="n">
        <v>10.74</v>
      </c>
      <c r="G19" t="n">
        <v>33.93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125.56</v>
      </c>
      <c r="Q19" t="n">
        <v>197.79</v>
      </c>
      <c r="R19" t="n">
        <v>38.27</v>
      </c>
      <c r="S19" t="n">
        <v>25.4</v>
      </c>
      <c r="T19" t="n">
        <v>5533.7</v>
      </c>
      <c r="U19" t="n">
        <v>0.66</v>
      </c>
      <c r="V19" t="n">
        <v>0.87</v>
      </c>
      <c r="W19" t="n">
        <v>2.97</v>
      </c>
      <c r="X19" t="n">
        <v>0.35</v>
      </c>
      <c r="Y19" t="n">
        <v>1</v>
      </c>
      <c r="Z19" t="n">
        <v>10</v>
      </c>
      <c r="AA19" t="n">
        <v>250.7927614088862</v>
      </c>
      <c r="AB19" t="n">
        <v>343.1457203552389</v>
      </c>
      <c r="AC19" t="n">
        <v>310.3963744126805</v>
      </c>
      <c r="AD19" t="n">
        <v>250792.7614088862</v>
      </c>
      <c r="AE19" t="n">
        <v>343145.7203552389</v>
      </c>
      <c r="AF19" t="n">
        <v>1.792305058648313e-06</v>
      </c>
      <c r="AG19" t="n">
        <v>12</v>
      </c>
      <c r="AH19" t="n">
        <v>310396.3744126805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7.3745</v>
      </c>
      <c r="E20" t="n">
        <v>13.56</v>
      </c>
      <c r="F20" t="n">
        <v>10.73</v>
      </c>
      <c r="G20" t="n">
        <v>35.78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125.38</v>
      </c>
      <c r="Q20" t="n">
        <v>197.79</v>
      </c>
      <c r="R20" t="n">
        <v>37.89</v>
      </c>
      <c r="S20" t="n">
        <v>25.4</v>
      </c>
      <c r="T20" t="n">
        <v>5349.64</v>
      </c>
      <c r="U20" t="n">
        <v>0.67</v>
      </c>
      <c r="V20" t="n">
        <v>0.87</v>
      </c>
      <c r="W20" t="n">
        <v>2.97</v>
      </c>
      <c r="X20" t="n">
        <v>0.34</v>
      </c>
      <c r="Y20" t="n">
        <v>1</v>
      </c>
      <c r="Z20" t="n">
        <v>10</v>
      </c>
      <c r="AA20" t="n">
        <v>250.2496317177374</v>
      </c>
      <c r="AB20" t="n">
        <v>342.4025863506185</v>
      </c>
      <c r="AC20" t="n">
        <v>309.7241640744657</v>
      </c>
      <c r="AD20" t="n">
        <v>250249.6317177374</v>
      </c>
      <c r="AE20" t="n">
        <v>342402.5863506185</v>
      </c>
      <c r="AF20" t="n">
        <v>1.797594610896799e-06</v>
      </c>
      <c r="AG20" t="n">
        <v>12</v>
      </c>
      <c r="AH20" t="n">
        <v>309724.1640744657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7.3974</v>
      </c>
      <c r="E21" t="n">
        <v>13.52</v>
      </c>
      <c r="F21" t="n">
        <v>10.72</v>
      </c>
      <c r="G21" t="n">
        <v>37.84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124.97</v>
      </c>
      <c r="Q21" t="n">
        <v>197.78</v>
      </c>
      <c r="R21" t="n">
        <v>37.79</v>
      </c>
      <c r="S21" t="n">
        <v>25.4</v>
      </c>
      <c r="T21" t="n">
        <v>5308.23</v>
      </c>
      <c r="U21" t="n">
        <v>0.67</v>
      </c>
      <c r="V21" t="n">
        <v>0.87</v>
      </c>
      <c r="W21" t="n">
        <v>2.97</v>
      </c>
      <c r="X21" t="n">
        <v>0.33</v>
      </c>
      <c r="Y21" t="n">
        <v>1</v>
      </c>
      <c r="Z21" t="n">
        <v>10</v>
      </c>
      <c r="AA21" t="n">
        <v>249.5198534891629</v>
      </c>
      <c r="AB21" t="n">
        <v>341.4040715827402</v>
      </c>
      <c r="AC21" t="n">
        <v>308.8209461546091</v>
      </c>
      <c r="AD21" t="n">
        <v>249519.8534891629</v>
      </c>
      <c r="AE21" t="n">
        <v>341404.0715827402</v>
      </c>
      <c r="AF21" t="n">
        <v>1.803176672947045e-06</v>
      </c>
      <c r="AG21" t="n">
        <v>12</v>
      </c>
      <c r="AH21" t="n">
        <v>308820.9461546091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7.4379</v>
      </c>
      <c r="E22" t="n">
        <v>13.44</v>
      </c>
      <c r="F22" t="n">
        <v>10.68</v>
      </c>
      <c r="G22" t="n">
        <v>40.05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14</v>
      </c>
      <c r="N22" t="n">
        <v>27.35</v>
      </c>
      <c r="O22" t="n">
        <v>19652.13</v>
      </c>
      <c r="P22" t="n">
        <v>124.33</v>
      </c>
      <c r="Q22" t="n">
        <v>197.8</v>
      </c>
      <c r="R22" t="n">
        <v>36.32</v>
      </c>
      <c r="S22" t="n">
        <v>25.4</v>
      </c>
      <c r="T22" t="n">
        <v>4576.36</v>
      </c>
      <c r="U22" t="n">
        <v>0.7</v>
      </c>
      <c r="V22" t="n">
        <v>0.87</v>
      </c>
      <c r="W22" t="n">
        <v>2.97</v>
      </c>
      <c r="X22" t="n">
        <v>0.29</v>
      </c>
      <c r="Y22" t="n">
        <v>1</v>
      </c>
      <c r="Z22" t="n">
        <v>10</v>
      </c>
      <c r="AA22" t="n">
        <v>248.2298577006364</v>
      </c>
      <c r="AB22" t="n">
        <v>339.6390424342815</v>
      </c>
      <c r="AC22" t="n">
        <v>307.2243689108447</v>
      </c>
      <c r="AD22" t="n">
        <v>248229.8577006364</v>
      </c>
      <c r="AE22" t="n">
        <v>339639.0424342814</v>
      </c>
      <c r="AF22" t="n">
        <v>1.813048878756431e-06</v>
      </c>
      <c r="AG22" t="n">
        <v>12</v>
      </c>
      <c r="AH22" t="n">
        <v>307224.3689108447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7.4294</v>
      </c>
      <c r="E23" t="n">
        <v>13.46</v>
      </c>
      <c r="F23" t="n">
        <v>10.69</v>
      </c>
      <c r="G23" t="n">
        <v>40.11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124.48</v>
      </c>
      <c r="Q23" t="n">
        <v>197.83</v>
      </c>
      <c r="R23" t="n">
        <v>36.81</v>
      </c>
      <c r="S23" t="n">
        <v>25.4</v>
      </c>
      <c r="T23" t="n">
        <v>4821.8</v>
      </c>
      <c r="U23" t="n">
        <v>0.6899999999999999</v>
      </c>
      <c r="V23" t="n">
        <v>0.87</v>
      </c>
      <c r="W23" t="n">
        <v>2.96</v>
      </c>
      <c r="X23" t="n">
        <v>0.3</v>
      </c>
      <c r="Y23" t="n">
        <v>1</v>
      </c>
      <c r="Z23" t="n">
        <v>10</v>
      </c>
      <c r="AA23" t="n">
        <v>248.5161446291353</v>
      </c>
      <c r="AB23" t="n">
        <v>340.0307528399414</v>
      </c>
      <c r="AC23" t="n">
        <v>307.5786950251576</v>
      </c>
      <c r="AD23" t="n">
        <v>248516.1446291353</v>
      </c>
      <c r="AE23" t="n">
        <v>340030.7528399414</v>
      </c>
      <c r="AF23" t="n">
        <v>1.810976934327301e-06</v>
      </c>
      <c r="AG23" t="n">
        <v>12</v>
      </c>
      <c r="AH23" t="n">
        <v>307578.6950251576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7.4577</v>
      </c>
      <c r="E24" t="n">
        <v>13.41</v>
      </c>
      <c r="F24" t="n">
        <v>10.67</v>
      </c>
      <c r="G24" t="n">
        <v>42.7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13</v>
      </c>
      <c r="N24" t="n">
        <v>27.56</v>
      </c>
      <c r="O24" t="n">
        <v>19739.33</v>
      </c>
      <c r="P24" t="n">
        <v>124.05</v>
      </c>
      <c r="Q24" t="n">
        <v>197.76</v>
      </c>
      <c r="R24" t="n">
        <v>36.24</v>
      </c>
      <c r="S24" t="n">
        <v>25.4</v>
      </c>
      <c r="T24" t="n">
        <v>4539.17</v>
      </c>
      <c r="U24" t="n">
        <v>0.7</v>
      </c>
      <c r="V24" t="n">
        <v>0.87</v>
      </c>
      <c r="W24" t="n">
        <v>2.96</v>
      </c>
      <c r="X24" t="n">
        <v>0.28</v>
      </c>
      <c r="Y24" t="n">
        <v>1</v>
      </c>
      <c r="Z24" t="n">
        <v>10</v>
      </c>
      <c r="AA24" t="n">
        <v>247.6593032535113</v>
      </c>
      <c r="AB24" t="n">
        <v>338.8583846686395</v>
      </c>
      <c r="AC24" t="n">
        <v>306.5182160266953</v>
      </c>
      <c r="AD24" t="n">
        <v>247659.3032535113</v>
      </c>
      <c r="AE24" t="n">
        <v>338858.3846686395</v>
      </c>
      <c r="AF24" t="n">
        <v>1.817875290485465e-06</v>
      </c>
      <c r="AG24" t="n">
        <v>12</v>
      </c>
      <c r="AH24" t="n">
        <v>306518.2160266953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7.4636</v>
      </c>
      <c r="E25" t="n">
        <v>13.4</v>
      </c>
      <c r="F25" t="n">
        <v>10.66</v>
      </c>
      <c r="G25" t="n">
        <v>42.65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123.64</v>
      </c>
      <c r="Q25" t="n">
        <v>197.77</v>
      </c>
      <c r="R25" t="n">
        <v>35.88</v>
      </c>
      <c r="S25" t="n">
        <v>25.4</v>
      </c>
      <c r="T25" t="n">
        <v>4360.49</v>
      </c>
      <c r="U25" t="n">
        <v>0.71</v>
      </c>
      <c r="V25" t="n">
        <v>0.87</v>
      </c>
      <c r="W25" t="n">
        <v>2.96</v>
      </c>
      <c r="X25" t="n">
        <v>0.27</v>
      </c>
      <c r="Y25" t="n">
        <v>1</v>
      </c>
      <c r="Z25" t="n">
        <v>10</v>
      </c>
      <c r="AA25" t="n">
        <v>247.228999829968</v>
      </c>
      <c r="AB25" t="n">
        <v>338.2696245409007</v>
      </c>
      <c r="AC25" t="n">
        <v>305.9856463392177</v>
      </c>
      <c r="AD25" t="n">
        <v>247228.999829968</v>
      </c>
      <c r="AE25" t="n">
        <v>338269.6245409007</v>
      </c>
      <c r="AF25" t="n">
        <v>1.819313463677449e-06</v>
      </c>
      <c r="AG25" t="n">
        <v>12</v>
      </c>
      <c r="AH25" t="n">
        <v>305985.6463392177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7.4913</v>
      </c>
      <c r="E26" t="n">
        <v>13.35</v>
      </c>
      <c r="F26" t="n">
        <v>10.64</v>
      </c>
      <c r="G26" t="n">
        <v>45.62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123.36</v>
      </c>
      <c r="Q26" t="n">
        <v>197.81</v>
      </c>
      <c r="R26" t="n">
        <v>35.32</v>
      </c>
      <c r="S26" t="n">
        <v>25.4</v>
      </c>
      <c r="T26" t="n">
        <v>4087.15</v>
      </c>
      <c r="U26" t="n">
        <v>0.72</v>
      </c>
      <c r="V26" t="n">
        <v>0.87</v>
      </c>
      <c r="W26" t="n">
        <v>2.96</v>
      </c>
      <c r="X26" t="n">
        <v>0.25</v>
      </c>
      <c r="Y26" t="n">
        <v>1</v>
      </c>
      <c r="Z26" t="n">
        <v>10</v>
      </c>
      <c r="AA26" t="n">
        <v>246.4998186703594</v>
      </c>
      <c r="AB26" t="n">
        <v>337.2719267091223</v>
      </c>
      <c r="AC26" t="n">
        <v>305.0831673882262</v>
      </c>
      <c r="AD26" t="n">
        <v>246499.8186703594</v>
      </c>
      <c r="AE26" t="n">
        <v>337271.9267091223</v>
      </c>
      <c r="AF26" t="n">
        <v>1.826065564934733e-06</v>
      </c>
      <c r="AG26" t="n">
        <v>12</v>
      </c>
      <c r="AH26" t="n">
        <v>305083.1673882263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7.4849</v>
      </c>
      <c r="E27" t="n">
        <v>13.36</v>
      </c>
      <c r="F27" t="n">
        <v>10.66</v>
      </c>
      <c r="G27" t="n">
        <v>45.67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123.11</v>
      </c>
      <c r="Q27" t="n">
        <v>197.77</v>
      </c>
      <c r="R27" t="n">
        <v>35.73</v>
      </c>
      <c r="S27" t="n">
        <v>25.4</v>
      </c>
      <c r="T27" t="n">
        <v>4290.35</v>
      </c>
      <c r="U27" t="n">
        <v>0.71</v>
      </c>
      <c r="V27" t="n">
        <v>0.87</v>
      </c>
      <c r="W27" t="n">
        <v>2.96</v>
      </c>
      <c r="X27" t="n">
        <v>0.27</v>
      </c>
      <c r="Y27" t="n">
        <v>1</v>
      </c>
      <c r="Z27" t="n">
        <v>10</v>
      </c>
      <c r="AA27" t="n">
        <v>246.4887437260117</v>
      </c>
      <c r="AB27" t="n">
        <v>337.2567734816738</v>
      </c>
      <c r="AC27" t="n">
        <v>305.0694603635377</v>
      </c>
      <c r="AD27" t="n">
        <v>246488.7437260117</v>
      </c>
      <c r="AE27" t="n">
        <v>337256.7734816738</v>
      </c>
      <c r="AF27" t="n">
        <v>1.824505512658682e-06</v>
      </c>
      <c r="AG27" t="n">
        <v>12</v>
      </c>
      <c r="AH27" t="n">
        <v>305069.4603635377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7.5121</v>
      </c>
      <c r="E28" t="n">
        <v>13.31</v>
      </c>
      <c r="F28" t="n">
        <v>10.64</v>
      </c>
      <c r="G28" t="n">
        <v>49.1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123.08</v>
      </c>
      <c r="Q28" t="n">
        <v>197.78</v>
      </c>
      <c r="R28" t="n">
        <v>35.16</v>
      </c>
      <c r="S28" t="n">
        <v>25.4</v>
      </c>
      <c r="T28" t="n">
        <v>4009.82</v>
      </c>
      <c r="U28" t="n">
        <v>0.72</v>
      </c>
      <c r="V28" t="n">
        <v>0.87</v>
      </c>
      <c r="W28" t="n">
        <v>2.96</v>
      </c>
      <c r="X28" t="n">
        <v>0.25</v>
      </c>
      <c r="Y28" t="n">
        <v>1</v>
      </c>
      <c r="Z28" t="n">
        <v>10</v>
      </c>
      <c r="AA28" t="n">
        <v>245.9536695198759</v>
      </c>
      <c r="AB28" t="n">
        <v>336.5246613470312</v>
      </c>
      <c r="AC28" t="n">
        <v>304.4072199834993</v>
      </c>
      <c r="AD28" t="n">
        <v>245953.6695198759</v>
      </c>
      <c r="AE28" t="n">
        <v>336524.6613470312</v>
      </c>
      <c r="AF28" t="n">
        <v>1.8311357348319e-06</v>
      </c>
      <c r="AG28" t="n">
        <v>12</v>
      </c>
      <c r="AH28" t="n">
        <v>304407.2199834993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7.5221</v>
      </c>
      <c r="E29" t="n">
        <v>13.29</v>
      </c>
      <c r="F29" t="n">
        <v>10.62</v>
      </c>
      <c r="G29" t="n">
        <v>49.02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122.6</v>
      </c>
      <c r="Q29" t="n">
        <v>197.75</v>
      </c>
      <c r="R29" t="n">
        <v>34.64</v>
      </c>
      <c r="S29" t="n">
        <v>25.4</v>
      </c>
      <c r="T29" t="n">
        <v>3749.33</v>
      </c>
      <c r="U29" t="n">
        <v>0.73</v>
      </c>
      <c r="V29" t="n">
        <v>0.88</v>
      </c>
      <c r="W29" t="n">
        <v>2.96</v>
      </c>
      <c r="X29" t="n">
        <v>0.23</v>
      </c>
      <c r="Y29" t="n">
        <v>1</v>
      </c>
      <c r="Z29" t="n">
        <v>10</v>
      </c>
      <c r="AA29" t="n">
        <v>245.3779479662959</v>
      </c>
      <c r="AB29" t="n">
        <v>335.7369337183811</v>
      </c>
      <c r="AC29" t="n">
        <v>303.6946719741446</v>
      </c>
      <c r="AD29" t="n">
        <v>245377.9479662959</v>
      </c>
      <c r="AE29" t="n">
        <v>335736.933718381</v>
      </c>
      <c r="AF29" t="n">
        <v>1.83357331651323e-06</v>
      </c>
      <c r="AG29" t="n">
        <v>12</v>
      </c>
      <c r="AH29" t="n">
        <v>303694.6719741446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7.5415</v>
      </c>
      <c r="E30" t="n">
        <v>13.26</v>
      </c>
      <c r="F30" t="n">
        <v>10.62</v>
      </c>
      <c r="G30" t="n">
        <v>53.08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122.23</v>
      </c>
      <c r="Q30" t="n">
        <v>197.78</v>
      </c>
      <c r="R30" t="n">
        <v>34.44</v>
      </c>
      <c r="S30" t="n">
        <v>25.4</v>
      </c>
      <c r="T30" t="n">
        <v>3658.22</v>
      </c>
      <c r="U30" t="n">
        <v>0.74</v>
      </c>
      <c r="V30" t="n">
        <v>0.88</v>
      </c>
      <c r="W30" t="n">
        <v>2.96</v>
      </c>
      <c r="X30" t="n">
        <v>0.23</v>
      </c>
      <c r="Y30" t="n">
        <v>1</v>
      </c>
      <c r="Z30" t="n">
        <v>10</v>
      </c>
      <c r="AA30" t="n">
        <v>244.7948870484005</v>
      </c>
      <c r="AB30" t="n">
        <v>334.9391640476847</v>
      </c>
      <c r="AC30" t="n">
        <v>302.9730403211425</v>
      </c>
      <c r="AD30" t="n">
        <v>244794.8870484005</v>
      </c>
      <c r="AE30" t="n">
        <v>334939.1640476847</v>
      </c>
      <c r="AF30" t="n">
        <v>1.83830222497501e-06</v>
      </c>
      <c r="AG30" t="n">
        <v>12</v>
      </c>
      <c r="AH30" t="n">
        <v>302973.0403211425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7.5457</v>
      </c>
      <c r="E31" t="n">
        <v>13.25</v>
      </c>
      <c r="F31" t="n">
        <v>10.61</v>
      </c>
      <c r="G31" t="n">
        <v>53.05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122.13</v>
      </c>
      <c r="Q31" t="n">
        <v>197.76</v>
      </c>
      <c r="R31" t="n">
        <v>34.22</v>
      </c>
      <c r="S31" t="n">
        <v>25.4</v>
      </c>
      <c r="T31" t="n">
        <v>3545.01</v>
      </c>
      <c r="U31" t="n">
        <v>0.74</v>
      </c>
      <c r="V31" t="n">
        <v>0.88</v>
      </c>
      <c r="W31" t="n">
        <v>2.96</v>
      </c>
      <c r="X31" t="n">
        <v>0.22</v>
      </c>
      <c r="Y31" t="n">
        <v>1</v>
      </c>
      <c r="Z31" t="n">
        <v>10</v>
      </c>
      <c r="AA31" t="n">
        <v>244.6226270994611</v>
      </c>
      <c r="AB31" t="n">
        <v>334.7034703859733</v>
      </c>
      <c r="AC31" t="n">
        <v>302.7598409317067</v>
      </c>
      <c r="AD31" t="n">
        <v>244622.6270994611</v>
      </c>
      <c r="AE31" t="n">
        <v>334703.4703859733</v>
      </c>
      <c r="AF31" t="n">
        <v>1.839326009281168e-06</v>
      </c>
      <c r="AG31" t="n">
        <v>12</v>
      </c>
      <c r="AH31" t="n">
        <v>302759.8409317067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7.5437</v>
      </c>
      <c r="E32" t="n">
        <v>13.26</v>
      </c>
      <c r="F32" t="n">
        <v>10.61</v>
      </c>
      <c r="G32" t="n">
        <v>53.07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121.79</v>
      </c>
      <c r="Q32" t="n">
        <v>197.77</v>
      </c>
      <c r="R32" t="n">
        <v>34.26</v>
      </c>
      <c r="S32" t="n">
        <v>25.4</v>
      </c>
      <c r="T32" t="n">
        <v>3564.23</v>
      </c>
      <c r="U32" t="n">
        <v>0.74</v>
      </c>
      <c r="V32" t="n">
        <v>0.88</v>
      </c>
      <c r="W32" t="n">
        <v>2.96</v>
      </c>
      <c r="X32" t="n">
        <v>0.22</v>
      </c>
      <c r="Y32" t="n">
        <v>1</v>
      </c>
      <c r="Z32" t="n">
        <v>10</v>
      </c>
      <c r="AA32" t="n">
        <v>244.4097287099383</v>
      </c>
      <c r="AB32" t="n">
        <v>334.4121734170143</v>
      </c>
      <c r="AC32" t="n">
        <v>302.4963449366272</v>
      </c>
      <c r="AD32" t="n">
        <v>244409.7287099384</v>
      </c>
      <c r="AE32" t="n">
        <v>334412.1734170144</v>
      </c>
      <c r="AF32" t="n">
        <v>1.838838492944903e-06</v>
      </c>
      <c r="AG32" t="n">
        <v>12</v>
      </c>
      <c r="AH32" t="n">
        <v>302496.3449366272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7.5745</v>
      </c>
      <c r="E33" t="n">
        <v>13.2</v>
      </c>
      <c r="F33" t="n">
        <v>10.59</v>
      </c>
      <c r="G33" t="n">
        <v>57.76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121.28</v>
      </c>
      <c r="Q33" t="n">
        <v>197.78</v>
      </c>
      <c r="R33" t="n">
        <v>33.62</v>
      </c>
      <c r="S33" t="n">
        <v>25.4</v>
      </c>
      <c r="T33" t="n">
        <v>3251.12</v>
      </c>
      <c r="U33" t="n">
        <v>0.76</v>
      </c>
      <c r="V33" t="n">
        <v>0.88</v>
      </c>
      <c r="W33" t="n">
        <v>2.96</v>
      </c>
      <c r="X33" t="n">
        <v>0.2</v>
      </c>
      <c r="Y33" t="n">
        <v>1</v>
      </c>
      <c r="Z33" t="n">
        <v>10</v>
      </c>
      <c r="AA33" t="n">
        <v>243.4837323787594</v>
      </c>
      <c r="AB33" t="n">
        <v>333.145184384621</v>
      </c>
      <c r="AC33" t="n">
        <v>301.3502755592548</v>
      </c>
      <c r="AD33" t="n">
        <v>243483.7323787594</v>
      </c>
      <c r="AE33" t="n">
        <v>333145.184384621</v>
      </c>
      <c r="AF33" t="n">
        <v>1.846346244523399e-06</v>
      </c>
      <c r="AG33" t="n">
        <v>12</v>
      </c>
      <c r="AH33" t="n">
        <v>301350.2755592548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7.575</v>
      </c>
      <c r="E34" t="n">
        <v>13.2</v>
      </c>
      <c r="F34" t="n">
        <v>10.59</v>
      </c>
      <c r="G34" t="n">
        <v>57.76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121.15</v>
      </c>
      <c r="Q34" t="n">
        <v>197.75</v>
      </c>
      <c r="R34" t="n">
        <v>33.49</v>
      </c>
      <c r="S34" t="n">
        <v>25.4</v>
      </c>
      <c r="T34" t="n">
        <v>3186.9</v>
      </c>
      <c r="U34" t="n">
        <v>0.76</v>
      </c>
      <c r="V34" t="n">
        <v>0.88</v>
      </c>
      <c r="W34" t="n">
        <v>2.96</v>
      </c>
      <c r="X34" t="n">
        <v>0.2</v>
      </c>
      <c r="Y34" t="n">
        <v>1</v>
      </c>
      <c r="Z34" t="n">
        <v>10</v>
      </c>
      <c r="AA34" t="n">
        <v>243.3823539960168</v>
      </c>
      <c r="AB34" t="n">
        <v>333.006474008854</v>
      </c>
      <c r="AC34" t="n">
        <v>301.2248035070697</v>
      </c>
      <c r="AD34" t="n">
        <v>243382.3539960168</v>
      </c>
      <c r="AE34" t="n">
        <v>333006.474008854</v>
      </c>
      <c r="AF34" t="n">
        <v>1.846468123607465e-06</v>
      </c>
      <c r="AG34" t="n">
        <v>12</v>
      </c>
      <c r="AH34" t="n">
        <v>301224.8035070697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7.5745</v>
      </c>
      <c r="E35" t="n">
        <v>13.2</v>
      </c>
      <c r="F35" t="n">
        <v>10.59</v>
      </c>
      <c r="G35" t="n">
        <v>57.76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121.25</v>
      </c>
      <c r="Q35" t="n">
        <v>197.81</v>
      </c>
      <c r="R35" t="n">
        <v>33.65</v>
      </c>
      <c r="S35" t="n">
        <v>25.4</v>
      </c>
      <c r="T35" t="n">
        <v>3264.69</v>
      </c>
      <c r="U35" t="n">
        <v>0.75</v>
      </c>
      <c r="V35" t="n">
        <v>0.88</v>
      </c>
      <c r="W35" t="n">
        <v>2.96</v>
      </c>
      <c r="X35" t="n">
        <v>0.2</v>
      </c>
      <c r="Y35" t="n">
        <v>1</v>
      </c>
      <c r="Z35" t="n">
        <v>10</v>
      </c>
      <c r="AA35" t="n">
        <v>243.4621786449144</v>
      </c>
      <c r="AB35" t="n">
        <v>333.1156936150907</v>
      </c>
      <c r="AC35" t="n">
        <v>301.3235993473779</v>
      </c>
      <c r="AD35" t="n">
        <v>243462.1786449144</v>
      </c>
      <c r="AE35" t="n">
        <v>333115.6936150907</v>
      </c>
      <c r="AF35" t="n">
        <v>1.846346244523399e-06</v>
      </c>
      <c r="AG35" t="n">
        <v>12</v>
      </c>
      <c r="AH35" t="n">
        <v>301323.5993473779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7.5804</v>
      </c>
      <c r="E36" t="n">
        <v>13.19</v>
      </c>
      <c r="F36" t="n">
        <v>10.58</v>
      </c>
      <c r="G36" t="n">
        <v>57.71</v>
      </c>
      <c r="H36" t="n">
        <v>1.04</v>
      </c>
      <c r="I36" t="n">
        <v>11</v>
      </c>
      <c r="J36" t="n">
        <v>162.42</v>
      </c>
      <c r="K36" t="n">
        <v>49.1</v>
      </c>
      <c r="L36" t="n">
        <v>9.5</v>
      </c>
      <c r="M36" t="n">
        <v>9</v>
      </c>
      <c r="N36" t="n">
        <v>28.82</v>
      </c>
      <c r="O36" t="n">
        <v>20265.72</v>
      </c>
      <c r="P36" t="n">
        <v>120.74</v>
      </c>
      <c r="Q36" t="n">
        <v>197.81</v>
      </c>
      <c r="R36" t="n">
        <v>33.33</v>
      </c>
      <c r="S36" t="n">
        <v>25.4</v>
      </c>
      <c r="T36" t="n">
        <v>3105.4</v>
      </c>
      <c r="U36" t="n">
        <v>0.76</v>
      </c>
      <c r="V36" t="n">
        <v>0.88</v>
      </c>
      <c r="W36" t="n">
        <v>2.95</v>
      </c>
      <c r="X36" t="n">
        <v>0.19</v>
      </c>
      <c r="Y36" t="n">
        <v>1</v>
      </c>
      <c r="Z36" t="n">
        <v>10</v>
      </c>
      <c r="AA36" t="n">
        <v>242.9699822630001</v>
      </c>
      <c r="AB36" t="n">
        <v>332.442248811184</v>
      </c>
      <c r="AC36" t="n">
        <v>300.7144271703701</v>
      </c>
      <c r="AD36" t="n">
        <v>242969.9822630001</v>
      </c>
      <c r="AE36" t="n">
        <v>332442.248811184</v>
      </c>
      <c r="AF36" t="n">
        <v>1.847784417715384e-06</v>
      </c>
      <c r="AG36" t="n">
        <v>12</v>
      </c>
      <c r="AH36" t="n">
        <v>300714.4271703701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7.6047</v>
      </c>
      <c r="E37" t="n">
        <v>13.15</v>
      </c>
      <c r="F37" t="n">
        <v>10.57</v>
      </c>
      <c r="G37" t="n">
        <v>63.41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120.57</v>
      </c>
      <c r="Q37" t="n">
        <v>197.8</v>
      </c>
      <c r="R37" t="n">
        <v>32.83</v>
      </c>
      <c r="S37" t="n">
        <v>25.4</v>
      </c>
      <c r="T37" t="n">
        <v>2859.55</v>
      </c>
      <c r="U37" t="n">
        <v>0.77</v>
      </c>
      <c r="V37" t="n">
        <v>0.88</v>
      </c>
      <c r="W37" t="n">
        <v>2.96</v>
      </c>
      <c r="X37" t="n">
        <v>0.18</v>
      </c>
      <c r="Y37" t="n">
        <v>1</v>
      </c>
      <c r="Z37" t="n">
        <v>10</v>
      </c>
      <c r="AA37" t="n">
        <v>242.4315874849145</v>
      </c>
      <c r="AB37" t="n">
        <v>331.7055933235064</v>
      </c>
      <c r="AC37" t="n">
        <v>300.0480770485337</v>
      </c>
      <c r="AD37" t="n">
        <v>242431.5874849145</v>
      </c>
      <c r="AE37" t="n">
        <v>331705.5933235064</v>
      </c>
      <c r="AF37" t="n">
        <v>1.853707741201016e-06</v>
      </c>
      <c r="AG37" t="n">
        <v>12</v>
      </c>
      <c r="AH37" t="n">
        <v>300048.0770485337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7.6105</v>
      </c>
      <c r="E38" t="n">
        <v>13.14</v>
      </c>
      <c r="F38" t="n">
        <v>10.56</v>
      </c>
      <c r="G38" t="n">
        <v>63.35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120.43</v>
      </c>
      <c r="Q38" t="n">
        <v>197.75</v>
      </c>
      <c r="R38" t="n">
        <v>32.52</v>
      </c>
      <c r="S38" t="n">
        <v>25.4</v>
      </c>
      <c r="T38" t="n">
        <v>2707.82</v>
      </c>
      <c r="U38" t="n">
        <v>0.78</v>
      </c>
      <c r="V38" t="n">
        <v>0.88</v>
      </c>
      <c r="W38" t="n">
        <v>2.96</v>
      </c>
      <c r="X38" t="n">
        <v>0.17</v>
      </c>
      <c r="Y38" t="n">
        <v>1</v>
      </c>
      <c r="Z38" t="n">
        <v>10</v>
      </c>
      <c r="AA38" t="n">
        <v>242.2082843927104</v>
      </c>
      <c r="AB38" t="n">
        <v>331.4000601813158</v>
      </c>
      <c r="AC38" t="n">
        <v>299.7717035606152</v>
      </c>
      <c r="AD38" t="n">
        <v>242208.2843927104</v>
      </c>
      <c r="AE38" t="n">
        <v>331400.0601813158</v>
      </c>
      <c r="AF38" t="n">
        <v>1.855121538576187e-06</v>
      </c>
      <c r="AG38" t="n">
        <v>12</v>
      </c>
      <c r="AH38" t="n">
        <v>299771.7035606152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7.6068</v>
      </c>
      <c r="E39" t="n">
        <v>13.15</v>
      </c>
      <c r="F39" t="n">
        <v>10.56</v>
      </c>
      <c r="G39" t="n">
        <v>63.38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120.2</v>
      </c>
      <c r="Q39" t="n">
        <v>197.79</v>
      </c>
      <c r="R39" t="n">
        <v>32.85</v>
      </c>
      <c r="S39" t="n">
        <v>25.4</v>
      </c>
      <c r="T39" t="n">
        <v>2869.55</v>
      </c>
      <c r="U39" t="n">
        <v>0.77</v>
      </c>
      <c r="V39" t="n">
        <v>0.88</v>
      </c>
      <c r="W39" t="n">
        <v>2.95</v>
      </c>
      <c r="X39" t="n">
        <v>0.17</v>
      </c>
      <c r="Y39" t="n">
        <v>1</v>
      </c>
      <c r="Z39" t="n">
        <v>10</v>
      </c>
      <c r="AA39" t="n">
        <v>242.1019626115768</v>
      </c>
      <c r="AB39" t="n">
        <v>331.2545860297828</v>
      </c>
      <c r="AC39" t="n">
        <v>299.6401132579304</v>
      </c>
      <c r="AD39" t="n">
        <v>242101.9626115768</v>
      </c>
      <c r="AE39" t="n">
        <v>331254.5860297828</v>
      </c>
      <c r="AF39" t="n">
        <v>1.854219633354095e-06</v>
      </c>
      <c r="AG39" t="n">
        <v>12</v>
      </c>
      <c r="AH39" t="n">
        <v>299640.1132579304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7.6071</v>
      </c>
      <c r="E40" t="n">
        <v>13.15</v>
      </c>
      <c r="F40" t="n">
        <v>10.56</v>
      </c>
      <c r="G40" t="n">
        <v>63.38</v>
      </c>
      <c r="H40" t="n">
        <v>1.14</v>
      </c>
      <c r="I40" t="n">
        <v>10</v>
      </c>
      <c r="J40" t="n">
        <v>163.85</v>
      </c>
      <c r="K40" t="n">
        <v>49.1</v>
      </c>
      <c r="L40" t="n">
        <v>10.5</v>
      </c>
      <c r="M40" t="n">
        <v>8</v>
      </c>
      <c r="N40" t="n">
        <v>29.26</v>
      </c>
      <c r="O40" t="n">
        <v>20442.3</v>
      </c>
      <c r="P40" t="n">
        <v>119.93</v>
      </c>
      <c r="Q40" t="n">
        <v>197.79</v>
      </c>
      <c r="R40" t="n">
        <v>32.74</v>
      </c>
      <c r="S40" t="n">
        <v>25.4</v>
      </c>
      <c r="T40" t="n">
        <v>2814.32</v>
      </c>
      <c r="U40" t="n">
        <v>0.78</v>
      </c>
      <c r="V40" t="n">
        <v>0.88</v>
      </c>
      <c r="W40" t="n">
        <v>2.96</v>
      </c>
      <c r="X40" t="n">
        <v>0.17</v>
      </c>
      <c r="Y40" t="n">
        <v>1</v>
      </c>
      <c r="Z40" t="n">
        <v>10</v>
      </c>
      <c r="AA40" t="n">
        <v>241.9040940067877</v>
      </c>
      <c r="AB40" t="n">
        <v>330.9838534753638</v>
      </c>
      <c r="AC40" t="n">
        <v>299.3952190385294</v>
      </c>
      <c r="AD40" t="n">
        <v>241904.0940067877</v>
      </c>
      <c r="AE40" t="n">
        <v>330983.8534753638</v>
      </c>
      <c r="AF40" t="n">
        <v>1.854292760804535e-06</v>
      </c>
      <c r="AG40" t="n">
        <v>12</v>
      </c>
      <c r="AH40" t="n">
        <v>299395.2190385294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7.6333</v>
      </c>
      <c r="E41" t="n">
        <v>13.1</v>
      </c>
      <c r="F41" t="n">
        <v>10.55</v>
      </c>
      <c r="G41" t="n">
        <v>70.33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119.3</v>
      </c>
      <c r="Q41" t="n">
        <v>197.76</v>
      </c>
      <c r="R41" t="n">
        <v>32.21</v>
      </c>
      <c r="S41" t="n">
        <v>25.4</v>
      </c>
      <c r="T41" t="n">
        <v>2557.78</v>
      </c>
      <c r="U41" t="n">
        <v>0.79</v>
      </c>
      <c r="V41" t="n">
        <v>0.88</v>
      </c>
      <c r="W41" t="n">
        <v>2.96</v>
      </c>
      <c r="X41" t="n">
        <v>0.16</v>
      </c>
      <c r="Y41" t="n">
        <v>1</v>
      </c>
      <c r="Z41" t="n">
        <v>10</v>
      </c>
      <c r="AA41" t="n">
        <v>241.0134466422999</v>
      </c>
      <c r="AB41" t="n">
        <v>329.7652304586837</v>
      </c>
      <c r="AC41" t="n">
        <v>298.2928996922128</v>
      </c>
      <c r="AD41" t="n">
        <v>241013.4466422999</v>
      </c>
      <c r="AE41" t="n">
        <v>329765.2304586837</v>
      </c>
      <c r="AF41" t="n">
        <v>1.860679224809619e-06</v>
      </c>
      <c r="AG41" t="n">
        <v>12</v>
      </c>
      <c r="AH41" t="n">
        <v>298292.8996922128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7.6304</v>
      </c>
      <c r="E42" t="n">
        <v>13.11</v>
      </c>
      <c r="F42" t="n">
        <v>10.55</v>
      </c>
      <c r="G42" t="n">
        <v>70.36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119.48</v>
      </c>
      <c r="Q42" t="n">
        <v>197.75</v>
      </c>
      <c r="R42" t="n">
        <v>32.59</v>
      </c>
      <c r="S42" t="n">
        <v>25.4</v>
      </c>
      <c r="T42" t="n">
        <v>2747.42</v>
      </c>
      <c r="U42" t="n">
        <v>0.78</v>
      </c>
      <c r="V42" t="n">
        <v>0.88</v>
      </c>
      <c r="W42" t="n">
        <v>2.95</v>
      </c>
      <c r="X42" t="n">
        <v>0.16</v>
      </c>
      <c r="Y42" t="n">
        <v>1</v>
      </c>
      <c r="Z42" t="n">
        <v>10</v>
      </c>
      <c r="AA42" t="n">
        <v>241.1868597267681</v>
      </c>
      <c r="AB42" t="n">
        <v>330.0025018912982</v>
      </c>
      <c r="AC42" t="n">
        <v>298.5075262723112</v>
      </c>
      <c r="AD42" t="n">
        <v>241186.8597267681</v>
      </c>
      <c r="AE42" t="n">
        <v>330002.5018912982</v>
      </c>
      <c r="AF42" t="n">
        <v>1.859972326122033e-06</v>
      </c>
      <c r="AG42" t="n">
        <v>12</v>
      </c>
      <c r="AH42" t="n">
        <v>298507.5262723112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7.6333</v>
      </c>
      <c r="E43" t="n">
        <v>13.1</v>
      </c>
      <c r="F43" t="n">
        <v>10.55</v>
      </c>
      <c r="G43" t="n">
        <v>70.33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119.41</v>
      </c>
      <c r="Q43" t="n">
        <v>197.8</v>
      </c>
      <c r="R43" t="n">
        <v>32.38</v>
      </c>
      <c r="S43" t="n">
        <v>25.4</v>
      </c>
      <c r="T43" t="n">
        <v>2641.21</v>
      </c>
      <c r="U43" t="n">
        <v>0.78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241.0918682217434</v>
      </c>
      <c r="AB43" t="n">
        <v>329.8725303233941</v>
      </c>
      <c r="AC43" t="n">
        <v>298.3899590084314</v>
      </c>
      <c r="AD43" t="n">
        <v>241091.8682217434</v>
      </c>
      <c r="AE43" t="n">
        <v>329872.5303233941</v>
      </c>
      <c r="AF43" t="n">
        <v>1.860679224809619e-06</v>
      </c>
      <c r="AG43" t="n">
        <v>12</v>
      </c>
      <c r="AH43" t="n">
        <v>298389.9590084315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7.6368</v>
      </c>
      <c r="E44" t="n">
        <v>13.09</v>
      </c>
      <c r="F44" t="n">
        <v>10.54</v>
      </c>
      <c r="G44" t="n">
        <v>70.29000000000001</v>
      </c>
      <c r="H44" t="n">
        <v>1.23</v>
      </c>
      <c r="I44" t="n">
        <v>9</v>
      </c>
      <c r="J44" t="n">
        <v>165.29</v>
      </c>
      <c r="K44" t="n">
        <v>49.1</v>
      </c>
      <c r="L44" t="n">
        <v>11.5</v>
      </c>
      <c r="M44" t="n">
        <v>7</v>
      </c>
      <c r="N44" t="n">
        <v>29.69</v>
      </c>
      <c r="O44" t="n">
        <v>20619.48</v>
      </c>
      <c r="P44" t="n">
        <v>119.04</v>
      </c>
      <c r="Q44" t="n">
        <v>197.8</v>
      </c>
      <c r="R44" t="n">
        <v>32.12</v>
      </c>
      <c r="S44" t="n">
        <v>25.4</v>
      </c>
      <c r="T44" t="n">
        <v>2511.46</v>
      </c>
      <c r="U44" t="n">
        <v>0.79</v>
      </c>
      <c r="V44" t="n">
        <v>0.88</v>
      </c>
      <c r="W44" t="n">
        <v>2.95</v>
      </c>
      <c r="X44" t="n">
        <v>0.15</v>
      </c>
      <c r="Y44" t="n">
        <v>1</v>
      </c>
      <c r="Z44" t="n">
        <v>10</v>
      </c>
      <c r="AA44" t="n">
        <v>240.7421679486146</v>
      </c>
      <c r="AB44" t="n">
        <v>329.3940549820123</v>
      </c>
      <c r="AC44" t="n">
        <v>297.9571486820866</v>
      </c>
      <c r="AD44" t="n">
        <v>240742.1679486146</v>
      </c>
      <c r="AE44" t="n">
        <v>329394.0549820123</v>
      </c>
      <c r="AF44" t="n">
        <v>1.861532378398085e-06</v>
      </c>
      <c r="AG44" t="n">
        <v>12</v>
      </c>
      <c r="AH44" t="n">
        <v>297957.1486820866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7.6313</v>
      </c>
      <c r="E45" t="n">
        <v>13.1</v>
      </c>
      <c r="F45" t="n">
        <v>10.55</v>
      </c>
      <c r="G45" t="n">
        <v>70.34999999999999</v>
      </c>
      <c r="H45" t="n">
        <v>1.26</v>
      </c>
      <c r="I45" t="n">
        <v>9</v>
      </c>
      <c r="J45" t="n">
        <v>165.65</v>
      </c>
      <c r="K45" t="n">
        <v>49.1</v>
      </c>
      <c r="L45" t="n">
        <v>11.75</v>
      </c>
      <c r="M45" t="n">
        <v>7</v>
      </c>
      <c r="N45" t="n">
        <v>29.8</v>
      </c>
      <c r="O45" t="n">
        <v>20663.87</v>
      </c>
      <c r="P45" t="n">
        <v>119</v>
      </c>
      <c r="Q45" t="n">
        <v>197.75</v>
      </c>
      <c r="R45" t="n">
        <v>32.48</v>
      </c>
      <c r="S45" t="n">
        <v>25.4</v>
      </c>
      <c r="T45" t="n">
        <v>2692.76</v>
      </c>
      <c r="U45" t="n">
        <v>0.78</v>
      </c>
      <c r="V45" t="n">
        <v>0.88</v>
      </c>
      <c r="W45" t="n">
        <v>2.95</v>
      </c>
      <c r="X45" t="n">
        <v>0.16</v>
      </c>
      <c r="Y45" t="n">
        <v>1</v>
      </c>
      <c r="Z45" t="n">
        <v>10</v>
      </c>
      <c r="AA45" t="n">
        <v>240.8305706448581</v>
      </c>
      <c r="AB45" t="n">
        <v>329.5150114510642</v>
      </c>
      <c r="AC45" t="n">
        <v>298.0665612354958</v>
      </c>
      <c r="AD45" t="n">
        <v>240830.5706448581</v>
      </c>
      <c r="AE45" t="n">
        <v>329515.0114510642</v>
      </c>
      <c r="AF45" t="n">
        <v>1.860191708473354e-06</v>
      </c>
      <c r="AG45" t="n">
        <v>12</v>
      </c>
      <c r="AH45" t="n">
        <v>298066.5612354958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7.6344</v>
      </c>
      <c r="E46" t="n">
        <v>13.1</v>
      </c>
      <c r="F46" t="n">
        <v>10.55</v>
      </c>
      <c r="G46" t="n">
        <v>70.31</v>
      </c>
      <c r="H46" t="n">
        <v>1.28</v>
      </c>
      <c r="I46" t="n">
        <v>9</v>
      </c>
      <c r="J46" t="n">
        <v>166.01</v>
      </c>
      <c r="K46" t="n">
        <v>49.1</v>
      </c>
      <c r="L46" t="n">
        <v>12</v>
      </c>
      <c r="M46" t="n">
        <v>7</v>
      </c>
      <c r="N46" t="n">
        <v>29.91</v>
      </c>
      <c r="O46" t="n">
        <v>20708.3</v>
      </c>
      <c r="P46" t="n">
        <v>118.67</v>
      </c>
      <c r="Q46" t="n">
        <v>197.75</v>
      </c>
      <c r="R46" t="n">
        <v>32.2</v>
      </c>
      <c r="S46" t="n">
        <v>25.4</v>
      </c>
      <c r="T46" t="n">
        <v>2548.76</v>
      </c>
      <c r="U46" t="n">
        <v>0.79</v>
      </c>
      <c r="V46" t="n">
        <v>0.88</v>
      </c>
      <c r="W46" t="n">
        <v>2.96</v>
      </c>
      <c r="X46" t="n">
        <v>0.16</v>
      </c>
      <c r="Y46" t="n">
        <v>1</v>
      </c>
      <c r="Z46" t="n">
        <v>10</v>
      </c>
      <c r="AA46" t="n">
        <v>240.5472951200941</v>
      </c>
      <c r="AB46" t="n">
        <v>329.1274213808481</v>
      </c>
      <c r="AC46" t="n">
        <v>297.7159622175949</v>
      </c>
      <c r="AD46" t="n">
        <v>240547.2951200941</v>
      </c>
      <c r="AE46" t="n">
        <v>329127.4213808482</v>
      </c>
      <c r="AF46" t="n">
        <v>1.860947358794566e-06</v>
      </c>
      <c r="AG46" t="n">
        <v>12</v>
      </c>
      <c r="AH46" t="n">
        <v>297715.962217595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7.6656</v>
      </c>
      <c r="E47" t="n">
        <v>13.05</v>
      </c>
      <c r="F47" t="n">
        <v>10.52</v>
      </c>
      <c r="G47" t="n">
        <v>78.93000000000001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6</v>
      </c>
      <c r="N47" t="n">
        <v>30.02</v>
      </c>
      <c r="O47" t="n">
        <v>20752.76</v>
      </c>
      <c r="P47" t="n">
        <v>118.24</v>
      </c>
      <c r="Q47" t="n">
        <v>197.77</v>
      </c>
      <c r="R47" t="n">
        <v>31.53</v>
      </c>
      <c r="S47" t="n">
        <v>25.4</v>
      </c>
      <c r="T47" t="n">
        <v>2223.18</v>
      </c>
      <c r="U47" t="n">
        <v>0.8100000000000001</v>
      </c>
      <c r="V47" t="n">
        <v>0.88</v>
      </c>
      <c r="W47" t="n">
        <v>2.95</v>
      </c>
      <c r="X47" t="n">
        <v>0.13</v>
      </c>
      <c r="Y47" t="n">
        <v>1</v>
      </c>
      <c r="Z47" t="n">
        <v>10</v>
      </c>
      <c r="AA47" t="n">
        <v>239.6668831815952</v>
      </c>
      <c r="AB47" t="n">
        <v>327.9228029255613</v>
      </c>
      <c r="AC47" t="n">
        <v>296.6263108569876</v>
      </c>
      <c r="AD47" t="n">
        <v>239666.8831815952</v>
      </c>
      <c r="AE47" t="n">
        <v>327922.8029255613</v>
      </c>
      <c r="AF47" t="n">
        <v>1.868552613640315e-06</v>
      </c>
      <c r="AG47" t="n">
        <v>12</v>
      </c>
      <c r="AH47" t="n">
        <v>296626.3108569876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7.6681</v>
      </c>
      <c r="E48" t="n">
        <v>13.04</v>
      </c>
      <c r="F48" t="n">
        <v>10.52</v>
      </c>
      <c r="G48" t="n">
        <v>78.90000000000001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6</v>
      </c>
      <c r="N48" t="n">
        <v>30.13</v>
      </c>
      <c r="O48" t="n">
        <v>20797.26</v>
      </c>
      <c r="P48" t="n">
        <v>118.23</v>
      </c>
      <c r="Q48" t="n">
        <v>197.77</v>
      </c>
      <c r="R48" t="n">
        <v>31.46</v>
      </c>
      <c r="S48" t="n">
        <v>25.4</v>
      </c>
      <c r="T48" t="n">
        <v>2186.18</v>
      </c>
      <c r="U48" t="n">
        <v>0.8100000000000001</v>
      </c>
      <c r="V48" t="n">
        <v>0.88</v>
      </c>
      <c r="W48" t="n">
        <v>2.95</v>
      </c>
      <c r="X48" t="n">
        <v>0.13</v>
      </c>
      <c r="Y48" t="n">
        <v>1</v>
      </c>
      <c r="Z48" t="n">
        <v>10</v>
      </c>
      <c r="AA48" t="n">
        <v>239.621590261507</v>
      </c>
      <c r="AB48" t="n">
        <v>327.860831154114</v>
      </c>
      <c r="AC48" t="n">
        <v>296.5702535844293</v>
      </c>
      <c r="AD48" t="n">
        <v>239621.590261507</v>
      </c>
      <c r="AE48" t="n">
        <v>327860.8311541139</v>
      </c>
      <c r="AF48" t="n">
        <v>1.869162009060648e-06</v>
      </c>
      <c r="AG48" t="n">
        <v>12</v>
      </c>
      <c r="AH48" t="n">
        <v>296570.2535844293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7.6643</v>
      </c>
      <c r="E49" t="n">
        <v>13.05</v>
      </c>
      <c r="F49" t="n">
        <v>10.53</v>
      </c>
      <c r="G49" t="n">
        <v>78.95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6</v>
      </c>
      <c r="N49" t="n">
        <v>30.25</v>
      </c>
      <c r="O49" t="n">
        <v>20841.8</v>
      </c>
      <c r="P49" t="n">
        <v>118.28</v>
      </c>
      <c r="Q49" t="n">
        <v>197.76</v>
      </c>
      <c r="R49" t="n">
        <v>31.53</v>
      </c>
      <c r="S49" t="n">
        <v>25.4</v>
      </c>
      <c r="T49" t="n">
        <v>2219.74</v>
      </c>
      <c r="U49" t="n">
        <v>0.8100000000000001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239.7467356329368</v>
      </c>
      <c r="AB49" t="n">
        <v>328.0320605723284</v>
      </c>
      <c r="AC49" t="n">
        <v>296.7251411072913</v>
      </c>
      <c r="AD49" t="n">
        <v>239746.7356329368</v>
      </c>
      <c r="AE49" t="n">
        <v>328032.0605723283</v>
      </c>
      <c r="AF49" t="n">
        <v>1.868235728021742e-06</v>
      </c>
      <c r="AG49" t="n">
        <v>12</v>
      </c>
      <c r="AH49" t="n">
        <v>296725.1411072913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7.6666</v>
      </c>
      <c r="E50" t="n">
        <v>13.04</v>
      </c>
      <c r="F50" t="n">
        <v>10.52</v>
      </c>
      <c r="G50" t="n">
        <v>78.92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6</v>
      </c>
      <c r="N50" t="n">
        <v>30.36</v>
      </c>
      <c r="O50" t="n">
        <v>20886.38</v>
      </c>
      <c r="P50" t="n">
        <v>118.03</v>
      </c>
      <c r="Q50" t="n">
        <v>197.75</v>
      </c>
      <c r="R50" t="n">
        <v>31.51</v>
      </c>
      <c r="S50" t="n">
        <v>25.4</v>
      </c>
      <c r="T50" t="n">
        <v>2211.65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239.5025381367247</v>
      </c>
      <c r="AB50" t="n">
        <v>327.6979387847778</v>
      </c>
      <c r="AC50" t="n">
        <v>296.4229074342017</v>
      </c>
      <c r="AD50" t="n">
        <v>239502.5381367247</v>
      </c>
      <c r="AE50" t="n">
        <v>327697.9387847778</v>
      </c>
      <c r="AF50" t="n">
        <v>1.868796371808448e-06</v>
      </c>
      <c r="AG50" t="n">
        <v>12</v>
      </c>
      <c r="AH50" t="n">
        <v>296422.9074342017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7.6681</v>
      </c>
      <c r="E51" t="n">
        <v>13.04</v>
      </c>
      <c r="F51" t="n">
        <v>10.52</v>
      </c>
      <c r="G51" t="n">
        <v>78.90000000000001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6</v>
      </c>
      <c r="N51" t="n">
        <v>30.47</v>
      </c>
      <c r="O51" t="n">
        <v>20930.99</v>
      </c>
      <c r="P51" t="n">
        <v>117.76</v>
      </c>
      <c r="Q51" t="n">
        <v>197.79</v>
      </c>
      <c r="R51" t="n">
        <v>31.38</v>
      </c>
      <c r="S51" t="n">
        <v>25.4</v>
      </c>
      <c r="T51" t="n">
        <v>2147.52</v>
      </c>
      <c r="U51" t="n">
        <v>0.8100000000000001</v>
      </c>
      <c r="V51" t="n">
        <v>0.88</v>
      </c>
      <c r="W51" t="n">
        <v>2.95</v>
      </c>
      <c r="X51" t="n">
        <v>0.13</v>
      </c>
      <c r="Y51" t="n">
        <v>1</v>
      </c>
      <c r="Z51" t="n">
        <v>10</v>
      </c>
      <c r="AA51" t="n">
        <v>239.2880369006392</v>
      </c>
      <c r="AB51" t="n">
        <v>327.4044487304391</v>
      </c>
      <c r="AC51" t="n">
        <v>296.1574276587331</v>
      </c>
      <c r="AD51" t="n">
        <v>239288.0369006392</v>
      </c>
      <c r="AE51" t="n">
        <v>327404.4487304391</v>
      </c>
      <c r="AF51" t="n">
        <v>1.869162009060648e-06</v>
      </c>
      <c r="AG51" t="n">
        <v>12</v>
      </c>
      <c r="AH51" t="n">
        <v>296157.4276587331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7.6648</v>
      </c>
      <c r="E52" t="n">
        <v>13.05</v>
      </c>
      <c r="F52" t="n">
        <v>10.53</v>
      </c>
      <c r="G52" t="n">
        <v>78.94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6</v>
      </c>
      <c r="N52" t="n">
        <v>30.58</v>
      </c>
      <c r="O52" t="n">
        <v>20975.64</v>
      </c>
      <c r="P52" t="n">
        <v>117.72</v>
      </c>
      <c r="Q52" t="n">
        <v>197.78</v>
      </c>
      <c r="R52" t="n">
        <v>31.64</v>
      </c>
      <c r="S52" t="n">
        <v>25.4</v>
      </c>
      <c r="T52" t="n">
        <v>2274.57</v>
      </c>
      <c r="U52" t="n">
        <v>0.8</v>
      </c>
      <c r="V52" t="n">
        <v>0.88</v>
      </c>
      <c r="W52" t="n">
        <v>2.95</v>
      </c>
      <c r="X52" t="n">
        <v>0.14</v>
      </c>
      <c r="Y52" t="n">
        <v>1</v>
      </c>
      <c r="Z52" t="n">
        <v>10</v>
      </c>
      <c r="AA52" t="n">
        <v>239.341491538545</v>
      </c>
      <c r="AB52" t="n">
        <v>327.477587724274</v>
      </c>
      <c r="AC52" t="n">
        <v>296.2235863696476</v>
      </c>
      <c r="AD52" t="n">
        <v>239341.491538545</v>
      </c>
      <c r="AE52" t="n">
        <v>327477.587724274</v>
      </c>
      <c r="AF52" t="n">
        <v>1.868357607105809e-06</v>
      </c>
      <c r="AG52" t="n">
        <v>12</v>
      </c>
      <c r="AH52" t="n">
        <v>296223.5863696476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7.6633</v>
      </c>
      <c r="E53" t="n">
        <v>13.05</v>
      </c>
      <c r="F53" t="n">
        <v>10.53</v>
      </c>
      <c r="G53" t="n">
        <v>78.95999999999999</v>
      </c>
      <c r="H53" t="n">
        <v>1.45</v>
      </c>
      <c r="I53" t="n">
        <v>8</v>
      </c>
      <c r="J53" t="n">
        <v>168.54</v>
      </c>
      <c r="K53" t="n">
        <v>49.1</v>
      </c>
      <c r="L53" t="n">
        <v>13.75</v>
      </c>
      <c r="M53" t="n">
        <v>6</v>
      </c>
      <c r="N53" t="n">
        <v>30.69</v>
      </c>
      <c r="O53" t="n">
        <v>21020.34</v>
      </c>
      <c r="P53" t="n">
        <v>117.04</v>
      </c>
      <c r="Q53" t="n">
        <v>197.77</v>
      </c>
      <c r="R53" t="n">
        <v>31.65</v>
      </c>
      <c r="S53" t="n">
        <v>25.4</v>
      </c>
      <c r="T53" t="n">
        <v>2281.27</v>
      </c>
      <c r="U53" t="n">
        <v>0.8</v>
      </c>
      <c r="V53" t="n">
        <v>0.88</v>
      </c>
      <c r="W53" t="n">
        <v>2.95</v>
      </c>
      <c r="X53" t="n">
        <v>0.14</v>
      </c>
      <c r="Y53" t="n">
        <v>1</v>
      </c>
      <c r="Z53" t="n">
        <v>10</v>
      </c>
      <c r="AA53" t="n">
        <v>238.8814697098185</v>
      </c>
      <c r="AB53" t="n">
        <v>326.8481655634799</v>
      </c>
      <c r="AC53" t="n">
        <v>295.65423537648</v>
      </c>
      <c r="AD53" t="n">
        <v>238881.4697098185</v>
      </c>
      <c r="AE53" t="n">
        <v>326848.1655634799</v>
      </c>
      <c r="AF53" t="n">
        <v>1.867991969853609e-06</v>
      </c>
      <c r="AG53" t="n">
        <v>12</v>
      </c>
      <c r="AH53" t="n">
        <v>295654.23537648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7.6931</v>
      </c>
      <c r="E54" t="n">
        <v>13</v>
      </c>
      <c r="F54" t="n">
        <v>10.51</v>
      </c>
      <c r="G54" t="n">
        <v>90.06999999999999</v>
      </c>
      <c r="H54" t="n">
        <v>1.47</v>
      </c>
      <c r="I54" t="n">
        <v>7</v>
      </c>
      <c r="J54" t="n">
        <v>168.9</v>
      </c>
      <c r="K54" t="n">
        <v>49.1</v>
      </c>
      <c r="L54" t="n">
        <v>14</v>
      </c>
      <c r="M54" t="n">
        <v>5</v>
      </c>
      <c r="N54" t="n">
        <v>30.81</v>
      </c>
      <c r="O54" t="n">
        <v>21065.06</v>
      </c>
      <c r="P54" t="n">
        <v>116.68</v>
      </c>
      <c r="Q54" t="n">
        <v>197.79</v>
      </c>
      <c r="R54" t="n">
        <v>31.09</v>
      </c>
      <c r="S54" t="n">
        <v>25.4</v>
      </c>
      <c r="T54" t="n">
        <v>2004.84</v>
      </c>
      <c r="U54" t="n">
        <v>0.82</v>
      </c>
      <c r="V54" t="n">
        <v>0.89</v>
      </c>
      <c r="W54" t="n">
        <v>2.95</v>
      </c>
      <c r="X54" t="n">
        <v>0.12</v>
      </c>
      <c r="Y54" t="n">
        <v>1</v>
      </c>
      <c r="Z54" t="n">
        <v>10</v>
      </c>
      <c r="AA54" t="n">
        <v>238.1131157251054</v>
      </c>
      <c r="AB54" t="n">
        <v>325.7968697442106</v>
      </c>
      <c r="AC54" t="n">
        <v>294.7032737546984</v>
      </c>
      <c r="AD54" t="n">
        <v>238113.1157251055</v>
      </c>
      <c r="AE54" t="n">
        <v>325796.8697442106</v>
      </c>
      <c r="AF54" t="n">
        <v>1.875255963263973e-06</v>
      </c>
      <c r="AG54" t="n">
        <v>12</v>
      </c>
      <c r="AH54" t="n">
        <v>294703.2737546985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7.6917</v>
      </c>
      <c r="E55" t="n">
        <v>13</v>
      </c>
      <c r="F55" t="n">
        <v>10.51</v>
      </c>
      <c r="G55" t="n">
        <v>90.09</v>
      </c>
      <c r="H55" t="n">
        <v>1.49</v>
      </c>
      <c r="I55" t="n">
        <v>7</v>
      </c>
      <c r="J55" t="n">
        <v>169.26</v>
      </c>
      <c r="K55" t="n">
        <v>49.1</v>
      </c>
      <c r="L55" t="n">
        <v>14.25</v>
      </c>
      <c r="M55" t="n">
        <v>5</v>
      </c>
      <c r="N55" t="n">
        <v>30.92</v>
      </c>
      <c r="O55" t="n">
        <v>21109.83</v>
      </c>
      <c r="P55" t="n">
        <v>117.09</v>
      </c>
      <c r="Q55" t="n">
        <v>197.77</v>
      </c>
      <c r="R55" t="n">
        <v>31.12</v>
      </c>
      <c r="S55" t="n">
        <v>25.4</v>
      </c>
      <c r="T55" t="n">
        <v>2021.27</v>
      </c>
      <c r="U55" t="n">
        <v>0.82</v>
      </c>
      <c r="V55" t="n">
        <v>0.89</v>
      </c>
      <c r="W55" t="n">
        <v>2.95</v>
      </c>
      <c r="X55" t="n">
        <v>0.12</v>
      </c>
      <c r="Y55" t="n">
        <v>1</v>
      </c>
      <c r="Z55" t="n">
        <v>10</v>
      </c>
      <c r="AA55" t="n">
        <v>238.4242363783726</v>
      </c>
      <c r="AB55" t="n">
        <v>326.2225587476851</v>
      </c>
      <c r="AC55" t="n">
        <v>295.0883355971397</v>
      </c>
      <c r="AD55" t="n">
        <v>238424.2363783726</v>
      </c>
      <c r="AE55" t="n">
        <v>326222.558747685</v>
      </c>
      <c r="AF55" t="n">
        <v>1.874914701828586e-06</v>
      </c>
      <c r="AG55" t="n">
        <v>12</v>
      </c>
      <c r="AH55" t="n">
        <v>295088.3355971397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7.6933</v>
      </c>
      <c r="E56" t="n">
        <v>13</v>
      </c>
      <c r="F56" t="n">
        <v>10.51</v>
      </c>
      <c r="G56" t="n">
        <v>90.06999999999999</v>
      </c>
      <c r="H56" t="n">
        <v>1.52</v>
      </c>
      <c r="I56" t="n">
        <v>7</v>
      </c>
      <c r="J56" t="n">
        <v>169.63</v>
      </c>
      <c r="K56" t="n">
        <v>49.1</v>
      </c>
      <c r="L56" t="n">
        <v>14.5</v>
      </c>
      <c r="M56" t="n">
        <v>5</v>
      </c>
      <c r="N56" t="n">
        <v>31.03</v>
      </c>
      <c r="O56" t="n">
        <v>21154.64</v>
      </c>
      <c r="P56" t="n">
        <v>117.09</v>
      </c>
      <c r="Q56" t="n">
        <v>197.77</v>
      </c>
      <c r="R56" t="n">
        <v>31.09</v>
      </c>
      <c r="S56" t="n">
        <v>25.4</v>
      </c>
      <c r="T56" t="n">
        <v>2007.36</v>
      </c>
      <c r="U56" t="n">
        <v>0.82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238.4001294229406</v>
      </c>
      <c r="AB56" t="n">
        <v>326.1895745477393</v>
      </c>
      <c r="AC56" t="n">
        <v>295.0584993629431</v>
      </c>
      <c r="AD56" t="n">
        <v>238400.1294229406</v>
      </c>
      <c r="AE56" t="n">
        <v>326189.5745477392</v>
      </c>
      <c r="AF56" t="n">
        <v>1.875304714897599e-06</v>
      </c>
      <c r="AG56" t="n">
        <v>12</v>
      </c>
      <c r="AH56" t="n">
        <v>295058.4993629431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7.6967</v>
      </c>
      <c r="E57" t="n">
        <v>12.99</v>
      </c>
      <c r="F57" t="n">
        <v>10.5</v>
      </c>
      <c r="G57" t="n">
        <v>90.02</v>
      </c>
      <c r="H57" t="n">
        <v>1.54</v>
      </c>
      <c r="I57" t="n">
        <v>7</v>
      </c>
      <c r="J57" t="n">
        <v>169.99</v>
      </c>
      <c r="K57" t="n">
        <v>49.1</v>
      </c>
      <c r="L57" t="n">
        <v>14.75</v>
      </c>
      <c r="M57" t="n">
        <v>5</v>
      </c>
      <c r="N57" t="n">
        <v>31.15</v>
      </c>
      <c r="O57" t="n">
        <v>21199.48</v>
      </c>
      <c r="P57" t="n">
        <v>116.84</v>
      </c>
      <c r="Q57" t="n">
        <v>197.76</v>
      </c>
      <c r="R57" t="n">
        <v>30.89</v>
      </c>
      <c r="S57" t="n">
        <v>25.4</v>
      </c>
      <c r="T57" t="n">
        <v>1904.05</v>
      </c>
      <c r="U57" t="n">
        <v>0.82</v>
      </c>
      <c r="V57" t="n">
        <v>0.89</v>
      </c>
      <c r="W57" t="n">
        <v>2.95</v>
      </c>
      <c r="X57" t="n">
        <v>0.11</v>
      </c>
      <c r="Y57" t="n">
        <v>1</v>
      </c>
      <c r="Z57" t="n">
        <v>10</v>
      </c>
      <c r="AA57" t="n">
        <v>238.1407265664981</v>
      </c>
      <c r="AB57" t="n">
        <v>325.8346481155084</v>
      </c>
      <c r="AC57" t="n">
        <v>294.7374466112619</v>
      </c>
      <c r="AD57" t="n">
        <v>238140.7265664981</v>
      </c>
      <c r="AE57" t="n">
        <v>325834.6481155084</v>
      </c>
      <c r="AF57" t="n">
        <v>1.876133492669251e-06</v>
      </c>
      <c r="AG57" t="n">
        <v>12</v>
      </c>
      <c r="AH57" t="n">
        <v>294737.4466112619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7.6918</v>
      </c>
      <c r="E58" t="n">
        <v>13</v>
      </c>
      <c r="F58" t="n">
        <v>10.51</v>
      </c>
      <c r="G58" t="n">
        <v>90.09</v>
      </c>
      <c r="H58" t="n">
        <v>1.56</v>
      </c>
      <c r="I58" t="n">
        <v>7</v>
      </c>
      <c r="J58" t="n">
        <v>170.35</v>
      </c>
      <c r="K58" t="n">
        <v>49.1</v>
      </c>
      <c r="L58" t="n">
        <v>15</v>
      </c>
      <c r="M58" t="n">
        <v>5</v>
      </c>
      <c r="N58" t="n">
        <v>31.26</v>
      </c>
      <c r="O58" t="n">
        <v>21244.37</v>
      </c>
      <c r="P58" t="n">
        <v>116.87</v>
      </c>
      <c r="Q58" t="n">
        <v>197.75</v>
      </c>
      <c r="R58" t="n">
        <v>31.16</v>
      </c>
      <c r="S58" t="n">
        <v>25.4</v>
      </c>
      <c r="T58" t="n">
        <v>2041.15</v>
      </c>
      <c r="U58" t="n">
        <v>0.82</v>
      </c>
      <c r="V58" t="n">
        <v>0.89</v>
      </c>
      <c r="W58" t="n">
        <v>2.95</v>
      </c>
      <c r="X58" t="n">
        <v>0.12</v>
      </c>
      <c r="Y58" t="n">
        <v>1</v>
      </c>
      <c r="Z58" t="n">
        <v>10</v>
      </c>
      <c r="AA58" t="n">
        <v>238.2670791119012</v>
      </c>
      <c r="AB58" t="n">
        <v>326.0075292424097</v>
      </c>
      <c r="AC58" t="n">
        <v>294.8938282060519</v>
      </c>
      <c r="AD58" t="n">
        <v>238267.0791119012</v>
      </c>
      <c r="AE58" t="n">
        <v>326007.5292424097</v>
      </c>
      <c r="AF58" t="n">
        <v>1.8749390776454e-06</v>
      </c>
      <c r="AG58" t="n">
        <v>12</v>
      </c>
      <c r="AH58" t="n">
        <v>294893.8282060519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7.6958</v>
      </c>
      <c r="E59" t="n">
        <v>12.99</v>
      </c>
      <c r="F59" t="n">
        <v>10.5</v>
      </c>
      <c r="G59" t="n">
        <v>90.03</v>
      </c>
      <c r="H59" t="n">
        <v>1.58</v>
      </c>
      <c r="I59" t="n">
        <v>7</v>
      </c>
      <c r="J59" t="n">
        <v>170.72</v>
      </c>
      <c r="K59" t="n">
        <v>49.1</v>
      </c>
      <c r="L59" t="n">
        <v>15.25</v>
      </c>
      <c r="M59" t="n">
        <v>5</v>
      </c>
      <c r="N59" t="n">
        <v>31.37</v>
      </c>
      <c r="O59" t="n">
        <v>21289.29</v>
      </c>
      <c r="P59" t="n">
        <v>116.51</v>
      </c>
      <c r="Q59" t="n">
        <v>197.76</v>
      </c>
      <c r="R59" t="n">
        <v>30.96</v>
      </c>
      <c r="S59" t="n">
        <v>25.4</v>
      </c>
      <c r="T59" t="n">
        <v>1941.34</v>
      </c>
      <c r="U59" t="n">
        <v>0.82</v>
      </c>
      <c r="V59" t="n">
        <v>0.89</v>
      </c>
      <c r="W59" t="n">
        <v>2.95</v>
      </c>
      <c r="X59" t="n">
        <v>0.11</v>
      </c>
      <c r="Y59" t="n">
        <v>1</v>
      </c>
      <c r="Z59" t="n">
        <v>10</v>
      </c>
      <c r="AA59" t="n">
        <v>237.9208950885101</v>
      </c>
      <c r="AB59" t="n">
        <v>325.533864989045</v>
      </c>
      <c r="AC59" t="n">
        <v>294.4653698042362</v>
      </c>
      <c r="AD59" t="n">
        <v>237920.8950885101</v>
      </c>
      <c r="AE59" t="n">
        <v>325533.864989045</v>
      </c>
      <c r="AF59" t="n">
        <v>1.875914110317932e-06</v>
      </c>
      <c r="AG59" t="n">
        <v>12</v>
      </c>
      <c r="AH59" t="n">
        <v>294465.3698042362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7.6889</v>
      </c>
      <c r="E60" t="n">
        <v>13.01</v>
      </c>
      <c r="F60" t="n">
        <v>10.52</v>
      </c>
      <c r="G60" t="n">
        <v>90.13</v>
      </c>
      <c r="H60" t="n">
        <v>1.61</v>
      </c>
      <c r="I60" t="n">
        <v>7</v>
      </c>
      <c r="J60" t="n">
        <v>171.08</v>
      </c>
      <c r="K60" t="n">
        <v>49.1</v>
      </c>
      <c r="L60" t="n">
        <v>15.5</v>
      </c>
      <c r="M60" t="n">
        <v>5</v>
      </c>
      <c r="N60" t="n">
        <v>31.49</v>
      </c>
      <c r="O60" t="n">
        <v>21334.25</v>
      </c>
      <c r="P60" t="n">
        <v>116.29</v>
      </c>
      <c r="Q60" t="n">
        <v>197.76</v>
      </c>
      <c r="R60" t="n">
        <v>31.2</v>
      </c>
      <c r="S60" t="n">
        <v>25.4</v>
      </c>
      <c r="T60" t="n">
        <v>2061.73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237.9317112016163</v>
      </c>
      <c r="AB60" t="n">
        <v>325.5486640721701</v>
      </c>
      <c r="AC60" t="n">
        <v>294.4787564836386</v>
      </c>
      <c r="AD60" t="n">
        <v>237931.7112016163</v>
      </c>
      <c r="AE60" t="n">
        <v>325548.6640721702</v>
      </c>
      <c r="AF60" t="n">
        <v>1.874232178957814e-06</v>
      </c>
      <c r="AG60" t="n">
        <v>12</v>
      </c>
      <c r="AH60" t="n">
        <v>294478.7564836386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7.688</v>
      </c>
      <c r="E61" t="n">
        <v>13.01</v>
      </c>
      <c r="F61" t="n">
        <v>10.52</v>
      </c>
      <c r="G61" t="n">
        <v>90.15000000000001</v>
      </c>
      <c r="H61" t="n">
        <v>1.63</v>
      </c>
      <c r="I61" t="n">
        <v>7</v>
      </c>
      <c r="J61" t="n">
        <v>171.45</v>
      </c>
      <c r="K61" t="n">
        <v>49.1</v>
      </c>
      <c r="L61" t="n">
        <v>15.75</v>
      </c>
      <c r="M61" t="n">
        <v>5</v>
      </c>
      <c r="N61" t="n">
        <v>31.6</v>
      </c>
      <c r="O61" t="n">
        <v>21379.25</v>
      </c>
      <c r="P61" t="n">
        <v>115.86</v>
      </c>
      <c r="Q61" t="n">
        <v>197.82</v>
      </c>
      <c r="R61" t="n">
        <v>31.36</v>
      </c>
      <c r="S61" t="n">
        <v>25.4</v>
      </c>
      <c r="T61" t="n">
        <v>2141.97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  <c r="AA61" t="n">
        <v>237.6408471200834</v>
      </c>
      <c r="AB61" t="n">
        <v>325.1506910037995</v>
      </c>
      <c r="AC61" t="n">
        <v>294.1187654063543</v>
      </c>
      <c r="AD61" t="n">
        <v>237640.8471200834</v>
      </c>
      <c r="AE61" t="n">
        <v>325150.6910037994</v>
      </c>
      <c r="AF61" t="n">
        <v>1.874012796606494e-06</v>
      </c>
      <c r="AG61" t="n">
        <v>12</v>
      </c>
      <c r="AH61" t="n">
        <v>294118.7654063543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7.6905</v>
      </c>
      <c r="E62" t="n">
        <v>13</v>
      </c>
      <c r="F62" t="n">
        <v>10.51</v>
      </c>
      <c r="G62" t="n">
        <v>90.11</v>
      </c>
      <c r="H62" t="n">
        <v>1.65</v>
      </c>
      <c r="I62" t="n">
        <v>7</v>
      </c>
      <c r="J62" t="n">
        <v>171.81</v>
      </c>
      <c r="K62" t="n">
        <v>49.1</v>
      </c>
      <c r="L62" t="n">
        <v>16</v>
      </c>
      <c r="M62" t="n">
        <v>5</v>
      </c>
      <c r="N62" t="n">
        <v>31.72</v>
      </c>
      <c r="O62" t="n">
        <v>21424.29</v>
      </c>
      <c r="P62" t="n">
        <v>115.53</v>
      </c>
      <c r="Q62" t="n">
        <v>197.8</v>
      </c>
      <c r="R62" t="n">
        <v>31.23</v>
      </c>
      <c r="S62" t="n">
        <v>25.4</v>
      </c>
      <c r="T62" t="n">
        <v>2074.09</v>
      </c>
      <c r="U62" t="n">
        <v>0.8100000000000001</v>
      </c>
      <c r="V62" t="n">
        <v>0.89</v>
      </c>
      <c r="W62" t="n">
        <v>2.95</v>
      </c>
      <c r="X62" t="n">
        <v>0.12</v>
      </c>
      <c r="Y62" t="n">
        <v>1</v>
      </c>
      <c r="Z62" t="n">
        <v>10</v>
      </c>
      <c r="AA62" t="n">
        <v>237.3384345664896</v>
      </c>
      <c r="AB62" t="n">
        <v>324.7369168064722</v>
      </c>
      <c r="AC62" t="n">
        <v>293.7444812376842</v>
      </c>
      <c r="AD62" t="n">
        <v>237338.4345664896</v>
      </c>
      <c r="AE62" t="n">
        <v>324736.9168064722</v>
      </c>
      <c r="AF62" t="n">
        <v>1.874622192026827e-06</v>
      </c>
      <c r="AG62" t="n">
        <v>12</v>
      </c>
      <c r="AH62" t="n">
        <v>293744.4812376842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7.6936</v>
      </c>
      <c r="E63" t="n">
        <v>13</v>
      </c>
      <c r="F63" t="n">
        <v>10.51</v>
      </c>
      <c r="G63" t="n">
        <v>90.06</v>
      </c>
      <c r="H63" t="n">
        <v>1.67</v>
      </c>
      <c r="I63" t="n">
        <v>7</v>
      </c>
      <c r="J63" t="n">
        <v>172.18</v>
      </c>
      <c r="K63" t="n">
        <v>49.1</v>
      </c>
      <c r="L63" t="n">
        <v>16.25</v>
      </c>
      <c r="M63" t="n">
        <v>5</v>
      </c>
      <c r="N63" t="n">
        <v>31.83</v>
      </c>
      <c r="O63" t="n">
        <v>21469.36</v>
      </c>
      <c r="P63" t="n">
        <v>115.02</v>
      </c>
      <c r="Q63" t="n">
        <v>197.75</v>
      </c>
      <c r="R63" t="n">
        <v>31.05</v>
      </c>
      <c r="S63" t="n">
        <v>25.4</v>
      </c>
      <c r="T63" t="n">
        <v>1984.93</v>
      </c>
      <c r="U63" t="n">
        <v>0.82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236.9314254177857</v>
      </c>
      <c r="AB63" t="n">
        <v>324.1800289332395</v>
      </c>
      <c r="AC63" t="n">
        <v>293.2407419614757</v>
      </c>
      <c r="AD63" t="n">
        <v>236931.4254177857</v>
      </c>
      <c r="AE63" t="n">
        <v>324180.0289332395</v>
      </c>
      <c r="AF63" t="n">
        <v>1.875377842348039e-06</v>
      </c>
      <c r="AG63" t="n">
        <v>12</v>
      </c>
      <c r="AH63" t="n">
        <v>293240.7419614757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7.7225</v>
      </c>
      <c r="E64" t="n">
        <v>12.95</v>
      </c>
      <c r="F64" t="n">
        <v>10.49</v>
      </c>
      <c r="G64" t="n">
        <v>104.89</v>
      </c>
      <c r="H64" t="n">
        <v>1.7</v>
      </c>
      <c r="I64" t="n">
        <v>6</v>
      </c>
      <c r="J64" t="n">
        <v>172.54</v>
      </c>
      <c r="K64" t="n">
        <v>49.1</v>
      </c>
      <c r="L64" t="n">
        <v>16.5</v>
      </c>
      <c r="M64" t="n">
        <v>4</v>
      </c>
      <c r="N64" t="n">
        <v>31.95</v>
      </c>
      <c r="O64" t="n">
        <v>21514.48</v>
      </c>
      <c r="P64" t="n">
        <v>114.56</v>
      </c>
      <c r="Q64" t="n">
        <v>197.75</v>
      </c>
      <c r="R64" t="n">
        <v>30.45</v>
      </c>
      <c r="S64" t="n">
        <v>25.4</v>
      </c>
      <c r="T64" t="n">
        <v>1691.87</v>
      </c>
      <c r="U64" t="n">
        <v>0.83</v>
      </c>
      <c r="V64" t="n">
        <v>0.89</v>
      </c>
      <c r="W64" t="n">
        <v>2.95</v>
      </c>
      <c r="X64" t="n">
        <v>0.1</v>
      </c>
      <c r="Y64" t="n">
        <v>1</v>
      </c>
      <c r="Z64" t="n">
        <v>10</v>
      </c>
      <c r="AA64" t="n">
        <v>236.1163875791548</v>
      </c>
      <c r="AB64" t="n">
        <v>323.0648582054936</v>
      </c>
      <c r="AC64" t="n">
        <v>292.2320015628334</v>
      </c>
      <c r="AD64" t="n">
        <v>236116.3875791548</v>
      </c>
      <c r="AE64" t="n">
        <v>323064.8582054937</v>
      </c>
      <c r="AF64" t="n">
        <v>1.882422453407083e-06</v>
      </c>
      <c r="AG64" t="n">
        <v>12</v>
      </c>
      <c r="AH64" t="n">
        <v>292232.0015628334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7.728</v>
      </c>
      <c r="E65" t="n">
        <v>12.94</v>
      </c>
      <c r="F65" t="n">
        <v>10.48</v>
      </c>
      <c r="G65" t="n">
        <v>104.8</v>
      </c>
      <c r="H65" t="n">
        <v>1.72</v>
      </c>
      <c r="I65" t="n">
        <v>6</v>
      </c>
      <c r="J65" t="n">
        <v>172.91</v>
      </c>
      <c r="K65" t="n">
        <v>49.1</v>
      </c>
      <c r="L65" t="n">
        <v>16.75</v>
      </c>
      <c r="M65" t="n">
        <v>4</v>
      </c>
      <c r="N65" t="n">
        <v>32.07</v>
      </c>
      <c r="O65" t="n">
        <v>21559.64</v>
      </c>
      <c r="P65" t="n">
        <v>114.47</v>
      </c>
      <c r="Q65" t="n">
        <v>197.75</v>
      </c>
      <c r="R65" t="n">
        <v>30.19</v>
      </c>
      <c r="S65" t="n">
        <v>25.4</v>
      </c>
      <c r="T65" t="n">
        <v>1558.61</v>
      </c>
      <c r="U65" t="n">
        <v>0.84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235.9408388838241</v>
      </c>
      <c r="AB65" t="n">
        <v>322.8246647358804</v>
      </c>
      <c r="AC65" t="n">
        <v>292.0147318208465</v>
      </c>
      <c r="AD65" t="n">
        <v>235940.8388838242</v>
      </c>
      <c r="AE65" t="n">
        <v>322824.6647358804</v>
      </c>
      <c r="AF65" t="n">
        <v>1.883763123331814e-06</v>
      </c>
      <c r="AG65" t="n">
        <v>12</v>
      </c>
      <c r="AH65" t="n">
        <v>292014.7318208464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7.724</v>
      </c>
      <c r="E66" t="n">
        <v>12.95</v>
      </c>
      <c r="F66" t="n">
        <v>10.49</v>
      </c>
      <c r="G66" t="n">
        <v>104.87</v>
      </c>
      <c r="H66" t="n">
        <v>1.74</v>
      </c>
      <c r="I66" t="n">
        <v>6</v>
      </c>
      <c r="J66" t="n">
        <v>173.28</v>
      </c>
      <c r="K66" t="n">
        <v>49.1</v>
      </c>
      <c r="L66" t="n">
        <v>17</v>
      </c>
      <c r="M66" t="n">
        <v>4</v>
      </c>
      <c r="N66" t="n">
        <v>32.18</v>
      </c>
      <c r="O66" t="n">
        <v>21604.83</v>
      </c>
      <c r="P66" t="n">
        <v>114.53</v>
      </c>
      <c r="Q66" t="n">
        <v>197.76</v>
      </c>
      <c r="R66" t="n">
        <v>30.31</v>
      </c>
      <c r="S66" t="n">
        <v>25.4</v>
      </c>
      <c r="T66" t="n">
        <v>1622.83</v>
      </c>
      <c r="U66" t="n">
        <v>0.84</v>
      </c>
      <c r="V66" t="n">
        <v>0.89</v>
      </c>
      <c r="W66" t="n">
        <v>2.95</v>
      </c>
      <c r="X66" t="n">
        <v>0.1</v>
      </c>
      <c r="Y66" t="n">
        <v>1</v>
      </c>
      <c r="Z66" t="n">
        <v>10</v>
      </c>
      <c r="AA66" t="n">
        <v>236.0731887642246</v>
      </c>
      <c r="AB66" t="n">
        <v>323.005751681109</v>
      </c>
      <c r="AC66" t="n">
        <v>292.1785360821795</v>
      </c>
      <c r="AD66" t="n">
        <v>236073.1887642246</v>
      </c>
      <c r="AE66" t="n">
        <v>323005.751681109</v>
      </c>
      <c r="AF66" t="n">
        <v>1.882788090659282e-06</v>
      </c>
      <c r="AG66" t="n">
        <v>12</v>
      </c>
      <c r="AH66" t="n">
        <v>292178.5360821795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7.7242</v>
      </c>
      <c r="E67" t="n">
        <v>12.95</v>
      </c>
      <c r="F67" t="n">
        <v>10.49</v>
      </c>
      <c r="G67" t="n">
        <v>104.87</v>
      </c>
      <c r="H67" t="n">
        <v>1.76</v>
      </c>
      <c r="I67" t="n">
        <v>6</v>
      </c>
      <c r="J67" t="n">
        <v>173.64</v>
      </c>
      <c r="K67" t="n">
        <v>49.1</v>
      </c>
      <c r="L67" t="n">
        <v>17.25</v>
      </c>
      <c r="M67" t="n">
        <v>4</v>
      </c>
      <c r="N67" t="n">
        <v>32.3</v>
      </c>
      <c r="O67" t="n">
        <v>21650.07</v>
      </c>
      <c r="P67" t="n">
        <v>114.82</v>
      </c>
      <c r="Q67" t="n">
        <v>197.75</v>
      </c>
      <c r="R67" t="n">
        <v>30.34</v>
      </c>
      <c r="S67" t="n">
        <v>25.4</v>
      </c>
      <c r="T67" t="n">
        <v>1636.25</v>
      </c>
      <c r="U67" t="n">
        <v>0.84</v>
      </c>
      <c r="V67" t="n">
        <v>0.89</v>
      </c>
      <c r="W67" t="n">
        <v>2.95</v>
      </c>
      <c r="X67" t="n">
        <v>0.1</v>
      </c>
      <c r="Y67" t="n">
        <v>1</v>
      </c>
      <c r="Z67" t="n">
        <v>10</v>
      </c>
      <c r="AA67" t="n">
        <v>236.2745630733974</v>
      </c>
      <c r="AB67" t="n">
        <v>323.2812808949265</v>
      </c>
      <c r="AC67" t="n">
        <v>292.4277691745381</v>
      </c>
      <c r="AD67" t="n">
        <v>236274.5630733974</v>
      </c>
      <c r="AE67" t="n">
        <v>323281.2808949265</v>
      </c>
      <c r="AF67" t="n">
        <v>1.882836842292909e-06</v>
      </c>
      <c r="AG67" t="n">
        <v>12</v>
      </c>
      <c r="AH67" t="n">
        <v>292427.7691745381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7.7225</v>
      </c>
      <c r="E68" t="n">
        <v>12.95</v>
      </c>
      <c r="F68" t="n">
        <v>10.49</v>
      </c>
      <c r="G68" t="n">
        <v>104.89</v>
      </c>
      <c r="H68" t="n">
        <v>1.78</v>
      </c>
      <c r="I68" t="n">
        <v>6</v>
      </c>
      <c r="J68" t="n">
        <v>174.01</v>
      </c>
      <c r="K68" t="n">
        <v>49.1</v>
      </c>
      <c r="L68" t="n">
        <v>17.5</v>
      </c>
      <c r="M68" t="n">
        <v>4</v>
      </c>
      <c r="N68" t="n">
        <v>32.42</v>
      </c>
      <c r="O68" t="n">
        <v>21695.35</v>
      </c>
      <c r="P68" t="n">
        <v>115.05</v>
      </c>
      <c r="Q68" t="n">
        <v>197.78</v>
      </c>
      <c r="R68" t="n">
        <v>30.43</v>
      </c>
      <c r="S68" t="n">
        <v>25.4</v>
      </c>
      <c r="T68" t="n">
        <v>1678.62</v>
      </c>
      <c r="U68" t="n">
        <v>0.83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236.4616850473076</v>
      </c>
      <c r="AB68" t="n">
        <v>323.5373094348691</v>
      </c>
      <c r="AC68" t="n">
        <v>292.659362709967</v>
      </c>
      <c r="AD68" t="n">
        <v>236461.6850473076</v>
      </c>
      <c r="AE68" t="n">
        <v>323537.3094348692</v>
      </c>
      <c r="AF68" t="n">
        <v>1.882422453407083e-06</v>
      </c>
      <c r="AG68" t="n">
        <v>12</v>
      </c>
      <c r="AH68" t="n">
        <v>292659.362709967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7.7293</v>
      </c>
      <c r="E69" t="n">
        <v>12.94</v>
      </c>
      <c r="F69" t="n">
        <v>10.48</v>
      </c>
      <c r="G69" t="n">
        <v>104.78</v>
      </c>
      <c r="H69" t="n">
        <v>1.8</v>
      </c>
      <c r="I69" t="n">
        <v>6</v>
      </c>
      <c r="J69" t="n">
        <v>174.38</v>
      </c>
      <c r="K69" t="n">
        <v>49.1</v>
      </c>
      <c r="L69" t="n">
        <v>17.75</v>
      </c>
      <c r="M69" t="n">
        <v>4</v>
      </c>
      <c r="N69" t="n">
        <v>32.53</v>
      </c>
      <c r="O69" t="n">
        <v>21740.66</v>
      </c>
      <c r="P69" t="n">
        <v>114.53</v>
      </c>
      <c r="Q69" t="n">
        <v>197.75</v>
      </c>
      <c r="R69" t="n">
        <v>30.07</v>
      </c>
      <c r="S69" t="n">
        <v>25.4</v>
      </c>
      <c r="T69" t="n">
        <v>1500.8</v>
      </c>
      <c r="U69" t="n">
        <v>0.84</v>
      </c>
      <c r="V69" t="n">
        <v>0.89</v>
      </c>
      <c r="W69" t="n">
        <v>2.95</v>
      </c>
      <c r="X69" t="n">
        <v>0.09</v>
      </c>
      <c r="Y69" t="n">
        <v>1</v>
      </c>
      <c r="Z69" t="n">
        <v>10</v>
      </c>
      <c r="AA69" t="n">
        <v>235.9640050208712</v>
      </c>
      <c r="AB69" t="n">
        <v>322.8563616666059</v>
      </c>
      <c r="AC69" t="n">
        <v>292.0434036409904</v>
      </c>
      <c r="AD69" t="n">
        <v>235964.0050208711</v>
      </c>
      <c r="AE69" t="n">
        <v>322856.3616666059</v>
      </c>
      <c r="AF69" t="n">
        <v>1.884080008950387e-06</v>
      </c>
      <c r="AG69" t="n">
        <v>12</v>
      </c>
      <c r="AH69" t="n">
        <v>292043.4036409904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7.7247</v>
      </c>
      <c r="E70" t="n">
        <v>12.95</v>
      </c>
      <c r="F70" t="n">
        <v>10.49</v>
      </c>
      <c r="G70" t="n">
        <v>104.86</v>
      </c>
      <c r="H70" t="n">
        <v>1.83</v>
      </c>
      <c r="I70" t="n">
        <v>6</v>
      </c>
      <c r="J70" t="n">
        <v>174.75</v>
      </c>
      <c r="K70" t="n">
        <v>49.1</v>
      </c>
      <c r="L70" t="n">
        <v>18</v>
      </c>
      <c r="M70" t="n">
        <v>4</v>
      </c>
      <c r="N70" t="n">
        <v>32.65</v>
      </c>
      <c r="O70" t="n">
        <v>21786.02</v>
      </c>
      <c r="P70" t="n">
        <v>114.66</v>
      </c>
      <c r="Q70" t="n">
        <v>197.77</v>
      </c>
      <c r="R70" t="n">
        <v>30.37</v>
      </c>
      <c r="S70" t="n">
        <v>25.4</v>
      </c>
      <c r="T70" t="n">
        <v>1649.26</v>
      </c>
      <c r="U70" t="n">
        <v>0.84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236.154481332795</v>
      </c>
      <c r="AB70" t="n">
        <v>323.1169797598019</v>
      </c>
      <c r="AC70" t="n">
        <v>292.2791487091517</v>
      </c>
      <c r="AD70" t="n">
        <v>236154.481332795</v>
      </c>
      <c r="AE70" t="n">
        <v>323116.9797598019</v>
      </c>
      <c r="AF70" t="n">
        <v>1.882958721376976e-06</v>
      </c>
      <c r="AG70" t="n">
        <v>12</v>
      </c>
      <c r="AH70" t="n">
        <v>292279.1487091517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7.725</v>
      </c>
      <c r="E71" t="n">
        <v>12.94</v>
      </c>
      <c r="F71" t="n">
        <v>10.49</v>
      </c>
      <c r="G71" t="n">
        <v>104.85</v>
      </c>
      <c r="H71" t="n">
        <v>1.85</v>
      </c>
      <c r="I71" t="n">
        <v>6</v>
      </c>
      <c r="J71" t="n">
        <v>175.11</v>
      </c>
      <c r="K71" t="n">
        <v>49.1</v>
      </c>
      <c r="L71" t="n">
        <v>18.25</v>
      </c>
      <c r="M71" t="n">
        <v>4</v>
      </c>
      <c r="N71" t="n">
        <v>32.77</v>
      </c>
      <c r="O71" t="n">
        <v>21831.41</v>
      </c>
      <c r="P71" t="n">
        <v>114.52</v>
      </c>
      <c r="Q71" t="n">
        <v>197.77</v>
      </c>
      <c r="R71" t="n">
        <v>30.23</v>
      </c>
      <c r="S71" t="n">
        <v>25.4</v>
      </c>
      <c r="T71" t="n">
        <v>1581.33</v>
      </c>
      <c r="U71" t="n">
        <v>0.84</v>
      </c>
      <c r="V71" t="n">
        <v>0.89</v>
      </c>
      <c r="W71" t="n">
        <v>2.95</v>
      </c>
      <c r="X71" t="n">
        <v>0.1</v>
      </c>
      <c r="Y71" t="n">
        <v>1</v>
      </c>
      <c r="Z71" t="n">
        <v>10</v>
      </c>
      <c r="AA71" t="n">
        <v>236.051443480963</v>
      </c>
      <c r="AB71" t="n">
        <v>322.9759988252162</v>
      </c>
      <c r="AC71" t="n">
        <v>292.1516227970948</v>
      </c>
      <c r="AD71" t="n">
        <v>236051.443480963</v>
      </c>
      <c r="AE71" t="n">
        <v>322975.9988252162</v>
      </c>
      <c r="AF71" t="n">
        <v>1.883031848827415e-06</v>
      </c>
      <c r="AG71" t="n">
        <v>12</v>
      </c>
      <c r="AH71" t="n">
        <v>292151.6227970948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7.7242</v>
      </c>
      <c r="E72" t="n">
        <v>12.95</v>
      </c>
      <c r="F72" t="n">
        <v>10.49</v>
      </c>
      <c r="G72" t="n">
        <v>104.87</v>
      </c>
      <c r="H72" t="n">
        <v>1.87</v>
      </c>
      <c r="I72" t="n">
        <v>6</v>
      </c>
      <c r="J72" t="n">
        <v>175.48</v>
      </c>
      <c r="K72" t="n">
        <v>49.1</v>
      </c>
      <c r="L72" t="n">
        <v>18.5</v>
      </c>
      <c r="M72" t="n">
        <v>4</v>
      </c>
      <c r="N72" t="n">
        <v>32.89</v>
      </c>
      <c r="O72" t="n">
        <v>21876.85</v>
      </c>
      <c r="P72" t="n">
        <v>114.31</v>
      </c>
      <c r="Q72" t="n">
        <v>197.75</v>
      </c>
      <c r="R72" t="n">
        <v>30.43</v>
      </c>
      <c r="S72" t="n">
        <v>25.4</v>
      </c>
      <c r="T72" t="n">
        <v>1679.25</v>
      </c>
      <c r="U72" t="n">
        <v>0.83</v>
      </c>
      <c r="V72" t="n">
        <v>0.89</v>
      </c>
      <c r="W72" t="n">
        <v>2.95</v>
      </c>
      <c r="X72" t="n">
        <v>0.1</v>
      </c>
      <c r="Y72" t="n">
        <v>1</v>
      </c>
      <c r="Z72" t="n">
        <v>10</v>
      </c>
      <c r="AA72" t="n">
        <v>235.9152509285606</v>
      </c>
      <c r="AB72" t="n">
        <v>322.7896541666279</v>
      </c>
      <c r="AC72" t="n">
        <v>291.9830626111857</v>
      </c>
      <c r="AD72" t="n">
        <v>235915.2509285606</v>
      </c>
      <c r="AE72" t="n">
        <v>322789.6541666279</v>
      </c>
      <c r="AF72" t="n">
        <v>1.882836842292909e-06</v>
      </c>
      <c r="AG72" t="n">
        <v>12</v>
      </c>
      <c r="AH72" t="n">
        <v>291983.0626111858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7.7248</v>
      </c>
      <c r="E73" t="n">
        <v>12.95</v>
      </c>
      <c r="F73" t="n">
        <v>10.49</v>
      </c>
      <c r="G73" t="n">
        <v>104.86</v>
      </c>
      <c r="H73" t="n">
        <v>1.89</v>
      </c>
      <c r="I73" t="n">
        <v>6</v>
      </c>
      <c r="J73" t="n">
        <v>175.85</v>
      </c>
      <c r="K73" t="n">
        <v>49.1</v>
      </c>
      <c r="L73" t="n">
        <v>18.75</v>
      </c>
      <c r="M73" t="n">
        <v>4</v>
      </c>
      <c r="N73" t="n">
        <v>33.01</v>
      </c>
      <c r="O73" t="n">
        <v>21922.32</v>
      </c>
      <c r="P73" t="n">
        <v>114.07</v>
      </c>
      <c r="Q73" t="n">
        <v>197.76</v>
      </c>
      <c r="R73" t="n">
        <v>30.36</v>
      </c>
      <c r="S73" t="n">
        <v>25.4</v>
      </c>
      <c r="T73" t="n">
        <v>1646.89</v>
      </c>
      <c r="U73" t="n">
        <v>0.84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235.7373676267425</v>
      </c>
      <c r="AB73" t="n">
        <v>322.5462663854231</v>
      </c>
      <c r="AC73" t="n">
        <v>291.7629034182221</v>
      </c>
      <c r="AD73" t="n">
        <v>235737.3676267425</v>
      </c>
      <c r="AE73" t="n">
        <v>322546.2663854231</v>
      </c>
      <c r="AF73" t="n">
        <v>1.882983097193789e-06</v>
      </c>
      <c r="AG73" t="n">
        <v>12</v>
      </c>
      <c r="AH73" t="n">
        <v>291762.9034182221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7.7248</v>
      </c>
      <c r="E74" t="n">
        <v>12.95</v>
      </c>
      <c r="F74" t="n">
        <v>10.49</v>
      </c>
      <c r="G74" t="n">
        <v>104.86</v>
      </c>
      <c r="H74" t="n">
        <v>1.91</v>
      </c>
      <c r="I74" t="n">
        <v>6</v>
      </c>
      <c r="J74" t="n">
        <v>176.22</v>
      </c>
      <c r="K74" t="n">
        <v>49.1</v>
      </c>
      <c r="L74" t="n">
        <v>19</v>
      </c>
      <c r="M74" t="n">
        <v>4</v>
      </c>
      <c r="N74" t="n">
        <v>33.13</v>
      </c>
      <c r="O74" t="n">
        <v>21967.84</v>
      </c>
      <c r="P74" t="n">
        <v>113.68</v>
      </c>
      <c r="Q74" t="n">
        <v>197.83</v>
      </c>
      <c r="R74" t="n">
        <v>30.29</v>
      </c>
      <c r="S74" t="n">
        <v>25.4</v>
      </c>
      <c r="T74" t="n">
        <v>1611.78</v>
      </c>
      <c r="U74" t="n">
        <v>0.84</v>
      </c>
      <c r="V74" t="n">
        <v>0.89</v>
      </c>
      <c r="W74" t="n">
        <v>2.95</v>
      </c>
      <c r="X74" t="n">
        <v>0.1</v>
      </c>
      <c r="Y74" t="n">
        <v>1</v>
      </c>
      <c r="Z74" t="n">
        <v>10</v>
      </c>
      <c r="AA74" t="n">
        <v>235.4626208577499</v>
      </c>
      <c r="AB74" t="n">
        <v>322.1703457351157</v>
      </c>
      <c r="AC74" t="n">
        <v>291.4228601071719</v>
      </c>
      <c r="AD74" t="n">
        <v>235462.6208577499</v>
      </c>
      <c r="AE74" t="n">
        <v>322170.3457351157</v>
      </c>
      <c r="AF74" t="n">
        <v>1.882983097193789e-06</v>
      </c>
      <c r="AG74" t="n">
        <v>12</v>
      </c>
      <c r="AH74" t="n">
        <v>291422.8601071719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7.723</v>
      </c>
      <c r="E75" t="n">
        <v>12.95</v>
      </c>
      <c r="F75" t="n">
        <v>10.49</v>
      </c>
      <c r="G75" t="n">
        <v>104.89</v>
      </c>
      <c r="H75" t="n">
        <v>1.93</v>
      </c>
      <c r="I75" t="n">
        <v>6</v>
      </c>
      <c r="J75" t="n">
        <v>176.59</v>
      </c>
      <c r="K75" t="n">
        <v>49.1</v>
      </c>
      <c r="L75" t="n">
        <v>19.25</v>
      </c>
      <c r="M75" t="n">
        <v>4</v>
      </c>
      <c r="N75" t="n">
        <v>33.24</v>
      </c>
      <c r="O75" t="n">
        <v>22013.39</v>
      </c>
      <c r="P75" t="n">
        <v>113.3</v>
      </c>
      <c r="Q75" t="n">
        <v>197.78</v>
      </c>
      <c r="R75" t="n">
        <v>30.37</v>
      </c>
      <c r="S75" t="n">
        <v>25.4</v>
      </c>
      <c r="T75" t="n">
        <v>1650.04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235.2211822499384</v>
      </c>
      <c r="AB75" t="n">
        <v>321.8399987803885</v>
      </c>
      <c r="AC75" t="n">
        <v>291.124041002159</v>
      </c>
      <c r="AD75" t="n">
        <v>235221.1822499384</v>
      </c>
      <c r="AE75" t="n">
        <v>321839.9987803885</v>
      </c>
      <c r="AF75" t="n">
        <v>1.882544332491149e-06</v>
      </c>
      <c r="AG75" t="n">
        <v>12</v>
      </c>
      <c r="AH75" t="n">
        <v>291124.041002159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7.7247</v>
      </c>
      <c r="E76" t="n">
        <v>12.95</v>
      </c>
      <c r="F76" t="n">
        <v>10.49</v>
      </c>
      <c r="G76" t="n">
        <v>104.86</v>
      </c>
      <c r="H76" t="n">
        <v>1.95</v>
      </c>
      <c r="I76" t="n">
        <v>6</v>
      </c>
      <c r="J76" t="n">
        <v>176.96</v>
      </c>
      <c r="K76" t="n">
        <v>49.1</v>
      </c>
      <c r="L76" t="n">
        <v>19.5</v>
      </c>
      <c r="M76" t="n">
        <v>4</v>
      </c>
      <c r="N76" t="n">
        <v>33.36</v>
      </c>
      <c r="O76" t="n">
        <v>22058.99</v>
      </c>
      <c r="P76" t="n">
        <v>112.91</v>
      </c>
      <c r="Q76" t="n">
        <v>197.75</v>
      </c>
      <c r="R76" t="n">
        <v>30.41</v>
      </c>
      <c r="S76" t="n">
        <v>25.4</v>
      </c>
      <c r="T76" t="n">
        <v>1670.82</v>
      </c>
      <c r="U76" t="n">
        <v>0.84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234.9216273071141</v>
      </c>
      <c r="AB76" t="n">
        <v>321.4301344921852</v>
      </c>
      <c r="AC76" t="n">
        <v>290.7532935863736</v>
      </c>
      <c r="AD76" t="n">
        <v>234921.6273071141</v>
      </c>
      <c r="AE76" t="n">
        <v>321430.1344921852</v>
      </c>
      <c r="AF76" t="n">
        <v>1.882958721376976e-06</v>
      </c>
      <c r="AG76" t="n">
        <v>12</v>
      </c>
      <c r="AH76" t="n">
        <v>290753.2935863736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7.7248</v>
      </c>
      <c r="E77" t="n">
        <v>12.95</v>
      </c>
      <c r="F77" t="n">
        <v>10.49</v>
      </c>
      <c r="G77" t="n">
        <v>104.86</v>
      </c>
      <c r="H77" t="n">
        <v>1.98</v>
      </c>
      <c r="I77" t="n">
        <v>6</v>
      </c>
      <c r="J77" t="n">
        <v>177.33</v>
      </c>
      <c r="K77" t="n">
        <v>49.1</v>
      </c>
      <c r="L77" t="n">
        <v>19.75</v>
      </c>
      <c r="M77" t="n">
        <v>4</v>
      </c>
      <c r="N77" t="n">
        <v>33.48</v>
      </c>
      <c r="O77" t="n">
        <v>22104.63</v>
      </c>
      <c r="P77" t="n">
        <v>112.33</v>
      </c>
      <c r="Q77" t="n">
        <v>197.77</v>
      </c>
      <c r="R77" t="n">
        <v>30.47</v>
      </c>
      <c r="S77" t="n">
        <v>25.4</v>
      </c>
      <c r="T77" t="n">
        <v>1702.46</v>
      </c>
      <c r="U77" t="n">
        <v>0.83</v>
      </c>
      <c r="V77" t="n">
        <v>0.89</v>
      </c>
      <c r="W77" t="n">
        <v>2.94</v>
      </c>
      <c r="X77" t="n">
        <v>0.1</v>
      </c>
      <c r="Y77" t="n">
        <v>1</v>
      </c>
      <c r="Z77" t="n">
        <v>10</v>
      </c>
      <c r="AA77" t="n">
        <v>234.5115743496987</v>
      </c>
      <c r="AB77" t="n">
        <v>320.8690819455899</v>
      </c>
      <c r="AC77" t="n">
        <v>290.2457871073829</v>
      </c>
      <c r="AD77" t="n">
        <v>234511.5743496987</v>
      </c>
      <c r="AE77" t="n">
        <v>320869.0819455899</v>
      </c>
      <c r="AF77" t="n">
        <v>1.882983097193789e-06</v>
      </c>
      <c r="AG77" t="n">
        <v>12</v>
      </c>
      <c r="AH77" t="n">
        <v>290245.7871073829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7.7498</v>
      </c>
      <c r="E78" t="n">
        <v>12.9</v>
      </c>
      <c r="F78" t="n">
        <v>10.47</v>
      </c>
      <c r="G78" t="n">
        <v>125.69</v>
      </c>
      <c r="H78" t="n">
        <v>2</v>
      </c>
      <c r="I78" t="n">
        <v>5</v>
      </c>
      <c r="J78" t="n">
        <v>177.7</v>
      </c>
      <c r="K78" t="n">
        <v>49.1</v>
      </c>
      <c r="L78" t="n">
        <v>20</v>
      </c>
      <c r="M78" t="n">
        <v>3</v>
      </c>
      <c r="N78" t="n">
        <v>33.61</v>
      </c>
      <c r="O78" t="n">
        <v>22150.3</v>
      </c>
      <c r="P78" t="n">
        <v>111.7</v>
      </c>
      <c r="Q78" t="n">
        <v>197.76</v>
      </c>
      <c r="R78" t="n">
        <v>30</v>
      </c>
      <c r="S78" t="n">
        <v>25.4</v>
      </c>
      <c r="T78" t="n">
        <v>1473.37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233.6454197872319</v>
      </c>
      <c r="AB78" t="n">
        <v>319.683971061181</v>
      </c>
      <c r="AC78" t="n">
        <v>289.173781542468</v>
      </c>
      <c r="AD78" t="n">
        <v>233645.4197872319</v>
      </c>
      <c r="AE78" t="n">
        <v>319683.971061181</v>
      </c>
      <c r="AF78" t="n">
        <v>1.889077051397114e-06</v>
      </c>
      <c r="AG78" t="n">
        <v>12</v>
      </c>
      <c r="AH78" t="n">
        <v>289173.781542468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7.7498</v>
      </c>
      <c r="E79" t="n">
        <v>12.9</v>
      </c>
      <c r="F79" t="n">
        <v>10.47</v>
      </c>
      <c r="G79" t="n">
        <v>125.69</v>
      </c>
      <c r="H79" t="n">
        <v>2.02</v>
      </c>
      <c r="I79" t="n">
        <v>5</v>
      </c>
      <c r="J79" t="n">
        <v>178.07</v>
      </c>
      <c r="K79" t="n">
        <v>49.1</v>
      </c>
      <c r="L79" t="n">
        <v>20.25</v>
      </c>
      <c r="M79" t="n">
        <v>3</v>
      </c>
      <c r="N79" t="n">
        <v>33.73</v>
      </c>
      <c r="O79" t="n">
        <v>22196.02</v>
      </c>
      <c r="P79" t="n">
        <v>111.98</v>
      </c>
      <c r="Q79" t="n">
        <v>197.75</v>
      </c>
      <c r="R79" t="n">
        <v>30.07</v>
      </c>
      <c r="S79" t="n">
        <v>25.4</v>
      </c>
      <c r="T79" t="n">
        <v>1506.02</v>
      </c>
      <c r="U79" t="n">
        <v>0.84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233.8420375578515</v>
      </c>
      <c r="AB79" t="n">
        <v>319.9529921691065</v>
      </c>
      <c r="AC79" t="n">
        <v>289.4171276534267</v>
      </c>
      <c r="AD79" t="n">
        <v>233842.0375578515</v>
      </c>
      <c r="AE79" t="n">
        <v>319952.9921691065</v>
      </c>
      <c r="AF79" t="n">
        <v>1.889077051397114e-06</v>
      </c>
      <c r="AG79" t="n">
        <v>12</v>
      </c>
      <c r="AH79" t="n">
        <v>289417.1276534267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7.7468</v>
      </c>
      <c r="E80" t="n">
        <v>12.91</v>
      </c>
      <c r="F80" t="n">
        <v>10.48</v>
      </c>
      <c r="G80" t="n">
        <v>125.75</v>
      </c>
      <c r="H80" t="n">
        <v>2.04</v>
      </c>
      <c r="I80" t="n">
        <v>5</v>
      </c>
      <c r="J80" t="n">
        <v>178.44</v>
      </c>
      <c r="K80" t="n">
        <v>49.1</v>
      </c>
      <c r="L80" t="n">
        <v>20.5</v>
      </c>
      <c r="M80" t="n">
        <v>3</v>
      </c>
      <c r="N80" t="n">
        <v>33.85</v>
      </c>
      <c r="O80" t="n">
        <v>22241.78</v>
      </c>
      <c r="P80" t="n">
        <v>112.21</v>
      </c>
      <c r="Q80" t="n">
        <v>197.75</v>
      </c>
      <c r="R80" t="n">
        <v>30.18</v>
      </c>
      <c r="S80" t="n">
        <v>25.4</v>
      </c>
      <c r="T80" t="n">
        <v>1563.51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234.0779642180173</v>
      </c>
      <c r="AB80" t="n">
        <v>320.2757974338948</v>
      </c>
      <c r="AC80" t="n">
        <v>289.7091248368038</v>
      </c>
      <c r="AD80" t="n">
        <v>234077.9642180173</v>
      </c>
      <c r="AE80" t="n">
        <v>320275.7974338948</v>
      </c>
      <c r="AF80" t="n">
        <v>1.888345776892715e-06</v>
      </c>
      <c r="AG80" t="n">
        <v>12</v>
      </c>
      <c r="AH80" t="n">
        <v>289709.1248368038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7.7521</v>
      </c>
      <c r="E81" t="n">
        <v>12.9</v>
      </c>
      <c r="F81" t="n">
        <v>10.47</v>
      </c>
      <c r="G81" t="n">
        <v>125.65</v>
      </c>
      <c r="H81" t="n">
        <v>2.06</v>
      </c>
      <c r="I81" t="n">
        <v>5</v>
      </c>
      <c r="J81" t="n">
        <v>178.81</v>
      </c>
      <c r="K81" t="n">
        <v>49.1</v>
      </c>
      <c r="L81" t="n">
        <v>20.75</v>
      </c>
      <c r="M81" t="n">
        <v>3</v>
      </c>
      <c r="N81" t="n">
        <v>33.97</v>
      </c>
      <c r="O81" t="n">
        <v>22287.58</v>
      </c>
      <c r="P81" t="n">
        <v>112.13</v>
      </c>
      <c r="Q81" t="n">
        <v>197.77</v>
      </c>
      <c r="R81" t="n">
        <v>29.96</v>
      </c>
      <c r="S81" t="n">
        <v>25.4</v>
      </c>
      <c r="T81" t="n">
        <v>1450.39</v>
      </c>
      <c r="U81" t="n">
        <v>0.85</v>
      </c>
      <c r="V81" t="n">
        <v>0.89</v>
      </c>
      <c r="W81" t="n">
        <v>2.94</v>
      </c>
      <c r="X81" t="n">
        <v>0.08</v>
      </c>
      <c r="Y81" t="n">
        <v>1</v>
      </c>
      <c r="Z81" t="n">
        <v>10</v>
      </c>
      <c r="AA81" t="n">
        <v>233.9143058670203</v>
      </c>
      <c r="AB81" t="n">
        <v>320.051872857964</v>
      </c>
      <c r="AC81" t="n">
        <v>289.5065713081196</v>
      </c>
      <c r="AD81" t="n">
        <v>233914.3058670203</v>
      </c>
      <c r="AE81" t="n">
        <v>320051.872857964</v>
      </c>
      <c r="AF81" t="n">
        <v>1.88963769518382e-06</v>
      </c>
      <c r="AG81" t="n">
        <v>12</v>
      </c>
      <c r="AH81" t="n">
        <v>289506.5713081196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7.7518</v>
      </c>
      <c r="E82" t="n">
        <v>12.9</v>
      </c>
      <c r="F82" t="n">
        <v>10.47</v>
      </c>
      <c r="G82" t="n">
        <v>125.65</v>
      </c>
      <c r="H82" t="n">
        <v>2.08</v>
      </c>
      <c r="I82" t="n">
        <v>5</v>
      </c>
      <c r="J82" t="n">
        <v>179.18</v>
      </c>
      <c r="K82" t="n">
        <v>49.1</v>
      </c>
      <c r="L82" t="n">
        <v>21</v>
      </c>
      <c r="M82" t="n">
        <v>3</v>
      </c>
      <c r="N82" t="n">
        <v>34.09</v>
      </c>
      <c r="O82" t="n">
        <v>22333.43</v>
      </c>
      <c r="P82" t="n">
        <v>112.1</v>
      </c>
      <c r="Q82" t="n">
        <v>197.77</v>
      </c>
      <c r="R82" t="n">
        <v>29.91</v>
      </c>
      <c r="S82" t="n">
        <v>25.4</v>
      </c>
      <c r="T82" t="n">
        <v>1426.97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233.897556518015</v>
      </c>
      <c r="AB82" t="n">
        <v>320.0289556597257</v>
      </c>
      <c r="AC82" t="n">
        <v>289.4858412951168</v>
      </c>
      <c r="AD82" t="n">
        <v>233897.556518015</v>
      </c>
      <c r="AE82" t="n">
        <v>320028.9556597257</v>
      </c>
      <c r="AF82" t="n">
        <v>1.88956456773338e-06</v>
      </c>
      <c r="AG82" t="n">
        <v>12</v>
      </c>
      <c r="AH82" t="n">
        <v>289485.8412951168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7.7511</v>
      </c>
      <c r="E83" t="n">
        <v>12.9</v>
      </c>
      <c r="F83" t="n">
        <v>10.47</v>
      </c>
      <c r="G83" t="n">
        <v>125.67</v>
      </c>
      <c r="H83" t="n">
        <v>2.1</v>
      </c>
      <c r="I83" t="n">
        <v>5</v>
      </c>
      <c r="J83" t="n">
        <v>179.56</v>
      </c>
      <c r="K83" t="n">
        <v>49.1</v>
      </c>
      <c r="L83" t="n">
        <v>21.25</v>
      </c>
      <c r="M83" t="n">
        <v>3</v>
      </c>
      <c r="N83" t="n">
        <v>34.21</v>
      </c>
      <c r="O83" t="n">
        <v>22379.31</v>
      </c>
      <c r="P83" t="n">
        <v>112.26</v>
      </c>
      <c r="Q83" t="n">
        <v>197.77</v>
      </c>
      <c r="R83" t="n">
        <v>29.95</v>
      </c>
      <c r="S83" t="n">
        <v>25.4</v>
      </c>
      <c r="T83" t="n">
        <v>1444.37</v>
      </c>
      <c r="U83" t="n">
        <v>0.85</v>
      </c>
      <c r="V83" t="n">
        <v>0.89</v>
      </c>
      <c r="W83" t="n">
        <v>2.95</v>
      </c>
      <c r="X83" t="n">
        <v>0.08</v>
      </c>
      <c r="Y83" t="n">
        <v>1</v>
      </c>
      <c r="Z83" t="n">
        <v>10</v>
      </c>
      <c r="AA83" t="n">
        <v>234.0199500282793</v>
      </c>
      <c r="AB83" t="n">
        <v>320.1964198600898</v>
      </c>
      <c r="AC83" t="n">
        <v>289.6373229472356</v>
      </c>
      <c r="AD83" t="n">
        <v>234019.9500282792</v>
      </c>
      <c r="AE83" t="n">
        <v>320196.4198600898</v>
      </c>
      <c r="AF83" t="n">
        <v>1.889393937015686e-06</v>
      </c>
      <c r="AG83" t="n">
        <v>12</v>
      </c>
      <c r="AH83" t="n">
        <v>289637.3229472356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7.7548</v>
      </c>
      <c r="E84" t="n">
        <v>12.9</v>
      </c>
      <c r="F84" t="n">
        <v>10.47</v>
      </c>
      <c r="G84" t="n">
        <v>125.59</v>
      </c>
      <c r="H84" t="n">
        <v>2.12</v>
      </c>
      <c r="I84" t="n">
        <v>5</v>
      </c>
      <c r="J84" t="n">
        <v>179.93</v>
      </c>
      <c r="K84" t="n">
        <v>49.1</v>
      </c>
      <c r="L84" t="n">
        <v>21.5</v>
      </c>
      <c r="M84" t="n">
        <v>3</v>
      </c>
      <c r="N84" t="n">
        <v>34.33</v>
      </c>
      <c r="O84" t="n">
        <v>22425.23</v>
      </c>
      <c r="P84" t="n">
        <v>112.1</v>
      </c>
      <c r="Q84" t="n">
        <v>197.75</v>
      </c>
      <c r="R84" t="n">
        <v>29.75</v>
      </c>
      <c r="S84" t="n">
        <v>25.4</v>
      </c>
      <c r="T84" t="n">
        <v>1344.13</v>
      </c>
      <c r="U84" t="n">
        <v>0.85</v>
      </c>
      <c r="V84" t="n">
        <v>0.89</v>
      </c>
      <c r="W84" t="n">
        <v>2.95</v>
      </c>
      <c r="X84" t="n">
        <v>0.08</v>
      </c>
      <c r="Y84" t="n">
        <v>1</v>
      </c>
      <c r="Z84" t="n">
        <v>10</v>
      </c>
      <c r="AA84" t="n">
        <v>233.8544656213005</v>
      </c>
      <c r="AB84" t="n">
        <v>319.9699967938049</v>
      </c>
      <c r="AC84" t="n">
        <v>289.4325093806101</v>
      </c>
      <c r="AD84" t="n">
        <v>233854.4656213005</v>
      </c>
      <c r="AE84" t="n">
        <v>319969.9967938049</v>
      </c>
      <c r="AF84" t="n">
        <v>1.890295842237779e-06</v>
      </c>
      <c r="AG84" t="n">
        <v>12</v>
      </c>
      <c r="AH84" t="n">
        <v>289432.5093806101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7.7524</v>
      </c>
      <c r="E85" t="n">
        <v>12.9</v>
      </c>
      <c r="F85" t="n">
        <v>10.47</v>
      </c>
      <c r="G85" t="n">
        <v>125.64</v>
      </c>
      <c r="H85" t="n">
        <v>2.14</v>
      </c>
      <c r="I85" t="n">
        <v>5</v>
      </c>
      <c r="J85" t="n">
        <v>180.3</v>
      </c>
      <c r="K85" t="n">
        <v>49.1</v>
      </c>
      <c r="L85" t="n">
        <v>21.75</v>
      </c>
      <c r="M85" t="n">
        <v>3</v>
      </c>
      <c r="N85" t="n">
        <v>34.46</v>
      </c>
      <c r="O85" t="n">
        <v>22471.2</v>
      </c>
      <c r="P85" t="n">
        <v>112.09</v>
      </c>
      <c r="Q85" t="n">
        <v>197.75</v>
      </c>
      <c r="R85" t="n">
        <v>29.87</v>
      </c>
      <c r="S85" t="n">
        <v>25.4</v>
      </c>
      <c r="T85" t="n">
        <v>1406.36</v>
      </c>
      <c r="U85" t="n">
        <v>0.85</v>
      </c>
      <c r="V85" t="n">
        <v>0.89</v>
      </c>
      <c r="W85" t="n">
        <v>2.95</v>
      </c>
      <c r="X85" t="n">
        <v>0.08</v>
      </c>
      <c r="Y85" t="n">
        <v>1</v>
      </c>
      <c r="Z85" t="n">
        <v>10</v>
      </c>
      <c r="AA85" t="n">
        <v>233.881915962466</v>
      </c>
      <c r="AB85" t="n">
        <v>320.007555561611</v>
      </c>
      <c r="AC85" t="n">
        <v>289.4664835923308</v>
      </c>
      <c r="AD85" t="n">
        <v>233881.915962466</v>
      </c>
      <c r="AE85" t="n">
        <v>320007.555561611</v>
      </c>
      <c r="AF85" t="n">
        <v>1.889710822634259e-06</v>
      </c>
      <c r="AG85" t="n">
        <v>12</v>
      </c>
      <c r="AH85" t="n">
        <v>289466.4835923308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7.7533</v>
      </c>
      <c r="E86" t="n">
        <v>12.9</v>
      </c>
      <c r="F86" t="n">
        <v>10.47</v>
      </c>
      <c r="G86" t="n">
        <v>125.62</v>
      </c>
      <c r="H86" t="n">
        <v>2.16</v>
      </c>
      <c r="I86" t="n">
        <v>5</v>
      </c>
      <c r="J86" t="n">
        <v>180.67</v>
      </c>
      <c r="K86" t="n">
        <v>49.1</v>
      </c>
      <c r="L86" t="n">
        <v>22</v>
      </c>
      <c r="M86" t="n">
        <v>3</v>
      </c>
      <c r="N86" t="n">
        <v>34.58</v>
      </c>
      <c r="O86" t="n">
        <v>22517.21</v>
      </c>
      <c r="P86" t="n">
        <v>112.04</v>
      </c>
      <c r="Q86" t="n">
        <v>197.75</v>
      </c>
      <c r="R86" t="n">
        <v>29.88</v>
      </c>
      <c r="S86" t="n">
        <v>25.4</v>
      </c>
      <c r="T86" t="n">
        <v>1413.55</v>
      </c>
      <c r="U86" t="n">
        <v>0.85</v>
      </c>
      <c r="V86" t="n">
        <v>0.89</v>
      </c>
      <c r="W86" t="n">
        <v>2.95</v>
      </c>
      <c r="X86" t="n">
        <v>0.08</v>
      </c>
      <c r="Y86" t="n">
        <v>1</v>
      </c>
      <c r="Z86" t="n">
        <v>10</v>
      </c>
      <c r="AA86" t="n">
        <v>233.833893541355</v>
      </c>
      <c r="AB86" t="n">
        <v>319.9418491664473</v>
      </c>
      <c r="AC86" t="n">
        <v>289.4070481233019</v>
      </c>
      <c r="AD86" t="n">
        <v>233833.893541355</v>
      </c>
      <c r="AE86" t="n">
        <v>319941.8491664473</v>
      </c>
      <c r="AF86" t="n">
        <v>1.889930204985579e-06</v>
      </c>
      <c r="AG86" t="n">
        <v>12</v>
      </c>
      <c r="AH86" t="n">
        <v>289407.0481233019</v>
      </c>
    </row>
    <row r="87">
      <c r="A87" t="n">
        <v>85</v>
      </c>
      <c r="B87" t="n">
        <v>75</v>
      </c>
      <c r="C87" t="inlineStr">
        <is>
          <t xml:space="preserve">CONCLUIDO	</t>
        </is>
      </c>
      <c r="D87" t="n">
        <v>7.7541</v>
      </c>
      <c r="E87" t="n">
        <v>12.9</v>
      </c>
      <c r="F87" t="n">
        <v>10.47</v>
      </c>
      <c r="G87" t="n">
        <v>125.61</v>
      </c>
      <c r="H87" t="n">
        <v>2.18</v>
      </c>
      <c r="I87" t="n">
        <v>5</v>
      </c>
      <c r="J87" t="n">
        <v>181.05</v>
      </c>
      <c r="K87" t="n">
        <v>49.1</v>
      </c>
      <c r="L87" t="n">
        <v>22.25</v>
      </c>
      <c r="M87" t="n">
        <v>3</v>
      </c>
      <c r="N87" t="n">
        <v>34.7</v>
      </c>
      <c r="O87" t="n">
        <v>22563.26</v>
      </c>
      <c r="P87" t="n">
        <v>111.79</v>
      </c>
      <c r="Q87" t="n">
        <v>197.75</v>
      </c>
      <c r="R87" t="n">
        <v>29.87</v>
      </c>
      <c r="S87" t="n">
        <v>25.4</v>
      </c>
      <c r="T87" t="n">
        <v>1406.02</v>
      </c>
      <c r="U87" t="n">
        <v>0.85</v>
      </c>
      <c r="V87" t="n">
        <v>0.89</v>
      </c>
      <c r="W87" t="n">
        <v>2.94</v>
      </c>
      <c r="X87" t="n">
        <v>0.08</v>
      </c>
      <c r="Y87" t="n">
        <v>1</v>
      </c>
      <c r="Z87" t="n">
        <v>10</v>
      </c>
      <c r="AA87" t="n">
        <v>233.6469539368125</v>
      </c>
      <c r="AB87" t="n">
        <v>319.6860701523191</v>
      </c>
      <c r="AC87" t="n">
        <v>289.1756802992941</v>
      </c>
      <c r="AD87" t="n">
        <v>233646.9539368125</v>
      </c>
      <c r="AE87" t="n">
        <v>319686.0701523192</v>
      </c>
      <c r="AF87" t="n">
        <v>1.890125211520085e-06</v>
      </c>
      <c r="AG87" t="n">
        <v>12</v>
      </c>
      <c r="AH87" t="n">
        <v>289175.6802992941</v>
      </c>
    </row>
    <row r="88">
      <c r="A88" t="n">
        <v>86</v>
      </c>
      <c r="B88" t="n">
        <v>75</v>
      </c>
      <c r="C88" t="inlineStr">
        <is>
          <t xml:space="preserve">CONCLUIDO	</t>
        </is>
      </c>
      <c r="D88" t="n">
        <v>7.7523</v>
      </c>
      <c r="E88" t="n">
        <v>12.9</v>
      </c>
      <c r="F88" t="n">
        <v>10.47</v>
      </c>
      <c r="G88" t="n">
        <v>125.64</v>
      </c>
      <c r="H88" t="n">
        <v>2.2</v>
      </c>
      <c r="I88" t="n">
        <v>5</v>
      </c>
      <c r="J88" t="n">
        <v>181.42</v>
      </c>
      <c r="K88" t="n">
        <v>49.1</v>
      </c>
      <c r="L88" t="n">
        <v>22.5</v>
      </c>
      <c r="M88" t="n">
        <v>3</v>
      </c>
      <c r="N88" t="n">
        <v>34.83</v>
      </c>
      <c r="O88" t="n">
        <v>22609.35</v>
      </c>
      <c r="P88" t="n">
        <v>111.74</v>
      </c>
      <c r="Q88" t="n">
        <v>197.75</v>
      </c>
      <c r="R88" t="n">
        <v>29.88</v>
      </c>
      <c r="S88" t="n">
        <v>25.4</v>
      </c>
      <c r="T88" t="n">
        <v>1411.58</v>
      </c>
      <c r="U88" t="n">
        <v>0.85</v>
      </c>
      <c r="V88" t="n">
        <v>0.89</v>
      </c>
      <c r="W88" t="n">
        <v>2.95</v>
      </c>
      <c r="X88" t="n">
        <v>0.08</v>
      </c>
      <c r="Y88" t="n">
        <v>1</v>
      </c>
      <c r="Z88" t="n">
        <v>10</v>
      </c>
      <c r="AA88" t="n">
        <v>233.6376596317045</v>
      </c>
      <c r="AB88" t="n">
        <v>319.6733532740345</v>
      </c>
      <c r="AC88" t="n">
        <v>289.1641771020246</v>
      </c>
      <c r="AD88" t="n">
        <v>233637.6596317044</v>
      </c>
      <c r="AE88" t="n">
        <v>319673.3532740345</v>
      </c>
      <c r="AF88" t="n">
        <v>1.889686446817446e-06</v>
      </c>
      <c r="AG88" t="n">
        <v>12</v>
      </c>
      <c r="AH88" t="n">
        <v>289164.1771020246</v>
      </c>
    </row>
    <row r="89">
      <c r="A89" t="n">
        <v>87</v>
      </c>
      <c r="B89" t="n">
        <v>75</v>
      </c>
      <c r="C89" t="inlineStr">
        <is>
          <t xml:space="preserve">CONCLUIDO	</t>
        </is>
      </c>
      <c r="D89" t="n">
        <v>7.7539</v>
      </c>
      <c r="E89" t="n">
        <v>12.9</v>
      </c>
      <c r="F89" t="n">
        <v>10.47</v>
      </c>
      <c r="G89" t="n">
        <v>125.61</v>
      </c>
      <c r="H89" t="n">
        <v>2.22</v>
      </c>
      <c r="I89" t="n">
        <v>5</v>
      </c>
      <c r="J89" t="n">
        <v>181.8</v>
      </c>
      <c r="K89" t="n">
        <v>49.1</v>
      </c>
      <c r="L89" t="n">
        <v>22.75</v>
      </c>
      <c r="M89" t="n">
        <v>3</v>
      </c>
      <c r="N89" t="n">
        <v>34.95</v>
      </c>
      <c r="O89" t="n">
        <v>22655.61</v>
      </c>
      <c r="P89" t="n">
        <v>111.5</v>
      </c>
      <c r="Q89" t="n">
        <v>197.75</v>
      </c>
      <c r="R89" t="n">
        <v>29.76</v>
      </c>
      <c r="S89" t="n">
        <v>25.4</v>
      </c>
      <c r="T89" t="n">
        <v>1349.94</v>
      </c>
      <c r="U89" t="n">
        <v>0.85</v>
      </c>
      <c r="V89" t="n">
        <v>0.89</v>
      </c>
      <c r="W89" t="n">
        <v>2.95</v>
      </c>
      <c r="X89" t="n">
        <v>0.08</v>
      </c>
      <c r="Y89" t="n">
        <v>1</v>
      </c>
      <c r="Z89" t="n">
        <v>10</v>
      </c>
      <c r="AA89" t="n">
        <v>233.4462883767875</v>
      </c>
      <c r="AB89" t="n">
        <v>319.4115106803533</v>
      </c>
      <c r="AC89" t="n">
        <v>288.927324397986</v>
      </c>
      <c r="AD89" t="n">
        <v>233446.2883767875</v>
      </c>
      <c r="AE89" t="n">
        <v>319411.5106803533</v>
      </c>
      <c r="AF89" t="n">
        <v>1.890076459886459e-06</v>
      </c>
      <c r="AG89" t="n">
        <v>12</v>
      </c>
      <c r="AH89" t="n">
        <v>288927.3243979859</v>
      </c>
    </row>
    <row r="90">
      <c r="A90" t="n">
        <v>88</v>
      </c>
      <c r="B90" t="n">
        <v>75</v>
      </c>
      <c r="C90" t="inlineStr">
        <is>
          <t xml:space="preserve">CONCLUIDO	</t>
        </is>
      </c>
      <c r="D90" t="n">
        <v>7.7546</v>
      </c>
      <c r="E90" t="n">
        <v>12.9</v>
      </c>
      <c r="F90" t="n">
        <v>10.47</v>
      </c>
      <c r="G90" t="n">
        <v>125.6</v>
      </c>
      <c r="H90" t="n">
        <v>2.24</v>
      </c>
      <c r="I90" t="n">
        <v>5</v>
      </c>
      <c r="J90" t="n">
        <v>182.17</v>
      </c>
      <c r="K90" t="n">
        <v>49.1</v>
      </c>
      <c r="L90" t="n">
        <v>23</v>
      </c>
      <c r="M90" t="n">
        <v>3</v>
      </c>
      <c r="N90" t="n">
        <v>35.08</v>
      </c>
      <c r="O90" t="n">
        <v>22701.78</v>
      </c>
      <c r="P90" t="n">
        <v>111.23</v>
      </c>
      <c r="Q90" t="n">
        <v>197.75</v>
      </c>
      <c r="R90" t="n">
        <v>29.69</v>
      </c>
      <c r="S90" t="n">
        <v>25.4</v>
      </c>
      <c r="T90" t="n">
        <v>1317.46</v>
      </c>
      <c r="U90" t="n">
        <v>0.86</v>
      </c>
      <c r="V90" t="n">
        <v>0.89</v>
      </c>
      <c r="W90" t="n">
        <v>2.95</v>
      </c>
      <c r="X90" t="n">
        <v>0.08</v>
      </c>
      <c r="Y90" t="n">
        <v>1</v>
      </c>
      <c r="Z90" t="n">
        <v>10</v>
      </c>
      <c r="AA90" t="n">
        <v>233.2467959604054</v>
      </c>
      <c r="AB90" t="n">
        <v>319.1385563552753</v>
      </c>
      <c r="AC90" t="n">
        <v>288.6804204505995</v>
      </c>
      <c r="AD90" t="n">
        <v>233246.7959604055</v>
      </c>
      <c r="AE90" t="n">
        <v>319138.5563552753</v>
      </c>
      <c r="AF90" t="n">
        <v>1.890247090604152e-06</v>
      </c>
      <c r="AG90" t="n">
        <v>12</v>
      </c>
      <c r="AH90" t="n">
        <v>288680.4204505995</v>
      </c>
    </row>
    <row r="91">
      <c r="A91" t="n">
        <v>89</v>
      </c>
      <c r="B91" t="n">
        <v>75</v>
      </c>
      <c r="C91" t="inlineStr">
        <is>
          <t xml:space="preserve">CONCLUIDO	</t>
        </is>
      </c>
      <c r="D91" t="n">
        <v>7.7568</v>
      </c>
      <c r="E91" t="n">
        <v>12.89</v>
      </c>
      <c r="F91" t="n">
        <v>10.46</v>
      </c>
      <c r="G91" t="n">
        <v>125.55</v>
      </c>
      <c r="H91" t="n">
        <v>2.26</v>
      </c>
      <c r="I91" t="n">
        <v>5</v>
      </c>
      <c r="J91" t="n">
        <v>182.55</v>
      </c>
      <c r="K91" t="n">
        <v>49.1</v>
      </c>
      <c r="L91" t="n">
        <v>23.25</v>
      </c>
      <c r="M91" t="n">
        <v>3</v>
      </c>
      <c r="N91" t="n">
        <v>35.2</v>
      </c>
      <c r="O91" t="n">
        <v>22748</v>
      </c>
      <c r="P91" t="n">
        <v>110.83</v>
      </c>
      <c r="Q91" t="n">
        <v>197.77</v>
      </c>
      <c r="R91" t="n">
        <v>29.6</v>
      </c>
      <c r="S91" t="n">
        <v>25.4</v>
      </c>
      <c r="T91" t="n">
        <v>1272.85</v>
      </c>
      <c r="U91" t="n">
        <v>0.86</v>
      </c>
      <c r="V91" t="n">
        <v>0.89</v>
      </c>
      <c r="W91" t="n">
        <v>2.95</v>
      </c>
      <c r="X91" t="n">
        <v>0.07000000000000001</v>
      </c>
      <c r="Y91" t="n">
        <v>1</v>
      </c>
      <c r="Z91" t="n">
        <v>10</v>
      </c>
      <c r="AA91" t="n">
        <v>232.9035571486809</v>
      </c>
      <c r="AB91" t="n">
        <v>318.6689218704463</v>
      </c>
      <c r="AC91" t="n">
        <v>288.2556072218663</v>
      </c>
      <c r="AD91" t="n">
        <v>232903.5571486809</v>
      </c>
      <c r="AE91" t="n">
        <v>318668.9218704463</v>
      </c>
      <c r="AF91" t="n">
        <v>1.890783358574045e-06</v>
      </c>
      <c r="AG91" t="n">
        <v>12</v>
      </c>
      <c r="AH91" t="n">
        <v>288255.6072218663</v>
      </c>
    </row>
    <row r="92">
      <c r="A92" t="n">
        <v>90</v>
      </c>
      <c r="B92" t="n">
        <v>75</v>
      </c>
      <c r="C92" t="inlineStr">
        <is>
          <t xml:space="preserve">CONCLUIDO	</t>
        </is>
      </c>
      <c r="D92" t="n">
        <v>7.7541</v>
      </c>
      <c r="E92" t="n">
        <v>12.9</v>
      </c>
      <c r="F92" t="n">
        <v>10.47</v>
      </c>
      <c r="G92" t="n">
        <v>125.61</v>
      </c>
      <c r="H92" t="n">
        <v>2.28</v>
      </c>
      <c r="I92" t="n">
        <v>5</v>
      </c>
      <c r="J92" t="n">
        <v>182.92</v>
      </c>
      <c r="K92" t="n">
        <v>49.1</v>
      </c>
      <c r="L92" t="n">
        <v>23.5</v>
      </c>
      <c r="M92" t="n">
        <v>3</v>
      </c>
      <c r="N92" t="n">
        <v>35.33</v>
      </c>
      <c r="O92" t="n">
        <v>22794.27</v>
      </c>
      <c r="P92" t="n">
        <v>110.7</v>
      </c>
      <c r="Q92" t="n">
        <v>197.75</v>
      </c>
      <c r="R92" t="n">
        <v>29.72</v>
      </c>
      <c r="S92" t="n">
        <v>25.4</v>
      </c>
      <c r="T92" t="n">
        <v>1328.56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232.8819734957575</v>
      </c>
      <c r="AB92" t="n">
        <v>318.639390164313</v>
      </c>
      <c r="AC92" t="n">
        <v>288.2288939803183</v>
      </c>
      <c r="AD92" t="n">
        <v>232881.9734957575</v>
      </c>
      <c r="AE92" t="n">
        <v>318639.390164313</v>
      </c>
      <c r="AF92" t="n">
        <v>1.890125211520085e-06</v>
      </c>
      <c r="AG92" t="n">
        <v>12</v>
      </c>
      <c r="AH92" t="n">
        <v>288228.8939803183</v>
      </c>
    </row>
    <row r="93">
      <c r="A93" t="n">
        <v>91</v>
      </c>
      <c r="B93" t="n">
        <v>75</v>
      </c>
      <c r="C93" t="inlineStr">
        <is>
          <t xml:space="preserve">CONCLUIDO	</t>
        </is>
      </c>
      <c r="D93" t="n">
        <v>7.7576</v>
      </c>
      <c r="E93" t="n">
        <v>12.89</v>
      </c>
      <c r="F93" t="n">
        <v>10.46</v>
      </c>
      <c r="G93" t="n">
        <v>125.54</v>
      </c>
      <c r="H93" t="n">
        <v>2.3</v>
      </c>
      <c r="I93" t="n">
        <v>5</v>
      </c>
      <c r="J93" t="n">
        <v>183.3</v>
      </c>
      <c r="K93" t="n">
        <v>49.1</v>
      </c>
      <c r="L93" t="n">
        <v>23.75</v>
      </c>
      <c r="M93" t="n">
        <v>3</v>
      </c>
      <c r="N93" t="n">
        <v>35.45</v>
      </c>
      <c r="O93" t="n">
        <v>22840.57</v>
      </c>
      <c r="P93" t="n">
        <v>110.23</v>
      </c>
      <c r="Q93" t="n">
        <v>197.76</v>
      </c>
      <c r="R93" t="n">
        <v>29.59</v>
      </c>
      <c r="S93" t="n">
        <v>25.4</v>
      </c>
      <c r="T93" t="n">
        <v>1266.7</v>
      </c>
      <c r="U93" t="n">
        <v>0.86</v>
      </c>
      <c r="V93" t="n">
        <v>0.89</v>
      </c>
      <c r="W93" t="n">
        <v>2.95</v>
      </c>
      <c r="X93" t="n">
        <v>0.07000000000000001</v>
      </c>
      <c r="Y93" t="n">
        <v>1</v>
      </c>
      <c r="Z93" t="n">
        <v>10</v>
      </c>
      <c r="AA93" t="n">
        <v>232.4712727286407</v>
      </c>
      <c r="AB93" t="n">
        <v>318.077451255905</v>
      </c>
      <c r="AC93" t="n">
        <v>287.7205857326423</v>
      </c>
      <c r="AD93" t="n">
        <v>232471.2727286407</v>
      </c>
      <c r="AE93" t="n">
        <v>318077.451255905</v>
      </c>
      <c r="AF93" t="n">
        <v>1.890978365108551e-06</v>
      </c>
      <c r="AG93" t="n">
        <v>12</v>
      </c>
      <c r="AH93" t="n">
        <v>287720.5857326423</v>
      </c>
    </row>
    <row r="94">
      <c r="A94" t="n">
        <v>92</v>
      </c>
      <c r="B94" t="n">
        <v>75</v>
      </c>
      <c r="C94" t="inlineStr">
        <is>
          <t xml:space="preserve">CONCLUIDO	</t>
        </is>
      </c>
      <c r="D94" t="n">
        <v>7.7576</v>
      </c>
      <c r="E94" t="n">
        <v>12.89</v>
      </c>
      <c r="F94" t="n">
        <v>10.46</v>
      </c>
      <c r="G94" t="n">
        <v>125.54</v>
      </c>
      <c r="H94" t="n">
        <v>2.32</v>
      </c>
      <c r="I94" t="n">
        <v>5</v>
      </c>
      <c r="J94" t="n">
        <v>183.67</v>
      </c>
      <c r="K94" t="n">
        <v>49.1</v>
      </c>
      <c r="L94" t="n">
        <v>24</v>
      </c>
      <c r="M94" t="n">
        <v>3</v>
      </c>
      <c r="N94" t="n">
        <v>35.58</v>
      </c>
      <c r="O94" t="n">
        <v>22886.92</v>
      </c>
      <c r="P94" t="n">
        <v>109.59</v>
      </c>
      <c r="Q94" t="n">
        <v>197.76</v>
      </c>
      <c r="R94" t="n">
        <v>29.61</v>
      </c>
      <c r="S94" t="n">
        <v>25.4</v>
      </c>
      <c r="T94" t="n">
        <v>1276.95</v>
      </c>
      <c r="U94" t="n">
        <v>0.86</v>
      </c>
      <c r="V94" t="n">
        <v>0.89</v>
      </c>
      <c r="W94" t="n">
        <v>2.95</v>
      </c>
      <c r="X94" t="n">
        <v>0.07000000000000001</v>
      </c>
      <c r="Y94" t="n">
        <v>1</v>
      </c>
      <c r="Z94" t="n">
        <v>10</v>
      </c>
      <c r="AA94" t="n">
        <v>232.0223125498672</v>
      </c>
      <c r="AB94" t="n">
        <v>317.4631641325822</v>
      </c>
      <c r="AC94" t="n">
        <v>287.1649253102119</v>
      </c>
      <c r="AD94" t="n">
        <v>232022.3125498672</v>
      </c>
      <c r="AE94" t="n">
        <v>317463.1641325821</v>
      </c>
      <c r="AF94" t="n">
        <v>1.890978365108551e-06</v>
      </c>
      <c r="AG94" t="n">
        <v>12</v>
      </c>
      <c r="AH94" t="n">
        <v>287164.9253102119</v>
      </c>
    </row>
    <row r="95">
      <c r="A95" t="n">
        <v>93</v>
      </c>
      <c r="B95" t="n">
        <v>75</v>
      </c>
      <c r="C95" t="inlineStr">
        <is>
          <t xml:space="preserve">CONCLUIDO	</t>
        </is>
      </c>
      <c r="D95" t="n">
        <v>7.7554</v>
      </c>
      <c r="E95" t="n">
        <v>12.89</v>
      </c>
      <c r="F95" t="n">
        <v>10.46</v>
      </c>
      <c r="G95" t="n">
        <v>125.58</v>
      </c>
      <c r="H95" t="n">
        <v>2.34</v>
      </c>
      <c r="I95" t="n">
        <v>5</v>
      </c>
      <c r="J95" t="n">
        <v>184.05</v>
      </c>
      <c r="K95" t="n">
        <v>49.1</v>
      </c>
      <c r="L95" t="n">
        <v>24.25</v>
      </c>
      <c r="M95" t="n">
        <v>3</v>
      </c>
      <c r="N95" t="n">
        <v>35.7</v>
      </c>
      <c r="O95" t="n">
        <v>22933.31</v>
      </c>
      <c r="P95" t="n">
        <v>109.11</v>
      </c>
      <c r="Q95" t="n">
        <v>197.78</v>
      </c>
      <c r="R95" t="n">
        <v>29.68</v>
      </c>
      <c r="S95" t="n">
        <v>25.4</v>
      </c>
      <c r="T95" t="n">
        <v>1309.23</v>
      </c>
      <c r="U95" t="n">
        <v>0.86</v>
      </c>
      <c r="V95" t="n">
        <v>0.89</v>
      </c>
      <c r="W95" t="n">
        <v>2.95</v>
      </c>
      <c r="X95" t="n">
        <v>0.07000000000000001</v>
      </c>
      <c r="Y95" t="n">
        <v>1</v>
      </c>
      <c r="Z95" t="n">
        <v>10</v>
      </c>
      <c r="AA95" t="n">
        <v>231.7165624867817</v>
      </c>
      <c r="AB95" t="n">
        <v>317.0448234075279</v>
      </c>
      <c r="AC95" t="n">
        <v>286.7865104368119</v>
      </c>
      <c r="AD95" t="n">
        <v>231716.5624867817</v>
      </c>
      <c r="AE95" t="n">
        <v>317044.8234075279</v>
      </c>
      <c r="AF95" t="n">
        <v>1.890442097138658e-06</v>
      </c>
      <c r="AG95" t="n">
        <v>12</v>
      </c>
      <c r="AH95" t="n">
        <v>286786.5104368118</v>
      </c>
    </row>
    <row r="96">
      <c r="A96" t="n">
        <v>94</v>
      </c>
      <c r="B96" t="n">
        <v>75</v>
      </c>
      <c r="C96" t="inlineStr">
        <is>
          <t xml:space="preserve">CONCLUIDO	</t>
        </is>
      </c>
      <c r="D96" t="n">
        <v>7.7533</v>
      </c>
      <c r="E96" t="n">
        <v>12.9</v>
      </c>
      <c r="F96" t="n">
        <v>10.47</v>
      </c>
      <c r="G96" t="n">
        <v>125.62</v>
      </c>
      <c r="H96" t="n">
        <v>2.36</v>
      </c>
      <c r="I96" t="n">
        <v>5</v>
      </c>
      <c r="J96" t="n">
        <v>184.42</v>
      </c>
      <c r="K96" t="n">
        <v>49.1</v>
      </c>
      <c r="L96" t="n">
        <v>24.5</v>
      </c>
      <c r="M96" t="n">
        <v>3</v>
      </c>
      <c r="N96" t="n">
        <v>35.83</v>
      </c>
      <c r="O96" t="n">
        <v>22979.74</v>
      </c>
      <c r="P96" t="n">
        <v>109.02</v>
      </c>
      <c r="Q96" t="n">
        <v>197.78</v>
      </c>
      <c r="R96" t="n">
        <v>29.86</v>
      </c>
      <c r="S96" t="n">
        <v>25.4</v>
      </c>
      <c r="T96" t="n">
        <v>1402.56</v>
      </c>
      <c r="U96" t="n">
        <v>0.85</v>
      </c>
      <c r="V96" t="n">
        <v>0.89</v>
      </c>
      <c r="W96" t="n">
        <v>2.95</v>
      </c>
      <c r="X96" t="n">
        <v>0.08</v>
      </c>
      <c r="Y96" t="n">
        <v>1</v>
      </c>
      <c r="Z96" t="n">
        <v>10</v>
      </c>
      <c r="AA96" t="n">
        <v>231.7141877551459</v>
      </c>
      <c r="AB96" t="n">
        <v>317.0415741949381</v>
      </c>
      <c r="AC96" t="n">
        <v>286.7835713245113</v>
      </c>
      <c r="AD96" t="n">
        <v>231714.1877551459</v>
      </c>
      <c r="AE96" t="n">
        <v>317041.5741949381</v>
      </c>
      <c r="AF96" t="n">
        <v>1.889930204985579e-06</v>
      </c>
      <c r="AG96" t="n">
        <v>12</v>
      </c>
      <c r="AH96" t="n">
        <v>286783.5713245113</v>
      </c>
    </row>
    <row r="97">
      <c r="A97" t="n">
        <v>95</v>
      </c>
      <c r="B97" t="n">
        <v>75</v>
      </c>
      <c r="C97" t="inlineStr">
        <is>
          <t xml:space="preserve">CONCLUIDO	</t>
        </is>
      </c>
      <c r="D97" t="n">
        <v>7.7539</v>
      </c>
      <c r="E97" t="n">
        <v>12.9</v>
      </c>
      <c r="F97" t="n">
        <v>10.47</v>
      </c>
      <c r="G97" t="n">
        <v>125.61</v>
      </c>
      <c r="H97" t="n">
        <v>2.38</v>
      </c>
      <c r="I97" t="n">
        <v>5</v>
      </c>
      <c r="J97" t="n">
        <v>184.8</v>
      </c>
      <c r="K97" t="n">
        <v>49.1</v>
      </c>
      <c r="L97" t="n">
        <v>24.75</v>
      </c>
      <c r="M97" t="n">
        <v>3</v>
      </c>
      <c r="N97" t="n">
        <v>35.96</v>
      </c>
      <c r="O97" t="n">
        <v>23026.22</v>
      </c>
      <c r="P97" t="n">
        <v>108.72</v>
      </c>
      <c r="Q97" t="n">
        <v>197.75</v>
      </c>
      <c r="R97" t="n">
        <v>29.81</v>
      </c>
      <c r="S97" t="n">
        <v>25.4</v>
      </c>
      <c r="T97" t="n">
        <v>1375.79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231.4951870192585</v>
      </c>
      <c r="AB97" t="n">
        <v>316.7419277264664</v>
      </c>
      <c r="AC97" t="n">
        <v>286.512522694434</v>
      </c>
      <c r="AD97" t="n">
        <v>231495.1870192584</v>
      </c>
      <c r="AE97" t="n">
        <v>316741.9277264664</v>
      </c>
      <c r="AF97" t="n">
        <v>1.890076459886459e-06</v>
      </c>
      <c r="AG97" t="n">
        <v>12</v>
      </c>
      <c r="AH97" t="n">
        <v>286512.522694434</v>
      </c>
    </row>
    <row r="98">
      <c r="A98" t="n">
        <v>96</v>
      </c>
      <c r="B98" t="n">
        <v>75</v>
      </c>
      <c r="C98" t="inlineStr">
        <is>
          <t xml:space="preserve">CONCLUIDO	</t>
        </is>
      </c>
      <c r="D98" t="n">
        <v>7.7524</v>
      </c>
      <c r="E98" t="n">
        <v>12.9</v>
      </c>
      <c r="F98" t="n">
        <v>10.47</v>
      </c>
      <c r="G98" t="n">
        <v>125.64</v>
      </c>
      <c r="H98" t="n">
        <v>2.4</v>
      </c>
      <c r="I98" t="n">
        <v>5</v>
      </c>
      <c r="J98" t="n">
        <v>185.18</v>
      </c>
      <c r="K98" t="n">
        <v>49.1</v>
      </c>
      <c r="L98" t="n">
        <v>25</v>
      </c>
      <c r="M98" t="n">
        <v>3</v>
      </c>
      <c r="N98" t="n">
        <v>36.08</v>
      </c>
      <c r="O98" t="n">
        <v>23072.73</v>
      </c>
      <c r="P98" t="n">
        <v>108.15</v>
      </c>
      <c r="Q98" t="n">
        <v>197.76</v>
      </c>
      <c r="R98" t="n">
        <v>29.83</v>
      </c>
      <c r="S98" t="n">
        <v>25.4</v>
      </c>
      <c r="T98" t="n">
        <v>1384.21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231.116150940819</v>
      </c>
      <c r="AB98" t="n">
        <v>316.2233138420542</v>
      </c>
      <c r="AC98" t="n">
        <v>286.0434045912707</v>
      </c>
      <c r="AD98" t="n">
        <v>231116.1509408189</v>
      </c>
      <c r="AE98" t="n">
        <v>316223.3138420542</v>
      </c>
      <c r="AF98" t="n">
        <v>1.889710822634259e-06</v>
      </c>
      <c r="AG98" t="n">
        <v>12</v>
      </c>
      <c r="AH98" t="n">
        <v>286043.4045912707</v>
      </c>
    </row>
    <row r="99">
      <c r="A99" t="n">
        <v>97</v>
      </c>
      <c r="B99" t="n">
        <v>75</v>
      </c>
      <c r="C99" t="inlineStr">
        <is>
          <t xml:space="preserve">CONCLUIDO	</t>
        </is>
      </c>
      <c r="D99" t="n">
        <v>7.7563</v>
      </c>
      <c r="E99" t="n">
        <v>12.89</v>
      </c>
      <c r="F99" t="n">
        <v>10.46</v>
      </c>
      <c r="G99" t="n">
        <v>125.56</v>
      </c>
      <c r="H99" t="n">
        <v>2.41</v>
      </c>
      <c r="I99" t="n">
        <v>5</v>
      </c>
      <c r="J99" t="n">
        <v>185.56</v>
      </c>
      <c r="K99" t="n">
        <v>49.1</v>
      </c>
      <c r="L99" t="n">
        <v>25.25</v>
      </c>
      <c r="M99" t="n">
        <v>3</v>
      </c>
      <c r="N99" t="n">
        <v>36.21</v>
      </c>
      <c r="O99" t="n">
        <v>23119.3</v>
      </c>
      <c r="P99" t="n">
        <v>107.73</v>
      </c>
      <c r="Q99" t="n">
        <v>197.79</v>
      </c>
      <c r="R99" t="n">
        <v>29.73</v>
      </c>
      <c r="S99" t="n">
        <v>25.4</v>
      </c>
      <c r="T99" t="n">
        <v>1336.96</v>
      </c>
      <c r="U99" t="n">
        <v>0.85</v>
      </c>
      <c r="V99" t="n">
        <v>0.89</v>
      </c>
      <c r="W99" t="n">
        <v>2.94</v>
      </c>
      <c r="X99" t="n">
        <v>0.07000000000000001</v>
      </c>
      <c r="Y99" t="n">
        <v>1</v>
      </c>
      <c r="Z99" t="n">
        <v>10</v>
      </c>
      <c r="AA99" t="n">
        <v>230.7356581492074</v>
      </c>
      <c r="AB99" t="n">
        <v>315.7027068184144</v>
      </c>
      <c r="AC99" t="n">
        <v>285.5724835712904</v>
      </c>
      <c r="AD99" t="n">
        <v>230735.6581492074</v>
      </c>
      <c r="AE99" t="n">
        <v>315702.7068184144</v>
      </c>
      <c r="AF99" t="n">
        <v>1.890661479489978e-06</v>
      </c>
      <c r="AG99" t="n">
        <v>12</v>
      </c>
      <c r="AH99" t="n">
        <v>285572.4835712904</v>
      </c>
    </row>
    <row r="100">
      <c r="A100" t="n">
        <v>98</v>
      </c>
      <c r="B100" t="n">
        <v>75</v>
      </c>
      <c r="C100" t="inlineStr">
        <is>
          <t xml:space="preserve">CONCLUIDO	</t>
        </is>
      </c>
      <c r="D100" t="n">
        <v>7.7526</v>
      </c>
      <c r="E100" t="n">
        <v>12.9</v>
      </c>
      <c r="F100" t="n">
        <v>10.47</v>
      </c>
      <c r="G100" t="n">
        <v>125.64</v>
      </c>
      <c r="H100" t="n">
        <v>2.43</v>
      </c>
      <c r="I100" t="n">
        <v>5</v>
      </c>
      <c r="J100" t="n">
        <v>185.93</v>
      </c>
      <c r="K100" t="n">
        <v>49.1</v>
      </c>
      <c r="L100" t="n">
        <v>25.5</v>
      </c>
      <c r="M100" t="n">
        <v>3</v>
      </c>
      <c r="N100" t="n">
        <v>36.34</v>
      </c>
      <c r="O100" t="n">
        <v>23165.9</v>
      </c>
      <c r="P100" t="n">
        <v>107.45</v>
      </c>
      <c r="Q100" t="n">
        <v>197.76</v>
      </c>
      <c r="R100" t="n">
        <v>29.82</v>
      </c>
      <c r="S100" t="n">
        <v>25.4</v>
      </c>
      <c r="T100" t="n">
        <v>1379.53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230.6219822574338</v>
      </c>
      <c r="AB100" t="n">
        <v>315.5471704482633</v>
      </c>
      <c r="AC100" t="n">
        <v>285.4317913740098</v>
      </c>
      <c r="AD100" t="n">
        <v>230621.9822574338</v>
      </c>
      <c r="AE100" t="n">
        <v>315547.1704482634</v>
      </c>
      <c r="AF100" t="n">
        <v>1.889759574267886e-06</v>
      </c>
      <c r="AG100" t="n">
        <v>12</v>
      </c>
      <c r="AH100" t="n">
        <v>285431.7913740098</v>
      </c>
    </row>
    <row r="101">
      <c r="A101" t="n">
        <v>99</v>
      </c>
      <c r="B101" t="n">
        <v>75</v>
      </c>
      <c r="C101" t="inlineStr">
        <is>
          <t xml:space="preserve">CONCLUIDO	</t>
        </is>
      </c>
      <c r="D101" t="n">
        <v>7.789</v>
      </c>
      <c r="E101" t="n">
        <v>12.84</v>
      </c>
      <c r="F101" t="n">
        <v>10.44</v>
      </c>
      <c r="G101" t="n">
        <v>156.6</v>
      </c>
      <c r="H101" t="n">
        <v>2.45</v>
      </c>
      <c r="I101" t="n">
        <v>4</v>
      </c>
      <c r="J101" t="n">
        <v>186.31</v>
      </c>
      <c r="K101" t="n">
        <v>49.1</v>
      </c>
      <c r="L101" t="n">
        <v>25.75</v>
      </c>
      <c r="M101" t="n">
        <v>2</v>
      </c>
      <c r="N101" t="n">
        <v>36.47</v>
      </c>
      <c r="O101" t="n">
        <v>23212.55</v>
      </c>
      <c r="P101" t="n">
        <v>107.26</v>
      </c>
      <c r="Q101" t="n">
        <v>197.75</v>
      </c>
      <c r="R101" t="n">
        <v>28.97</v>
      </c>
      <c r="S101" t="n">
        <v>25.4</v>
      </c>
      <c r="T101" t="n">
        <v>961.09</v>
      </c>
      <c r="U101" t="n">
        <v>0.88</v>
      </c>
      <c r="V101" t="n">
        <v>0.89</v>
      </c>
      <c r="W101" t="n">
        <v>2.94</v>
      </c>
      <c r="X101" t="n">
        <v>0.05</v>
      </c>
      <c r="Y101" t="n">
        <v>1</v>
      </c>
      <c r="Z101" t="n">
        <v>10</v>
      </c>
      <c r="AA101" t="n">
        <v>229.8907810958376</v>
      </c>
      <c r="AB101" t="n">
        <v>314.5467087606493</v>
      </c>
      <c r="AC101" t="n">
        <v>284.5268123457045</v>
      </c>
      <c r="AD101" t="n">
        <v>229890.7810958376</v>
      </c>
      <c r="AE101" t="n">
        <v>314546.7087606493</v>
      </c>
      <c r="AF101" t="n">
        <v>1.898632371587927e-06</v>
      </c>
      <c r="AG101" t="n">
        <v>12</v>
      </c>
      <c r="AH101" t="n">
        <v>284526.8123457045</v>
      </c>
    </row>
    <row r="102">
      <c r="A102" t="n">
        <v>100</v>
      </c>
      <c r="B102" t="n">
        <v>75</v>
      </c>
      <c r="C102" t="inlineStr">
        <is>
          <t xml:space="preserve">CONCLUIDO	</t>
        </is>
      </c>
      <c r="D102" t="n">
        <v>7.788</v>
      </c>
      <c r="E102" t="n">
        <v>12.84</v>
      </c>
      <c r="F102" t="n">
        <v>10.44</v>
      </c>
      <c r="G102" t="n">
        <v>156.62</v>
      </c>
      <c r="H102" t="n">
        <v>2.47</v>
      </c>
      <c r="I102" t="n">
        <v>4</v>
      </c>
      <c r="J102" t="n">
        <v>186.69</v>
      </c>
      <c r="K102" t="n">
        <v>49.1</v>
      </c>
      <c r="L102" t="n">
        <v>26</v>
      </c>
      <c r="M102" t="n">
        <v>2</v>
      </c>
      <c r="N102" t="n">
        <v>36.6</v>
      </c>
      <c r="O102" t="n">
        <v>23259.24</v>
      </c>
      <c r="P102" t="n">
        <v>107.35</v>
      </c>
      <c r="Q102" t="n">
        <v>197.75</v>
      </c>
      <c r="R102" t="n">
        <v>29.02</v>
      </c>
      <c r="S102" t="n">
        <v>25.4</v>
      </c>
      <c r="T102" t="n">
        <v>986.6900000000001</v>
      </c>
      <c r="U102" t="n">
        <v>0.88</v>
      </c>
      <c r="V102" t="n">
        <v>0.89</v>
      </c>
      <c r="W102" t="n">
        <v>2.94</v>
      </c>
      <c r="X102" t="n">
        <v>0.05</v>
      </c>
      <c r="Y102" t="n">
        <v>1</v>
      </c>
      <c r="Z102" t="n">
        <v>10</v>
      </c>
      <c r="AA102" t="n">
        <v>229.9674575969783</v>
      </c>
      <c r="AB102" t="n">
        <v>314.6516209322385</v>
      </c>
      <c r="AC102" t="n">
        <v>284.6217118468825</v>
      </c>
      <c r="AD102" t="n">
        <v>229967.4575969783</v>
      </c>
      <c r="AE102" t="n">
        <v>314651.6209322385</v>
      </c>
      <c r="AF102" t="n">
        <v>1.898388613419794e-06</v>
      </c>
      <c r="AG102" t="n">
        <v>12</v>
      </c>
      <c r="AH102" t="n">
        <v>284621.7118468825</v>
      </c>
    </row>
    <row r="103">
      <c r="A103" t="n">
        <v>101</v>
      </c>
      <c r="B103" t="n">
        <v>75</v>
      </c>
      <c r="C103" t="inlineStr">
        <is>
          <t xml:space="preserve">CONCLUIDO	</t>
        </is>
      </c>
      <c r="D103" t="n">
        <v>7.7865</v>
      </c>
      <c r="E103" t="n">
        <v>12.84</v>
      </c>
      <c r="F103" t="n">
        <v>10.44</v>
      </c>
      <c r="G103" t="n">
        <v>156.66</v>
      </c>
      <c r="H103" t="n">
        <v>2.49</v>
      </c>
      <c r="I103" t="n">
        <v>4</v>
      </c>
      <c r="J103" t="n">
        <v>187.07</v>
      </c>
      <c r="K103" t="n">
        <v>49.1</v>
      </c>
      <c r="L103" t="n">
        <v>26.25</v>
      </c>
      <c r="M103" t="n">
        <v>2</v>
      </c>
      <c r="N103" t="n">
        <v>36.72</v>
      </c>
      <c r="O103" t="n">
        <v>23305.98</v>
      </c>
      <c r="P103" t="n">
        <v>107.54</v>
      </c>
      <c r="Q103" t="n">
        <v>197.75</v>
      </c>
      <c r="R103" t="n">
        <v>29.08</v>
      </c>
      <c r="S103" t="n">
        <v>25.4</v>
      </c>
      <c r="T103" t="n">
        <v>1013.71</v>
      </c>
      <c r="U103" t="n">
        <v>0.87</v>
      </c>
      <c r="V103" t="n">
        <v>0.89</v>
      </c>
      <c r="W103" t="n">
        <v>2.94</v>
      </c>
      <c r="X103" t="n">
        <v>0.05</v>
      </c>
      <c r="Y103" t="n">
        <v>1</v>
      </c>
      <c r="Z103" t="n">
        <v>10</v>
      </c>
      <c r="AA103" t="n">
        <v>230.1209485906547</v>
      </c>
      <c r="AB103" t="n">
        <v>314.8616340813312</v>
      </c>
      <c r="AC103" t="n">
        <v>284.8116816357811</v>
      </c>
      <c r="AD103" t="n">
        <v>230120.9485906547</v>
      </c>
      <c r="AE103" t="n">
        <v>314861.6340813312</v>
      </c>
      <c r="AF103" t="n">
        <v>1.898022976167595e-06</v>
      </c>
      <c r="AG103" t="n">
        <v>12</v>
      </c>
      <c r="AH103" t="n">
        <v>284811.6816357811</v>
      </c>
    </row>
    <row r="104">
      <c r="A104" t="n">
        <v>102</v>
      </c>
      <c r="B104" t="n">
        <v>75</v>
      </c>
      <c r="C104" t="inlineStr">
        <is>
          <t xml:space="preserve">CONCLUIDO	</t>
        </is>
      </c>
      <c r="D104" t="n">
        <v>7.7872</v>
      </c>
      <c r="E104" t="n">
        <v>12.84</v>
      </c>
      <c r="F104" t="n">
        <v>10.44</v>
      </c>
      <c r="G104" t="n">
        <v>156.65</v>
      </c>
      <c r="H104" t="n">
        <v>2.51</v>
      </c>
      <c r="I104" t="n">
        <v>4</v>
      </c>
      <c r="J104" t="n">
        <v>187.45</v>
      </c>
      <c r="K104" t="n">
        <v>49.1</v>
      </c>
      <c r="L104" t="n">
        <v>26.5</v>
      </c>
      <c r="M104" t="n">
        <v>2</v>
      </c>
      <c r="N104" t="n">
        <v>36.85</v>
      </c>
      <c r="O104" t="n">
        <v>23352.76</v>
      </c>
      <c r="P104" t="n">
        <v>107.7</v>
      </c>
      <c r="Q104" t="n">
        <v>197.75</v>
      </c>
      <c r="R104" t="n">
        <v>29.05</v>
      </c>
      <c r="S104" t="n">
        <v>25.4</v>
      </c>
      <c r="T104" t="n">
        <v>1001.47</v>
      </c>
      <c r="U104" t="n">
        <v>0.87</v>
      </c>
      <c r="V104" t="n">
        <v>0.89</v>
      </c>
      <c r="W104" t="n">
        <v>2.94</v>
      </c>
      <c r="X104" t="n">
        <v>0.05</v>
      </c>
      <c r="Y104" t="n">
        <v>1</v>
      </c>
      <c r="Z104" t="n">
        <v>10</v>
      </c>
      <c r="AA104" t="n">
        <v>230.2230887732063</v>
      </c>
      <c r="AB104" t="n">
        <v>315.0013867852051</v>
      </c>
      <c r="AC104" t="n">
        <v>284.9380965377415</v>
      </c>
      <c r="AD104" t="n">
        <v>230223.0887732063</v>
      </c>
      <c r="AE104" t="n">
        <v>315001.386785205</v>
      </c>
      <c r="AF104" t="n">
        <v>1.898193606885288e-06</v>
      </c>
      <c r="AG104" t="n">
        <v>12</v>
      </c>
      <c r="AH104" t="n">
        <v>284938.0965377415</v>
      </c>
    </row>
    <row r="105">
      <c r="A105" t="n">
        <v>103</v>
      </c>
      <c r="B105" t="n">
        <v>75</v>
      </c>
      <c r="C105" t="inlineStr">
        <is>
          <t xml:space="preserve">CONCLUIDO	</t>
        </is>
      </c>
      <c r="D105" t="n">
        <v>7.7843</v>
      </c>
      <c r="E105" t="n">
        <v>12.85</v>
      </c>
      <c r="F105" t="n">
        <v>10.45</v>
      </c>
      <c r="G105" t="n">
        <v>156.72</v>
      </c>
      <c r="H105" t="n">
        <v>2.53</v>
      </c>
      <c r="I105" t="n">
        <v>4</v>
      </c>
      <c r="J105" t="n">
        <v>187.83</v>
      </c>
      <c r="K105" t="n">
        <v>49.1</v>
      </c>
      <c r="L105" t="n">
        <v>26.75</v>
      </c>
      <c r="M105" t="n">
        <v>2</v>
      </c>
      <c r="N105" t="n">
        <v>36.98</v>
      </c>
      <c r="O105" t="n">
        <v>23399.58</v>
      </c>
      <c r="P105" t="n">
        <v>107.78</v>
      </c>
      <c r="Q105" t="n">
        <v>197.75</v>
      </c>
      <c r="R105" t="n">
        <v>29.14</v>
      </c>
      <c r="S105" t="n">
        <v>25.4</v>
      </c>
      <c r="T105" t="n">
        <v>1045.17</v>
      </c>
      <c r="U105" t="n">
        <v>0.87</v>
      </c>
      <c r="V105" t="n">
        <v>0.89</v>
      </c>
      <c r="W105" t="n">
        <v>2.95</v>
      </c>
      <c r="X105" t="n">
        <v>0.06</v>
      </c>
      <c r="Y105" t="n">
        <v>1</v>
      </c>
      <c r="Z105" t="n">
        <v>10</v>
      </c>
      <c r="AA105" t="n">
        <v>230.3502363339146</v>
      </c>
      <c r="AB105" t="n">
        <v>315.1753556871205</v>
      </c>
      <c r="AC105" t="n">
        <v>285.0954620918251</v>
      </c>
      <c r="AD105" t="n">
        <v>230350.2363339146</v>
      </c>
      <c r="AE105" t="n">
        <v>315175.3556871205</v>
      </c>
      <c r="AF105" t="n">
        <v>1.897486708197702e-06</v>
      </c>
      <c r="AG105" t="n">
        <v>12</v>
      </c>
      <c r="AH105" t="n">
        <v>285095.4620918251</v>
      </c>
    </row>
    <row r="106">
      <c r="A106" t="n">
        <v>104</v>
      </c>
      <c r="B106" t="n">
        <v>75</v>
      </c>
      <c r="C106" t="inlineStr">
        <is>
          <t xml:space="preserve">CONCLUIDO	</t>
        </is>
      </c>
      <c r="D106" t="n">
        <v>7.7841</v>
      </c>
      <c r="E106" t="n">
        <v>12.85</v>
      </c>
      <c r="F106" t="n">
        <v>10.45</v>
      </c>
      <c r="G106" t="n">
        <v>156.72</v>
      </c>
      <c r="H106" t="n">
        <v>2.55</v>
      </c>
      <c r="I106" t="n">
        <v>4</v>
      </c>
      <c r="J106" t="n">
        <v>188.21</v>
      </c>
      <c r="K106" t="n">
        <v>49.1</v>
      </c>
      <c r="L106" t="n">
        <v>27</v>
      </c>
      <c r="M106" t="n">
        <v>1</v>
      </c>
      <c r="N106" t="n">
        <v>37.11</v>
      </c>
      <c r="O106" t="n">
        <v>23446.45</v>
      </c>
      <c r="P106" t="n">
        <v>107.79</v>
      </c>
      <c r="Q106" t="n">
        <v>197.75</v>
      </c>
      <c r="R106" t="n">
        <v>29.17</v>
      </c>
      <c r="S106" t="n">
        <v>25.4</v>
      </c>
      <c r="T106" t="n">
        <v>1062.04</v>
      </c>
      <c r="U106" t="n">
        <v>0.87</v>
      </c>
      <c r="V106" t="n">
        <v>0.89</v>
      </c>
      <c r="W106" t="n">
        <v>2.95</v>
      </c>
      <c r="X106" t="n">
        <v>0.06</v>
      </c>
      <c r="Y106" t="n">
        <v>1</v>
      </c>
      <c r="Z106" t="n">
        <v>10</v>
      </c>
      <c r="AA106" t="n">
        <v>230.3599982255512</v>
      </c>
      <c r="AB106" t="n">
        <v>315.188712337922</v>
      </c>
      <c r="AC106" t="n">
        <v>285.1075440026203</v>
      </c>
      <c r="AD106" t="n">
        <v>230359.9982255512</v>
      </c>
      <c r="AE106" t="n">
        <v>315188.712337922</v>
      </c>
      <c r="AF106" t="n">
        <v>1.897437956564075e-06</v>
      </c>
      <c r="AG106" t="n">
        <v>12</v>
      </c>
      <c r="AH106" t="n">
        <v>285107.5440026203</v>
      </c>
    </row>
    <row r="107">
      <c r="A107" t="n">
        <v>105</v>
      </c>
      <c r="B107" t="n">
        <v>75</v>
      </c>
      <c r="C107" t="inlineStr">
        <is>
          <t xml:space="preserve">CONCLUIDO	</t>
        </is>
      </c>
      <c r="D107" t="n">
        <v>7.7831</v>
      </c>
      <c r="E107" t="n">
        <v>12.85</v>
      </c>
      <c r="F107" t="n">
        <v>10.45</v>
      </c>
      <c r="G107" t="n">
        <v>156.75</v>
      </c>
      <c r="H107" t="n">
        <v>2.56</v>
      </c>
      <c r="I107" t="n">
        <v>4</v>
      </c>
      <c r="J107" t="n">
        <v>188.59</v>
      </c>
      <c r="K107" t="n">
        <v>49.1</v>
      </c>
      <c r="L107" t="n">
        <v>27.25</v>
      </c>
      <c r="M107" t="n">
        <v>1</v>
      </c>
      <c r="N107" t="n">
        <v>37.24</v>
      </c>
      <c r="O107" t="n">
        <v>23493.36</v>
      </c>
      <c r="P107" t="n">
        <v>107.96</v>
      </c>
      <c r="Q107" t="n">
        <v>197.77</v>
      </c>
      <c r="R107" t="n">
        <v>29.26</v>
      </c>
      <c r="S107" t="n">
        <v>25.4</v>
      </c>
      <c r="T107" t="n">
        <v>1107.16</v>
      </c>
      <c r="U107" t="n">
        <v>0.87</v>
      </c>
      <c r="V107" t="n">
        <v>0.89</v>
      </c>
      <c r="W107" t="n">
        <v>2.94</v>
      </c>
      <c r="X107" t="n">
        <v>0.06</v>
      </c>
      <c r="Y107" t="n">
        <v>1</v>
      </c>
      <c r="Z107" t="n">
        <v>10</v>
      </c>
      <c r="AA107" t="n">
        <v>230.4927194411814</v>
      </c>
      <c r="AB107" t="n">
        <v>315.3703073603938</v>
      </c>
      <c r="AC107" t="n">
        <v>285.2718078510176</v>
      </c>
      <c r="AD107" t="n">
        <v>230492.7194411813</v>
      </c>
      <c r="AE107" t="n">
        <v>315370.3073603938</v>
      </c>
      <c r="AF107" t="n">
        <v>1.897194198395943e-06</v>
      </c>
      <c r="AG107" t="n">
        <v>12</v>
      </c>
      <c r="AH107" t="n">
        <v>285271.8078510176</v>
      </c>
    </row>
    <row r="108">
      <c r="A108" t="n">
        <v>106</v>
      </c>
      <c r="B108" t="n">
        <v>75</v>
      </c>
      <c r="C108" t="inlineStr">
        <is>
          <t xml:space="preserve">CONCLUIDO	</t>
        </is>
      </c>
      <c r="D108" t="n">
        <v>7.7838</v>
      </c>
      <c r="E108" t="n">
        <v>12.85</v>
      </c>
      <c r="F108" t="n">
        <v>10.45</v>
      </c>
      <c r="G108" t="n">
        <v>156.73</v>
      </c>
      <c r="H108" t="n">
        <v>2.58</v>
      </c>
      <c r="I108" t="n">
        <v>4</v>
      </c>
      <c r="J108" t="n">
        <v>188.97</v>
      </c>
      <c r="K108" t="n">
        <v>49.1</v>
      </c>
      <c r="L108" t="n">
        <v>27.5</v>
      </c>
      <c r="M108" t="n">
        <v>1</v>
      </c>
      <c r="N108" t="n">
        <v>37.37</v>
      </c>
      <c r="O108" t="n">
        <v>23540.32</v>
      </c>
      <c r="P108" t="n">
        <v>108.08</v>
      </c>
      <c r="Q108" t="n">
        <v>197.75</v>
      </c>
      <c r="R108" t="n">
        <v>29.19</v>
      </c>
      <c r="S108" t="n">
        <v>25.4</v>
      </c>
      <c r="T108" t="n">
        <v>1069.39</v>
      </c>
      <c r="U108" t="n">
        <v>0.87</v>
      </c>
      <c r="V108" t="n">
        <v>0.89</v>
      </c>
      <c r="W108" t="n">
        <v>2.95</v>
      </c>
      <c r="X108" t="n">
        <v>0.06</v>
      </c>
      <c r="Y108" t="n">
        <v>1</v>
      </c>
      <c r="Z108" t="n">
        <v>10</v>
      </c>
      <c r="AA108" t="n">
        <v>230.5669052433978</v>
      </c>
      <c r="AB108" t="n">
        <v>315.471811647833</v>
      </c>
      <c r="AC108" t="n">
        <v>285.3636247117258</v>
      </c>
      <c r="AD108" t="n">
        <v>230566.9052433978</v>
      </c>
      <c r="AE108" t="n">
        <v>315471.811647833</v>
      </c>
      <c r="AF108" t="n">
        <v>1.897364829113636e-06</v>
      </c>
      <c r="AG108" t="n">
        <v>12</v>
      </c>
      <c r="AH108" t="n">
        <v>285363.6247117258</v>
      </c>
    </row>
    <row r="109">
      <c r="A109" t="n">
        <v>107</v>
      </c>
      <c r="B109" t="n">
        <v>75</v>
      </c>
      <c r="C109" t="inlineStr">
        <is>
          <t xml:space="preserve">CONCLUIDO	</t>
        </is>
      </c>
      <c r="D109" t="n">
        <v>7.7826</v>
      </c>
      <c r="E109" t="n">
        <v>12.85</v>
      </c>
      <c r="F109" t="n">
        <v>10.45</v>
      </c>
      <c r="G109" t="n">
        <v>156.76</v>
      </c>
      <c r="H109" t="n">
        <v>2.6</v>
      </c>
      <c r="I109" t="n">
        <v>4</v>
      </c>
      <c r="J109" t="n">
        <v>189.35</v>
      </c>
      <c r="K109" t="n">
        <v>49.1</v>
      </c>
      <c r="L109" t="n">
        <v>27.75</v>
      </c>
      <c r="M109" t="n">
        <v>1</v>
      </c>
      <c r="N109" t="n">
        <v>37.51</v>
      </c>
      <c r="O109" t="n">
        <v>23587.32</v>
      </c>
      <c r="P109" t="n">
        <v>108.21</v>
      </c>
      <c r="Q109" t="n">
        <v>197.75</v>
      </c>
      <c r="R109" t="n">
        <v>29.29</v>
      </c>
      <c r="S109" t="n">
        <v>25.4</v>
      </c>
      <c r="T109" t="n">
        <v>1118.74</v>
      </c>
      <c r="U109" t="n">
        <v>0.87</v>
      </c>
      <c r="V109" t="n">
        <v>0.89</v>
      </c>
      <c r="W109" t="n">
        <v>2.94</v>
      </c>
      <c r="X109" t="n">
        <v>0.06</v>
      </c>
      <c r="Y109" t="n">
        <v>1</v>
      </c>
      <c r="Z109" t="n">
        <v>10</v>
      </c>
      <c r="AA109" t="n">
        <v>230.6744685701153</v>
      </c>
      <c r="AB109" t="n">
        <v>315.6189845368068</v>
      </c>
      <c r="AC109" t="n">
        <v>285.4967516267344</v>
      </c>
      <c r="AD109" t="n">
        <v>230674.4685701153</v>
      </c>
      <c r="AE109" t="n">
        <v>315618.9845368068</v>
      </c>
      <c r="AF109" t="n">
        <v>1.897072319311876e-06</v>
      </c>
      <c r="AG109" t="n">
        <v>12</v>
      </c>
      <c r="AH109" t="n">
        <v>285496.7516267344</v>
      </c>
    </row>
    <row r="110">
      <c r="A110" t="n">
        <v>108</v>
      </c>
      <c r="B110" t="n">
        <v>75</v>
      </c>
      <c r="C110" t="inlineStr">
        <is>
          <t xml:space="preserve">CONCLUIDO	</t>
        </is>
      </c>
      <c r="D110" t="n">
        <v>7.7828</v>
      </c>
      <c r="E110" t="n">
        <v>12.85</v>
      </c>
      <c r="F110" t="n">
        <v>10.45</v>
      </c>
      <c r="G110" t="n">
        <v>156.75</v>
      </c>
      <c r="H110" t="n">
        <v>2.62</v>
      </c>
      <c r="I110" t="n">
        <v>4</v>
      </c>
      <c r="J110" t="n">
        <v>189.73</v>
      </c>
      <c r="K110" t="n">
        <v>49.1</v>
      </c>
      <c r="L110" t="n">
        <v>28</v>
      </c>
      <c r="M110" t="n">
        <v>1</v>
      </c>
      <c r="N110" t="n">
        <v>37.64</v>
      </c>
      <c r="O110" t="n">
        <v>23634.36</v>
      </c>
      <c r="P110" t="n">
        <v>108.36</v>
      </c>
      <c r="Q110" t="n">
        <v>197.75</v>
      </c>
      <c r="R110" t="n">
        <v>29.31</v>
      </c>
      <c r="S110" t="n">
        <v>25.4</v>
      </c>
      <c r="T110" t="n">
        <v>1130.63</v>
      </c>
      <c r="U110" t="n">
        <v>0.87</v>
      </c>
      <c r="V110" t="n">
        <v>0.89</v>
      </c>
      <c r="W110" t="n">
        <v>2.94</v>
      </c>
      <c r="X110" t="n">
        <v>0.06</v>
      </c>
      <c r="Y110" t="n">
        <v>1</v>
      </c>
      <c r="Z110" t="n">
        <v>10</v>
      </c>
      <c r="AA110" t="n">
        <v>230.7765733374969</v>
      </c>
      <c r="AB110" t="n">
        <v>315.7586887840827</v>
      </c>
      <c r="AC110" t="n">
        <v>285.6231226967265</v>
      </c>
      <c r="AD110" t="n">
        <v>230776.5733374969</v>
      </c>
      <c r="AE110" t="n">
        <v>315758.6887840827</v>
      </c>
      <c r="AF110" t="n">
        <v>1.897121070945502e-06</v>
      </c>
      <c r="AG110" t="n">
        <v>12</v>
      </c>
      <c r="AH110" t="n">
        <v>285623.1226967265</v>
      </c>
    </row>
    <row r="111">
      <c r="A111" t="n">
        <v>109</v>
      </c>
      <c r="B111" t="n">
        <v>75</v>
      </c>
      <c r="C111" t="inlineStr">
        <is>
          <t xml:space="preserve">CONCLUIDO	</t>
        </is>
      </c>
      <c r="D111" t="n">
        <v>7.7841</v>
      </c>
      <c r="E111" t="n">
        <v>12.85</v>
      </c>
      <c r="F111" t="n">
        <v>10.45</v>
      </c>
      <c r="G111" t="n">
        <v>156.72</v>
      </c>
      <c r="H111" t="n">
        <v>2.64</v>
      </c>
      <c r="I111" t="n">
        <v>4</v>
      </c>
      <c r="J111" t="n">
        <v>190.11</v>
      </c>
      <c r="K111" t="n">
        <v>49.1</v>
      </c>
      <c r="L111" t="n">
        <v>28.25</v>
      </c>
      <c r="M111" t="n">
        <v>1</v>
      </c>
      <c r="N111" t="n">
        <v>37.77</v>
      </c>
      <c r="O111" t="n">
        <v>23681.45</v>
      </c>
      <c r="P111" t="n">
        <v>108.42</v>
      </c>
      <c r="Q111" t="n">
        <v>197.75</v>
      </c>
      <c r="R111" t="n">
        <v>29.23</v>
      </c>
      <c r="S111" t="n">
        <v>25.4</v>
      </c>
      <c r="T111" t="n">
        <v>1093.18</v>
      </c>
      <c r="U111" t="n">
        <v>0.87</v>
      </c>
      <c r="V111" t="n">
        <v>0.89</v>
      </c>
      <c r="W111" t="n">
        <v>2.94</v>
      </c>
      <c r="X111" t="n">
        <v>0.06</v>
      </c>
      <c r="Y111" t="n">
        <v>1</v>
      </c>
      <c r="Z111" t="n">
        <v>10</v>
      </c>
      <c r="AA111" t="n">
        <v>230.8004388541639</v>
      </c>
      <c r="AB111" t="n">
        <v>315.7913426368588</v>
      </c>
      <c r="AC111" t="n">
        <v>285.6526601116236</v>
      </c>
      <c r="AD111" t="n">
        <v>230800.4388541639</v>
      </c>
      <c r="AE111" t="n">
        <v>315791.3426368588</v>
      </c>
      <c r="AF111" t="n">
        <v>1.897437956564075e-06</v>
      </c>
      <c r="AG111" t="n">
        <v>12</v>
      </c>
      <c r="AH111" t="n">
        <v>285652.6601116236</v>
      </c>
    </row>
    <row r="112">
      <c r="A112" t="n">
        <v>110</v>
      </c>
      <c r="B112" t="n">
        <v>75</v>
      </c>
      <c r="C112" t="inlineStr">
        <is>
          <t xml:space="preserve">CONCLUIDO	</t>
        </is>
      </c>
      <c r="D112" t="n">
        <v>7.7831</v>
      </c>
      <c r="E112" t="n">
        <v>12.85</v>
      </c>
      <c r="F112" t="n">
        <v>10.45</v>
      </c>
      <c r="G112" t="n">
        <v>156.75</v>
      </c>
      <c r="H112" t="n">
        <v>2.66</v>
      </c>
      <c r="I112" t="n">
        <v>4</v>
      </c>
      <c r="J112" t="n">
        <v>190.5</v>
      </c>
      <c r="K112" t="n">
        <v>49.1</v>
      </c>
      <c r="L112" t="n">
        <v>28.5</v>
      </c>
      <c r="M112" t="n">
        <v>1</v>
      </c>
      <c r="N112" t="n">
        <v>37.9</v>
      </c>
      <c r="O112" t="n">
        <v>23728.59</v>
      </c>
      <c r="P112" t="n">
        <v>108.54</v>
      </c>
      <c r="Q112" t="n">
        <v>197.75</v>
      </c>
      <c r="R112" t="n">
        <v>29.19</v>
      </c>
      <c r="S112" t="n">
        <v>25.4</v>
      </c>
      <c r="T112" t="n">
        <v>1071.02</v>
      </c>
      <c r="U112" t="n">
        <v>0.87</v>
      </c>
      <c r="V112" t="n">
        <v>0.89</v>
      </c>
      <c r="W112" t="n">
        <v>2.95</v>
      </c>
      <c r="X112" t="n">
        <v>0.06</v>
      </c>
      <c r="Y112" t="n">
        <v>1</v>
      </c>
      <c r="Z112" t="n">
        <v>10</v>
      </c>
      <c r="AA112" t="n">
        <v>230.8982565624872</v>
      </c>
      <c r="AB112" t="n">
        <v>315.9251811407995</v>
      </c>
      <c r="AC112" t="n">
        <v>285.7737252565917</v>
      </c>
      <c r="AD112" t="n">
        <v>230898.2565624872</v>
      </c>
      <c r="AE112" t="n">
        <v>315925.1811407994</v>
      </c>
      <c r="AF112" t="n">
        <v>1.897194198395943e-06</v>
      </c>
      <c r="AG112" t="n">
        <v>12</v>
      </c>
      <c r="AH112" t="n">
        <v>285773.7252565917</v>
      </c>
    </row>
    <row r="113">
      <c r="A113" t="n">
        <v>111</v>
      </c>
      <c r="B113" t="n">
        <v>75</v>
      </c>
      <c r="C113" t="inlineStr">
        <is>
          <t xml:space="preserve">CONCLUIDO	</t>
        </is>
      </c>
      <c r="D113" t="n">
        <v>7.7828</v>
      </c>
      <c r="E113" t="n">
        <v>12.85</v>
      </c>
      <c r="F113" t="n">
        <v>10.45</v>
      </c>
      <c r="G113" t="n">
        <v>156.75</v>
      </c>
      <c r="H113" t="n">
        <v>2.67</v>
      </c>
      <c r="I113" t="n">
        <v>4</v>
      </c>
      <c r="J113" t="n">
        <v>190.88</v>
      </c>
      <c r="K113" t="n">
        <v>49.1</v>
      </c>
      <c r="L113" t="n">
        <v>28.75</v>
      </c>
      <c r="M113" t="n">
        <v>0</v>
      </c>
      <c r="N113" t="n">
        <v>38.03</v>
      </c>
      <c r="O113" t="n">
        <v>23775.77</v>
      </c>
      <c r="P113" t="n">
        <v>108.71</v>
      </c>
      <c r="Q113" t="n">
        <v>197.78</v>
      </c>
      <c r="R113" t="n">
        <v>29.23</v>
      </c>
      <c r="S113" t="n">
        <v>25.4</v>
      </c>
      <c r="T113" t="n">
        <v>1093.11</v>
      </c>
      <c r="U113" t="n">
        <v>0.87</v>
      </c>
      <c r="V113" t="n">
        <v>0.89</v>
      </c>
      <c r="W113" t="n">
        <v>2.95</v>
      </c>
      <c r="X113" t="n">
        <v>0.06</v>
      </c>
      <c r="Y113" t="n">
        <v>1</v>
      </c>
      <c r="Z113" t="n">
        <v>10</v>
      </c>
      <c r="AA113" t="n">
        <v>231.021303447282</v>
      </c>
      <c r="AB113" t="n">
        <v>316.0935393170209</v>
      </c>
      <c r="AC113" t="n">
        <v>285.9260155647669</v>
      </c>
      <c r="AD113" t="n">
        <v>231021.303447282</v>
      </c>
      <c r="AE113" t="n">
        <v>316093.5393170209</v>
      </c>
      <c r="AF113" t="n">
        <v>1.897121070945502e-06</v>
      </c>
      <c r="AG113" t="n">
        <v>12</v>
      </c>
      <c r="AH113" t="n">
        <v>285926.0155647669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4.9256</v>
      </c>
      <c r="E2" t="n">
        <v>20.3</v>
      </c>
      <c r="F2" t="n">
        <v>13.03</v>
      </c>
      <c r="G2" t="n">
        <v>6.06</v>
      </c>
      <c r="H2" t="n">
        <v>0.1</v>
      </c>
      <c r="I2" t="n">
        <v>129</v>
      </c>
      <c r="J2" t="n">
        <v>185.69</v>
      </c>
      <c r="K2" t="n">
        <v>53.44</v>
      </c>
      <c r="L2" t="n">
        <v>1</v>
      </c>
      <c r="M2" t="n">
        <v>127</v>
      </c>
      <c r="N2" t="n">
        <v>36.26</v>
      </c>
      <c r="O2" t="n">
        <v>23136.14</v>
      </c>
      <c r="P2" t="n">
        <v>178.18</v>
      </c>
      <c r="Q2" t="n">
        <v>198</v>
      </c>
      <c r="R2" t="n">
        <v>109.37</v>
      </c>
      <c r="S2" t="n">
        <v>25.4</v>
      </c>
      <c r="T2" t="n">
        <v>40537.91</v>
      </c>
      <c r="U2" t="n">
        <v>0.23</v>
      </c>
      <c r="V2" t="n">
        <v>0.71</v>
      </c>
      <c r="W2" t="n">
        <v>3.15</v>
      </c>
      <c r="X2" t="n">
        <v>2.63</v>
      </c>
      <c r="Y2" t="n">
        <v>1</v>
      </c>
      <c r="Z2" t="n">
        <v>10</v>
      </c>
      <c r="AA2" t="n">
        <v>456.3593210698663</v>
      </c>
      <c r="AB2" t="n">
        <v>624.4109562401109</v>
      </c>
      <c r="AC2" t="n">
        <v>564.8180509428352</v>
      </c>
      <c r="AD2" t="n">
        <v>456359.3210698662</v>
      </c>
      <c r="AE2" t="n">
        <v>624410.9562401109</v>
      </c>
      <c r="AF2" t="n">
        <v>1.15890015548022e-06</v>
      </c>
      <c r="AG2" t="n">
        <v>18</v>
      </c>
      <c r="AH2" t="n">
        <v>564818.0509428352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5.4097</v>
      </c>
      <c r="E3" t="n">
        <v>18.49</v>
      </c>
      <c r="F3" t="n">
        <v>12.37</v>
      </c>
      <c r="G3" t="n">
        <v>7.57</v>
      </c>
      <c r="H3" t="n">
        <v>0.12</v>
      </c>
      <c r="I3" t="n">
        <v>98</v>
      </c>
      <c r="J3" t="n">
        <v>186.07</v>
      </c>
      <c r="K3" t="n">
        <v>53.44</v>
      </c>
      <c r="L3" t="n">
        <v>1.25</v>
      </c>
      <c r="M3" t="n">
        <v>96</v>
      </c>
      <c r="N3" t="n">
        <v>36.39</v>
      </c>
      <c r="O3" t="n">
        <v>23182.76</v>
      </c>
      <c r="P3" t="n">
        <v>169.03</v>
      </c>
      <c r="Q3" t="n">
        <v>197.93</v>
      </c>
      <c r="R3" t="n">
        <v>88.90000000000001</v>
      </c>
      <c r="S3" t="n">
        <v>25.4</v>
      </c>
      <c r="T3" t="n">
        <v>30455.19</v>
      </c>
      <c r="U3" t="n">
        <v>0.29</v>
      </c>
      <c r="V3" t="n">
        <v>0.75</v>
      </c>
      <c r="W3" t="n">
        <v>3.1</v>
      </c>
      <c r="X3" t="n">
        <v>1.97</v>
      </c>
      <c r="Y3" t="n">
        <v>1</v>
      </c>
      <c r="Z3" t="n">
        <v>10</v>
      </c>
      <c r="AA3" t="n">
        <v>409.5647575464469</v>
      </c>
      <c r="AB3" t="n">
        <v>560.3845699969262</v>
      </c>
      <c r="AC3" t="n">
        <v>506.9022531411026</v>
      </c>
      <c r="AD3" t="n">
        <v>409564.7575464469</v>
      </c>
      <c r="AE3" t="n">
        <v>560384.5699969262</v>
      </c>
      <c r="AF3" t="n">
        <v>1.272799693661959e-06</v>
      </c>
      <c r="AG3" t="n">
        <v>17</v>
      </c>
      <c r="AH3" t="n">
        <v>506902.2531411026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5.7296</v>
      </c>
      <c r="E4" t="n">
        <v>17.45</v>
      </c>
      <c r="F4" t="n">
        <v>12.01</v>
      </c>
      <c r="G4" t="n">
        <v>9.01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163.99</v>
      </c>
      <c r="Q4" t="n">
        <v>197.87</v>
      </c>
      <c r="R4" t="n">
        <v>77.83</v>
      </c>
      <c r="S4" t="n">
        <v>25.4</v>
      </c>
      <c r="T4" t="n">
        <v>25012.1</v>
      </c>
      <c r="U4" t="n">
        <v>0.33</v>
      </c>
      <c r="V4" t="n">
        <v>0.78</v>
      </c>
      <c r="W4" t="n">
        <v>3.07</v>
      </c>
      <c r="X4" t="n">
        <v>1.61</v>
      </c>
      <c r="Y4" t="n">
        <v>1</v>
      </c>
      <c r="Z4" t="n">
        <v>10</v>
      </c>
      <c r="AA4" t="n">
        <v>379.7894824651324</v>
      </c>
      <c r="AB4" t="n">
        <v>519.6447250382438</v>
      </c>
      <c r="AC4" t="n">
        <v>470.0505618065451</v>
      </c>
      <c r="AD4" t="n">
        <v>379789.4824651324</v>
      </c>
      <c r="AE4" t="n">
        <v>519644.7250382437</v>
      </c>
      <c r="AF4" t="n">
        <v>1.348066089580857e-06</v>
      </c>
      <c r="AG4" t="n">
        <v>16</v>
      </c>
      <c r="AH4" t="n">
        <v>470050.5618065451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5.9842</v>
      </c>
      <c r="E5" t="n">
        <v>16.71</v>
      </c>
      <c r="F5" t="n">
        <v>11.75</v>
      </c>
      <c r="G5" t="n">
        <v>10.52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160.35</v>
      </c>
      <c r="Q5" t="n">
        <v>198.01</v>
      </c>
      <c r="R5" t="n">
        <v>69.31999999999999</v>
      </c>
      <c r="S5" t="n">
        <v>25.4</v>
      </c>
      <c r="T5" t="n">
        <v>20822.43</v>
      </c>
      <c r="U5" t="n">
        <v>0.37</v>
      </c>
      <c r="V5" t="n">
        <v>0.79</v>
      </c>
      <c r="W5" t="n">
        <v>3.06</v>
      </c>
      <c r="X5" t="n">
        <v>1.35</v>
      </c>
      <c r="Y5" t="n">
        <v>1</v>
      </c>
      <c r="Z5" t="n">
        <v>10</v>
      </c>
      <c r="AA5" t="n">
        <v>355.8987982873871</v>
      </c>
      <c r="AB5" t="n">
        <v>486.9564369636532</v>
      </c>
      <c r="AC5" t="n">
        <v>440.4819980674931</v>
      </c>
      <c r="AD5" t="n">
        <v>355898.7982873871</v>
      </c>
      <c r="AE5" t="n">
        <v>486956.4369636533</v>
      </c>
      <c r="AF5" t="n">
        <v>1.407968635379392e-06</v>
      </c>
      <c r="AG5" t="n">
        <v>15</v>
      </c>
      <c r="AH5" t="n">
        <v>440481.9980674931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6.1771</v>
      </c>
      <c r="E6" t="n">
        <v>16.19</v>
      </c>
      <c r="F6" t="n">
        <v>11.56</v>
      </c>
      <c r="G6" t="n">
        <v>11.96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157.71</v>
      </c>
      <c r="Q6" t="n">
        <v>197.91</v>
      </c>
      <c r="R6" t="n">
        <v>63.59</v>
      </c>
      <c r="S6" t="n">
        <v>25.4</v>
      </c>
      <c r="T6" t="n">
        <v>18002.43</v>
      </c>
      <c r="U6" t="n">
        <v>0.4</v>
      </c>
      <c r="V6" t="n">
        <v>0.8100000000000001</v>
      </c>
      <c r="W6" t="n">
        <v>3.04</v>
      </c>
      <c r="X6" t="n">
        <v>1.17</v>
      </c>
      <c r="Y6" t="n">
        <v>1</v>
      </c>
      <c r="Z6" t="n">
        <v>10</v>
      </c>
      <c r="AA6" t="n">
        <v>346.5678018551359</v>
      </c>
      <c r="AB6" t="n">
        <v>474.1893559905376</v>
      </c>
      <c r="AC6" t="n">
        <v>428.933389383741</v>
      </c>
      <c r="AD6" t="n">
        <v>346567.8018551359</v>
      </c>
      <c r="AE6" t="n">
        <v>474189.3559905376</v>
      </c>
      <c r="AF6" t="n">
        <v>1.453354342702791e-06</v>
      </c>
      <c r="AG6" t="n">
        <v>15</v>
      </c>
      <c r="AH6" t="n">
        <v>428933.389383741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6.3406</v>
      </c>
      <c r="E7" t="n">
        <v>15.77</v>
      </c>
      <c r="F7" t="n">
        <v>11.4</v>
      </c>
      <c r="G7" t="n">
        <v>13.42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155.43</v>
      </c>
      <c r="Q7" t="n">
        <v>197.94</v>
      </c>
      <c r="R7" t="n">
        <v>58.7</v>
      </c>
      <c r="S7" t="n">
        <v>25.4</v>
      </c>
      <c r="T7" t="n">
        <v>15591.69</v>
      </c>
      <c r="U7" t="n">
        <v>0.43</v>
      </c>
      <c r="V7" t="n">
        <v>0.82</v>
      </c>
      <c r="W7" t="n">
        <v>3.02</v>
      </c>
      <c r="X7" t="n">
        <v>1.01</v>
      </c>
      <c r="Y7" t="n">
        <v>1</v>
      </c>
      <c r="Z7" t="n">
        <v>10</v>
      </c>
      <c r="AA7" t="n">
        <v>328.6489267031455</v>
      </c>
      <c r="AB7" t="n">
        <v>449.6719604826051</v>
      </c>
      <c r="AC7" t="n">
        <v>406.7558996927049</v>
      </c>
      <c r="AD7" t="n">
        <v>328648.9267031456</v>
      </c>
      <c r="AE7" t="n">
        <v>449671.9604826052</v>
      </c>
      <c r="AF7" t="n">
        <v>1.491822788256839e-06</v>
      </c>
      <c r="AG7" t="n">
        <v>14</v>
      </c>
      <c r="AH7" t="n">
        <v>406755.8996927049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6.487</v>
      </c>
      <c r="E8" t="n">
        <v>15.42</v>
      </c>
      <c r="F8" t="n">
        <v>11.27</v>
      </c>
      <c r="G8" t="n">
        <v>15.03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153.55</v>
      </c>
      <c r="Q8" t="n">
        <v>197.8</v>
      </c>
      <c r="R8" t="n">
        <v>54.56</v>
      </c>
      <c r="S8" t="n">
        <v>25.4</v>
      </c>
      <c r="T8" t="n">
        <v>13550.13</v>
      </c>
      <c r="U8" t="n">
        <v>0.47</v>
      </c>
      <c r="V8" t="n">
        <v>0.83</v>
      </c>
      <c r="W8" t="n">
        <v>3.02</v>
      </c>
      <c r="X8" t="n">
        <v>0.88</v>
      </c>
      <c r="Y8" t="n">
        <v>1</v>
      </c>
      <c r="Z8" t="n">
        <v>10</v>
      </c>
      <c r="AA8" t="n">
        <v>322.4472811269991</v>
      </c>
      <c r="AB8" t="n">
        <v>441.1865954080282</v>
      </c>
      <c r="AC8" t="n">
        <v>399.0803659515609</v>
      </c>
      <c r="AD8" t="n">
        <v>322447.2811269991</v>
      </c>
      <c r="AE8" t="n">
        <v>441186.5954080282</v>
      </c>
      <c r="AF8" t="n">
        <v>1.526267928496059e-06</v>
      </c>
      <c r="AG8" t="n">
        <v>14</v>
      </c>
      <c r="AH8" t="n">
        <v>399080.3659515608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6.5829</v>
      </c>
      <c r="E9" t="n">
        <v>15.19</v>
      </c>
      <c r="F9" t="n">
        <v>11.2</v>
      </c>
      <c r="G9" t="n">
        <v>16.38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152.38</v>
      </c>
      <c r="Q9" t="n">
        <v>197.84</v>
      </c>
      <c r="R9" t="n">
        <v>52.44</v>
      </c>
      <c r="S9" t="n">
        <v>25.4</v>
      </c>
      <c r="T9" t="n">
        <v>12513.4</v>
      </c>
      <c r="U9" t="n">
        <v>0.48</v>
      </c>
      <c r="V9" t="n">
        <v>0.83</v>
      </c>
      <c r="W9" t="n">
        <v>3</v>
      </c>
      <c r="X9" t="n">
        <v>0.8</v>
      </c>
      <c r="Y9" t="n">
        <v>1</v>
      </c>
      <c r="Z9" t="n">
        <v>10</v>
      </c>
      <c r="AA9" t="n">
        <v>318.6465378412567</v>
      </c>
      <c r="AB9" t="n">
        <v>435.9862507675159</v>
      </c>
      <c r="AC9" t="n">
        <v>394.3763349048095</v>
      </c>
      <c r="AD9" t="n">
        <v>318646.5378412567</v>
      </c>
      <c r="AE9" t="n">
        <v>435986.2507675159</v>
      </c>
      <c r="AF9" t="n">
        <v>1.548831377600849e-06</v>
      </c>
      <c r="AG9" t="n">
        <v>14</v>
      </c>
      <c r="AH9" t="n">
        <v>394376.3349048095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6.6543</v>
      </c>
      <c r="E10" t="n">
        <v>15.03</v>
      </c>
      <c r="F10" t="n">
        <v>11.14</v>
      </c>
      <c r="G10" t="n">
        <v>17.6</v>
      </c>
      <c r="H10" t="n">
        <v>0.28</v>
      </c>
      <c r="I10" t="n">
        <v>38</v>
      </c>
      <c r="J10" t="n">
        <v>188.73</v>
      </c>
      <c r="K10" t="n">
        <v>53.44</v>
      </c>
      <c r="L10" t="n">
        <v>3</v>
      </c>
      <c r="M10" t="n">
        <v>36</v>
      </c>
      <c r="N10" t="n">
        <v>37.29</v>
      </c>
      <c r="O10" t="n">
        <v>23510.33</v>
      </c>
      <c r="P10" t="n">
        <v>151.63</v>
      </c>
      <c r="Q10" t="n">
        <v>197.89</v>
      </c>
      <c r="R10" t="n">
        <v>50.77</v>
      </c>
      <c r="S10" t="n">
        <v>25.4</v>
      </c>
      <c r="T10" t="n">
        <v>11689.83</v>
      </c>
      <c r="U10" t="n">
        <v>0.5</v>
      </c>
      <c r="V10" t="n">
        <v>0.84</v>
      </c>
      <c r="W10" t="n">
        <v>3</v>
      </c>
      <c r="X10" t="n">
        <v>0.75</v>
      </c>
      <c r="Y10" t="n">
        <v>1</v>
      </c>
      <c r="Z10" t="n">
        <v>10</v>
      </c>
      <c r="AA10" t="n">
        <v>315.9554230681913</v>
      </c>
      <c r="AB10" t="n">
        <v>432.304148811403</v>
      </c>
      <c r="AC10" t="n">
        <v>391.0456475915254</v>
      </c>
      <c r="AD10" t="n">
        <v>315955.4230681913</v>
      </c>
      <c r="AE10" t="n">
        <v>432304.148811403</v>
      </c>
      <c r="AF10" t="n">
        <v>1.565630441897846e-06</v>
      </c>
      <c r="AG10" t="n">
        <v>14</v>
      </c>
      <c r="AH10" t="n">
        <v>391045.6475915255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6.7374</v>
      </c>
      <c r="E11" t="n">
        <v>14.84</v>
      </c>
      <c r="F11" t="n">
        <v>11.07</v>
      </c>
      <c r="G11" t="n">
        <v>18.98</v>
      </c>
      <c r="H11" t="n">
        <v>0.3</v>
      </c>
      <c r="I11" t="n">
        <v>35</v>
      </c>
      <c r="J11" t="n">
        <v>189.11</v>
      </c>
      <c r="K11" t="n">
        <v>53.44</v>
      </c>
      <c r="L11" t="n">
        <v>3.25</v>
      </c>
      <c r="M11" t="n">
        <v>33</v>
      </c>
      <c r="N11" t="n">
        <v>37.42</v>
      </c>
      <c r="O11" t="n">
        <v>23557.3</v>
      </c>
      <c r="P11" t="n">
        <v>150.46</v>
      </c>
      <c r="Q11" t="n">
        <v>197.87</v>
      </c>
      <c r="R11" t="n">
        <v>48.62</v>
      </c>
      <c r="S11" t="n">
        <v>25.4</v>
      </c>
      <c r="T11" t="n">
        <v>10633.23</v>
      </c>
      <c r="U11" t="n">
        <v>0.52</v>
      </c>
      <c r="V11" t="n">
        <v>0.84</v>
      </c>
      <c r="W11" t="n">
        <v>2.99</v>
      </c>
      <c r="X11" t="n">
        <v>0.68</v>
      </c>
      <c r="Y11" t="n">
        <v>1</v>
      </c>
      <c r="Z11" t="n">
        <v>10</v>
      </c>
      <c r="AA11" t="n">
        <v>302.23192481456</v>
      </c>
      <c r="AB11" t="n">
        <v>413.5270530627714</v>
      </c>
      <c r="AC11" t="n">
        <v>374.0606115073239</v>
      </c>
      <c r="AD11" t="n">
        <v>302231.92481456</v>
      </c>
      <c r="AE11" t="n">
        <v>413527.0530627713</v>
      </c>
      <c r="AF11" t="n">
        <v>1.58518229404183e-06</v>
      </c>
      <c r="AG11" t="n">
        <v>13</v>
      </c>
      <c r="AH11" t="n">
        <v>374060.6115073239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6.8106</v>
      </c>
      <c r="E12" t="n">
        <v>14.68</v>
      </c>
      <c r="F12" t="n">
        <v>11.02</v>
      </c>
      <c r="G12" t="n">
        <v>20.67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149.71</v>
      </c>
      <c r="Q12" t="n">
        <v>197.82</v>
      </c>
      <c r="R12" t="n">
        <v>47.11</v>
      </c>
      <c r="S12" t="n">
        <v>25.4</v>
      </c>
      <c r="T12" t="n">
        <v>9892.280000000001</v>
      </c>
      <c r="U12" t="n">
        <v>0.54</v>
      </c>
      <c r="V12" t="n">
        <v>0.84</v>
      </c>
      <c r="W12" t="n">
        <v>2.99</v>
      </c>
      <c r="X12" t="n">
        <v>0.63</v>
      </c>
      <c r="Y12" t="n">
        <v>1</v>
      </c>
      <c r="Z12" t="n">
        <v>10</v>
      </c>
      <c r="AA12" t="n">
        <v>299.6607995575581</v>
      </c>
      <c r="AB12" t="n">
        <v>410.0091260561005</v>
      </c>
      <c r="AC12" t="n">
        <v>370.8784305167281</v>
      </c>
      <c r="AD12" t="n">
        <v>299660.799557558</v>
      </c>
      <c r="AE12" t="n">
        <v>410009.1260561005</v>
      </c>
      <c r="AF12" t="n">
        <v>1.60240486416144e-06</v>
      </c>
      <c r="AG12" t="n">
        <v>13</v>
      </c>
      <c r="AH12" t="n">
        <v>370878.4305167281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6.8785</v>
      </c>
      <c r="E13" t="n">
        <v>14.54</v>
      </c>
      <c r="F13" t="n">
        <v>10.95</v>
      </c>
      <c r="G13" t="n">
        <v>21.91</v>
      </c>
      <c r="H13" t="n">
        <v>0.35</v>
      </c>
      <c r="I13" t="n">
        <v>30</v>
      </c>
      <c r="J13" t="n">
        <v>189.87</v>
      </c>
      <c r="K13" t="n">
        <v>53.44</v>
      </c>
      <c r="L13" t="n">
        <v>3.75</v>
      </c>
      <c r="M13" t="n">
        <v>28</v>
      </c>
      <c r="N13" t="n">
        <v>37.69</v>
      </c>
      <c r="O13" t="n">
        <v>23651.38</v>
      </c>
      <c r="P13" t="n">
        <v>148.61</v>
      </c>
      <c r="Q13" t="n">
        <v>197.81</v>
      </c>
      <c r="R13" t="n">
        <v>44.92</v>
      </c>
      <c r="S13" t="n">
        <v>25.4</v>
      </c>
      <c r="T13" t="n">
        <v>8807.08</v>
      </c>
      <c r="U13" t="n">
        <v>0.57</v>
      </c>
      <c r="V13" t="n">
        <v>0.85</v>
      </c>
      <c r="W13" t="n">
        <v>2.98</v>
      </c>
      <c r="X13" t="n">
        <v>0.5600000000000001</v>
      </c>
      <c r="Y13" t="n">
        <v>1</v>
      </c>
      <c r="Z13" t="n">
        <v>10</v>
      </c>
      <c r="AA13" t="n">
        <v>296.9134651286074</v>
      </c>
      <c r="AB13" t="n">
        <v>406.2501018865692</v>
      </c>
      <c r="AC13" t="n">
        <v>367.4781623381134</v>
      </c>
      <c r="AD13" t="n">
        <v>296913.4651286073</v>
      </c>
      <c r="AE13" t="n">
        <v>406250.1018865692</v>
      </c>
      <c r="AF13" t="n">
        <v>1.618380444914466e-06</v>
      </c>
      <c r="AG13" t="n">
        <v>13</v>
      </c>
      <c r="AH13" t="n">
        <v>367478.1623381134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6.922</v>
      </c>
      <c r="E14" t="n">
        <v>14.45</v>
      </c>
      <c r="F14" t="n">
        <v>10.94</v>
      </c>
      <c r="G14" t="n">
        <v>23.43</v>
      </c>
      <c r="H14" t="n">
        <v>0.37</v>
      </c>
      <c r="I14" t="n">
        <v>28</v>
      </c>
      <c r="J14" t="n">
        <v>190.25</v>
      </c>
      <c r="K14" t="n">
        <v>53.44</v>
      </c>
      <c r="L14" t="n">
        <v>4</v>
      </c>
      <c r="M14" t="n">
        <v>26</v>
      </c>
      <c r="N14" t="n">
        <v>37.82</v>
      </c>
      <c r="O14" t="n">
        <v>23698.48</v>
      </c>
      <c r="P14" t="n">
        <v>148.32</v>
      </c>
      <c r="Q14" t="n">
        <v>197.8</v>
      </c>
      <c r="R14" t="n">
        <v>44.29</v>
      </c>
      <c r="S14" t="n">
        <v>25.4</v>
      </c>
      <c r="T14" t="n">
        <v>8503.450000000001</v>
      </c>
      <c r="U14" t="n">
        <v>0.57</v>
      </c>
      <c r="V14" t="n">
        <v>0.85</v>
      </c>
      <c r="W14" t="n">
        <v>2.98</v>
      </c>
      <c r="X14" t="n">
        <v>0.54</v>
      </c>
      <c r="Y14" t="n">
        <v>1</v>
      </c>
      <c r="Z14" t="n">
        <v>10</v>
      </c>
      <c r="AA14" t="n">
        <v>295.6417850071535</v>
      </c>
      <c r="AB14" t="n">
        <v>404.5101330418286</v>
      </c>
      <c r="AC14" t="n">
        <v>365.9042536778531</v>
      </c>
      <c r="AD14" t="n">
        <v>295641.7850071535</v>
      </c>
      <c r="AE14" t="n">
        <v>404510.1330418286</v>
      </c>
      <c r="AF14" t="n">
        <v>1.628615168960956e-06</v>
      </c>
      <c r="AG14" t="n">
        <v>13</v>
      </c>
      <c r="AH14" t="n">
        <v>365904.2536778532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6.9708</v>
      </c>
      <c r="E15" t="n">
        <v>14.35</v>
      </c>
      <c r="F15" t="n">
        <v>10.91</v>
      </c>
      <c r="G15" t="n">
        <v>25.18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147.81</v>
      </c>
      <c r="Q15" t="n">
        <v>197.8</v>
      </c>
      <c r="R15" t="n">
        <v>43.42</v>
      </c>
      <c r="S15" t="n">
        <v>25.4</v>
      </c>
      <c r="T15" t="n">
        <v>8074.27</v>
      </c>
      <c r="U15" t="n">
        <v>0.58</v>
      </c>
      <c r="V15" t="n">
        <v>0.85</v>
      </c>
      <c r="W15" t="n">
        <v>2.98</v>
      </c>
      <c r="X15" t="n">
        <v>0.52</v>
      </c>
      <c r="Y15" t="n">
        <v>1</v>
      </c>
      <c r="Z15" t="n">
        <v>10</v>
      </c>
      <c r="AA15" t="n">
        <v>294.0181536689782</v>
      </c>
      <c r="AB15" t="n">
        <v>402.288609015378</v>
      </c>
      <c r="AC15" t="n">
        <v>363.8947487865585</v>
      </c>
      <c r="AD15" t="n">
        <v>294018.1536689783</v>
      </c>
      <c r="AE15" t="n">
        <v>402288.6090153781</v>
      </c>
      <c r="AF15" t="n">
        <v>1.640096882374029e-06</v>
      </c>
      <c r="AG15" t="n">
        <v>13</v>
      </c>
      <c r="AH15" t="n">
        <v>363894.7487865585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7.0053</v>
      </c>
      <c r="E16" t="n">
        <v>14.28</v>
      </c>
      <c r="F16" t="n">
        <v>10.88</v>
      </c>
      <c r="G16" t="n">
        <v>26.1</v>
      </c>
      <c r="H16" t="n">
        <v>0.42</v>
      </c>
      <c r="I16" t="n">
        <v>25</v>
      </c>
      <c r="J16" t="n">
        <v>191.02</v>
      </c>
      <c r="K16" t="n">
        <v>53.44</v>
      </c>
      <c r="L16" t="n">
        <v>4.5</v>
      </c>
      <c r="M16" t="n">
        <v>23</v>
      </c>
      <c r="N16" t="n">
        <v>38.08</v>
      </c>
      <c r="O16" t="n">
        <v>23792.83</v>
      </c>
      <c r="P16" t="n">
        <v>147.31</v>
      </c>
      <c r="Q16" t="n">
        <v>197.8</v>
      </c>
      <c r="R16" t="n">
        <v>42.46</v>
      </c>
      <c r="S16" t="n">
        <v>25.4</v>
      </c>
      <c r="T16" t="n">
        <v>7602.35</v>
      </c>
      <c r="U16" t="n">
        <v>0.6</v>
      </c>
      <c r="V16" t="n">
        <v>0.86</v>
      </c>
      <c r="W16" t="n">
        <v>2.98</v>
      </c>
      <c r="X16" t="n">
        <v>0.48</v>
      </c>
      <c r="Y16" t="n">
        <v>1</v>
      </c>
      <c r="Z16" t="n">
        <v>10</v>
      </c>
      <c r="AA16" t="n">
        <v>292.7422103656604</v>
      </c>
      <c r="AB16" t="n">
        <v>400.5428070971328</v>
      </c>
      <c r="AC16" t="n">
        <v>362.3155637531423</v>
      </c>
      <c r="AD16" t="n">
        <v>292742.2103656604</v>
      </c>
      <c r="AE16" t="n">
        <v>400542.8070971328</v>
      </c>
      <c r="AF16" t="n">
        <v>1.648214077307452e-06</v>
      </c>
      <c r="AG16" t="n">
        <v>13</v>
      </c>
      <c r="AH16" t="n">
        <v>362315.5637531423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7.0249</v>
      </c>
      <c r="E17" t="n">
        <v>14.24</v>
      </c>
      <c r="F17" t="n">
        <v>10.87</v>
      </c>
      <c r="G17" t="n">
        <v>27.18</v>
      </c>
      <c r="H17" t="n">
        <v>0.44</v>
      </c>
      <c r="I17" t="n">
        <v>24</v>
      </c>
      <c r="J17" t="n">
        <v>191.4</v>
      </c>
      <c r="K17" t="n">
        <v>53.44</v>
      </c>
      <c r="L17" t="n">
        <v>4.75</v>
      </c>
      <c r="M17" t="n">
        <v>22</v>
      </c>
      <c r="N17" t="n">
        <v>38.22</v>
      </c>
      <c r="O17" t="n">
        <v>23840.07</v>
      </c>
      <c r="P17" t="n">
        <v>147.01</v>
      </c>
      <c r="Q17" t="n">
        <v>197.79</v>
      </c>
      <c r="R17" t="n">
        <v>42.32</v>
      </c>
      <c r="S17" t="n">
        <v>25.4</v>
      </c>
      <c r="T17" t="n">
        <v>7538.26</v>
      </c>
      <c r="U17" t="n">
        <v>0.6</v>
      </c>
      <c r="V17" t="n">
        <v>0.86</v>
      </c>
      <c r="W17" t="n">
        <v>2.98</v>
      </c>
      <c r="X17" t="n">
        <v>0.48</v>
      </c>
      <c r="Y17" t="n">
        <v>1</v>
      </c>
      <c r="Z17" t="n">
        <v>10</v>
      </c>
      <c r="AA17" t="n">
        <v>292.0372543038981</v>
      </c>
      <c r="AB17" t="n">
        <v>399.5782551129631</v>
      </c>
      <c r="AC17" t="n">
        <v>361.4430672565844</v>
      </c>
      <c r="AD17" t="n">
        <v>292037.2543038981</v>
      </c>
      <c r="AE17" t="n">
        <v>399578.2551129631</v>
      </c>
      <c r="AF17" t="n">
        <v>1.652825585153687e-06</v>
      </c>
      <c r="AG17" t="n">
        <v>13</v>
      </c>
      <c r="AH17" t="n">
        <v>361443.0672565844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7.0943</v>
      </c>
      <c r="E18" t="n">
        <v>14.1</v>
      </c>
      <c r="F18" t="n">
        <v>10.81</v>
      </c>
      <c r="G18" t="n">
        <v>29.48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146.04</v>
      </c>
      <c r="Q18" t="n">
        <v>197.79</v>
      </c>
      <c r="R18" t="n">
        <v>40.37</v>
      </c>
      <c r="S18" t="n">
        <v>25.4</v>
      </c>
      <c r="T18" t="n">
        <v>6570.61</v>
      </c>
      <c r="U18" t="n">
        <v>0.63</v>
      </c>
      <c r="V18" t="n">
        <v>0.86</v>
      </c>
      <c r="W18" t="n">
        <v>2.97</v>
      </c>
      <c r="X18" t="n">
        <v>0.42</v>
      </c>
      <c r="Y18" t="n">
        <v>1</v>
      </c>
      <c r="Z18" t="n">
        <v>10</v>
      </c>
      <c r="AA18" t="n">
        <v>289.5509169636104</v>
      </c>
      <c r="AB18" t="n">
        <v>396.1763386745196</v>
      </c>
      <c r="AC18" t="n">
        <v>358.3658249484063</v>
      </c>
      <c r="AD18" t="n">
        <v>289550.9169636104</v>
      </c>
      <c r="AE18" t="n">
        <v>396176.3386745196</v>
      </c>
      <c r="AF18" t="n">
        <v>1.669154087425557e-06</v>
      </c>
      <c r="AG18" t="n">
        <v>13</v>
      </c>
      <c r="AH18" t="n">
        <v>358365.8249484063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7.1181</v>
      </c>
      <c r="E19" t="n">
        <v>14.05</v>
      </c>
      <c r="F19" t="n">
        <v>10.8</v>
      </c>
      <c r="G19" t="n">
        <v>30.85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145.89</v>
      </c>
      <c r="Q19" t="n">
        <v>197.79</v>
      </c>
      <c r="R19" t="n">
        <v>40.15</v>
      </c>
      <c r="S19" t="n">
        <v>25.4</v>
      </c>
      <c r="T19" t="n">
        <v>6464.57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  <c r="AA19" t="n">
        <v>288.8886191628533</v>
      </c>
      <c r="AB19" t="n">
        <v>395.270153605007</v>
      </c>
      <c r="AC19" t="n">
        <v>357.5461249100892</v>
      </c>
      <c r="AD19" t="n">
        <v>288888.6191628533</v>
      </c>
      <c r="AE19" t="n">
        <v>395270.1536050069</v>
      </c>
      <c r="AF19" t="n">
        <v>1.674753775524557e-06</v>
      </c>
      <c r="AG19" t="n">
        <v>13</v>
      </c>
      <c r="AH19" t="n">
        <v>357546.1249100892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7.1548</v>
      </c>
      <c r="E20" t="n">
        <v>13.98</v>
      </c>
      <c r="F20" t="n">
        <v>10.76</v>
      </c>
      <c r="G20" t="n">
        <v>32.29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145.26</v>
      </c>
      <c r="Q20" t="n">
        <v>197.83</v>
      </c>
      <c r="R20" t="n">
        <v>38.98</v>
      </c>
      <c r="S20" t="n">
        <v>25.4</v>
      </c>
      <c r="T20" t="n">
        <v>5888.48</v>
      </c>
      <c r="U20" t="n">
        <v>0.65</v>
      </c>
      <c r="V20" t="n">
        <v>0.86</v>
      </c>
      <c r="W20" t="n">
        <v>2.97</v>
      </c>
      <c r="X20" t="n">
        <v>0.37</v>
      </c>
      <c r="Y20" t="n">
        <v>1</v>
      </c>
      <c r="Z20" t="n">
        <v>10</v>
      </c>
      <c r="AA20" t="n">
        <v>287.4812633978779</v>
      </c>
      <c r="AB20" t="n">
        <v>393.3445473592131</v>
      </c>
      <c r="AC20" t="n">
        <v>355.8042958217886</v>
      </c>
      <c r="AD20" t="n">
        <v>287481.2633978779</v>
      </c>
      <c r="AE20" t="n">
        <v>393344.5473592131</v>
      </c>
      <c r="AF20" t="n">
        <v>1.683388588685618e-06</v>
      </c>
      <c r="AG20" t="n">
        <v>13</v>
      </c>
      <c r="AH20" t="n">
        <v>355804.2958217886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7.1515</v>
      </c>
      <c r="E21" t="n">
        <v>13.98</v>
      </c>
      <c r="F21" t="n">
        <v>10.77</v>
      </c>
      <c r="G21" t="n">
        <v>32.31</v>
      </c>
      <c r="H21" t="n">
        <v>0.53</v>
      </c>
      <c r="I21" t="n">
        <v>20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145.2</v>
      </c>
      <c r="Q21" t="n">
        <v>197.84</v>
      </c>
      <c r="R21" t="n">
        <v>39.11</v>
      </c>
      <c r="S21" t="n">
        <v>25.4</v>
      </c>
      <c r="T21" t="n">
        <v>5951.51</v>
      </c>
      <c r="U21" t="n">
        <v>0.65</v>
      </c>
      <c r="V21" t="n">
        <v>0.86</v>
      </c>
      <c r="W21" t="n">
        <v>2.97</v>
      </c>
      <c r="X21" t="n">
        <v>0.38</v>
      </c>
      <c r="Y21" t="n">
        <v>1</v>
      </c>
      <c r="Z21" t="n">
        <v>10</v>
      </c>
      <c r="AA21" t="n">
        <v>287.5422942287739</v>
      </c>
      <c r="AB21" t="n">
        <v>393.4280524345353</v>
      </c>
      <c r="AC21" t="n">
        <v>355.8798312899221</v>
      </c>
      <c r="AD21" t="n">
        <v>287542.2942287739</v>
      </c>
      <c r="AE21" t="n">
        <v>393428.0524345353</v>
      </c>
      <c r="AF21" t="n">
        <v>1.68261216134416e-06</v>
      </c>
      <c r="AG21" t="n">
        <v>13</v>
      </c>
      <c r="AH21" t="n">
        <v>355879.8312899221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7.1815</v>
      </c>
      <c r="E22" t="n">
        <v>13.92</v>
      </c>
      <c r="F22" t="n">
        <v>10.75</v>
      </c>
      <c r="G22" t="n">
        <v>33.94</v>
      </c>
      <c r="H22" t="n">
        <v>0.55</v>
      </c>
      <c r="I22" t="n">
        <v>19</v>
      </c>
      <c r="J22" t="n">
        <v>193.32</v>
      </c>
      <c r="K22" t="n">
        <v>53.44</v>
      </c>
      <c r="L22" t="n">
        <v>6</v>
      </c>
      <c r="M22" t="n">
        <v>17</v>
      </c>
      <c r="N22" t="n">
        <v>38.89</v>
      </c>
      <c r="O22" t="n">
        <v>24076.95</v>
      </c>
      <c r="P22" t="n">
        <v>144.94</v>
      </c>
      <c r="Q22" t="n">
        <v>197.79</v>
      </c>
      <c r="R22" t="n">
        <v>38.56</v>
      </c>
      <c r="S22" t="n">
        <v>25.4</v>
      </c>
      <c r="T22" t="n">
        <v>5681.69</v>
      </c>
      <c r="U22" t="n">
        <v>0.66</v>
      </c>
      <c r="V22" t="n">
        <v>0.87</v>
      </c>
      <c r="W22" t="n">
        <v>2.97</v>
      </c>
      <c r="X22" t="n">
        <v>0.36</v>
      </c>
      <c r="Y22" t="n">
        <v>1</v>
      </c>
      <c r="Z22" t="n">
        <v>10</v>
      </c>
      <c r="AA22" t="n">
        <v>286.642065337548</v>
      </c>
      <c r="AB22" t="n">
        <v>392.1963195502644</v>
      </c>
      <c r="AC22" t="n">
        <v>354.765653263378</v>
      </c>
      <c r="AD22" t="n">
        <v>286642.065337548</v>
      </c>
      <c r="AE22" t="n">
        <v>392196.3195502644</v>
      </c>
      <c r="AF22" t="n">
        <v>1.68967059172105e-06</v>
      </c>
      <c r="AG22" t="n">
        <v>13</v>
      </c>
      <c r="AH22" t="n">
        <v>354765.653263378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7.2118</v>
      </c>
      <c r="E23" t="n">
        <v>13.87</v>
      </c>
      <c r="F23" t="n">
        <v>10.73</v>
      </c>
      <c r="G23" t="n">
        <v>35.76</v>
      </c>
      <c r="H23" t="n">
        <v>0.57</v>
      </c>
      <c r="I23" t="n">
        <v>18</v>
      </c>
      <c r="J23" t="n">
        <v>193.71</v>
      </c>
      <c r="K23" t="n">
        <v>53.44</v>
      </c>
      <c r="L23" t="n">
        <v>6.25</v>
      </c>
      <c r="M23" t="n">
        <v>16</v>
      </c>
      <c r="N23" t="n">
        <v>39.02</v>
      </c>
      <c r="O23" t="n">
        <v>24124.47</v>
      </c>
      <c r="P23" t="n">
        <v>144.55</v>
      </c>
      <c r="Q23" t="n">
        <v>197.8</v>
      </c>
      <c r="R23" t="n">
        <v>37.87</v>
      </c>
      <c r="S23" t="n">
        <v>25.4</v>
      </c>
      <c r="T23" t="n">
        <v>5341.63</v>
      </c>
      <c r="U23" t="n">
        <v>0.67</v>
      </c>
      <c r="V23" t="n">
        <v>0.87</v>
      </c>
      <c r="W23" t="n">
        <v>2.97</v>
      </c>
      <c r="X23" t="n">
        <v>0.34</v>
      </c>
      <c r="Y23" t="n">
        <v>1</v>
      </c>
      <c r="Z23" t="n">
        <v>10</v>
      </c>
      <c r="AA23" t="n">
        <v>285.6450399911269</v>
      </c>
      <c r="AB23" t="n">
        <v>390.832145485637</v>
      </c>
      <c r="AC23" t="n">
        <v>353.5316740568484</v>
      </c>
      <c r="AD23" t="n">
        <v>285645.0399911269</v>
      </c>
      <c r="AE23" t="n">
        <v>390832.145485637</v>
      </c>
      <c r="AF23" t="n">
        <v>1.696799606401708e-06</v>
      </c>
      <c r="AG23" t="n">
        <v>13</v>
      </c>
      <c r="AH23" t="n">
        <v>353531.6740568484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7.2416</v>
      </c>
      <c r="E24" t="n">
        <v>13.81</v>
      </c>
      <c r="F24" t="n">
        <v>10.71</v>
      </c>
      <c r="G24" t="n">
        <v>37.79</v>
      </c>
      <c r="H24" t="n">
        <v>0.59</v>
      </c>
      <c r="I24" t="n">
        <v>17</v>
      </c>
      <c r="J24" t="n">
        <v>194.09</v>
      </c>
      <c r="K24" t="n">
        <v>53.44</v>
      </c>
      <c r="L24" t="n">
        <v>6.5</v>
      </c>
      <c r="M24" t="n">
        <v>15</v>
      </c>
      <c r="N24" t="n">
        <v>39.16</v>
      </c>
      <c r="O24" t="n">
        <v>24172.03</v>
      </c>
      <c r="P24" t="n">
        <v>143.95</v>
      </c>
      <c r="Q24" t="n">
        <v>197.82</v>
      </c>
      <c r="R24" t="n">
        <v>37.11</v>
      </c>
      <c r="S24" t="n">
        <v>25.4</v>
      </c>
      <c r="T24" t="n">
        <v>4966.74</v>
      </c>
      <c r="U24" t="n">
        <v>0.68</v>
      </c>
      <c r="V24" t="n">
        <v>0.87</v>
      </c>
      <c r="W24" t="n">
        <v>2.97</v>
      </c>
      <c r="X24" t="n">
        <v>0.32</v>
      </c>
      <c r="Y24" t="n">
        <v>1</v>
      </c>
      <c r="Z24" t="n">
        <v>10</v>
      </c>
      <c r="AA24" t="n">
        <v>274.0861563994101</v>
      </c>
      <c r="AB24" t="n">
        <v>375.016771013496</v>
      </c>
      <c r="AC24" t="n">
        <v>339.225696727311</v>
      </c>
      <c r="AD24" t="n">
        <v>274086.1563994101</v>
      </c>
      <c r="AE24" t="n">
        <v>375016.771013496</v>
      </c>
      <c r="AF24" t="n">
        <v>1.703810980576085e-06</v>
      </c>
      <c r="AG24" t="n">
        <v>12</v>
      </c>
      <c r="AH24" t="n">
        <v>339225.696727311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7.2353</v>
      </c>
      <c r="E25" t="n">
        <v>13.82</v>
      </c>
      <c r="F25" t="n">
        <v>10.72</v>
      </c>
      <c r="G25" t="n">
        <v>37.83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144.16</v>
      </c>
      <c r="Q25" t="n">
        <v>197.76</v>
      </c>
      <c r="R25" t="n">
        <v>37.67</v>
      </c>
      <c r="S25" t="n">
        <v>25.4</v>
      </c>
      <c r="T25" t="n">
        <v>5246.79</v>
      </c>
      <c r="U25" t="n">
        <v>0.67</v>
      </c>
      <c r="V25" t="n">
        <v>0.87</v>
      </c>
      <c r="W25" t="n">
        <v>2.97</v>
      </c>
      <c r="X25" t="n">
        <v>0.33</v>
      </c>
      <c r="Y25" t="n">
        <v>1</v>
      </c>
      <c r="Z25" t="n">
        <v>10</v>
      </c>
      <c r="AA25" t="n">
        <v>274.409382825346</v>
      </c>
      <c r="AB25" t="n">
        <v>375.4590236692049</v>
      </c>
      <c r="AC25" t="n">
        <v>339.6257414102647</v>
      </c>
      <c r="AD25" t="n">
        <v>274409.382825346</v>
      </c>
      <c r="AE25" t="n">
        <v>375459.0236692049</v>
      </c>
      <c r="AF25" t="n">
        <v>1.702328710196938e-06</v>
      </c>
      <c r="AG25" t="n">
        <v>12</v>
      </c>
      <c r="AH25" t="n">
        <v>339625.7414102646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7.2717</v>
      </c>
      <c r="E26" t="n">
        <v>13.75</v>
      </c>
      <c r="F26" t="n">
        <v>10.69</v>
      </c>
      <c r="G26" t="n">
        <v>40.08</v>
      </c>
      <c r="H26" t="n">
        <v>0.64</v>
      </c>
      <c r="I26" t="n">
        <v>16</v>
      </c>
      <c r="J26" t="n">
        <v>194.86</v>
      </c>
      <c r="K26" t="n">
        <v>53.44</v>
      </c>
      <c r="L26" t="n">
        <v>7</v>
      </c>
      <c r="M26" t="n">
        <v>14</v>
      </c>
      <c r="N26" t="n">
        <v>39.43</v>
      </c>
      <c r="O26" t="n">
        <v>24267.28</v>
      </c>
      <c r="P26" t="n">
        <v>143.63</v>
      </c>
      <c r="Q26" t="n">
        <v>197.77</v>
      </c>
      <c r="R26" t="n">
        <v>36.65</v>
      </c>
      <c r="S26" t="n">
        <v>25.4</v>
      </c>
      <c r="T26" t="n">
        <v>4742.61</v>
      </c>
      <c r="U26" t="n">
        <v>0.6899999999999999</v>
      </c>
      <c r="V26" t="n">
        <v>0.87</v>
      </c>
      <c r="W26" t="n">
        <v>2.96</v>
      </c>
      <c r="X26" t="n">
        <v>0.3</v>
      </c>
      <c r="Y26" t="n">
        <v>1</v>
      </c>
      <c r="Z26" t="n">
        <v>10</v>
      </c>
      <c r="AA26" t="n">
        <v>273.1626776990409</v>
      </c>
      <c r="AB26" t="n">
        <v>373.7532267146458</v>
      </c>
      <c r="AC26" t="n">
        <v>338.0827433229476</v>
      </c>
      <c r="AD26" t="n">
        <v>273162.6776990409</v>
      </c>
      <c r="AE26" t="n">
        <v>373753.2267146459</v>
      </c>
      <c r="AF26" t="n">
        <v>1.710892939054231e-06</v>
      </c>
      <c r="AG26" t="n">
        <v>12</v>
      </c>
      <c r="AH26" t="n">
        <v>338082.7433229476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7.2669</v>
      </c>
      <c r="E27" t="n">
        <v>13.76</v>
      </c>
      <c r="F27" t="n">
        <v>10.7</v>
      </c>
      <c r="G27" t="n">
        <v>40.11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143.7</v>
      </c>
      <c r="Q27" t="n">
        <v>197.77</v>
      </c>
      <c r="R27" t="n">
        <v>36.82</v>
      </c>
      <c r="S27" t="n">
        <v>25.4</v>
      </c>
      <c r="T27" t="n">
        <v>4826.24</v>
      </c>
      <c r="U27" t="n">
        <v>0.6899999999999999</v>
      </c>
      <c r="V27" t="n">
        <v>0.87</v>
      </c>
      <c r="W27" t="n">
        <v>2.97</v>
      </c>
      <c r="X27" t="n">
        <v>0.31</v>
      </c>
      <c r="Y27" t="n">
        <v>1</v>
      </c>
      <c r="Z27" t="n">
        <v>10</v>
      </c>
      <c r="AA27" t="n">
        <v>273.3485897007246</v>
      </c>
      <c r="AB27" t="n">
        <v>374.0075997172082</v>
      </c>
      <c r="AC27" t="n">
        <v>338.3128393231602</v>
      </c>
      <c r="AD27" t="n">
        <v>273348.5897007246</v>
      </c>
      <c r="AE27" t="n">
        <v>374007.5997172082</v>
      </c>
      <c r="AF27" t="n">
        <v>1.709763590193928e-06</v>
      </c>
      <c r="AG27" t="n">
        <v>12</v>
      </c>
      <c r="AH27" t="n">
        <v>338312.8393231602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7.2984</v>
      </c>
      <c r="E28" t="n">
        <v>13.7</v>
      </c>
      <c r="F28" t="n">
        <v>10.67</v>
      </c>
      <c r="G28" t="n">
        <v>42.7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143.31</v>
      </c>
      <c r="Q28" t="n">
        <v>197.76</v>
      </c>
      <c r="R28" t="n">
        <v>36.22</v>
      </c>
      <c r="S28" t="n">
        <v>25.4</v>
      </c>
      <c r="T28" t="n">
        <v>4529.78</v>
      </c>
      <c r="U28" t="n">
        <v>0.7</v>
      </c>
      <c r="V28" t="n">
        <v>0.87</v>
      </c>
      <c r="W28" t="n">
        <v>2.96</v>
      </c>
      <c r="X28" t="n">
        <v>0.28</v>
      </c>
      <c r="Y28" t="n">
        <v>1</v>
      </c>
      <c r="Z28" t="n">
        <v>10</v>
      </c>
      <c r="AA28" t="n">
        <v>272.3146941200741</v>
      </c>
      <c r="AB28" t="n">
        <v>372.5929781715084</v>
      </c>
      <c r="AC28" t="n">
        <v>337.0332272723481</v>
      </c>
      <c r="AD28" t="n">
        <v>272314.6941200742</v>
      </c>
      <c r="AE28" t="n">
        <v>372592.9781715084</v>
      </c>
      <c r="AF28" t="n">
        <v>1.717174942089662e-06</v>
      </c>
      <c r="AG28" t="n">
        <v>12</v>
      </c>
      <c r="AH28" t="n">
        <v>337033.2272723481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7.3046</v>
      </c>
      <c r="E29" t="n">
        <v>13.69</v>
      </c>
      <c r="F29" t="n">
        <v>10.66</v>
      </c>
      <c r="G29" t="n">
        <v>42.65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142.94</v>
      </c>
      <c r="Q29" t="n">
        <v>197.82</v>
      </c>
      <c r="R29" t="n">
        <v>35.84</v>
      </c>
      <c r="S29" t="n">
        <v>25.4</v>
      </c>
      <c r="T29" t="n">
        <v>4339.06</v>
      </c>
      <c r="U29" t="n">
        <v>0.71</v>
      </c>
      <c r="V29" t="n">
        <v>0.87</v>
      </c>
      <c r="W29" t="n">
        <v>2.96</v>
      </c>
      <c r="X29" t="n">
        <v>0.27</v>
      </c>
      <c r="Y29" t="n">
        <v>1</v>
      </c>
      <c r="Z29" t="n">
        <v>10</v>
      </c>
      <c r="AA29" t="n">
        <v>271.8788570892997</v>
      </c>
      <c r="AB29" t="n">
        <v>371.9966467182301</v>
      </c>
      <c r="AC29" t="n">
        <v>336.4938088560142</v>
      </c>
      <c r="AD29" t="n">
        <v>271878.8570892998</v>
      </c>
      <c r="AE29" t="n">
        <v>371996.6467182301</v>
      </c>
      <c r="AF29" t="n">
        <v>1.718633684367553e-06</v>
      </c>
      <c r="AG29" t="n">
        <v>12</v>
      </c>
      <c r="AH29" t="n">
        <v>336493.8088560142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7.3354</v>
      </c>
      <c r="E30" t="n">
        <v>13.63</v>
      </c>
      <c r="F30" t="n">
        <v>10.64</v>
      </c>
      <c r="G30" t="n">
        <v>45.61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142.65</v>
      </c>
      <c r="Q30" t="n">
        <v>197.75</v>
      </c>
      <c r="R30" t="n">
        <v>35.23</v>
      </c>
      <c r="S30" t="n">
        <v>25.4</v>
      </c>
      <c r="T30" t="n">
        <v>4038.57</v>
      </c>
      <c r="U30" t="n">
        <v>0.72</v>
      </c>
      <c r="V30" t="n">
        <v>0.87</v>
      </c>
      <c r="W30" t="n">
        <v>2.96</v>
      </c>
      <c r="X30" t="n">
        <v>0.25</v>
      </c>
      <c r="Y30" t="n">
        <v>1</v>
      </c>
      <c r="Z30" t="n">
        <v>10</v>
      </c>
      <c r="AA30" t="n">
        <v>270.9808415054412</v>
      </c>
      <c r="AB30" t="n">
        <v>370.7679421787433</v>
      </c>
      <c r="AC30" t="n">
        <v>335.3823701532784</v>
      </c>
      <c r="AD30" t="n">
        <v>270980.8415054412</v>
      </c>
      <c r="AE30" t="n">
        <v>370767.9421787433</v>
      </c>
      <c r="AF30" t="n">
        <v>1.725880339554492e-06</v>
      </c>
      <c r="AG30" t="n">
        <v>12</v>
      </c>
      <c r="AH30" t="n">
        <v>335382.3701532784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7.3279</v>
      </c>
      <c r="E31" t="n">
        <v>13.65</v>
      </c>
      <c r="F31" t="n">
        <v>10.66</v>
      </c>
      <c r="G31" t="n">
        <v>45.67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197.82</v>
      </c>
      <c r="R31" t="n">
        <v>35.61</v>
      </c>
      <c r="S31" t="n">
        <v>25.4</v>
      </c>
      <c r="T31" t="n">
        <v>4230.95</v>
      </c>
      <c r="U31" t="n">
        <v>0.71</v>
      </c>
      <c r="V31" t="n">
        <v>0.87</v>
      </c>
      <c r="W31" t="n">
        <v>2.96</v>
      </c>
      <c r="X31" t="n">
        <v>0.27</v>
      </c>
      <c r="Y31" t="n">
        <v>1</v>
      </c>
      <c r="Z31" t="n">
        <v>10</v>
      </c>
      <c r="AA31" t="n">
        <v>271.2087741597928</v>
      </c>
      <c r="AB31" t="n">
        <v>371.0798096921061</v>
      </c>
      <c r="AC31" t="n">
        <v>335.6644734688747</v>
      </c>
      <c r="AD31" t="n">
        <v>271208.7741597928</v>
      </c>
      <c r="AE31" t="n">
        <v>371079.8096921061</v>
      </c>
      <c r="AF31" t="n">
        <v>1.72411573196027e-06</v>
      </c>
      <c r="AG31" t="n">
        <v>12</v>
      </c>
      <c r="AH31" t="n">
        <v>335664.4734688747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7.3581</v>
      </c>
      <c r="E32" t="n">
        <v>13.59</v>
      </c>
      <c r="F32" t="n">
        <v>10.64</v>
      </c>
      <c r="G32" t="n">
        <v>49.1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142.18</v>
      </c>
      <c r="Q32" t="n">
        <v>197.77</v>
      </c>
      <c r="R32" t="n">
        <v>35.18</v>
      </c>
      <c r="S32" t="n">
        <v>25.4</v>
      </c>
      <c r="T32" t="n">
        <v>4019.36</v>
      </c>
      <c r="U32" t="n">
        <v>0.72</v>
      </c>
      <c r="V32" t="n">
        <v>0.87</v>
      </c>
      <c r="W32" t="n">
        <v>2.96</v>
      </c>
      <c r="X32" t="n">
        <v>0.25</v>
      </c>
      <c r="Y32" t="n">
        <v>1</v>
      </c>
      <c r="Z32" t="n">
        <v>10</v>
      </c>
      <c r="AA32" t="n">
        <v>270.1876094866145</v>
      </c>
      <c r="AB32" t="n">
        <v>369.6826071356579</v>
      </c>
      <c r="AC32" t="n">
        <v>334.4006179634277</v>
      </c>
      <c r="AD32" t="n">
        <v>270187.6094866145</v>
      </c>
      <c r="AE32" t="n">
        <v>369682.6071356579</v>
      </c>
      <c r="AF32" t="n">
        <v>1.731221218539672e-06</v>
      </c>
      <c r="AG32" t="n">
        <v>12</v>
      </c>
      <c r="AH32" t="n">
        <v>334400.6179634277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7.3556</v>
      </c>
      <c r="E33" t="n">
        <v>13.6</v>
      </c>
      <c r="F33" t="n">
        <v>10.64</v>
      </c>
      <c r="G33" t="n">
        <v>49.12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11</v>
      </c>
      <c r="N33" t="n">
        <v>40.39</v>
      </c>
      <c r="O33" t="n">
        <v>24602.15</v>
      </c>
      <c r="P33" t="n">
        <v>142.47</v>
      </c>
      <c r="Q33" t="n">
        <v>197.82</v>
      </c>
      <c r="R33" t="n">
        <v>35.36</v>
      </c>
      <c r="S33" t="n">
        <v>25.4</v>
      </c>
      <c r="T33" t="n">
        <v>4108.92</v>
      </c>
      <c r="U33" t="n">
        <v>0.72</v>
      </c>
      <c r="V33" t="n">
        <v>0.87</v>
      </c>
      <c r="W33" t="n">
        <v>2.96</v>
      </c>
      <c r="X33" t="n">
        <v>0.25</v>
      </c>
      <c r="Y33" t="n">
        <v>1</v>
      </c>
      <c r="Z33" t="n">
        <v>10</v>
      </c>
      <c r="AA33" t="n">
        <v>270.4509875721738</v>
      </c>
      <c r="AB33" t="n">
        <v>370.0429726517411</v>
      </c>
      <c r="AC33" t="n">
        <v>334.7265907004322</v>
      </c>
      <c r="AD33" t="n">
        <v>270450.9875721738</v>
      </c>
      <c r="AE33" t="n">
        <v>370042.9726517411</v>
      </c>
      <c r="AF33" t="n">
        <v>1.730633016008264e-06</v>
      </c>
      <c r="AG33" t="n">
        <v>12</v>
      </c>
      <c r="AH33" t="n">
        <v>334726.5907004321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7.3641</v>
      </c>
      <c r="E34" t="n">
        <v>13.58</v>
      </c>
      <c r="F34" t="n">
        <v>10.63</v>
      </c>
      <c r="G34" t="n">
        <v>49.05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142.01</v>
      </c>
      <c r="Q34" t="n">
        <v>197.77</v>
      </c>
      <c r="R34" t="n">
        <v>34.73</v>
      </c>
      <c r="S34" t="n">
        <v>25.4</v>
      </c>
      <c r="T34" t="n">
        <v>3797.37</v>
      </c>
      <c r="U34" t="n">
        <v>0.73</v>
      </c>
      <c r="V34" t="n">
        <v>0.88</v>
      </c>
      <c r="W34" t="n">
        <v>2.96</v>
      </c>
      <c r="X34" t="n">
        <v>0.24</v>
      </c>
      <c r="Y34" t="n">
        <v>1</v>
      </c>
      <c r="Z34" t="n">
        <v>10</v>
      </c>
      <c r="AA34" t="n">
        <v>269.9087831985498</v>
      </c>
      <c r="AB34" t="n">
        <v>369.3011047073799</v>
      </c>
      <c r="AC34" t="n">
        <v>334.0555255914626</v>
      </c>
      <c r="AD34" t="n">
        <v>269908.7831985498</v>
      </c>
      <c r="AE34" t="n">
        <v>369301.1047073799</v>
      </c>
      <c r="AF34" t="n">
        <v>1.73263290461505e-06</v>
      </c>
      <c r="AG34" t="n">
        <v>12</v>
      </c>
      <c r="AH34" t="n">
        <v>334055.5255914626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7.3883</v>
      </c>
      <c r="E35" t="n">
        <v>13.54</v>
      </c>
      <c r="F35" t="n">
        <v>10.62</v>
      </c>
      <c r="G35" t="n">
        <v>53.1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10</v>
      </c>
      <c r="N35" t="n">
        <v>40.67</v>
      </c>
      <c r="O35" t="n">
        <v>24698.26</v>
      </c>
      <c r="P35" t="n">
        <v>141.65</v>
      </c>
      <c r="Q35" t="n">
        <v>197.77</v>
      </c>
      <c r="R35" t="n">
        <v>34.46</v>
      </c>
      <c r="S35" t="n">
        <v>25.4</v>
      </c>
      <c r="T35" t="n">
        <v>3663.9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  <c r="AA35" t="n">
        <v>269.1379647054159</v>
      </c>
      <c r="AB35" t="n">
        <v>368.2464368389623</v>
      </c>
      <c r="AC35" t="n">
        <v>333.1015137441711</v>
      </c>
      <c r="AD35" t="n">
        <v>269137.9647054159</v>
      </c>
      <c r="AE35" t="n">
        <v>368246.4368389623</v>
      </c>
      <c r="AF35" t="n">
        <v>1.738326705119074e-06</v>
      </c>
      <c r="AG35" t="n">
        <v>12</v>
      </c>
      <c r="AH35" t="n">
        <v>333101.5137441711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7.3952</v>
      </c>
      <c r="E36" t="n">
        <v>13.52</v>
      </c>
      <c r="F36" t="n">
        <v>10.61</v>
      </c>
      <c r="G36" t="n">
        <v>53.03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141.48</v>
      </c>
      <c r="Q36" t="n">
        <v>197.8</v>
      </c>
      <c r="R36" t="n">
        <v>34.27</v>
      </c>
      <c r="S36" t="n">
        <v>25.4</v>
      </c>
      <c r="T36" t="n">
        <v>3573.33</v>
      </c>
      <c r="U36" t="n">
        <v>0.74</v>
      </c>
      <c r="V36" t="n">
        <v>0.88</v>
      </c>
      <c r="W36" t="n">
        <v>2.95</v>
      </c>
      <c r="X36" t="n">
        <v>0.22</v>
      </c>
      <c r="Y36" t="n">
        <v>1</v>
      </c>
      <c r="Z36" t="n">
        <v>10</v>
      </c>
      <c r="AA36" t="n">
        <v>268.8438075454787</v>
      </c>
      <c r="AB36" t="n">
        <v>367.8439580354382</v>
      </c>
      <c r="AC36" t="n">
        <v>332.7374469527728</v>
      </c>
      <c r="AD36" t="n">
        <v>268843.8075454787</v>
      </c>
      <c r="AE36" t="n">
        <v>367843.9580354382</v>
      </c>
      <c r="AF36" t="n">
        <v>1.739950144105759e-06</v>
      </c>
      <c r="AG36" t="n">
        <v>12</v>
      </c>
      <c r="AH36" t="n">
        <v>332737.4469527728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7.392</v>
      </c>
      <c r="E37" t="n">
        <v>13.53</v>
      </c>
      <c r="F37" t="n">
        <v>10.61</v>
      </c>
      <c r="G37" t="n">
        <v>53.06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141.48</v>
      </c>
      <c r="Q37" t="n">
        <v>197.75</v>
      </c>
      <c r="R37" t="n">
        <v>34.25</v>
      </c>
      <c r="S37" t="n">
        <v>25.4</v>
      </c>
      <c r="T37" t="n">
        <v>3562.05</v>
      </c>
      <c r="U37" t="n">
        <v>0.74</v>
      </c>
      <c r="V37" t="n">
        <v>0.88</v>
      </c>
      <c r="W37" t="n">
        <v>2.96</v>
      </c>
      <c r="X37" t="n">
        <v>0.22</v>
      </c>
      <c r="Y37" t="n">
        <v>1</v>
      </c>
      <c r="Z37" t="n">
        <v>10</v>
      </c>
      <c r="AA37" t="n">
        <v>268.9054138410403</v>
      </c>
      <c r="AB37" t="n">
        <v>367.9282504869036</v>
      </c>
      <c r="AC37" t="n">
        <v>332.8136946509755</v>
      </c>
      <c r="AD37" t="n">
        <v>268905.4138410403</v>
      </c>
      <c r="AE37" t="n">
        <v>367928.2504869036</v>
      </c>
      <c r="AF37" t="n">
        <v>1.739197244865557e-06</v>
      </c>
      <c r="AG37" t="n">
        <v>12</v>
      </c>
      <c r="AH37" t="n">
        <v>332813.6946509755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7.3928</v>
      </c>
      <c r="E38" t="n">
        <v>13.53</v>
      </c>
      <c r="F38" t="n">
        <v>10.61</v>
      </c>
      <c r="G38" t="n">
        <v>53.06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141.06</v>
      </c>
      <c r="Q38" t="n">
        <v>197.76</v>
      </c>
      <c r="R38" t="n">
        <v>34.31</v>
      </c>
      <c r="S38" t="n">
        <v>25.4</v>
      </c>
      <c r="T38" t="n">
        <v>3593.24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  <c r="AA38" t="n">
        <v>268.5808385356949</v>
      </c>
      <c r="AB38" t="n">
        <v>367.4841522348781</v>
      </c>
      <c r="AC38" t="n">
        <v>332.4119805128277</v>
      </c>
      <c r="AD38" t="n">
        <v>268580.8385356949</v>
      </c>
      <c r="AE38" t="n">
        <v>367484.1522348782</v>
      </c>
      <c r="AF38" t="n">
        <v>1.739385469675608e-06</v>
      </c>
      <c r="AG38" t="n">
        <v>12</v>
      </c>
      <c r="AH38" t="n">
        <v>332411.9805128276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7.4305</v>
      </c>
      <c r="E39" t="n">
        <v>13.46</v>
      </c>
      <c r="F39" t="n">
        <v>10.58</v>
      </c>
      <c r="G39" t="n">
        <v>57.71</v>
      </c>
      <c r="H39" t="n">
        <v>0.91</v>
      </c>
      <c r="I39" t="n">
        <v>11</v>
      </c>
      <c r="J39" t="n">
        <v>199.92</v>
      </c>
      <c r="K39" t="n">
        <v>53.44</v>
      </c>
      <c r="L39" t="n">
        <v>10.25</v>
      </c>
      <c r="M39" t="n">
        <v>9</v>
      </c>
      <c r="N39" t="n">
        <v>41.24</v>
      </c>
      <c r="O39" t="n">
        <v>24891.03</v>
      </c>
      <c r="P39" t="n">
        <v>140.59</v>
      </c>
      <c r="Q39" t="n">
        <v>197.79</v>
      </c>
      <c r="R39" t="n">
        <v>33.26</v>
      </c>
      <c r="S39" t="n">
        <v>25.4</v>
      </c>
      <c r="T39" t="n">
        <v>3071.59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267.4084206652084</v>
      </c>
      <c r="AB39" t="n">
        <v>365.8799983810524</v>
      </c>
      <c r="AC39" t="n">
        <v>330.9609248513669</v>
      </c>
      <c r="AD39" t="n">
        <v>267408.4206652084</v>
      </c>
      <c r="AE39" t="n">
        <v>365879.9983810524</v>
      </c>
      <c r="AF39" t="n">
        <v>1.748255563849232e-06</v>
      </c>
      <c r="AG39" t="n">
        <v>12</v>
      </c>
      <c r="AH39" t="n">
        <v>330960.9248513669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7.4262</v>
      </c>
      <c r="E40" t="n">
        <v>13.47</v>
      </c>
      <c r="F40" t="n">
        <v>10.59</v>
      </c>
      <c r="G40" t="n">
        <v>57.75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140.64</v>
      </c>
      <c r="Q40" t="n">
        <v>197.76</v>
      </c>
      <c r="R40" t="n">
        <v>33.43</v>
      </c>
      <c r="S40" t="n">
        <v>25.4</v>
      </c>
      <c r="T40" t="n">
        <v>3155.16</v>
      </c>
      <c r="U40" t="n">
        <v>0.76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267.5624842161497</v>
      </c>
      <c r="AB40" t="n">
        <v>366.0907949282546</v>
      </c>
      <c r="AC40" t="n">
        <v>331.1516032719589</v>
      </c>
      <c r="AD40" t="n">
        <v>267562.4842161497</v>
      </c>
      <c r="AE40" t="n">
        <v>366090.7949282546</v>
      </c>
      <c r="AF40" t="n">
        <v>1.747243855495211e-06</v>
      </c>
      <c r="AG40" t="n">
        <v>12</v>
      </c>
      <c r="AH40" t="n">
        <v>331151.6032719589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7.4242</v>
      </c>
      <c r="E41" t="n">
        <v>13.47</v>
      </c>
      <c r="F41" t="n">
        <v>10.59</v>
      </c>
      <c r="G41" t="n">
        <v>57.77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140.83</v>
      </c>
      <c r="Q41" t="n">
        <v>197.76</v>
      </c>
      <c r="R41" t="n">
        <v>33.65</v>
      </c>
      <c r="S41" t="n">
        <v>25.4</v>
      </c>
      <c r="T41" t="n">
        <v>3265.57</v>
      </c>
      <c r="U41" t="n">
        <v>0.75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  <c r="AA41" t="n">
        <v>267.7397464890624</v>
      </c>
      <c r="AB41" t="n">
        <v>366.3333329903132</v>
      </c>
      <c r="AC41" t="n">
        <v>331.370993841779</v>
      </c>
      <c r="AD41" t="n">
        <v>267739.7464890624</v>
      </c>
      <c r="AE41" t="n">
        <v>366333.3329903132</v>
      </c>
      <c r="AF41" t="n">
        <v>1.746773293470085e-06</v>
      </c>
      <c r="AG41" t="n">
        <v>12</v>
      </c>
      <c r="AH41" t="n">
        <v>331370.993841779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7.4293</v>
      </c>
      <c r="E42" t="n">
        <v>13.46</v>
      </c>
      <c r="F42" t="n">
        <v>10.58</v>
      </c>
      <c r="G42" t="n">
        <v>57.72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140.37</v>
      </c>
      <c r="Q42" t="n">
        <v>197.79</v>
      </c>
      <c r="R42" t="n">
        <v>33.25</v>
      </c>
      <c r="S42" t="n">
        <v>25.4</v>
      </c>
      <c r="T42" t="n">
        <v>3064.47</v>
      </c>
      <c r="U42" t="n">
        <v>0.76</v>
      </c>
      <c r="V42" t="n">
        <v>0.88</v>
      </c>
      <c r="W42" t="n">
        <v>2.96</v>
      </c>
      <c r="X42" t="n">
        <v>0.19</v>
      </c>
      <c r="Y42" t="n">
        <v>1</v>
      </c>
      <c r="Z42" t="n">
        <v>10</v>
      </c>
      <c r="AA42" t="n">
        <v>267.2700252985264</v>
      </c>
      <c r="AB42" t="n">
        <v>365.6906397347855</v>
      </c>
      <c r="AC42" t="n">
        <v>330.7896383285332</v>
      </c>
      <c r="AD42" t="n">
        <v>267270.0252985265</v>
      </c>
      <c r="AE42" t="n">
        <v>365690.6397347855</v>
      </c>
      <c r="AF42" t="n">
        <v>1.747973226634156e-06</v>
      </c>
      <c r="AG42" t="n">
        <v>12</v>
      </c>
      <c r="AH42" t="n">
        <v>330789.6383285332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7.4597</v>
      </c>
      <c r="E43" t="n">
        <v>13.41</v>
      </c>
      <c r="F43" t="n">
        <v>10.56</v>
      </c>
      <c r="G43" t="n">
        <v>63.39</v>
      </c>
      <c r="H43" t="n">
        <v>0.99</v>
      </c>
      <c r="I43" t="n">
        <v>10</v>
      </c>
      <c r="J43" t="n">
        <v>201.49</v>
      </c>
      <c r="K43" t="n">
        <v>53.44</v>
      </c>
      <c r="L43" t="n">
        <v>11.25</v>
      </c>
      <c r="M43" t="n">
        <v>8</v>
      </c>
      <c r="N43" t="n">
        <v>41.81</v>
      </c>
      <c r="O43" t="n">
        <v>25084.58</v>
      </c>
      <c r="P43" t="n">
        <v>140.15</v>
      </c>
      <c r="Q43" t="n">
        <v>197.79</v>
      </c>
      <c r="R43" t="n">
        <v>32.78</v>
      </c>
      <c r="S43" t="n">
        <v>25.4</v>
      </c>
      <c r="T43" t="n">
        <v>2837.45</v>
      </c>
      <c r="U43" t="n">
        <v>0.77</v>
      </c>
      <c r="V43" t="n">
        <v>0.88</v>
      </c>
      <c r="W43" t="n">
        <v>2.95</v>
      </c>
      <c r="X43" t="n">
        <v>0.17</v>
      </c>
      <c r="Y43" t="n">
        <v>1</v>
      </c>
      <c r="Z43" t="n">
        <v>10</v>
      </c>
      <c r="AA43" t="n">
        <v>266.4646149347326</v>
      </c>
      <c r="AB43" t="n">
        <v>364.5886417428453</v>
      </c>
      <c r="AC43" t="n">
        <v>329.7928134782799</v>
      </c>
      <c r="AD43" t="n">
        <v>266464.6149347326</v>
      </c>
      <c r="AE43" t="n">
        <v>364588.6417428453</v>
      </c>
      <c r="AF43" t="n">
        <v>1.755125769416071e-06</v>
      </c>
      <c r="AG43" t="n">
        <v>12</v>
      </c>
      <c r="AH43" t="n">
        <v>329792.8134782799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7.4607</v>
      </c>
      <c r="E44" t="n">
        <v>13.4</v>
      </c>
      <c r="F44" t="n">
        <v>10.56</v>
      </c>
      <c r="G44" t="n">
        <v>63.38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140.23</v>
      </c>
      <c r="Q44" t="n">
        <v>197.75</v>
      </c>
      <c r="R44" t="n">
        <v>32.69</v>
      </c>
      <c r="S44" t="n">
        <v>25.4</v>
      </c>
      <c r="T44" t="n">
        <v>2793.44</v>
      </c>
      <c r="U44" t="n">
        <v>0.78</v>
      </c>
      <c r="V44" t="n">
        <v>0.88</v>
      </c>
      <c r="W44" t="n">
        <v>2.96</v>
      </c>
      <c r="X44" t="n">
        <v>0.17</v>
      </c>
      <c r="Y44" t="n">
        <v>1</v>
      </c>
      <c r="Z44" t="n">
        <v>10</v>
      </c>
      <c r="AA44" t="n">
        <v>266.5042124705161</v>
      </c>
      <c r="AB44" t="n">
        <v>364.6428208382243</v>
      </c>
      <c r="AC44" t="n">
        <v>329.8418217968367</v>
      </c>
      <c r="AD44" t="n">
        <v>266504.2124705161</v>
      </c>
      <c r="AE44" t="n">
        <v>364642.8208382243</v>
      </c>
      <c r="AF44" t="n">
        <v>1.755361050428634e-06</v>
      </c>
      <c r="AG44" t="n">
        <v>12</v>
      </c>
      <c r="AH44" t="n">
        <v>329841.8217968367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7.4613</v>
      </c>
      <c r="E45" t="n">
        <v>13.4</v>
      </c>
      <c r="F45" t="n">
        <v>10.56</v>
      </c>
      <c r="G45" t="n">
        <v>63.37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140.07</v>
      </c>
      <c r="Q45" t="n">
        <v>197.79</v>
      </c>
      <c r="R45" t="n">
        <v>32.67</v>
      </c>
      <c r="S45" t="n">
        <v>25.4</v>
      </c>
      <c r="T45" t="n">
        <v>2782.92</v>
      </c>
      <c r="U45" t="n">
        <v>0.78</v>
      </c>
      <c r="V45" t="n">
        <v>0.88</v>
      </c>
      <c r="W45" t="n">
        <v>2.95</v>
      </c>
      <c r="X45" t="n">
        <v>0.17</v>
      </c>
      <c r="Y45" t="n">
        <v>1</v>
      </c>
      <c r="Z45" t="n">
        <v>10</v>
      </c>
      <c r="AA45" t="n">
        <v>266.3762594409748</v>
      </c>
      <c r="AB45" t="n">
        <v>364.4677498583166</v>
      </c>
      <c r="AC45" t="n">
        <v>329.6834593455377</v>
      </c>
      <c r="AD45" t="n">
        <v>266376.2594409747</v>
      </c>
      <c r="AE45" t="n">
        <v>364467.7498583166</v>
      </c>
      <c r="AF45" t="n">
        <v>1.755502219036172e-06</v>
      </c>
      <c r="AG45" t="n">
        <v>12</v>
      </c>
      <c r="AH45" t="n">
        <v>329683.4593455377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7.4624</v>
      </c>
      <c r="E46" t="n">
        <v>13.4</v>
      </c>
      <c r="F46" t="n">
        <v>10.56</v>
      </c>
      <c r="G46" t="n">
        <v>63.36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139.87</v>
      </c>
      <c r="Q46" t="n">
        <v>197.79</v>
      </c>
      <c r="R46" t="n">
        <v>32.75</v>
      </c>
      <c r="S46" t="n">
        <v>25.4</v>
      </c>
      <c r="T46" t="n">
        <v>2823.34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  <c r="AA46" t="n">
        <v>266.2097957017623</v>
      </c>
      <c r="AB46" t="n">
        <v>364.2399868264642</v>
      </c>
      <c r="AC46" t="n">
        <v>329.4774336977779</v>
      </c>
      <c r="AD46" t="n">
        <v>266209.7957017623</v>
      </c>
      <c r="AE46" t="n">
        <v>364239.9868264642</v>
      </c>
      <c r="AF46" t="n">
        <v>1.755761028149991e-06</v>
      </c>
      <c r="AG46" t="n">
        <v>12</v>
      </c>
      <c r="AH46" t="n">
        <v>329477.4336977779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7.4608</v>
      </c>
      <c r="E47" t="n">
        <v>13.4</v>
      </c>
      <c r="F47" t="n">
        <v>10.56</v>
      </c>
      <c r="G47" t="n">
        <v>63.38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139.64</v>
      </c>
      <c r="Q47" t="n">
        <v>197.77</v>
      </c>
      <c r="R47" t="n">
        <v>32.74</v>
      </c>
      <c r="S47" t="n">
        <v>25.4</v>
      </c>
      <c r="T47" t="n">
        <v>2817.36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266.0719863487499</v>
      </c>
      <c r="AB47" t="n">
        <v>364.0514299899532</v>
      </c>
      <c r="AC47" t="n">
        <v>329.3068724611023</v>
      </c>
      <c r="AD47" t="n">
        <v>266071.98634875</v>
      </c>
      <c r="AE47" t="n">
        <v>364051.4299899532</v>
      </c>
      <c r="AF47" t="n">
        <v>1.75538457852989e-06</v>
      </c>
      <c r="AG47" t="n">
        <v>12</v>
      </c>
      <c r="AH47" t="n">
        <v>329306.8724611023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7.4916</v>
      </c>
      <c r="E48" t="n">
        <v>13.35</v>
      </c>
      <c r="F48" t="n">
        <v>10.54</v>
      </c>
      <c r="G48" t="n">
        <v>70.3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138.95</v>
      </c>
      <c r="Q48" t="n">
        <v>197.85</v>
      </c>
      <c r="R48" t="n">
        <v>32.17</v>
      </c>
      <c r="S48" t="n">
        <v>25.4</v>
      </c>
      <c r="T48" t="n">
        <v>2535.54</v>
      </c>
      <c r="U48" t="n">
        <v>0.79</v>
      </c>
      <c r="V48" t="n">
        <v>0.88</v>
      </c>
      <c r="W48" t="n">
        <v>2.95</v>
      </c>
      <c r="X48" t="n">
        <v>0.15</v>
      </c>
      <c r="Y48" t="n">
        <v>1</v>
      </c>
      <c r="Z48" t="n">
        <v>10</v>
      </c>
      <c r="AA48" t="n">
        <v>264.9260048065146</v>
      </c>
      <c r="AB48" t="n">
        <v>362.4834474867292</v>
      </c>
      <c r="AC48" t="n">
        <v>327.8885360073087</v>
      </c>
      <c r="AD48" t="n">
        <v>264926.0048065146</v>
      </c>
      <c r="AE48" t="n">
        <v>362483.4474867292</v>
      </c>
      <c r="AF48" t="n">
        <v>1.76263123371683e-06</v>
      </c>
      <c r="AG48" t="n">
        <v>12</v>
      </c>
      <c r="AH48" t="n">
        <v>327888.5360073088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7.4836</v>
      </c>
      <c r="E49" t="n">
        <v>13.36</v>
      </c>
      <c r="F49" t="n">
        <v>10.56</v>
      </c>
      <c r="G49" t="n">
        <v>70.39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139.34</v>
      </c>
      <c r="Q49" t="n">
        <v>197.75</v>
      </c>
      <c r="R49" t="n">
        <v>32.68</v>
      </c>
      <c r="S49" t="n">
        <v>25.4</v>
      </c>
      <c r="T49" t="n">
        <v>2788.76</v>
      </c>
      <c r="U49" t="n">
        <v>0.78</v>
      </c>
      <c r="V49" t="n">
        <v>0.88</v>
      </c>
      <c r="W49" t="n">
        <v>2.95</v>
      </c>
      <c r="X49" t="n">
        <v>0.17</v>
      </c>
      <c r="Y49" t="n">
        <v>1</v>
      </c>
      <c r="Z49" t="n">
        <v>10</v>
      </c>
      <c r="AA49" t="n">
        <v>265.4287036477179</v>
      </c>
      <c r="AB49" t="n">
        <v>363.1712622187713</v>
      </c>
      <c r="AC49" t="n">
        <v>328.5107066666788</v>
      </c>
      <c r="AD49" t="n">
        <v>265428.7036477179</v>
      </c>
      <c r="AE49" t="n">
        <v>363171.2622187713</v>
      </c>
      <c r="AF49" t="n">
        <v>1.760748985616326e-06</v>
      </c>
      <c r="AG49" t="n">
        <v>12</v>
      </c>
      <c r="AH49" t="n">
        <v>328510.7066666788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7.488</v>
      </c>
      <c r="E50" t="n">
        <v>13.35</v>
      </c>
      <c r="F50" t="n">
        <v>10.55</v>
      </c>
      <c r="G50" t="n">
        <v>70.34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139.2</v>
      </c>
      <c r="Q50" t="n">
        <v>197.76</v>
      </c>
      <c r="R50" t="n">
        <v>32.35</v>
      </c>
      <c r="S50" t="n">
        <v>25.4</v>
      </c>
      <c r="T50" t="n">
        <v>2626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265.209785408704</v>
      </c>
      <c r="AB50" t="n">
        <v>362.8717286261613</v>
      </c>
      <c r="AC50" t="n">
        <v>328.2397601397494</v>
      </c>
      <c r="AD50" t="n">
        <v>265209.785408704</v>
      </c>
      <c r="AE50" t="n">
        <v>362871.7286261612</v>
      </c>
      <c r="AF50" t="n">
        <v>1.761784222071603e-06</v>
      </c>
      <c r="AG50" t="n">
        <v>12</v>
      </c>
      <c r="AH50" t="n">
        <v>328239.7601397494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7.4877</v>
      </c>
      <c r="E51" t="n">
        <v>13.36</v>
      </c>
      <c r="F51" t="n">
        <v>10.55</v>
      </c>
      <c r="G51" t="n">
        <v>70.34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139.22</v>
      </c>
      <c r="Q51" t="n">
        <v>197.77</v>
      </c>
      <c r="R51" t="n">
        <v>32.47</v>
      </c>
      <c r="S51" t="n">
        <v>25.4</v>
      </c>
      <c r="T51" t="n">
        <v>2685.19</v>
      </c>
      <c r="U51" t="n">
        <v>0.78</v>
      </c>
      <c r="V51" t="n">
        <v>0.88</v>
      </c>
      <c r="W51" t="n">
        <v>2.95</v>
      </c>
      <c r="X51" t="n">
        <v>0.16</v>
      </c>
      <c r="Y51" t="n">
        <v>1</v>
      </c>
      <c r="Z51" t="n">
        <v>10</v>
      </c>
      <c r="AA51" t="n">
        <v>265.229877309758</v>
      </c>
      <c r="AB51" t="n">
        <v>362.8992192515755</v>
      </c>
      <c r="AC51" t="n">
        <v>328.2646270984575</v>
      </c>
      <c r="AD51" t="n">
        <v>265229.877309758</v>
      </c>
      <c r="AE51" t="n">
        <v>362899.2192515755</v>
      </c>
      <c r="AF51" t="n">
        <v>1.761713637767834e-06</v>
      </c>
      <c r="AG51" t="n">
        <v>12</v>
      </c>
      <c r="AH51" t="n">
        <v>328264.6270984575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7.4866</v>
      </c>
      <c r="E52" t="n">
        <v>13.36</v>
      </c>
      <c r="F52" t="n">
        <v>10.55</v>
      </c>
      <c r="G52" t="n">
        <v>70.36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139.02</v>
      </c>
      <c r="Q52" t="n">
        <v>197.75</v>
      </c>
      <c r="R52" t="n">
        <v>32.38</v>
      </c>
      <c r="S52" t="n">
        <v>25.4</v>
      </c>
      <c r="T52" t="n">
        <v>2642.59</v>
      </c>
      <c r="U52" t="n">
        <v>0.78</v>
      </c>
      <c r="V52" t="n">
        <v>0.88</v>
      </c>
      <c r="W52" t="n">
        <v>2.96</v>
      </c>
      <c r="X52" t="n">
        <v>0.16</v>
      </c>
      <c r="Y52" t="n">
        <v>1</v>
      </c>
      <c r="Z52" t="n">
        <v>10</v>
      </c>
      <c r="AA52" t="n">
        <v>265.1048772510359</v>
      </c>
      <c r="AB52" t="n">
        <v>362.7281886566186</v>
      </c>
      <c r="AC52" t="n">
        <v>328.1099194234403</v>
      </c>
      <c r="AD52" t="n">
        <v>265104.8772510359</v>
      </c>
      <c r="AE52" t="n">
        <v>362728.1886566186</v>
      </c>
      <c r="AF52" t="n">
        <v>1.761454828654015e-06</v>
      </c>
      <c r="AG52" t="n">
        <v>12</v>
      </c>
      <c r="AH52" t="n">
        <v>328109.9194234402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7.4874</v>
      </c>
      <c r="E53" t="n">
        <v>13.36</v>
      </c>
      <c r="F53" t="n">
        <v>10.55</v>
      </c>
      <c r="G53" t="n">
        <v>70.34999999999999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138.95</v>
      </c>
      <c r="Q53" t="n">
        <v>197.75</v>
      </c>
      <c r="R53" t="n">
        <v>32.51</v>
      </c>
      <c r="S53" t="n">
        <v>25.4</v>
      </c>
      <c r="T53" t="n">
        <v>2708.38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  <c r="AA53" t="n">
        <v>265.0391943184225</v>
      </c>
      <c r="AB53" t="n">
        <v>362.6383183704904</v>
      </c>
      <c r="AC53" t="n">
        <v>328.0286262312865</v>
      </c>
      <c r="AD53" t="n">
        <v>265039.1943184225</v>
      </c>
      <c r="AE53" t="n">
        <v>362638.3183704904</v>
      </c>
      <c r="AF53" t="n">
        <v>1.761643053464065e-06</v>
      </c>
      <c r="AG53" t="n">
        <v>12</v>
      </c>
      <c r="AH53" t="n">
        <v>328028.6262312864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7.4903</v>
      </c>
      <c r="E54" t="n">
        <v>13.35</v>
      </c>
      <c r="F54" t="n">
        <v>10.55</v>
      </c>
      <c r="G54" t="n">
        <v>70.31</v>
      </c>
      <c r="H54" t="n">
        <v>1.21</v>
      </c>
      <c r="I54" t="n">
        <v>9</v>
      </c>
      <c r="J54" t="n">
        <v>205.84</v>
      </c>
      <c r="K54" t="n">
        <v>53.44</v>
      </c>
      <c r="L54" t="n">
        <v>14</v>
      </c>
      <c r="M54" t="n">
        <v>7</v>
      </c>
      <c r="N54" t="n">
        <v>43.4</v>
      </c>
      <c r="O54" t="n">
        <v>25621.03</v>
      </c>
      <c r="P54" t="n">
        <v>138.66</v>
      </c>
      <c r="Q54" t="n">
        <v>197.75</v>
      </c>
      <c r="R54" t="n">
        <v>32.28</v>
      </c>
      <c r="S54" t="n">
        <v>25.4</v>
      </c>
      <c r="T54" t="n">
        <v>2590.68</v>
      </c>
      <c r="U54" t="n">
        <v>0.79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264.7748744407103</v>
      </c>
      <c r="AB54" t="n">
        <v>362.2766642528346</v>
      </c>
      <c r="AC54" t="n">
        <v>327.701487875035</v>
      </c>
      <c r="AD54" t="n">
        <v>264774.8744407104</v>
      </c>
      <c r="AE54" t="n">
        <v>362276.6642528346</v>
      </c>
      <c r="AF54" t="n">
        <v>1.762325368400498e-06</v>
      </c>
      <c r="AG54" t="n">
        <v>12</v>
      </c>
      <c r="AH54" t="n">
        <v>327701.487875035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7.5251</v>
      </c>
      <c r="E55" t="n">
        <v>13.29</v>
      </c>
      <c r="F55" t="n">
        <v>10.52</v>
      </c>
      <c r="G55" t="n">
        <v>78.92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138.21</v>
      </c>
      <c r="Q55" t="n">
        <v>197.79</v>
      </c>
      <c r="R55" t="n">
        <v>31.49</v>
      </c>
      <c r="S55" t="n">
        <v>25.4</v>
      </c>
      <c r="T55" t="n">
        <v>2201.55</v>
      </c>
      <c r="U55" t="n">
        <v>0.8100000000000001</v>
      </c>
      <c r="V55" t="n">
        <v>0.88</v>
      </c>
      <c r="W55" t="n">
        <v>2.95</v>
      </c>
      <c r="X55" t="n">
        <v>0.13</v>
      </c>
      <c r="Y55" t="n">
        <v>1</v>
      </c>
      <c r="Z55" t="n">
        <v>10</v>
      </c>
      <c r="AA55" t="n">
        <v>263.7040014555053</v>
      </c>
      <c r="AB55" t="n">
        <v>360.8114485908953</v>
      </c>
      <c r="AC55" t="n">
        <v>326.3761103394281</v>
      </c>
      <c r="AD55" t="n">
        <v>263704.0014555053</v>
      </c>
      <c r="AE55" t="n">
        <v>360811.4485908953</v>
      </c>
      <c r="AF55" t="n">
        <v>1.77051314763769e-06</v>
      </c>
      <c r="AG55" t="n">
        <v>12</v>
      </c>
      <c r="AH55" t="n">
        <v>326376.1103394281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7.5254</v>
      </c>
      <c r="E56" t="n">
        <v>13.29</v>
      </c>
      <c r="F56" t="n">
        <v>10.52</v>
      </c>
      <c r="G56" t="n">
        <v>78.91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138.17</v>
      </c>
      <c r="Q56" t="n">
        <v>197.76</v>
      </c>
      <c r="R56" t="n">
        <v>31.51</v>
      </c>
      <c r="S56" t="n">
        <v>25.4</v>
      </c>
      <c r="T56" t="n">
        <v>2212.05</v>
      </c>
      <c r="U56" t="n">
        <v>0.8100000000000001</v>
      </c>
      <c r="V56" t="n">
        <v>0.88</v>
      </c>
      <c r="W56" t="n">
        <v>2.95</v>
      </c>
      <c r="X56" t="n">
        <v>0.13</v>
      </c>
      <c r="Y56" t="n">
        <v>1</v>
      </c>
      <c r="Z56" t="n">
        <v>10</v>
      </c>
      <c r="AA56" t="n">
        <v>263.6696073284588</v>
      </c>
      <c r="AB56" t="n">
        <v>360.7643890289083</v>
      </c>
      <c r="AC56" t="n">
        <v>326.3335420759887</v>
      </c>
      <c r="AD56" t="n">
        <v>263669.6073284587</v>
      </c>
      <c r="AE56" t="n">
        <v>360764.3890289083</v>
      </c>
      <c r="AF56" t="n">
        <v>1.770583731941459e-06</v>
      </c>
      <c r="AG56" t="n">
        <v>12</v>
      </c>
      <c r="AH56" t="n">
        <v>326333.5420759887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7.5229</v>
      </c>
      <c r="E57" t="n">
        <v>13.29</v>
      </c>
      <c r="F57" t="n">
        <v>10.53</v>
      </c>
      <c r="G57" t="n">
        <v>78.95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138.27</v>
      </c>
      <c r="Q57" t="n">
        <v>197.75</v>
      </c>
      <c r="R57" t="n">
        <v>31.46</v>
      </c>
      <c r="S57" t="n">
        <v>25.4</v>
      </c>
      <c r="T57" t="n">
        <v>2186.73</v>
      </c>
      <c r="U57" t="n">
        <v>0.8100000000000001</v>
      </c>
      <c r="V57" t="n">
        <v>0.88</v>
      </c>
      <c r="W57" t="n">
        <v>2.96</v>
      </c>
      <c r="X57" t="n">
        <v>0.14</v>
      </c>
      <c r="Y57" t="n">
        <v>1</v>
      </c>
      <c r="Z57" t="n">
        <v>10</v>
      </c>
      <c r="AA57" t="n">
        <v>263.8229102244757</v>
      </c>
      <c r="AB57" t="n">
        <v>360.9741448144852</v>
      </c>
      <c r="AC57" t="n">
        <v>326.5232790637842</v>
      </c>
      <c r="AD57" t="n">
        <v>263822.9102244757</v>
      </c>
      <c r="AE57" t="n">
        <v>360974.1448144852</v>
      </c>
      <c r="AF57" t="n">
        <v>1.769995529410051e-06</v>
      </c>
      <c r="AG57" t="n">
        <v>12</v>
      </c>
      <c r="AH57" t="n">
        <v>326523.2790637842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7.5227</v>
      </c>
      <c r="E58" t="n">
        <v>13.29</v>
      </c>
      <c r="F58" t="n">
        <v>10.53</v>
      </c>
      <c r="G58" t="n">
        <v>78.95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138.31</v>
      </c>
      <c r="Q58" t="n">
        <v>197.77</v>
      </c>
      <c r="R58" t="n">
        <v>31.49</v>
      </c>
      <c r="S58" t="n">
        <v>25.4</v>
      </c>
      <c r="T58" t="n">
        <v>2202.26</v>
      </c>
      <c r="U58" t="n">
        <v>0.8100000000000001</v>
      </c>
      <c r="V58" t="n">
        <v>0.88</v>
      </c>
      <c r="W58" t="n">
        <v>2.95</v>
      </c>
      <c r="X58" t="n">
        <v>0.14</v>
      </c>
      <c r="Y58" t="n">
        <v>1</v>
      </c>
      <c r="Z58" t="n">
        <v>10</v>
      </c>
      <c r="AA58" t="n">
        <v>263.8554964331194</v>
      </c>
      <c r="AB58" t="n">
        <v>361.0187307027536</v>
      </c>
      <c r="AC58" t="n">
        <v>326.5636097374529</v>
      </c>
      <c r="AD58" t="n">
        <v>263855.4964331193</v>
      </c>
      <c r="AE58" t="n">
        <v>361018.7307027536</v>
      </c>
      <c r="AF58" t="n">
        <v>1.769948473207539e-06</v>
      </c>
      <c r="AG58" t="n">
        <v>12</v>
      </c>
      <c r="AH58" t="n">
        <v>326563.6097374529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7.5248</v>
      </c>
      <c r="E59" t="n">
        <v>13.29</v>
      </c>
      <c r="F59" t="n">
        <v>10.52</v>
      </c>
      <c r="G59" t="n">
        <v>78.92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138.1</v>
      </c>
      <c r="Q59" t="n">
        <v>197.75</v>
      </c>
      <c r="R59" t="n">
        <v>31.51</v>
      </c>
      <c r="S59" t="n">
        <v>25.4</v>
      </c>
      <c r="T59" t="n">
        <v>2209.42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  <c r="AA59" t="n">
        <v>263.629917862404</v>
      </c>
      <c r="AB59" t="n">
        <v>360.7100841504766</v>
      </c>
      <c r="AC59" t="n">
        <v>326.2844199789371</v>
      </c>
      <c r="AD59" t="n">
        <v>263629.917862404</v>
      </c>
      <c r="AE59" t="n">
        <v>360710.0841504766</v>
      </c>
      <c r="AF59" t="n">
        <v>1.770442563333921e-06</v>
      </c>
      <c r="AG59" t="n">
        <v>12</v>
      </c>
      <c r="AH59" t="n">
        <v>326284.4199789371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7.5257</v>
      </c>
      <c r="E60" t="n">
        <v>13.29</v>
      </c>
      <c r="F60" t="n">
        <v>10.52</v>
      </c>
      <c r="G60" t="n">
        <v>78.91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137.95</v>
      </c>
      <c r="Q60" t="n">
        <v>197.77</v>
      </c>
      <c r="R60" t="n">
        <v>31.44</v>
      </c>
      <c r="S60" t="n">
        <v>25.4</v>
      </c>
      <c r="T60" t="n">
        <v>2178.1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263.5050549562555</v>
      </c>
      <c r="AB60" t="n">
        <v>360.5392412137217</v>
      </c>
      <c r="AC60" t="n">
        <v>326.1298820522864</v>
      </c>
      <c r="AD60" t="n">
        <v>263505.0549562555</v>
      </c>
      <c r="AE60" t="n">
        <v>360539.2412137216</v>
      </c>
      <c r="AF60" t="n">
        <v>1.770654316245228e-06</v>
      </c>
      <c r="AG60" t="n">
        <v>12</v>
      </c>
      <c r="AH60" t="n">
        <v>326129.8820522864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7.5219</v>
      </c>
      <c r="E61" t="n">
        <v>13.29</v>
      </c>
      <c r="F61" t="n">
        <v>10.53</v>
      </c>
      <c r="G61" t="n">
        <v>78.95999999999999</v>
      </c>
      <c r="H61" t="n">
        <v>1.34</v>
      </c>
      <c r="I61" t="n">
        <v>8</v>
      </c>
      <c r="J61" t="n">
        <v>208.63</v>
      </c>
      <c r="K61" t="n">
        <v>53.44</v>
      </c>
      <c r="L61" t="n">
        <v>15.75</v>
      </c>
      <c r="M61" t="n">
        <v>6</v>
      </c>
      <c r="N61" t="n">
        <v>44.45</v>
      </c>
      <c r="O61" t="n">
        <v>25965.5</v>
      </c>
      <c r="P61" t="n">
        <v>137.98</v>
      </c>
      <c r="Q61" t="n">
        <v>197.78</v>
      </c>
      <c r="R61" t="n">
        <v>31.68</v>
      </c>
      <c r="S61" t="n">
        <v>25.4</v>
      </c>
      <c r="T61" t="n">
        <v>2297.31</v>
      </c>
      <c r="U61" t="n">
        <v>0.8</v>
      </c>
      <c r="V61" t="n">
        <v>0.88</v>
      </c>
      <c r="W61" t="n">
        <v>2.95</v>
      </c>
      <c r="X61" t="n">
        <v>0.14</v>
      </c>
      <c r="Y61" t="n">
        <v>1</v>
      </c>
      <c r="Z61" t="n">
        <v>10</v>
      </c>
      <c r="AA61" t="n">
        <v>263.6313524612787</v>
      </c>
      <c r="AB61" t="n">
        <v>360.712047031947</v>
      </c>
      <c r="AC61" t="n">
        <v>326.2861955257548</v>
      </c>
      <c r="AD61" t="n">
        <v>263631.3524612787</v>
      </c>
      <c r="AE61" t="n">
        <v>360712.047031947</v>
      </c>
      <c r="AF61" t="n">
        <v>1.769760248397488e-06</v>
      </c>
      <c r="AG61" t="n">
        <v>12</v>
      </c>
      <c r="AH61" t="n">
        <v>326286.1955257548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7.5241</v>
      </c>
      <c r="E62" t="n">
        <v>13.29</v>
      </c>
      <c r="F62" t="n">
        <v>10.52</v>
      </c>
      <c r="G62" t="n">
        <v>78.93000000000001</v>
      </c>
      <c r="H62" t="n">
        <v>1.36</v>
      </c>
      <c r="I62" t="n">
        <v>8</v>
      </c>
      <c r="J62" t="n">
        <v>209.03</v>
      </c>
      <c r="K62" t="n">
        <v>53.44</v>
      </c>
      <c r="L62" t="n">
        <v>16</v>
      </c>
      <c r="M62" t="n">
        <v>6</v>
      </c>
      <c r="N62" t="n">
        <v>44.6</v>
      </c>
      <c r="O62" t="n">
        <v>26014.91</v>
      </c>
      <c r="P62" t="n">
        <v>137.49</v>
      </c>
      <c r="Q62" t="n">
        <v>197.78</v>
      </c>
      <c r="R62" t="n">
        <v>31.41</v>
      </c>
      <c r="S62" t="n">
        <v>25.4</v>
      </c>
      <c r="T62" t="n">
        <v>2163.3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263.201477641155</v>
      </c>
      <c r="AB62" t="n">
        <v>360.1238733383151</v>
      </c>
      <c r="AC62" t="n">
        <v>325.7541563039363</v>
      </c>
      <c r="AD62" t="n">
        <v>263201.477641155</v>
      </c>
      <c r="AE62" t="n">
        <v>360123.8733383152</v>
      </c>
      <c r="AF62" t="n">
        <v>1.770277866625127e-06</v>
      </c>
      <c r="AG62" t="n">
        <v>12</v>
      </c>
      <c r="AH62" t="n">
        <v>325754.1563039363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7.5193</v>
      </c>
      <c r="E63" t="n">
        <v>13.3</v>
      </c>
      <c r="F63" t="n">
        <v>10.53</v>
      </c>
      <c r="G63" t="n">
        <v>79</v>
      </c>
      <c r="H63" t="n">
        <v>1.38</v>
      </c>
      <c r="I63" t="n">
        <v>8</v>
      </c>
      <c r="J63" t="n">
        <v>209.43</v>
      </c>
      <c r="K63" t="n">
        <v>53.44</v>
      </c>
      <c r="L63" t="n">
        <v>16.25</v>
      </c>
      <c r="M63" t="n">
        <v>6</v>
      </c>
      <c r="N63" t="n">
        <v>44.75</v>
      </c>
      <c r="O63" t="n">
        <v>26064.38</v>
      </c>
      <c r="P63" t="n">
        <v>137.29</v>
      </c>
      <c r="Q63" t="n">
        <v>197.77</v>
      </c>
      <c r="R63" t="n">
        <v>31.83</v>
      </c>
      <c r="S63" t="n">
        <v>25.4</v>
      </c>
      <c r="T63" t="n">
        <v>2372.15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  <c r="AA63" t="n">
        <v>263.1793826790812</v>
      </c>
      <c r="AB63" t="n">
        <v>360.0936420364449</v>
      </c>
      <c r="AC63" t="n">
        <v>325.7268102350866</v>
      </c>
      <c r="AD63" t="n">
        <v>263179.3826790812</v>
      </c>
      <c r="AE63" t="n">
        <v>360093.6420364449</v>
      </c>
      <c r="AF63" t="n">
        <v>1.769148517764825e-06</v>
      </c>
      <c r="AG63" t="n">
        <v>12</v>
      </c>
      <c r="AH63" t="n">
        <v>325726.8102350867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7.5554</v>
      </c>
      <c r="E64" t="n">
        <v>13.24</v>
      </c>
      <c r="F64" t="n">
        <v>10.51</v>
      </c>
      <c r="G64" t="n">
        <v>90.05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137.07</v>
      </c>
      <c r="Q64" t="n">
        <v>197.75</v>
      </c>
      <c r="R64" t="n">
        <v>31.03</v>
      </c>
      <c r="S64" t="n">
        <v>25.4</v>
      </c>
      <c r="T64" t="n">
        <v>1975.94</v>
      </c>
      <c r="U64" t="n">
        <v>0.82</v>
      </c>
      <c r="V64" t="n">
        <v>0.89</v>
      </c>
      <c r="W64" t="n">
        <v>2.95</v>
      </c>
      <c r="X64" t="n">
        <v>0.12</v>
      </c>
      <c r="Y64" t="n">
        <v>1</v>
      </c>
      <c r="Z64" t="n">
        <v>10</v>
      </c>
      <c r="AA64" t="n">
        <v>262.2975435935155</v>
      </c>
      <c r="AB64" t="n">
        <v>358.8870708955792</v>
      </c>
      <c r="AC64" t="n">
        <v>324.6353925504719</v>
      </c>
      <c r="AD64" t="n">
        <v>262297.5435935155</v>
      </c>
      <c r="AE64" t="n">
        <v>358887.0708955792</v>
      </c>
      <c r="AF64" t="n">
        <v>1.777642162318348e-06</v>
      </c>
      <c r="AG64" t="n">
        <v>12</v>
      </c>
      <c r="AH64" t="n">
        <v>324635.3925504719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7.5524</v>
      </c>
      <c r="E65" t="n">
        <v>13.24</v>
      </c>
      <c r="F65" t="n">
        <v>10.51</v>
      </c>
      <c r="G65" t="n">
        <v>90.09999999999999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137.41</v>
      </c>
      <c r="Q65" t="n">
        <v>197.77</v>
      </c>
      <c r="R65" t="n">
        <v>31.11</v>
      </c>
      <c r="S65" t="n">
        <v>25.4</v>
      </c>
      <c r="T65" t="n">
        <v>2014.42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262.5964629766457</v>
      </c>
      <c r="AB65" t="n">
        <v>359.2960655829703</v>
      </c>
      <c r="AC65" t="n">
        <v>325.005353358926</v>
      </c>
      <c r="AD65" t="n">
        <v>262596.4629766457</v>
      </c>
      <c r="AE65" t="n">
        <v>359296.0655829703</v>
      </c>
      <c r="AF65" t="n">
        <v>1.776936319280659e-06</v>
      </c>
      <c r="AG65" t="n">
        <v>12</v>
      </c>
      <c r="AH65" t="n">
        <v>325005.353358926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7.553</v>
      </c>
      <c r="E66" t="n">
        <v>13.24</v>
      </c>
      <c r="F66" t="n">
        <v>10.51</v>
      </c>
      <c r="G66" t="n">
        <v>90.09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5</v>
      </c>
      <c r="N66" t="n">
        <v>45.21</v>
      </c>
      <c r="O66" t="n">
        <v>26213.09</v>
      </c>
      <c r="P66" t="n">
        <v>137.44</v>
      </c>
      <c r="Q66" t="n">
        <v>197.75</v>
      </c>
      <c r="R66" t="n">
        <v>31.09</v>
      </c>
      <c r="S66" t="n">
        <v>25.4</v>
      </c>
      <c r="T66" t="n">
        <v>2005.13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262.60726938974</v>
      </c>
      <c r="AB66" t="n">
        <v>359.3108513941113</v>
      </c>
      <c r="AC66" t="n">
        <v>325.0187280330038</v>
      </c>
      <c r="AD66" t="n">
        <v>262607.26938974</v>
      </c>
      <c r="AE66" t="n">
        <v>359310.8513941113</v>
      </c>
      <c r="AF66" t="n">
        <v>1.777077487888197e-06</v>
      </c>
      <c r="AG66" t="n">
        <v>12</v>
      </c>
      <c r="AH66" t="n">
        <v>325018.7280330037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7.5586</v>
      </c>
      <c r="E67" t="n">
        <v>13.23</v>
      </c>
      <c r="F67" t="n">
        <v>10.5</v>
      </c>
      <c r="G67" t="n">
        <v>90.01000000000001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5</v>
      </c>
      <c r="N67" t="n">
        <v>45.36</v>
      </c>
      <c r="O67" t="n">
        <v>26262.77</v>
      </c>
      <c r="P67" t="n">
        <v>137.24</v>
      </c>
      <c r="Q67" t="n">
        <v>197.76</v>
      </c>
      <c r="R67" t="n">
        <v>30.84</v>
      </c>
      <c r="S67" t="n">
        <v>25.4</v>
      </c>
      <c r="T67" t="n">
        <v>1883.54</v>
      </c>
      <c r="U67" t="n">
        <v>0.82</v>
      </c>
      <c r="V67" t="n">
        <v>0.89</v>
      </c>
      <c r="W67" t="n">
        <v>2.95</v>
      </c>
      <c r="X67" t="n">
        <v>0.11</v>
      </c>
      <c r="Y67" t="n">
        <v>1</v>
      </c>
      <c r="Z67" t="n">
        <v>10</v>
      </c>
      <c r="AA67" t="n">
        <v>262.3272371374011</v>
      </c>
      <c r="AB67" t="n">
        <v>358.9276989123101</v>
      </c>
      <c r="AC67" t="n">
        <v>324.6721430863078</v>
      </c>
      <c r="AD67" t="n">
        <v>262327.2371374011</v>
      </c>
      <c r="AE67" t="n">
        <v>358927.6989123101</v>
      </c>
      <c r="AF67" t="n">
        <v>1.77839506155855e-06</v>
      </c>
      <c r="AG67" t="n">
        <v>12</v>
      </c>
      <c r="AH67" t="n">
        <v>324672.1430863078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7.553</v>
      </c>
      <c r="E68" t="n">
        <v>13.24</v>
      </c>
      <c r="F68" t="n">
        <v>10.51</v>
      </c>
      <c r="G68" t="n">
        <v>90.09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5</v>
      </c>
      <c r="N68" t="n">
        <v>45.51</v>
      </c>
      <c r="O68" t="n">
        <v>26312.5</v>
      </c>
      <c r="P68" t="n">
        <v>137.33</v>
      </c>
      <c r="Q68" t="n">
        <v>197.75</v>
      </c>
      <c r="R68" t="n">
        <v>31.11</v>
      </c>
      <c r="S68" t="n">
        <v>25.4</v>
      </c>
      <c r="T68" t="n">
        <v>2016.93</v>
      </c>
      <c r="U68" t="n">
        <v>0.82</v>
      </c>
      <c r="V68" t="n">
        <v>0.89</v>
      </c>
      <c r="W68" t="n">
        <v>2.95</v>
      </c>
      <c r="X68" t="n">
        <v>0.12</v>
      </c>
      <c r="Y68" t="n">
        <v>1</v>
      </c>
      <c r="Z68" t="n">
        <v>10</v>
      </c>
      <c r="AA68" t="n">
        <v>262.5280140683624</v>
      </c>
      <c r="AB68" t="n">
        <v>359.2024107669043</v>
      </c>
      <c r="AC68" t="n">
        <v>324.9206368270602</v>
      </c>
      <c r="AD68" t="n">
        <v>262528.0140683624</v>
      </c>
      <c r="AE68" t="n">
        <v>359202.4107669044</v>
      </c>
      <c r="AF68" t="n">
        <v>1.777077487888197e-06</v>
      </c>
      <c r="AG68" t="n">
        <v>12</v>
      </c>
      <c r="AH68" t="n">
        <v>324920.6368270601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7.5516</v>
      </c>
      <c r="E69" t="n">
        <v>13.24</v>
      </c>
      <c r="F69" t="n">
        <v>10.51</v>
      </c>
      <c r="G69" t="n">
        <v>90.11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5</v>
      </c>
      <c r="N69" t="n">
        <v>45.67</v>
      </c>
      <c r="O69" t="n">
        <v>26362.28</v>
      </c>
      <c r="P69" t="n">
        <v>137.33</v>
      </c>
      <c r="Q69" t="n">
        <v>197.76</v>
      </c>
      <c r="R69" t="n">
        <v>31.29</v>
      </c>
      <c r="S69" t="n">
        <v>25.4</v>
      </c>
      <c r="T69" t="n">
        <v>2107.04</v>
      </c>
      <c r="U69" t="n">
        <v>0.8100000000000001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262.5532262947751</v>
      </c>
      <c r="AB69" t="n">
        <v>359.2369072473672</v>
      </c>
      <c r="AC69" t="n">
        <v>324.9518410118437</v>
      </c>
      <c r="AD69" t="n">
        <v>262553.2262947751</v>
      </c>
      <c r="AE69" t="n">
        <v>359236.9072473672</v>
      </c>
      <c r="AF69" t="n">
        <v>1.776748094470609e-06</v>
      </c>
      <c r="AG69" t="n">
        <v>12</v>
      </c>
      <c r="AH69" t="n">
        <v>324951.8410118436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7.5556</v>
      </c>
      <c r="E70" t="n">
        <v>13.24</v>
      </c>
      <c r="F70" t="n">
        <v>10.51</v>
      </c>
      <c r="G70" t="n">
        <v>90.05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5</v>
      </c>
      <c r="N70" t="n">
        <v>45.82</v>
      </c>
      <c r="O70" t="n">
        <v>26412.11</v>
      </c>
      <c r="P70" t="n">
        <v>137.05</v>
      </c>
      <c r="Q70" t="n">
        <v>197.75</v>
      </c>
      <c r="R70" t="n">
        <v>31.02</v>
      </c>
      <c r="S70" t="n">
        <v>25.4</v>
      </c>
      <c r="T70" t="n">
        <v>1971.84</v>
      </c>
      <c r="U70" t="n">
        <v>0.82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262.279544754628</v>
      </c>
      <c r="AB70" t="n">
        <v>358.8624440901606</v>
      </c>
      <c r="AC70" t="n">
        <v>324.6131160927985</v>
      </c>
      <c r="AD70" t="n">
        <v>262279.544754628</v>
      </c>
      <c r="AE70" t="n">
        <v>358862.4440901606</v>
      </c>
      <c r="AF70" t="n">
        <v>1.777689218520861e-06</v>
      </c>
      <c r="AG70" t="n">
        <v>12</v>
      </c>
      <c r="AH70" t="n">
        <v>324613.1160927985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7.5519</v>
      </c>
      <c r="E71" t="n">
        <v>13.24</v>
      </c>
      <c r="F71" t="n">
        <v>10.51</v>
      </c>
      <c r="G71" t="n">
        <v>90.11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5</v>
      </c>
      <c r="N71" t="n">
        <v>45.97</v>
      </c>
      <c r="O71" t="n">
        <v>26462</v>
      </c>
      <c r="P71" t="n">
        <v>136.81</v>
      </c>
      <c r="Q71" t="n">
        <v>197.75</v>
      </c>
      <c r="R71" t="n">
        <v>31.23</v>
      </c>
      <c r="S71" t="n">
        <v>25.4</v>
      </c>
      <c r="T71" t="n">
        <v>2074.51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262.1731067959381</v>
      </c>
      <c r="AB71" t="n">
        <v>358.7168109793697</v>
      </c>
      <c r="AC71" t="n">
        <v>324.481382001704</v>
      </c>
      <c r="AD71" t="n">
        <v>262173.1067959381</v>
      </c>
      <c r="AE71" t="n">
        <v>358716.8109793697</v>
      </c>
      <c r="AF71" t="n">
        <v>1.776818678774378e-06</v>
      </c>
      <c r="AG71" t="n">
        <v>12</v>
      </c>
      <c r="AH71" t="n">
        <v>324481.3820017041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7.5526</v>
      </c>
      <c r="E72" t="n">
        <v>13.24</v>
      </c>
      <c r="F72" t="n">
        <v>10.51</v>
      </c>
      <c r="G72" t="n">
        <v>90.09999999999999</v>
      </c>
      <c r="H72" t="n">
        <v>1.54</v>
      </c>
      <c r="I72" t="n">
        <v>7</v>
      </c>
      <c r="J72" t="n">
        <v>213.06</v>
      </c>
      <c r="K72" t="n">
        <v>53.44</v>
      </c>
      <c r="L72" t="n">
        <v>18.5</v>
      </c>
      <c r="M72" t="n">
        <v>5</v>
      </c>
      <c r="N72" t="n">
        <v>46.13</v>
      </c>
      <c r="O72" t="n">
        <v>26511.94</v>
      </c>
      <c r="P72" t="n">
        <v>136.56</v>
      </c>
      <c r="Q72" t="n">
        <v>197.77</v>
      </c>
      <c r="R72" t="n">
        <v>31.16</v>
      </c>
      <c r="S72" t="n">
        <v>25.4</v>
      </c>
      <c r="T72" t="n">
        <v>2042.51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261.9803999756195</v>
      </c>
      <c r="AB72" t="n">
        <v>358.4531410061848</v>
      </c>
      <c r="AC72" t="n">
        <v>324.2428763206969</v>
      </c>
      <c r="AD72" t="n">
        <v>261980.3999756195</v>
      </c>
      <c r="AE72" t="n">
        <v>358453.1410061848</v>
      </c>
      <c r="AF72" t="n">
        <v>1.776983375483172e-06</v>
      </c>
      <c r="AG72" t="n">
        <v>12</v>
      </c>
      <c r="AH72" t="n">
        <v>324242.8763206969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7.5507</v>
      </c>
      <c r="E73" t="n">
        <v>13.24</v>
      </c>
      <c r="F73" t="n">
        <v>10.51</v>
      </c>
      <c r="G73" t="n">
        <v>90.13</v>
      </c>
      <c r="H73" t="n">
        <v>1.56</v>
      </c>
      <c r="I73" t="n">
        <v>7</v>
      </c>
      <c r="J73" t="n">
        <v>213.47</v>
      </c>
      <c r="K73" t="n">
        <v>53.44</v>
      </c>
      <c r="L73" t="n">
        <v>18.75</v>
      </c>
      <c r="M73" t="n">
        <v>5</v>
      </c>
      <c r="N73" t="n">
        <v>46.28</v>
      </c>
      <c r="O73" t="n">
        <v>26561.93</v>
      </c>
      <c r="P73" t="n">
        <v>136.38</v>
      </c>
      <c r="Q73" t="n">
        <v>197.77</v>
      </c>
      <c r="R73" t="n">
        <v>31.33</v>
      </c>
      <c r="S73" t="n">
        <v>25.4</v>
      </c>
      <c r="T73" t="n">
        <v>2126.02</v>
      </c>
      <c r="U73" t="n">
        <v>0.8100000000000001</v>
      </c>
      <c r="V73" t="n">
        <v>0.88</v>
      </c>
      <c r="W73" t="n">
        <v>2.95</v>
      </c>
      <c r="X73" t="n">
        <v>0.12</v>
      </c>
      <c r="Y73" t="n">
        <v>1</v>
      </c>
      <c r="Z73" t="n">
        <v>10</v>
      </c>
      <c r="AA73" t="n">
        <v>261.8847528190359</v>
      </c>
      <c r="AB73" t="n">
        <v>358.3222723468925</v>
      </c>
      <c r="AC73" t="n">
        <v>324.1244975825721</v>
      </c>
      <c r="AD73" t="n">
        <v>261884.7528190359</v>
      </c>
      <c r="AE73" t="n">
        <v>358322.2723468925</v>
      </c>
      <c r="AF73" t="n">
        <v>1.776536341559302e-06</v>
      </c>
      <c r="AG73" t="n">
        <v>12</v>
      </c>
      <c r="AH73" t="n">
        <v>324124.4975825721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7.5526</v>
      </c>
      <c r="E74" t="n">
        <v>13.24</v>
      </c>
      <c r="F74" t="n">
        <v>10.51</v>
      </c>
      <c r="G74" t="n">
        <v>90.09999999999999</v>
      </c>
      <c r="H74" t="n">
        <v>1.58</v>
      </c>
      <c r="I74" t="n">
        <v>7</v>
      </c>
      <c r="J74" t="n">
        <v>213.87</v>
      </c>
      <c r="K74" t="n">
        <v>53.44</v>
      </c>
      <c r="L74" t="n">
        <v>19</v>
      </c>
      <c r="M74" t="n">
        <v>5</v>
      </c>
      <c r="N74" t="n">
        <v>46.44</v>
      </c>
      <c r="O74" t="n">
        <v>26611.98</v>
      </c>
      <c r="P74" t="n">
        <v>135.98</v>
      </c>
      <c r="Q74" t="n">
        <v>197.77</v>
      </c>
      <c r="R74" t="n">
        <v>31.19</v>
      </c>
      <c r="S74" t="n">
        <v>25.4</v>
      </c>
      <c r="T74" t="n">
        <v>2056.14</v>
      </c>
      <c r="U74" t="n">
        <v>0.8100000000000001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261.5624861487472</v>
      </c>
      <c r="AB74" t="n">
        <v>357.8813328712012</v>
      </c>
      <c r="AC74" t="n">
        <v>323.7256407515784</v>
      </c>
      <c r="AD74" t="n">
        <v>261562.4861487471</v>
      </c>
      <c r="AE74" t="n">
        <v>357881.3328712012</v>
      </c>
      <c r="AF74" t="n">
        <v>1.776983375483172e-06</v>
      </c>
      <c r="AG74" t="n">
        <v>12</v>
      </c>
      <c r="AH74" t="n">
        <v>323725.6407515784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7.5557</v>
      </c>
      <c r="E75" t="n">
        <v>13.24</v>
      </c>
      <c r="F75" t="n">
        <v>10.51</v>
      </c>
      <c r="G75" t="n">
        <v>90.05</v>
      </c>
      <c r="H75" t="n">
        <v>1.6</v>
      </c>
      <c r="I75" t="n">
        <v>7</v>
      </c>
      <c r="J75" t="n">
        <v>214.28</v>
      </c>
      <c r="K75" t="n">
        <v>53.44</v>
      </c>
      <c r="L75" t="n">
        <v>19.25</v>
      </c>
      <c r="M75" t="n">
        <v>5</v>
      </c>
      <c r="N75" t="n">
        <v>46.6</v>
      </c>
      <c r="O75" t="n">
        <v>26662.08</v>
      </c>
      <c r="P75" t="n">
        <v>135.61</v>
      </c>
      <c r="Q75" t="n">
        <v>197.75</v>
      </c>
      <c r="R75" t="n">
        <v>31.04</v>
      </c>
      <c r="S75" t="n">
        <v>25.4</v>
      </c>
      <c r="T75" t="n">
        <v>1981.52</v>
      </c>
      <c r="U75" t="n">
        <v>0.82</v>
      </c>
      <c r="V75" t="n">
        <v>0.89</v>
      </c>
      <c r="W75" t="n">
        <v>2.95</v>
      </c>
      <c r="X75" t="n">
        <v>0.12</v>
      </c>
      <c r="Y75" t="n">
        <v>1</v>
      </c>
      <c r="Z75" t="n">
        <v>10</v>
      </c>
      <c r="AA75" t="n">
        <v>261.2405946951476</v>
      </c>
      <c r="AB75" t="n">
        <v>357.4409067835377</v>
      </c>
      <c r="AC75" t="n">
        <v>323.3272483115796</v>
      </c>
      <c r="AD75" t="n">
        <v>261240.5946951477</v>
      </c>
      <c r="AE75" t="n">
        <v>357440.9067835378</v>
      </c>
      <c r="AF75" t="n">
        <v>1.777712746622117e-06</v>
      </c>
      <c r="AG75" t="n">
        <v>12</v>
      </c>
      <c r="AH75" t="n">
        <v>323327.2483115796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7.5869</v>
      </c>
      <c r="E76" t="n">
        <v>13.18</v>
      </c>
      <c r="F76" t="n">
        <v>10.49</v>
      </c>
      <c r="G76" t="n">
        <v>104.89</v>
      </c>
      <c r="H76" t="n">
        <v>1.61</v>
      </c>
      <c r="I76" t="n">
        <v>6</v>
      </c>
      <c r="J76" t="n">
        <v>214.69</v>
      </c>
      <c r="K76" t="n">
        <v>53.44</v>
      </c>
      <c r="L76" t="n">
        <v>19.5</v>
      </c>
      <c r="M76" t="n">
        <v>4</v>
      </c>
      <c r="N76" t="n">
        <v>46.75</v>
      </c>
      <c r="O76" t="n">
        <v>26712.23</v>
      </c>
      <c r="P76" t="n">
        <v>135.3</v>
      </c>
      <c r="Q76" t="n">
        <v>197.77</v>
      </c>
      <c r="R76" t="n">
        <v>30.47</v>
      </c>
      <c r="S76" t="n">
        <v>25.4</v>
      </c>
      <c r="T76" t="n">
        <v>1702.61</v>
      </c>
      <c r="U76" t="n">
        <v>0.83</v>
      </c>
      <c r="V76" t="n">
        <v>0.89</v>
      </c>
      <c r="W76" t="n">
        <v>2.95</v>
      </c>
      <c r="X76" t="n">
        <v>0.1</v>
      </c>
      <c r="Y76" t="n">
        <v>1</v>
      </c>
      <c r="Z76" t="n">
        <v>10</v>
      </c>
      <c r="AA76" t="n">
        <v>260.3940872763871</v>
      </c>
      <c r="AB76" t="n">
        <v>356.282677987918</v>
      </c>
      <c r="AC76" t="n">
        <v>322.2795592466295</v>
      </c>
      <c r="AD76" t="n">
        <v>260394.0872763871</v>
      </c>
      <c r="AE76" t="n">
        <v>356282.677987918</v>
      </c>
      <c r="AF76" t="n">
        <v>1.785053514214082e-06</v>
      </c>
      <c r="AG76" t="n">
        <v>12</v>
      </c>
      <c r="AH76" t="n">
        <v>322279.5592466295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7.5901</v>
      </c>
      <c r="E77" t="n">
        <v>13.18</v>
      </c>
      <c r="F77" t="n">
        <v>10.48</v>
      </c>
      <c r="G77" t="n">
        <v>104.83</v>
      </c>
      <c r="H77" t="n">
        <v>1.63</v>
      </c>
      <c r="I77" t="n">
        <v>6</v>
      </c>
      <c r="J77" t="n">
        <v>215.09</v>
      </c>
      <c r="K77" t="n">
        <v>53.44</v>
      </c>
      <c r="L77" t="n">
        <v>19.75</v>
      </c>
      <c r="M77" t="n">
        <v>4</v>
      </c>
      <c r="N77" t="n">
        <v>46.91</v>
      </c>
      <c r="O77" t="n">
        <v>26762.44</v>
      </c>
      <c r="P77" t="n">
        <v>135.24</v>
      </c>
      <c r="Q77" t="n">
        <v>197.75</v>
      </c>
      <c r="R77" t="n">
        <v>30.22</v>
      </c>
      <c r="S77" t="n">
        <v>25.4</v>
      </c>
      <c r="T77" t="n">
        <v>1573.84</v>
      </c>
      <c r="U77" t="n">
        <v>0.84</v>
      </c>
      <c r="V77" t="n">
        <v>0.89</v>
      </c>
      <c r="W77" t="n">
        <v>2.95</v>
      </c>
      <c r="X77" t="n">
        <v>0.09</v>
      </c>
      <c r="Y77" t="n">
        <v>1</v>
      </c>
      <c r="Z77" t="n">
        <v>10</v>
      </c>
      <c r="AA77" t="n">
        <v>260.2595544257828</v>
      </c>
      <c r="AB77" t="n">
        <v>356.0986042065507</v>
      </c>
      <c r="AC77" t="n">
        <v>322.1130532086067</v>
      </c>
      <c r="AD77" t="n">
        <v>260259.5544257828</v>
      </c>
      <c r="AE77" t="n">
        <v>356098.6042065507</v>
      </c>
      <c r="AF77" t="n">
        <v>1.785806413454284e-06</v>
      </c>
      <c r="AG77" t="n">
        <v>12</v>
      </c>
      <c r="AH77" t="n">
        <v>322113.0532086067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7.5869</v>
      </c>
      <c r="E78" t="n">
        <v>13.18</v>
      </c>
      <c r="F78" t="n">
        <v>10.49</v>
      </c>
      <c r="G78" t="n">
        <v>104.89</v>
      </c>
      <c r="H78" t="n">
        <v>1.65</v>
      </c>
      <c r="I78" t="n">
        <v>6</v>
      </c>
      <c r="J78" t="n">
        <v>215.5</v>
      </c>
      <c r="K78" t="n">
        <v>53.44</v>
      </c>
      <c r="L78" t="n">
        <v>20</v>
      </c>
      <c r="M78" t="n">
        <v>4</v>
      </c>
      <c r="N78" t="n">
        <v>47.07</v>
      </c>
      <c r="O78" t="n">
        <v>26812.71</v>
      </c>
      <c r="P78" t="n">
        <v>135.38</v>
      </c>
      <c r="Q78" t="n">
        <v>197.77</v>
      </c>
      <c r="R78" t="n">
        <v>30.38</v>
      </c>
      <c r="S78" t="n">
        <v>25.4</v>
      </c>
      <c r="T78" t="n">
        <v>1656.92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260.4514699604025</v>
      </c>
      <c r="AB78" t="n">
        <v>356.3611915077332</v>
      </c>
      <c r="AC78" t="n">
        <v>322.350579546308</v>
      </c>
      <c r="AD78" t="n">
        <v>260451.4699604025</v>
      </c>
      <c r="AE78" t="n">
        <v>356361.1915077333</v>
      </c>
      <c r="AF78" t="n">
        <v>1.785053514214082e-06</v>
      </c>
      <c r="AG78" t="n">
        <v>12</v>
      </c>
      <c r="AH78" t="n">
        <v>322350.579546308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7.5884</v>
      </c>
      <c r="E79" t="n">
        <v>13.18</v>
      </c>
      <c r="F79" t="n">
        <v>10.49</v>
      </c>
      <c r="G79" t="n">
        <v>104.86</v>
      </c>
      <c r="H79" t="n">
        <v>1.67</v>
      </c>
      <c r="I79" t="n">
        <v>6</v>
      </c>
      <c r="J79" t="n">
        <v>215.91</v>
      </c>
      <c r="K79" t="n">
        <v>53.44</v>
      </c>
      <c r="L79" t="n">
        <v>20.25</v>
      </c>
      <c r="M79" t="n">
        <v>4</v>
      </c>
      <c r="N79" t="n">
        <v>47.23</v>
      </c>
      <c r="O79" t="n">
        <v>26863.02</v>
      </c>
      <c r="P79" t="n">
        <v>135.53</v>
      </c>
      <c r="Q79" t="n">
        <v>197.81</v>
      </c>
      <c r="R79" t="n">
        <v>30.35</v>
      </c>
      <c r="S79" t="n">
        <v>25.4</v>
      </c>
      <c r="T79" t="n">
        <v>1641.72</v>
      </c>
      <c r="U79" t="n">
        <v>0.84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  <c r="AA79" t="n">
        <v>260.5325695963337</v>
      </c>
      <c r="AB79" t="n">
        <v>356.4721556074778</v>
      </c>
      <c r="AC79" t="n">
        <v>322.4509533881119</v>
      </c>
      <c r="AD79" t="n">
        <v>260532.5695963337</v>
      </c>
      <c r="AE79" t="n">
        <v>356472.1556074778</v>
      </c>
      <c r="AF79" t="n">
        <v>1.785406435732927e-06</v>
      </c>
      <c r="AG79" t="n">
        <v>12</v>
      </c>
      <c r="AH79" t="n">
        <v>322450.953388112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7.5889</v>
      </c>
      <c r="E80" t="n">
        <v>13.18</v>
      </c>
      <c r="F80" t="n">
        <v>10.49</v>
      </c>
      <c r="G80" t="n">
        <v>104.85</v>
      </c>
      <c r="H80" t="n">
        <v>1.68</v>
      </c>
      <c r="I80" t="n">
        <v>6</v>
      </c>
      <c r="J80" t="n">
        <v>216.32</v>
      </c>
      <c r="K80" t="n">
        <v>53.44</v>
      </c>
      <c r="L80" t="n">
        <v>20.5</v>
      </c>
      <c r="M80" t="n">
        <v>4</v>
      </c>
      <c r="N80" t="n">
        <v>47.38</v>
      </c>
      <c r="O80" t="n">
        <v>26913.4</v>
      </c>
      <c r="P80" t="n">
        <v>135.69</v>
      </c>
      <c r="Q80" t="n">
        <v>197.75</v>
      </c>
      <c r="R80" t="n">
        <v>30.4</v>
      </c>
      <c r="S80" t="n">
        <v>25.4</v>
      </c>
      <c r="T80" t="n">
        <v>1664.23</v>
      </c>
      <c r="U80" t="n">
        <v>0.84</v>
      </c>
      <c r="V80" t="n">
        <v>0.89</v>
      </c>
      <c r="W80" t="n">
        <v>2.95</v>
      </c>
      <c r="X80" t="n">
        <v>0.1</v>
      </c>
      <c r="Y80" t="n">
        <v>1</v>
      </c>
      <c r="Z80" t="n">
        <v>10</v>
      </c>
      <c r="AA80" t="n">
        <v>260.6384760805823</v>
      </c>
      <c r="AB80" t="n">
        <v>356.617061531491</v>
      </c>
      <c r="AC80" t="n">
        <v>322.5820296941142</v>
      </c>
      <c r="AD80" t="n">
        <v>260638.4760805823</v>
      </c>
      <c r="AE80" t="n">
        <v>356617.061531491</v>
      </c>
      <c r="AF80" t="n">
        <v>1.785524076239208e-06</v>
      </c>
      <c r="AG80" t="n">
        <v>12</v>
      </c>
      <c r="AH80" t="n">
        <v>322582.0296941142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7.5869</v>
      </c>
      <c r="E81" t="n">
        <v>13.18</v>
      </c>
      <c r="F81" t="n">
        <v>10.49</v>
      </c>
      <c r="G81" t="n">
        <v>104.89</v>
      </c>
      <c r="H81" t="n">
        <v>1.7</v>
      </c>
      <c r="I81" t="n">
        <v>6</v>
      </c>
      <c r="J81" t="n">
        <v>216.73</v>
      </c>
      <c r="K81" t="n">
        <v>53.44</v>
      </c>
      <c r="L81" t="n">
        <v>20.75</v>
      </c>
      <c r="M81" t="n">
        <v>4</v>
      </c>
      <c r="N81" t="n">
        <v>47.54</v>
      </c>
      <c r="O81" t="n">
        <v>26963.82</v>
      </c>
      <c r="P81" t="n">
        <v>135.94</v>
      </c>
      <c r="Q81" t="n">
        <v>197.75</v>
      </c>
      <c r="R81" t="n">
        <v>30.43</v>
      </c>
      <c r="S81" t="n">
        <v>25.4</v>
      </c>
      <c r="T81" t="n">
        <v>1679.04</v>
      </c>
      <c r="U81" t="n">
        <v>0.83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  <c r="AA81" t="n">
        <v>260.8531487485106</v>
      </c>
      <c r="AB81" t="n">
        <v>356.9107861464401</v>
      </c>
      <c r="AC81" t="n">
        <v>322.8477216440575</v>
      </c>
      <c r="AD81" t="n">
        <v>260853.1487485106</v>
      </c>
      <c r="AE81" t="n">
        <v>356910.7861464401</v>
      </c>
      <c r="AF81" t="n">
        <v>1.785053514214082e-06</v>
      </c>
      <c r="AG81" t="n">
        <v>12</v>
      </c>
      <c r="AH81" t="n">
        <v>322847.7216440575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7.5953</v>
      </c>
      <c r="E82" t="n">
        <v>13.17</v>
      </c>
      <c r="F82" t="n">
        <v>10.47</v>
      </c>
      <c r="G82" t="n">
        <v>104.74</v>
      </c>
      <c r="H82" t="n">
        <v>1.72</v>
      </c>
      <c r="I82" t="n">
        <v>6</v>
      </c>
      <c r="J82" t="n">
        <v>217.14</v>
      </c>
      <c r="K82" t="n">
        <v>53.44</v>
      </c>
      <c r="L82" t="n">
        <v>21</v>
      </c>
      <c r="M82" t="n">
        <v>4</v>
      </c>
      <c r="N82" t="n">
        <v>47.7</v>
      </c>
      <c r="O82" t="n">
        <v>27014.3</v>
      </c>
      <c r="P82" t="n">
        <v>135.43</v>
      </c>
      <c r="Q82" t="n">
        <v>197.75</v>
      </c>
      <c r="R82" t="n">
        <v>30.03</v>
      </c>
      <c r="S82" t="n">
        <v>25.4</v>
      </c>
      <c r="T82" t="n">
        <v>1481.13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260.2690800242758</v>
      </c>
      <c r="AB82" t="n">
        <v>356.1116375506486</v>
      </c>
      <c r="AC82" t="n">
        <v>322.1248426686363</v>
      </c>
      <c r="AD82" t="n">
        <v>260269.0800242758</v>
      </c>
      <c r="AE82" t="n">
        <v>356111.6375506486</v>
      </c>
      <c r="AF82" t="n">
        <v>1.787029874719611e-06</v>
      </c>
      <c r="AG82" t="n">
        <v>12</v>
      </c>
      <c r="AH82" t="n">
        <v>322124.8426686364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7.5922</v>
      </c>
      <c r="E83" t="n">
        <v>13.17</v>
      </c>
      <c r="F83" t="n">
        <v>10.48</v>
      </c>
      <c r="G83" t="n">
        <v>104.79</v>
      </c>
      <c r="H83" t="n">
        <v>1.74</v>
      </c>
      <c r="I83" t="n">
        <v>6</v>
      </c>
      <c r="J83" t="n">
        <v>217.55</v>
      </c>
      <c r="K83" t="n">
        <v>53.44</v>
      </c>
      <c r="L83" t="n">
        <v>21.25</v>
      </c>
      <c r="M83" t="n">
        <v>4</v>
      </c>
      <c r="N83" t="n">
        <v>47.86</v>
      </c>
      <c r="O83" t="n">
        <v>27064.84</v>
      </c>
      <c r="P83" t="n">
        <v>135.66</v>
      </c>
      <c r="Q83" t="n">
        <v>197.75</v>
      </c>
      <c r="R83" t="n">
        <v>30.23</v>
      </c>
      <c r="S83" t="n">
        <v>25.4</v>
      </c>
      <c r="T83" t="n">
        <v>1581.49</v>
      </c>
      <c r="U83" t="n">
        <v>0.84</v>
      </c>
      <c r="V83" t="n">
        <v>0.89</v>
      </c>
      <c r="W83" t="n">
        <v>2.95</v>
      </c>
      <c r="X83" t="n">
        <v>0.09</v>
      </c>
      <c r="Y83" t="n">
        <v>1</v>
      </c>
      <c r="Z83" t="n">
        <v>10</v>
      </c>
      <c r="AA83" t="n">
        <v>260.5236145651238</v>
      </c>
      <c r="AB83" t="n">
        <v>356.4599029387081</v>
      </c>
      <c r="AC83" t="n">
        <v>322.439870096853</v>
      </c>
      <c r="AD83" t="n">
        <v>260523.6145651237</v>
      </c>
      <c r="AE83" t="n">
        <v>356459.9029387081</v>
      </c>
      <c r="AF83" t="n">
        <v>1.786300503580666e-06</v>
      </c>
      <c r="AG83" t="n">
        <v>12</v>
      </c>
      <c r="AH83" t="n">
        <v>322439.870096853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7.5897</v>
      </c>
      <c r="E84" t="n">
        <v>13.18</v>
      </c>
      <c r="F84" t="n">
        <v>10.48</v>
      </c>
      <c r="G84" t="n">
        <v>104.84</v>
      </c>
      <c r="H84" t="n">
        <v>1.75</v>
      </c>
      <c r="I84" t="n">
        <v>6</v>
      </c>
      <c r="J84" t="n">
        <v>217.96</v>
      </c>
      <c r="K84" t="n">
        <v>53.44</v>
      </c>
      <c r="L84" t="n">
        <v>21.5</v>
      </c>
      <c r="M84" t="n">
        <v>4</v>
      </c>
      <c r="N84" t="n">
        <v>48.02</v>
      </c>
      <c r="O84" t="n">
        <v>27115.43</v>
      </c>
      <c r="P84" t="n">
        <v>135.62</v>
      </c>
      <c r="Q84" t="n">
        <v>197.75</v>
      </c>
      <c r="R84" t="n">
        <v>30.35</v>
      </c>
      <c r="S84" t="n">
        <v>25.4</v>
      </c>
      <c r="T84" t="n">
        <v>1640.56</v>
      </c>
      <c r="U84" t="n">
        <v>0.84</v>
      </c>
      <c r="V84" t="n">
        <v>0.89</v>
      </c>
      <c r="W84" t="n">
        <v>2.95</v>
      </c>
      <c r="X84" t="n">
        <v>0.09</v>
      </c>
      <c r="Y84" t="n">
        <v>1</v>
      </c>
      <c r="Z84" t="n">
        <v>10</v>
      </c>
      <c r="AA84" t="n">
        <v>260.5390693962422</v>
      </c>
      <c r="AB84" t="n">
        <v>356.4810489204634</v>
      </c>
      <c r="AC84" t="n">
        <v>322.4589979357881</v>
      </c>
      <c r="AD84" t="n">
        <v>260539.0693962422</v>
      </c>
      <c r="AE84" t="n">
        <v>356481.0489204634</v>
      </c>
      <c r="AF84" t="n">
        <v>1.785712301049258e-06</v>
      </c>
      <c r="AG84" t="n">
        <v>12</v>
      </c>
      <c r="AH84" t="n">
        <v>322458.9979357881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7.5871</v>
      </c>
      <c r="E85" t="n">
        <v>13.18</v>
      </c>
      <c r="F85" t="n">
        <v>10.49</v>
      </c>
      <c r="G85" t="n">
        <v>104.88</v>
      </c>
      <c r="H85" t="n">
        <v>1.77</v>
      </c>
      <c r="I85" t="n">
        <v>6</v>
      </c>
      <c r="J85" t="n">
        <v>218.37</v>
      </c>
      <c r="K85" t="n">
        <v>53.44</v>
      </c>
      <c r="L85" t="n">
        <v>21.75</v>
      </c>
      <c r="M85" t="n">
        <v>4</v>
      </c>
      <c r="N85" t="n">
        <v>48.18</v>
      </c>
      <c r="O85" t="n">
        <v>27166.08</v>
      </c>
      <c r="P85" t="n">
        <v>135.5</v>
      </c>
      <c r="Q85" t="n">
        <v>197.77</v>
      </c>
      <c r="R85" t="n">
        <v>30.41</v>
      </c>
      <c r="S85" t="n">
        <v>25.4</v>
      </c>
      <c r="T85" t="n">
        <v>1669.29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260.5340115622006</v>
      </c>
      <c r="AB85" t="n">
        <v>356.4741285687919</v>
      </c>
      <c r="AC85" t="n">
        <v>322.4527380527674</v>
      </c>
      <c r="AD85" t="n">
        <v>260534.0115622006</v>
      </c>
      <c r="AE85" t="n">
        <v>356474.1285687919</v>
      </c>
      <c r="AF85" t="n">
        <v>1.785100570416595e-06</v>
      </c>
      <c r="AG85" t="n">
        <v>12</v>
      </c>
      <c r="AH85" t="n">
        <v>322452.7380527674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7.5877</v>
      </c>
      <c r="E86" t="n">
        <v>13.18</v>
      </c>
      <c r="F86" t="n">
        <v>10.49</v>
      </c>
      <c r="G86" t="n">
        <v>104.87</v>
      </c>
      <c r="H86" t="n">
        <v>1.79</v>
      </c>
      <c r="I86" t="n">
        <v>6</v>
      </c>
      <c r="J86" t="n">
        <v>218.78</v>
      </c>
      <c r="K86" t="n">
        <v>53.44</v>
      </c>
      <c r="L86" t="n">
        <v>22</v>
      </c>
      <c r="M86" t="n">
        <v>4</v>
      </c>
      <c r="N86" t="n">
        <v>48.34</v>
      </c>
      <c r="O86" t="n">
        <v>27216.79</v>
      </c>
      <c r="P86" t="n">
        <v>135.39</v>
      </c>
      <c r="Q86" t="n">
        <v>197.76</v>
      </c>
      <c r="R86" t="n">
        <v>30.41</v>
      </c>
      <c r="S86" t="n">
        <v>25.4</v>
      </c>
      <c r="T86" t="n">
        <v>1669.18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260.4445225351669</v>
      </c>
      <c r="AB86" t="n">
        <v>356.3516857340271</v>
      </c>
      <c r="AC86" t="n">
        <v>322.3419809903029</v>
      </c>
      <c r="AD86" t="n">
        <v>260444.5225351669</v>
      </c>
      <c r="AE86" t="n">
        <v>356351.6857340271</v>
      </c>
      <c r="AF86" t="n">
        <v>1.785241739024133e-06</v>
      </c>
      <c r="AG86" t="n">
        <v>12</v>
      </c>
      <c r="AH86" t="n">
        <v>322341.9809903029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7.5873</v>
      </c>
      <c r="E87" t="n">
        <v>13.18</v>
      </c>
      <c r="F87" t="n">
        <v>10.49</v>
      </c>
      <c r="G87" t="n">
        <v>104.88</v>
      </c>
      <c r="H87" t="n">
        <v>1.8</v>
      </c>
      <c r="I87" t="n">
        <v>6</v>
      </c>
      <c r="J87" t="n">
        <v>219.19</v>
      </c>
      <c r="K87" t="n">
        <v>53.44</v>
      </c>
      <c r="L87" t="n">
        <v>22.25</v>
      </c>
      <c r="M87" t="n">
        <v>4</v>
      </c>
      <c r="N87" t="n">
        <v>48.51</v>
      </c>
      <c r="O87" t="n">
        <v>27267.55</v>
      </c>
      <c r="P87" t="n">
        <v>135.27</v>
      </c>
      <c r="Q87" t="n">
        <v>197.78</v>
      </c>
      <c r="R87" t="n">
        <v>30.38</v>
      </c>
      <c r="S87" t="n">
        <v>25.4</v>
      </c>
      <c r="T87" t="n">
        <v>1657.28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260.3655128050995</v>
      </c>
      <c r="AB87" t="n">
        <v>356.2435811356856</v>
      </c>
      <c r="AC87" t="n">
        <v>322.2441937431014</v>
      </c>
      <c r="AD87" t="n">
        <v>260365.5128050995</v>
      </c>
      <c r="AE87" t="n">
        <v>356243.5811356857</v>
      </c>
      <c r="AF87" t="n">
        <v>1.785147626619107e-06</v>
      </c>
      <c r="AG87" t="n">
        <v>12</v>
      </c>
      <c r="AH87" t="n">
        <v>322244.1937431014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7.5852</v>
      </c>
      <c r="E88" t="n">
        <v>13.18</v>
      </c>
      <c r="F88" t="n">
        <v>10.49</v>
      </c>
      <c r="G88" t="n">
        <v>104.92</v>
      </c>
      <c r="H88" t="n">
        <v>1.82</v>
      </c>
      <c r="I88" t="n">
        <v>6</v>
      </c>
      <c r="J88" t="n">
        <v>219.6</v>
      </c>
      <c r="K88" t="n">
        <v>53.44</v>
      </c>
      <c r="L88" t="n">
        <v>22.5</v>
      </c>
      <c r="M88" t="n">
        <v>4</v>
      </c>
      <c r="N88" t="n">
        <v>48.67</v>
      </c>
      <c r="O88" t="n">
        <v>27318.36</v>
      </c>
      <c r="P88" t="n">
        <v>135.07</v>
      </c>
      <c r="Q88" t="n">
        <v>197.76</v>
      </c>
      <c r="R88" t="n">
        <v>30.46</v>
      </c>
      <c r="S88" t="n">
        <v>25.4</v>
      </c>
      <c r="T88" t="n">
        <v>1695.39</v>
      </c>
      <c r="U88" t="n">
        <v>0.83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260.2590760608374</v>
      </c>
      <c r="AB88" t="n">
        <v>356.0979496865285</v>
      </c>
      <c r="AC88" t="n">
        <v>322.1124611550568</v>
      </c>
      <c r="AD88" t="n">
        <v>260259.0760608374</v>
      </c>
      <c r="AE88" t="n">
        <v>356097.9496865285</v>
      </c>
      <c r="AF88" t="n">
        <v>1.784653536492725e-06</v>
      </c>
      <c r="AG88" t="n">
        <v>12</v>
      </c>
      <c r="AH88" t="n">
        <v>322112.4611550568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7.5911</v>
      </c>
      <c r="E89" t="n">
        <v>13.17</v>
      </c>
      <c r="F89" t="n">
        <v>10.48</v>
      </c>
      <c r="G89" t="n">
        <v>104.81</v>
      </c>
      <c r="H89" t="n">
        <v>1.84</v>
      </c>
      <c r="I89" t="n">
        <v>6</v>
      </c>
      <c r="J89" t="n">
        <v>220.01</v>
      </c>
      <c r="K89" t="n">
        <v>53.44</v>
      </c>
      <c r="L89" t="n">
        <v>22.75</v>
      </c>
      <c r="M89" t="n">
        <v>4</v>
      </c>
      <c r="N89" t="n">
        <v>48.83</v>
      </c>
      <c r="O89" t="n">
        <v>27369.23</v>
      </c>
      <c r="P89" t="n">
        <v>134.66</v>
      </c>
      <c r="Q89" t="n">
        <v>197.75</v>
      </c>
      <c r="R89" t="n">
        <v>30.25</v>
      </c>
      <c r="S89" t="n">
        <v>25.4</v>
      </c>
      <c r="T89" t="n">
        <v>1591.63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259.82614395056</v>
      </c>
      <c r="AB89" t="n">
        <v>355.5055928736301</v>
      </c>
      <c r="AC89" t="n">
        <v>321.5766380450034</v>
      </c>
      <c r="AD89" t="n">
        <v>259826.14395056</v>
      </c>
      <c r="AE89" t="n">
        <v>355505.5928736301</v>
      </c>
      <c r="AF89" t="n">
        <v>1.786041694466847e-06</v>
      </c>
      <c r="AG89" t="n">
        <v>12</v>
      </c>
      <c r="AH89" t="n">
        <v>321576.6380450035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7.5911</v>
      </c>
      <c r="E90" t="n">
        <v>13.17</v>
      </c>
      <c r="F90" t="n">
        <v>10.48</v>
      </c>
      <c r="G90" t="n">
        <v>104.81</v>
      </c>
      <c r="H90" t="n">
        <v>1.85</v>
      </c>
      <c r="I90" t="n">
        <v>6</v>
      </c>
      <c r="J90" t="n">
        <v>220.43</v>
      </c>
      <c r="K90" t="n">
        <v>53.44</v>
      </c>
      <c r="L90" t="n">
        <v>23</v>
      </c>
      <c r="M90" t="n">
        <v>4</v>
      </c>
      <c r="N90" t="n">
        <v>48.99</v>
      </c>
      <c r="O90" t="n">
        <v>27420.16</v>
      </c>
      <c r="P90" t="n">
        <v>134.4</v>
      </c>
      <c r="Q90" t="n">
        <v>197.75</v>
      </c>
      <c r="R90" t="n">
        <v>30.23</v>
      </c>
      <c r="S90" t="n">
        <v>25.4</v>
      </c>
      <c r="T90" t="n">
        <v>1578.66</v>
      </c>
      <c r="U90" t="n">
        <v>0.84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259.6397534106634</v>
      </c>
      <c r="AB90" t="n">
        <v>355.2505651139733</v>
      </c>
      <c r="AC90" t="n">
        <v>321.3459497767946</v>
      </c>
      <c r="AD90" t="n">
        <v>259639.7534106634</v>
      </c>
      <c r="AE90" t="n">
        <v>355250.5651139733</v>
      </c>
      <c r="AF90" t="n">
        <v>1.786041694466847e-06</v>
      </c>
      <c r="AG90" t="n">
        <v>12</v>
      </c>
      <c r="AH90" t="n">
        <v>321345.9497767945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7.589</v>
      </c>
      <c r="E91" t="n">
        <v>13.18</v>
      </c>
      <c r="F91" t="n">
        <v>10.48</v>
      </c>
      <c r="G91" t="n">
        <v>104.85</v>
      </c>
      <c r="H91" t="n">
        <v>1.87</v>
      </c>
      <c r="I91" t="n">
        <v>6</v>
      </c>
      <c r="J91" t="n">
        <v>220.84</v>
      </c>
      <c r="K91" t="n">
        <v>53.44</v>
      </c>
      <c r="L91" t="n">
        <v>23.25</v>
      </c>
      <c r="M91" t="n">
        <v>4</v>
      </c>
      <c r="N91" t="n">
        <v>49.16</v>
      </c>
      <c r="O91" t="n">
        <v>27471.15</v>
      </c>
      <c r="P91" t="n">
        <v>134.19</v>
      </c>
      <c r="Q91" t="n">
        <v>197.76</v>
      </c>
      <c r="R91" t="n">
        <v>30.38</v>
      </c>
      <c r="S91" t="n">
        <v>25.4</v>
      </c>
      <c r="T91" t="n">
        <v>1655.15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259.525998281796</v>
      </c>
      <c r="AB91" t="n">
        <v>355.0949203281349</v>
      </c>
      <c r="AC91" t="n">
        <v>321.2051595108676</v>
      </c>
      <c r="AD91" t="n">
        <v>259525.998281796</v>
      </c>
      <c r="AE91" t="n">
        <v>355094.9203281349</v>
      </c>
      <c r="AF91" t="n">
        <v>1.785547604340464e-06</v>
      </c>
      <c r="AG91" t="n">
        <v>12</v>
      </c>
      <c r="AH91" t="n">
        <v>321205.1595108677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7.5884</v>
      </c>
      <c r="E92" t="n">
        <v>13.18</v>
      </c>
      <c r="F92" t="n">
        <v>10.49</v>
      </c>
      <c r="G92" t="n">
        <v>104.86</v>
      </c>
      <c r="H92" t="n">
        <v>1.89</v>
      </c>
      <c r="I92" t="n">
        <v>6</v>
      </c>
      <c r="J92" t="n">
        <v>221.25</v>
      </c>
      <c r="K92" t="n">
        <v>53.44</v>
      </c>
      <c r="L92" t="n">
        <v>23.5</v>
      </c>
      <c r="M92" t="n">
        <v>4</v>
      </c>
      <c r="N92" t="n">
        <v>49.32</v>
      </c>
      <c r="O92" t="n">
        <v>27522.19</v>
      </c>
      <c r="P92" t="n">
        <v>133.77</v>
      </c>
      <c r="Q92" t="n">
        <v>197.75</v>
      </c>
      <c r="R92" t="n">
        <v>30.41</v>
      </c>
      <c r="S92" t="n">
        <v>25.4</v>
      </c>
      <c r="T92" t="n">
        <v>1671.46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  <c r="AA92" t="n">
        <v>259.2704000905292</v>
      </c>
      <c r="AB92" t="n">
        <v>354.7451996066473</v>
      </c>
      <c r="AC92" t="n">
        <v>320.8888156442027</v>
      </c>
      <c r="AD92" t="n">
        <v>259270.4000905292</v>
      </c>
      <c r="AE92" t="n">
        <v>354745.1996066473</v>
      </c>
      <c r="AF92" t="n">
        <v>1.785406435732927e-06</v>
      </c>
      <c r="AG92" t="n">
        <v>12</v>
      </c>
      <c r="AH92" t="n">
        <v>320888.8156442028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7.582</v>
      </c>
      <c r="E93" t="n">
        <v>13.19</v>
      </c>
      <c r="F93" t="n">
        <v>10.5</v>
      </c>
      <c r="G93" t="n">
        <v>104.97</v>
      </c>
      <c r="H93" t="n">
        <v>1.9</v>
      </c>
      <c r="I93" t="n">
        <v>6</v>
      </c>
      <c r="J93" t="n">
        <v>221.67</v>
      </c>
      <c r="K93" t="n">
        <v>53.44</v>
      </c>
      <c r="L93" t="n">
        <v>23.75</v>
      </c>
      <c r="M93" t="n">
        <v>4</v>
      </c>
      <c r="N93" t="n">
        <v>49.48</v>
      </c>
      <c r="O93" t="n">
        <v>27573.29</v>
      </c>
      <c r="P93" t="n">
        <v>133.39</v>
      </c>
      <c r="Q93" t="n">
        <v>197.75</v>
      </c>
      <c r="R93" t="n">
        <v>30.69</v>
      </c>
      <c r="S93" t="n">
        <v>25.4</v>
      </c>
      <c r="T93" t="n">
        <v>1811.59</v>
      </c>
      <c r="U93" t="n">
        <v>0.83</v>
      </c>
      <c r="V93" t="n">
        <v>0.89</v>
      </c>
      <c r="W93" t="n">
        <v>2.95</v>
      </c>
      <c r="X93" t="n">
        <v>0.11</v>
      </c>
      <c r="Y93" t="n">
        <v>1</v>
      </c>
      <c r="Z93" t="n">
        <v>10</v>
      </c>
      <c r="AA93" t="n">
        <v>259.1448156871859</v>
      </c>
      <c r="AB93" t="n">
        <v>354.5733694856002</v>
      </c>
      <c r="AC93" t="n">
        <v>320.7333847487434</v>
      </c>
      <c r="AD93" t="n">
        <v>259144.8156871859</v>
      </c>
      <c r="AE93" t="n">
        <v>354573.3694856002</v>
      </c>
      <c r="AF93" t="n">
        <v>1.783900637252523e-06</v>
      </c>
      <c r="AG93" t="n">
        <v>12</v>
      </c>
      <c r="AH93" t="n">
        <v>320733.3847487434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7.6181</v>
      </c>
      <c r="E94" t="n">
        <v>13.13</v>
      </c>
      <c r="F94" t="n">
        <v>10.47</v>
      </c>
      <c r="G94" t="n">
        <v>125.66</v>
      </c>
      <c r="H94" t="n">
        <v>1.92</v>
      </c>
      <c r="I94" t="n">
        <v>5</v>
      </c>
      <c r="J94" t="n">
        <v>222.08</v>
      </c>
      <c r="K94" t="n">
        <v>53.44</v>
      </c>
      <c r="L94" t="n">
        <v>24</v>
      </c>
      <c r="M94" t="n">
        <v>3</v>
      </c>
      <c r="N94" t="n">
        <v>49.65</v>
      </c>
      <c r="O94" t="n">
        <v>27624.44</v>
      </c>
      <c r="P94" t="n">
        <v>133.25</v>
      </c>
      <c r="Q94" t="n">
        <v>197.76</v>
      </c>
      <c r="R94" t="n">
        <v>29.99</v>
      </c>
      <c r="S94" t="n">
        <v>25.4</v>
      </c>
      <c r="T94" t="n">
        <v>1464.23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258.3115517346593</v>
      </c>
      <c r="AB94" t="n">
        <v>353.4332609847421</v>
      </c>
      <c r="AC94" t="n">
        <v>319.7020866030549</v>
      </c>
      <c r="AD94" t="n">
        <v>258311.5517346593</v>
      </c>
      <c r="AE94" t="n">
        <v>353433.2609847421</v>
      </c>
      <c r="AF94" t="n">
        <v>1.792394281806047e-06</v>
      </c>
      <c r="AG94" t="n">
        <v>12</v>
      </c>
      <c r="AH94" t="n">
        <v>319702.0866030548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7.6152</v>
      </c>
      <c r="E95" t="n">
        <v>13.13</v>
      </c>
      <c r="F95" t="n">
        <v>10.48</v>
      </c>
      <c r="G95" t="n">
        <v>125.72</v>
      </c>
      <c r="H95" t="n">
        <v>1.94</v>
      </c>
      <c r="I95" t="n">
        <v>5</v>
      </c>
      <c r="J95" t="n">
        <v>222.5</v>
      </c>
      <c r="K95" t="n">
        <v>53.44</v>
      </c>
      <c r="L95" t="n">
        <v>24.25</v>
      </c>
      <c r="M95" t="n">
        <v>3</v>
      </c>
      <c r="N95" t="n">
        <v>49.81</v>
      </c>
      <c r="O95" t="n">
        <v>27675.78</v>
      </c>
      <c r="P95" t="n">
        <v>133.56</v>
      </c>
      <c r="Q95" t="n">
        <v>197.75</v>
      </c>
      <c r="R95" t="n">
        <v>30.18</v>
      </c>
      <c r="S95" t="n">
        <v>25.4</v>
      </c>
      <c r="T95" t="n">
        <v>1560.44</v>
      </c>
      <c r="U95" t="n">
        <v>0.84</v>
      </c>
      <c r="V95" t="n">
        <v>0.89</v>
      </c>
      <c r="W95" t="n">
        <v>2.94</v>
      </c>
      <c r="X95" t="n">
        <v>0.09</v>
      </c>
      <c r="Y95" t="n">
        <v>1</v>
      </c>
      <c r="Z95" t="n">
        <v>10</v>
      </c>
      <c r="AA95" t="n">
        <v>258.6182291471103</v>
      </c>
      <c r="AB95" t="n">
        <v>353.8528705501103</v>
      </c>
      <c r="AC95" t="n">
        <v>320.0816492204299</v>
      </c>
      <c r="AD95" t="n">
        <v>258618.2291471103</v>
      </c>
      <c r="AE95" t="n">
        <v>353852.8705501102</v>
      </c>
      <c r="AF95" t="n">
        <v>1.791711966869614e-06</v>
      </c>
      <c r="AG95" t="n">
        <v>12</v>
      </c>
      <c r="AH95" t="n">
        <v>320081.6492204299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7.6134</v>
      </c>
      <c r="E96" t="n">
        <v>13.13</v>
      </c>
      <c r="F96" t="n">
        <v>10.48</v>
      </c>
      <c r="G96" t="n">
        <v>125.76</v>
      </c>
      <c r="H96" t="n">
        <v>1.95</v>
      </c>
      <c r="I96" t="n">
        <v>5</v>
      </c>
      <c r="J96" t="n">
        <v>222.92</v>
      </c>
      <c r="K96" t="n">
        <v>53.44</v>
      </c>
      <c r="L96" t="n">
        <v>24.5</v>
      </c>
      <c r="M96" t="n">
        <v>3</v>
      </c>
      <c r="N96" t="n">
        <v>49.98</v>
      </c>
      <c r="O96" t="n">
        <v>27727.05</v>
      </c>
      <c r="P96" t="n">
        <v>133.81</v>
      </c>
      <c r="Q96" t="n">
        <v>197.76</v>
      </c>
      <c r="R96" t="n">
        <v>30.18</v>
      </c>
      <c r="S96" t="n">
        <v>25.4</v>
      </c>
      <c r="T96" t="n">
        <v>1562.65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258.8281540922817</v>
      </c>
      <c r="AB96" t="n">
        <v>354.1400991213285</v>
      </c>
      <c r="AC96" t="n">
        <v>320.341465099939</v>
      </c>
      <c r="AD96" t="n">
        <v>258828.1540922817</v>
      </c>
      <c r="AE96" t="n">
        <v>354140.0991213286</v>
      </c>
      <c r="AF96" t="n">
        <v>1.791288461047001e-06</v>
      </c>
      <c r="AG96" t="n">
        <v>12</v>
      </c>
      <c r="AH96" t="n">
        <v>320341.465099939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7.6137</v>
      </c>
      <c r="E97" t="n">
        <v>13.13</v>
      </c>
      <c r="F97" t="n">
        <v>10.48</v>
      </c>
      <c r="G97" t="n">
        <v>125.75</v>
      </c>
      <c r="H97" t="n">
        <v>1.97</v>
      </c>
      <c r="I97" t="n">
        <v>5</v>
      </c>
      <c r="J97" t="n">
        <v>223.33</v>
      </c>
      <c r="K97" t="n">
        <v>53.44</v>
      </c>
      <c r="L97" t="n">
        <v>24.75</v>
      </c>
      <c r="M97" t="n">
        <v>3</v>
      </c>
      <c r="N97" t="n">
        <v>50.15</v>
      </c>
      <c r="O97" t="n">
        <v>27778.39</v>
      </c>
      <c r="P97" t="n">
        <v>133.79</v>
      </c>
      <c r="Q97" t="n">
        <v>197.76</v>
      </c>
      <c r="R97" t="n">
        <v>30.1</v>
      </c>
      <c r="S97" t="n">
        <v>25.4</v>
      </c>
      <c r="T97" t="n">
        <v>1520.72</v>
      </c>
      <c r="U97" t="n">
        <v>0.84</v>
      </c>
      <c r="V97" t="n">
        <v>0.89</v>
      </c>
      <c r="W97" t="n">
        <v>2.95</v>
      </c>
      <c r="X97" t="n">
        <v>0.09</v>
      </c>
      <c r="Y97" t="n">
        <v>1</v>
      </c>
      <c r="Z97" t="n">
        <v>10</v>
      </c>
      <c r="AA97" t="n">
        <v>258.8086461476389</v>
      </c>
      <c r="AB97" t="n">
        <v>354.1134074908385</v>
      </c>
      <c r="AC97" t="n">
        <v>320.317320881201</v>
      </c>
      <c r="AD97" t="n">
        <v>258808.6461476389</v>
      </c>
      <c r="AE97" t="n">
        <v>354113.4074908386</v>
      </c>
      <c r="AF97" t="n">
        <v>1.79135904535077e-06</v>
      </c>
      <c r="AG97" t="n">
        <v>12</v>
      </c>
      <c r="AH97" t="n">
        <v>320317.320881201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7.6205</v>
      </c>
      <c r="E98" t="n">
        <v>13.12</v>
      </c>
      <c r="F98" t="n">
        <v>10.47</v>
      </c>
      <c r="G98" t="n">
        <v>125.61</v>
      </c>
      <c r="H98" t="n">
        <v>1.99</v>
      </c>
      <c r="I98" t="n">
        <v>5</v>
      </c>
      <c r="J98" t="n">
        <v>223.75</v>
      </c>
      <c r="K98" t="n">
        <v>53.44</v>
      </c>
      <c r="L98" t="n">
        <v>25</v>
      </c>
      <c r="M98" t="n">
        <v>3</v>
      </c>
      <c r="N98" t="n">
        <v>50.31</v>
      </c>
      <c r="O98" t="n">
        <v>27829.77</v>
      </c>
      <c r="P98" t="n">
        <v>133.71</v>
      </c>
      <c r="Q98" t="n">
        <v>197.76</v>
      </c>
      <c r="R98" t="n">
        <v>29.84</v>
      </c>
      <c r="S98" t="n">
        <v>25.4</v>
      </c>
      <c r="T98" t="n">
        <v>1391.47</v>
      </c>
      <c r="U98" t="n">
        <v>0.85</v>
      </c>
      <c r="V98" t="n">
        <v>0.89</v>
      </c>
      <c r="W98" t="n">
        <v>2.94</v>
      </c>
      <c r="X98" t="n">
        <v>0.08</v>
      </c>
      <c r="Y98" t="n">
        <v>1</v>
      </c>
      <c r="Z98" t="n">
        <v>10</v>
      </c>
      <c r="AA98" t="n">
        <v>258.5985451146414</v>
      </c>
      <c r="AB98" t="n">
        <v>353.8259379884879</v>
      </c>
      <c r="AC98" t="n">
        <v>320.0572870646888</v>
      </c>
      <c r="AD98" t="n">
        <v>258598.5451146414</v>
      </c>
      <c r="AE98" t="n">
        <v>353825.9379884879</v>
      </c>
      <c r="AF98" t="n">
        <v>1.792958956236198e-06</v>
      </c>
      <c r="AG98" t="n">
        <v>12</v>
      </c>
      <c r="AH98" t="n">
        <v>320057.2870646887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7.6174</v>
      </c>
      <c r="E99" t="n">
        <v>13.13</v>
      </c>
      <c r="F99" t="n">
        <v>10.47</v>
      </c>
      <c r="G99" t="n">
        <v>125.68</v>
      </c>
      <c r="H99" t="n">
        <v>2</v>
      </c>
      <c r="I99" t="n">
        <v>5</v>
      </c>
      <c r="J99" t="n">
        <v>224.17</v>
      </c>
      <c r="K99" t="n">
        <v>53.44</v>
      </c>
      <c r="L99" t="n">
        <v>25.25</v>
      </c>
      <c r="M99" t="n">
        <v>3</v>
      </c>
      <c r="N99" t="n">
        <v>50.48</v>
      </c>
      <c r="O99" t="n">
        <v>27881.22</v>
      </c>
      <c r="P99" t="n">
        <v>133.93</v>
      </c>
      <c r="Q99" t="n">
        <v>197.76</v>
      </c>
      <c r="R99" t="n">
        <v>30.02</v>
      </c>
      <c r="S99" t="n">
        <v>25.4</v>
      </c>
      <c r="T99" t="n">
        <v>1480.14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258.8094613398248</v>
      </c>
      <c r="AB99" t="n">
        <v>354.114522872751</v>
      </c>
      <c r="AC99" t="n">
        <v>320.3183298126293</v>
      </c>
      <c r="AD99" t="n">
        <v>258809.4613398248</v>
      </c>
      <c r="AE99" t="n">
        <v>354114.522872751</v>
      </c>
      <c r="AF99" t="n">
        <v>1.792229585097253e-06</v>
      </c>
      <c r="AG99" t="n">
        <v>12</v>
      </c>
      <c r="AH99" t="n">
        <v>320318.3298126293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7.6192</v>
      </c>
      <c r="E100" t="n">
        <v>13.12</v>
      </c>
      <c r="F100" t="n">
        <v>10.47</v>
      </c>
      <c r="G100" t="n">
        <v>125.64</v>
      </c>
      <c r="H100" t="n">
        <v>2.02</v>
      </c>
      <c r="I100" t="n">
        <v>5</v>
      </c>
      <c r="J100" t="n">
        <v>224.58</v>
      </c>
      <c r="K100" t="n">
        <v>53.44</v>
      </c>
      <c r="L100" t="n">
        <v>25.5</v>
      </c>
      <c r="M100" t="n">
        <v>3</v>
      </c>
      <c r="N100" t="n">
        <v>50.65</v>
      </c>
      <c r="O100" t="n">
        <v>27932.73</v>
      </c>
      <c r="P100" t="n">
        <v>133.94</v>
      </c>
      <c r="Q100" t="n">
        <v>197.75</v>
      </c>
      <c r="R100" t="n">
        <v>29.88</v>
      </c>
      <c r="S100" t="n">
        <v>25.4</v>
      </c>
      <c r="T100" t="n">
        <v>1411.33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258.7853541411549</v>
      </c>
      <c r="AB100" t="n">
        <v>354.0815383399964</v>
      </c>
      <c r="AC100" t="n">
        <v>320.2884932773865</v>
      </c>
      <c r="AD100" t="n">
        <v>258785.3541411549</v>
      </c>
      <c r="AE100" t="n">
        <v>354081.5383399964</v>
      </c>
      <c r="AF100" t="n">
        <v>1.792653090919867e-06</v>
      </c>
      <c r="AG100" t="n">
        <v>12</v>
      </c>
      <c r="AH100" t="n">
        <v>320288.4932773865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7.6211</v>
      </c>
      <c r="E101" t="n">
        <v>13.12</v>
      </c>
      <c r="F101" t="n">
        <v>10.47</v>
      </c>
      <c r="G101" t="n">
        <v>125.6</v>
      </c>
      <c r="H101" t="n">
        <v>2.03</v>
      </c>
      <c r="I101" t="n">
        <v>5</v>
      </c>
      <c r="J101" t="n">
        <v>225</v>
      </c>
      <c r="K101" t="n">
        <v>53.44</v>
      </c>
      <c r="L101" t="n">
        <v>25.75</v>
      </c>
      <c r="M101" t="n">
        <v>3</v>
      </c>
      <c r="N101" t="n">
        <v>50.82</v>
      </c>
      <c r="O101" t="n">
        <v>27984.29</v>
      </c>
      <c r="P101" t="n">
        <v>133.85</v>
      </c>
      <c r="Q101" t="n">
        <v>197.75</v>
      </c>
      <c r="R101" t="n">
        <v>29.77</v>
      </c>
      <c r="S101" t="n">
        <v>25.4</v>
      </c>
      <c r="T101" t="n">
        <v>1356.44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258.6881168341023</v>
      </c>
      <c r="AB101" t="n">
        <v>353.9484939666798</v>
      </c>
      <c r="AC101" t="n">
        <v>320.1681464723304</v>
      </c>
      <c r="AD101" t="n">
        <v>258688.1168341023</v>
      </c>
      <c r="AE101" t="n">
        <v>353948.4939666798</v>
      </c>
      <c r="AF101" t="n">
        <v>1.793100124843736e-06</v>
      </c>
      <c r="AG101" t="n">
        <v>12</v>
      </c>
      <c r="AH101" t="n">
        <v>320168.1464723304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7.6197</v>
      </c>
      <c r="E102" t="n">
        <v>13.12</v>
      </c>
      <c r="F102" t="n">
        <v>10.47</v>
      </c>
      <c r="G102" t="n">
        <v>125.63</v>
      </c>
      <c r="H102" t="n">
        <v>2.05</v>
      </c>
      <c r="I102" t="n">
        <v>5</v>
      </c>
      <c r="J102" t="n">
        <v>225.42</v>
      </c>
      <c r="K102" t="n">
        <v>53.44</v>
      </c>
      <c r="L102" t="n">
        <v>26</v>
      </c>
      <c r="M102" t="n">
        <v>3</v>
      </c>
      <c r="N102" t="n">
        <v>50.98</v>
      </c>
      <c r="O102" t="n">
        <v>28035.92</v>
      </c>
      <c r="P102" t="n">
        <v>133.95</v>
      </c>
      <c r="Q102" t="n">
        <v>197.76</v>
      </c>
      <c r="R102" t="n">
        <v>29.82</v>
      </c>
      <c r="S102" t="n">
        <v>25.4</v>
      </c>
      <c r="T102" t="n">
        <v>1383.37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258.7838177999601</v>
      </c>
      <c r="AB102" t="n">
        <v>354.079436250195</v>
      </c>
      <c r="AC102" t="n">
        <v>320.2865918080856</v>
      </c>
      <c r="AD102" t="n">
        <v>258783.8177999601</v>
      </c>
      <c r="AE102" t="n">
        <v>354079.436250195</v>
      </c>
      <c r="AF102" t="n">
        <v>1.792770731426148e-06</v>
      </c>
      <c r="AG102" t="n">
        <v>12</v>
      </c>
      <c r="AH102" t="n">
        <v>320286.5918080856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7.6179</v>
      </c>
      <c r="E103" t="n">
        <v>13.13</v>
      </c>
      <c r="F103" t="n">
        <v>10.47</v>
      </c>
      <c r="G103" t="n">
        <v>125.67</v>
      </c>
      <c r="H103" t="n">
        <v>2.07</v>
      </c>
      <c r="I103" t="n">
        <v>5</v>
      </c>
      <c r="J103" t="n">
        <v>225.84</v>
      </c>
      <c r="K103" t="n">
        <v>53.44</v>
      </c>
      <c r="L103" t="n">
        <v>26.25</v>
      </c>
      <c r="M103" t="n">
        <v>3</v>
      </c>
      <c r="N103" t="n">
        <v>51.15</v>
      </c>
      <c r="O103" t="n">
        <v>28087.6</v>
      </c>
      <c r="P103" t="n">
        <v>134.03</v>
      </c>
      <c r="Q103" t="n">
        <v>197.75</v>
      </c>
      <c r="R103" t="n">
        <v>29.91</v>
      </c>
      <c r="S103" t="n">
        <v>25.4</v>
      </c>
      <c r="T103" t="n">
        <v>1424.38</v>
      </c>
      <c r="U103" t="n">
        <v>0.85</v>
      </c>
      <c r="V103" t="n">
        <v>0.89</v>
      </c>
      <c r="W103" t="n">
        <v>2.95</v>
      </c>
      <c r="X103" t="n">
        <v>0.08</v>
      </c>
      <c r="Y103" t="n">
        <v>1</v>
      </c>
      <c r="Z103" t="n">
        <v>10</v>
      </c>
      <c r="AA103" t="n">
        <v>258.8722158730196</v>
      </c>
      <c r="AB103" t="n">
        <v>354.2003863936028</v>
      </c>
      <c r="AC103" t="n">
        <v>320.3959986395611</v>
      </c>
      <c r="AD103" t="n">
        <v>258872.2158730196</v>
      </c>
      <c r="AE103" t="n">
        <v>354200.3863936028</v>
      </c>
      <c r="AF103" t="n">
        <v>1.792347225603535e-06</v>
      </c>
      <c r="AG103" t="n">
        <v>12</v>
      </c>
      <c r="AH103" t="n">
        <v>320395.9986395611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7.6189</v>
      </c>
      <c r="E104" t="n">
        <v>13.13</v>
      </c>
      <c r="F104" t="n">
        <v>10.47</v>
      </c>
      <c r="G104" t="n">
        <v>125.65</v>
      </c>
      <c r="H104" t="n">
        <v>2.08</v>
      </c>
      <c r="I104" t="n">
        <v>5</v>
      </c>
      <c r="J104" t="n">
        <v>226.26</v>
      </c>
      <c r="K104" t="n">
        <v>53.44</v>
      </c>
      <c r="L104" t="n">
        <v>26.5</v>
      </c>
      <c r="M104" t="n">
        <v>3</v>
      </c>
      <c r="N104" t="n">
        <v>51.32</v>
      </c>
      <c r="O104" t="n">
        <v>28139.34</v>
      </c>
      <c r="P104" t="n">
        <v>133.91</v>
      </c>
      <c r="Q104" t="n">
        <v>197.75</v>
      </c>
      <c r="R104" t="n">
        <v>29.94</v>
      </c>
      <c r="S104" t="n">
        <v>25.4</v>
      </c>
      <c r="T104" t="n">
        <v>1439.1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  <c r="AA104" t="n">
        <v>258.7691335410412</v>
      </c>
      <c r="AB104" t="n">
        <v>354.0593445993184</v>
      </c>
      <c r="AC104" t="n">
        <v>320.2684176761699</v>
      </c>
      <c r="AD104" t="n">
        <v>258769.1335410412</v>
      </c>
      <c r="AE104" t="n">
        <v>354059.3445993184</v>
      </c>
      <c r="AF104" t="n">
        <v>1.792582506616098e-06</v>
      </c>
      <c r="AG104" t="n">
        <v>12</v>
      </c>
      <c r="AH104" t="n">
        <v>320268.4176761698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7.6199</v>
      </c>
      <c r="E105" t="n">
        <v>13.12</v>
      </c>
      <c r="F105" t="n">
        <v>10.47</v>
      </c>
      <c r="G105" t="n">
        <v>125.63</v>
      </c>
      <c r="H105" t="n">
        <v>2.1</v>
      </c>
      <c r="I105" t="n">
        <v>5</v>
      </c>
      <c r="J105" t="n">
        <v>226.68</v>
      </c>
      <c r="K105" t="n">
        <v>53.44</v>
      </c>
      <c r="L105" t="n">
        <v>26.75</v>
      </c>
      <c r="M105" t="n">
        <v>3</v>
      </c>
      <c r="N105" t="n">
        <v>51.49</v>
      </c>
      <c r="O105" t="n">
        <v>28191.14</v>
      </c>
      <c r="P105" t="n">
        <v>133.81</v>
      </c>
      <c r="Q105" t="n">
        <v>197.75</v>
      </c>
      <c r="R105" t="n">
        <v>29.87</v>
      </c>
      <c r="S105" t="n">
        <v>25.4</v>
      </c>
      <c r="T105" t="n">
        <v>1407.98</v>
      </c>
      <c r="U105" t="n">
        <v>0.85</v>
      </c>
      <c r="V105" t="n">
        <v>0.89</v>
      </c>
      <c r="W105" t="n">
        <v>2.95</v>
      </c>
      <c r="X105" t="n">
        <v>0.08</v>
      </c>
      <c r="Y105" t="n">
        <v>1</v>
      </c>
      <c r="Z105" t="n">
        <v>10</v>
      </c>
      <c r="AA105" t="n">
        <v>258.680361808415</v>
      </c>
      <c r="AB105" t="n">
        <v>353.9378831984068</v>
      </c>
      <c r="AC105" t="n">
        <v>320.158548380889</v>
      </c>
      <c r="AD105" t="n">
        <v>258680.361808415</v>
      </c>
      <c r="AE105" t="n">
        <v>353937.8831984068</v>
      </c>
      <c r="AF105" t="n">
        <v>1.79281778762866e-06</v>
      </c>
      <c r="AG105" t="n">
        <v>12</v>
      </c>
      <c r="AH105" t="n">
        <v>320158.5483808891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7.6216</v>
      </c>
      <c r="E106" t="n">
        <v>13.12</v>
      </c>
      <c r="F106" t="n">
        <v>10.47</v>
      </c>
      <c r="G106" t="n">
        <v>125.59</v>
      </c>
      <c r="H106" t="n">
        <v>2.11</v>
      </c>
      <c r="I106" t="n">
        <v>5</v>
      </c>
      <c r="J106" t="n">
        <v>227.1</v>
      </c>
      <c r="K106" t="n">
        <v>53.44</v>
      </c>
      <c r="L106" t="n">
        <v>27</v>
      </c>
      <c r="M106" t="n">
        <v>3</v>
      </c>
      <c r="N106" t="n">
        <v>51.66</v>
      </c>
      <c r="O106" t="n">
        <v>28243</v>
      </c>
      <c r="P106" t="n">
        <v>133.72</v>
      </c>
      <c r="Q106" t="n">
        <v>197.75</v>
      </c>
      <c r="R106" t="n">
        <v>29.84</v>
      </c>
      <c r="S106" t="n">
        <v>25.4</v>
      </c>
      <c r="T106" t="n">
        <v>1392.63</v>
      </c>
      <c r="U106" t="n">
        <v>0.85</v>
      </c>
      <c r="V106" t="n">
        <v>0.89</v>
      </c>
      <c r="W106" t="n">
        <v>2.94</v>
      </c>
      <c r="X106" t="n">
        <v>0.08</v>
      </c>
      <c r="Y106" t="n">
        <v>1</v>
      </c>
      <c r="Z106" t="n">
        <v>10</v>
      </c>
      <c r="AA106" t="n">
        <v>258.5866247537356</v>
      </c>
      <c r="AB106" t="n">
        <v>353.8096280248075</v>
      </c>
      <c r="AC106" t="n">
        <v>320.0425337010508</v>
      </c>
      <c r="AD106" t="n">
        <v>258586.6247537356</v>
      </c>
      <c r="AE106" t="n">
        <v>353809.6280248075</v>
      </c>
      <c r="AF106" t="n">
        <v>1.793217765350018e-06</v>
      </c>
      <c r="AG106" t="n">
        <v>12</v>
      </c>
      <c r="AH106" t="n">
        <v>320042.5337010508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7.619</v>
      </c>
      <c r="E107" t="n">
        <v>13.12</v>
      </c>
      <c r="F107" t="n">
        <v>10.47</v>
      </c>
      <c r="G107" t="n">
        <v>125.64</v>
      </c>
      <c r="H107" t="n">
        <v>2.13</v>
      </c>
      <c r="I107" t="n">
        <v>5</v>
      </c>
      <c r="J107" t="n">
        <v>227.52</v>
      </c>
      <c r="K107" t="n">
        <v>53.44</v>
      </c>
      <c r="L107" t="n">
        <v>27.25</v>
      </c>
      <c r="M107" t="n">
        <v>3</v>
      </c>
      <c r="N107" t="n">
        <v>51.83</v>
      </c>
      <c r="O107" t="n">
        <v>28294.92</v>
      </c>
      <c r="P107" t="n">
        <v>133.68</v>
      </c>
      <c r="Q107" t="n">
        <v>197.75</v>
      </c>
      <c r="R107" t="n">
        <v>29.93</v>
      </c>
      <c r="S107" t="n">
        <v>25.4</v>
      </c>
      <c r="T107" t="n">
        <v>1435.29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  <c r="AA107" t="n">
        <v>258.6031177834254</v>
      </c>
      <c r="AB107" t="n">
        <v>353.8321945156501</v>
      </c>
      <c r="AC107" t="n">
        <v>320.0629464776798</v>
      </c>
      <c r="AD107" t="n">
        <v>258603.1177834254</v>
      </c>
      <c r="AE107" t="n">
        <v>353832.1945156502</v>
      </c>
      <c r="AF107" t="n">
        <v>1.792606034717354e-06</v>
      </c>
      <c r="AG107" t="n">
        <v>12</v>
      </c>
      <c r="AH107" t="n">
        <v>320062.9464776798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7.621</v>
      </c>
      <c r="E108" t="n">
        <v>13.12</v>
      </c>
      <c r="F108" t="n">
        <v>10.47</v>
      </c>
      <c r="G108" t="n">
        <v>125.6</v>
      </c>
      <c r="H108" t="n">
        <v>2.14</v>
      </c>
      <c r="I108" t="n">
        <v>5</v>
      </c>
      <c r="J108" t="n">
        <v>227.94</v>
      </c>
      <c r="K108" t="n">
        <v>53.44</v>
      </c>
      <c r="L108" t="n">
        <v>27.5</v>
      </c>
      <c r="M108" t="n">
        <v>3</v>
      </c>
      <c r="N108" t="n">
        <v>52.01</v>
      </c>
      <c r="O108" t="n">
        <v>28346.9</v>
      </c>
      <c r="P108" t="n">
        <v>133.46</v>
      </c>
      <c r="Q108" t="n">
        <v>197.75</v>
      </c>
      <c r="R108" t="n">
        <v>29.79</v>
      </c>
      <c r="S108" t="n">
        <v>25.4</v>
      </c>
      <c r="T108" t="n">
        <v>1366.91</v>
      </c>
      <c r="U108" t="n">
        <v>0.85</v>
      </c>
      <c r="V108" t="n">
        <v>0.89</v>
      </c>
      <c r="W108" t="n">
        <v>2.95</v>
      </c>
      <c r="X108" t="n">
        <v>0.08</v>
      </c>
      <c r="Y108" t="n">
        <v>1</v>
      </c>
      <c r="Z108" t="n">
        <v>10</v>
      </c>
      <c r="AA108" t="n">
        <v>258.4113620308075</v>
      </c>
      <c r="AB108" t="n">
        <v>353.5698258352516</v>
      </c>
      <c r="AC108" t="n">
        <v>319.8256178959015</v>
      </c>
      <c r="AD108" t="n">
        <v>258411.3620308075</v>
      </c>
      <c r="AE108" t="n">
        <v>353569.8258352516</v>
      </c>
      <c r="AF108" t="n">
        <v>1.79307659674248e-06</v>
      </c>
      <c r="AG108" t="n">
        <v>12</v>
      </c>
      <c r="AH108" t="n">
        <v>319825.6178959016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7.622</v>
      </c>
      <c r="E109" t="n">
        <v>13.12</v>
      </c>
      <c r="F109" t="n">
        <v>10.47</v>
      </c>
      <c r="G109" t="n">
        <v>125.58</v>
      </c>
      <c r="H109" t="n">
        <v>2.16</v>
      </c>
      <c r="I109" t="n">
        <v>5</v>
      </c>
      <c r="J109" t="n">
        <v>228.36</v>
      </c>
      <c r="K109" t="n">
        <v>53.44</v>
      </c>
      <c r="L109" t="n">
        <v>27.75</v>
      </c>
      <c r="M109" t="n">
        <v>3</v>
      </c>
      <c r="N109" t="n">
        <v>52.18</v>
      </c>
      <c r="O109" t="n">
        <v>28398.94</v>
      </c>
      <c r="P109" t="n">
        <v>133.32</v>
      </c>
      <c r="Q109" t="n">
        <v>197.75</v>
      </c>
      <c r="R109" t="n">
        <v>29.72</v>
      </c>
      <c r="S109" t="n">
        <v>25.4</v>
      </c>
      <c r="T109" t="n">
        <v>1330.81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  <c r="AA109" t="n">
        <v>258.2941024799537</v>
      </c>
      <c r="AB109" t="n">
        <v>353.4093861446473</v>
      </c>
      <c r="AC109" t="n">
        <v>319.68049034419</v>
      </c>
      <c r="AD109" t="n">
        <v>258294.1024799537</v>
      </c>
      <c r="AE109" t="n">
        <v>353409.3861446473</v>
      </c>
      <c r="AF109" t="n">
        <v>1.793311877755043e-06</v>
      </c>
      <c r="AG109" t="n">
        <v>12</v>
      </c>
      <c r="AH109" t="n">
        <v>319680.49034419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7.6232</v>
      </c>
      <c r="E110" t="n">
        <v>13.12</v>
      </c>
      <c r="F110" t="n">
        <v>10.46</v>
      </c>
      <c r="G110" t="n">
        <v>125.56</v>
      </c>
      <c r="H110" t="n">
        <v>2.18</v>
      </c>
      <c r="I110" t="n">
        <v>5</v>
      </c>
      <c r="J110" t="n">
        <v>228.79</v>
      </c>
      <c r="K110" t="n">
        <v>53.44</v>
      </c>
      <c r="L110" t="n">
        <v>28</v>
      </c>
      <c r="M110" t="n">
        <v>3</v>
      </c>
      <c r="N110" t="n">
        <v>52.35</v>
      </c>
      <c r="O110" t="n">
        <v>28451.04</v>
      </c>
      <c r="P110" t="n">
        <v>133.02</v>
      </c>
      <c r="Q110" t="n">
        <v>197.76</v>
      </c>
      <c r="R110" t="n">
        <v>29.62</v>
      </c>
      <c r="S110" t="n">
        <v>25.4</v>
      </c>
      <c r="T110" t="n">
        <v>1280.76</v>
      </c>
      <c r="U110" t="n">
        <v>0.86</v>
      </c>
      <c r="V110" t="n">
        <v>0.89</v>
      </c>
      <c r="W110" t="n">
        <v>2.95</v>
      </c>
      <c r="X110" t="n">
        <v>0.07000000000000001</v>
      </c>
      <c r="Y110" t="n">
        <v>1</v>
      </c>
      <c r="Z110" t="n">
        <v>10</v>
      </c>
      <c r="AA110" t="n">
        <v>258.0242753445311</v>
      </c>
      <c r="AB110" t="n">
        <v>353.0401967538619</v>
      </c>
      <c r="AC110" t="n">
        <v>319.346535870807</v>
      </c>
      <c r="AD110" t="n">
        <v>258024.2753445311</v>
      </c>
      <c r="AE110" t="n">
        <v>353040.196753862</v>
      </c>
      <c r="AF110" t="n">
        <v>1.793594214970118e-06</v>
      </c>
      <c r="AG110" t="n">
        <v>12</v>
      </c>
      <c r="AH110" t="n">
        <v>319346.535870807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7.6223</v>
      </c>
      <c r="E111" t="n">
        <v>13.12</v>
      </c>
      <c r="F111" t="n">
        <v>10.46</v>
      </c>
      <c r="G111" t="n">
        <v>125.58</v>
      </c>
      <c r="H111" t="n">
        <v>2.19</v>
      </c>
      <c r="I111" t="n">
        <v>5</v>
      </c>
      <c r="J111" t="n">
        <v>229.21</v>
      </c>
      <c r="K111" t="n">
        <v>53.44</v>
      </c>
      <c r="L111" t="n">
        <v>28.25</v>
      </c>
      <c r="M111" t="n">
        <v>3</v>
      </c>
      <c r="N111" t="n">
        <v>52.52</v>
      </c>
      <c r="O111" t="n">
        <v>28503.21</v>
      </c>
      <c r="P111" t="n">
        <v>132.97</v>
      </c>
      <c r="Q111" t="n">
        <v>197.75</v>
      </c>
      <c r="R111" t="n">
        <v>29.72</v>
      </c>
      <c r="S111" t="n">
        <v>25.4</v>
      </c>
      <c r="T111" t="n">
        <v>1328.83</v>
      </c>
      <c r="U111" t="n">
        <v>0.85</v>
      </c>
      <c r="V111" t="n">
        <v>0.89</v>
      </c>
      <c r="W111" t="n">
        <v>2.95</v>
      </c>
      <c r="X111" t="n">
        <v>0.07000000000000001</v>
      </c>
      <c r="Y111" t="n">
        <v>1</v>
      </c>
      <c r="Z111" t="n">
        <v>10</v>
      </c>
      <c r="AA111" t="n">
        <v>258.0041034779218</v>
      </c>
      <c r="AB111" t="n">
        <v>353.0125967160471</v>
      </c>
      <c r="AC111" t="n">
        <v>319.3215699418644</v>
      </c>
      <c r="AD111" t="n">
        <v>258004.1034779218</v>
      </c>
      <c r="AE111" t="n">
        <v>353012.5967160471</v>
      </c>
      <c r="AF111" t="n">
        <v>1.793382462058812e-06</v>
      </c>
      <c r="AG111" t="n">
        <v>12</v>
      </c>
      <c r="AH111" t="n">
        <v>319321.5699418643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7.6244</v>
      </c>
      <c r="E112" t="n">
        <v>13.12</v>
      </c>
      <c r="F112" t="n">
        <v>10.46</v>
      </c>
      <c r="G112" t="n">
        <v>125.53</v>
      </c>
      <c r="H112" t="n">
        <v>2.21</v>
      </c>
      <c r="I112" t="n">
        <v>5</v>
      </c>
      <c r="J112" t="n">
        <v>229.63</v>
      </c>
      <c r="K112" t="n">
        <v>53.44</v>
      </c>
      <c r="L112" t="n">
        <v>28.5</v>
      </c>
      <c r="M112" t="n">
        <v>3</v>
      </c>
      <c r="N112" t="n">
        <v>52.7</v>
      </c>
      <c r="O112" t="n">
        <v>28555.43</v>
      </c>
      <c r="P112" t="n">
        <v>132.63</v>
      </c>
      <c r="Q112" t="n">
        <v>197.75</v>
      </c>
      <c r="R112" t="n">
        <v>29.5</v>
      </c>
      <c r="S112" t="n">
        <v>25.4</v>
      </c>
      <c r="T112" t="n">
        <v>1220.84</v>
      </c>
      <c r="U112" t="n">
        <v>0.86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  <c r="AA112" t="n">
        <v>257.7252153458729</v>
      </c>
      <c r="AB112" t="n">
        <v>352.6310096701019</v>
      </c>
      <c r="AC112" t="n">
        <v>318.9764010280232</v>
      </c>
      <c r="AD112" t="n">
        <v>257725.2153458729</v>
      </c>
      <c r="AE112" t="n">
        <v>352631.0096701019</v>
      </c>
      <c r="AF112" t="n">
        <v>1.793876552185194e-06</v>
      </c>
      <c r="AG112" t="n">
        <v>12</v>
      </c>
      <c r="AH112" t="n">
        <v>318976.4010280232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7.624</v>
      </c>
      <c r="E113" t="n">
        <v>13.12</v>
      </c>
      <c r="F113" t="n">
        <v>10.46</v>
      </c>
      <c r="G113" t="n">
        <v>125.54</v>
      </c>
      <c r="H113" t="n">
        <v>2.22</v>
      </c>
      <c r="I113" t="n">
        <v>5</v>
      </c>
      <c r="J113" t="n">
        <v>230.06</v>
      </c>
      <c r="K113" t="n">
        <v>53.44</v>
      </c>
      <c r="L113" t="n">
        <v>28.75</v>
      </c>
      <c r="M113" t="n">
        <v>3</v>
      </c>
      <c r="N113" t="n">
        <v>52.87</v>
      </c>
      <c r="O113" t="n">
        <v>28607.71</v>
      </c>
      <c r="P113" t="n">
        <v>132.53</v>
      </c>
      <c r="Q113" t="n">
        <v>197.78</v>
      </c>
      <c r="R113" t="n">
        <v>29.57</v>
      </c>
      <c r="S113" t="n">
        <v>25.4</v>
      </c>
      <c r="T113" t="n">
        <v>1255.88</v>
      </c>
      <c r="U113" t="n">
        <v>0.86</v>
      </c>
      <c r="V113" t="n">
        <v>0.89</v>
      </c>
      <c r="W113" t="n">
        <v>2.95</v>
      </c>
      <c r="X113" t="n">
        <v>0.07000000000000001</v>
      </c>
      <c r="Y113" t="n">
        <v>1</v>
      </c>
      <c r="Z113" t="n">
        <v>10</v>
      </c>
      <c r="AA113" t="n">
        <v>257.6607191396194</v>
      </c>
      <c r="AB113" t="n">
        <v>352.5427631153341</v>
      </c>
      <c r="AC113" t="n">
        <v>318.8965766005877</v>
      </c>
      <c r="AD113" t="n">
        <v>257660.7191396194</v>
      </c>
      <c r="AE113" t="n">
        <v>352542.7631153341</v>
      </c>
      <c r="AF113" t="n">
        <v>1.793782439780169e-06</v>
      </c>
      <c r="AG113" t="n">
        <v>12</v>
      </c>
      <c r="AH113" t="n">
        <v>318896.5766005876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7.6237</v>
      </c>
      <c r="E114" t="n">
        <v>13.12</v>
      </c>
      <c r="F114" t="n">
        <v>10.46</v>
      </c>
      <c r="G114" t="n">
        <v>125.55</v>
      </c>
      <c r="H114" t="n">
        <v>2.24</v>
      </c>
      <c r="I114" t="n">
        <v>5</v>
      </c>
      <c r="J114" t="n">
        <v>230.48</v>
      </c>
      <c r="K114" t="n">
        <v>53.44</v>
      </c>
      <c r="L114" t="n">
        <v>29</v>
      </c>
      <c r="M114" t="n">
        <v>3</v>
      </c>
      <c r="N114" t="n">
        <v>53.05</v>
      </c>
      <c r="O114" t="n">
        <v>28660.06</v>
      </c>
      <c r="P114" t="n">
        <v>132.02</v>
      </c>
      <c r="Q114" t="n">
        <v>197.76</v>
      </c>
      <c r="R114" t="n">
        <v>29.62</v>
      </c>
      <c r="S114" t="n">
        <v>25.4</v>
      </c>
      <c r="T114" t="n">
        <v>1278.68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  <c r="AA114" t="n">
        <v>257.3018303280389</v>
      </c>
      <c r="AB114" t="n">
        <v>352.051715610273</v>
      </c>
      <c r="AC114" t="n">
        <v>318.4523939802198</v>
      </c>
      <c r="AD114" t="n">
        <v>257301.8303280389</v>
      </c>
      <c r="AE114" t="n">
        <v>352051.7156102731</v>
      </c>
      <c r="AF114" t="n">
        <v>1.7937118554764e-06</v>
      </c>
      <c r="AG114" t="n">
        <v>12</v>
      </c>
      <c r="AH114" t="n">
        <v>318452.3939802198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7.6253</v>
      </c>
      <c r="E115" t="n">
        <v>13.11</v>
      </c>
      <c r="F115" t="n">
        <v>10.46</v>
      </c>
      <c r="G115" t="n">
        <v>125.51</v>
      </c>
      <c r="H115" t="n">
        <v>2.25</v>
      </c>
      <c r="I115" t="n">
        <v>5</v>
      </c>
      <c r="J115" t="n">
        <v>230.91</v>
      </c>
      <c r="K115" t="n">
        <v>53.44</v>
      </c>
      <c r="L115" t="n">
        <v>29.25</v>
      </c>
      <c r="M115" t="n">
        <v>3</v>
      </c>
      <c r="N115" t="n">
        <v>53.22</v>
      </c>
      <c r="O115" t="n">
        <v>28712.46</v>
      </c>
      <c r="P115" t="n">
        <v>131.59</v>
      </c>
      <c r="Q115" t="n">
        <v>197.75</v>
      </c>
      <c r="R115" t="n">
        <v>29.55</v>
      </c>
      <c r="S115" t="n">
        <v>25.4</v>
      </c>
      <c r="T115" t="n">
        <v>1243.72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256.9675127420239</v>
      </c>
      <c r="AB115" t="n">
        <v>351.5942875400365</v>
      </c>
      <c r="AC115" t="n">
        <v>318.0386222030023</v>
      </c>
      <c r="AD115" t="n">
        <v>256967.5127420239</v>
      </c>
      <c r="AE115" t="n">
        <v>351594.2875400365</v>
      </c>
      <c r="AF115" t="n">
        <v>1.794088305096501e-06</v>
      </c>
      <c r="AG115" t="n">
        <v>12</v>
      </c>
      <c r="AH115" t="n">
        <v>318038.6222030023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7.6216</v>
      </c>
      <c r="E116" t="n">
        <v>13.12</v>
      </c>
      <c r="F116" t="n">
        <v>10.47</v>
      </c>
      <c r="G116" t="n">
        <v>125.59</v>
      </c>
      <c r="H116" t="n">
        <v>2.27</v>
      </c>
      <c r="I116" t="n">
        <v>5</v>
      </c>
      <c r="J116" t="n">
        <v>231.33</v>
      </c>
      <c r="K116" t="n">
        <v>53.44</v>
      </c>
      <c r="L116" t="n">
        <v>29.5</v>
      </c>
      <c r="M116" t="n">
        <v>3</v>
      </c>
      <c r="N116" t="n">
        <v>53.4</v>
      </c>
      <c r="O116" t="n">
        <v>28764.93</v>
      </c>
      <c r="P116" t="n">
        <v>131.5</v>
      </c>
      <c r="Q116" t="n">
        <v>197.75</v>
      </c>
      <c r="R116" t="n">
        <v>29.73</v>
      </c>
      <c r="S116" t="n">
        <v>25.4</v>
      </c>
      <c r="T116" t="n">
        <v>1334.88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257.0015050913718</v>
      </c>
      <c r="AB116" t="n">
        <v>351.6407973720509</v>
      </c>
      <c r="AC116" t="n">
        <v>318.0806932019262</v>
      </c>
      <c r="AD116" t="n">
        <v>257001.5050913718</v>
      </c>
      <c r="AE116" t="n">
        <v>351640.7973720509</v>
      </c>
      <c r="AF116" t="n">
        <v>1.793217765350018e-06</v>
      </c>
      <c r="AG116" t="n">
        <v>12</v>
      </c>
      <c r="AH116" t="n">
        <v>318080.6932019262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7.6202</v>
      </c>
      <c r="E117" t="n">
        <v>13.12</v>
      </c>
      <c r="F117" t="n">
        <v>10.47</v>
      </c>
      <c r="G117" t="n">
        <v>125.62</v>
      </c>
      <c r="H117" t="n">
        <v>2.28</v>
      </c>
      <c r="I117" t="n">
        <v>5</v>
      </c>
      <c r="J117" t="n">
        <v>231.76</v>
      </c>
      <c r="K117" t="n">
        <v>53.44</v>
      </c>
      <c r="L117" t="n">
        <v>29.75</v>
      </c>
      <c r="M117" t="n">
        <v>3</v>
      </c>
      <c r="N117" t="n">
        <v>53.57</v>
      </c>
      <c r="O117" t="n">
        <v>28817.46</v>
      </c>
      <c r="P117" t="n">
        <v>131.41</v>
      </c>
      <c r="Q117" t="n">
        <v>197.75</v>
      </c>
      <c r="R117" t="n">
        <v>29.85</v>
      </c>
      <c r="S117" t="n">
        <v>25.4</v>
      </c>
      <c r="T117" t="n">
        <v>1398.43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256.9612015908579</v>
      </c>
      <c r="AB117" t="n">
        <v>351.5856523445831</v>
      </c>
      <c r="AC117" t="n">
        <v>318.0308111384833</v>
      </c>
      <c r="AD117" t="n">
        <v>256961.2015908579</v>
      </c>
      <c r="AE117" t="n">
        <v>351585.6523445831</v>
      </c>
      <c r="AF117" t="n">
        <v>1.792888371932429e-06</v>
      </c>
      <c r="AG117" t="n">
        <v>12</v>
      </c>
      <c r="AH117" t="n">
        <v>318030.8111384833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7.6199</v>
      </c>
      <c r="E118" t="n">
        <v>13.12</v>
      </c>
      <c r="F118" t="n">
        <v>10.47</v>
      </c>
      <c r="G118" t="n">
        <v>125.63</v>
      </c>
      <c r="H118" t="n">
        <v>2.3</v>
      </c>
      <c r="I118" t="n">
        <v>5</v>
      </c>
      <c r="J118" t="n">
        <v>232.18</v>
      </c>
      <c r="K118" t="n">
        <v>53.44</v>
      </c>
      <c r="L118" t="n">
        <v>30</v>
      </c>
      <c r="M118" t="n">
        <v>3</v>
      </c>
      <c r="N118" t="n">
        <v>53.75</v>
      </c>
      <c r="O118" t="n">
        <v>28870.05</v>
      </c>
      <c r="P118" t="n">
        <v>131.31</v>
      </c>
      <c r="Q118" t="n">
        <v>197.75</v>
      </c>
      <c r="R118" t="n">
        <v>29.86</v>
      </c>
      <c r="S118" t="n">
        <v>25.4</v>
      </c>
      <c r="T118" t="n">
        <v>1401.96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256.8949189000539</v>
      </c>
      <c r="AB118" t="n">
        <v>351.494961442839</v>
      </c>
      <c r="AC118" t="n">
        <v>317.9487756491162</v>
      </c>
      <c r="AD118" t="n">
        <v>256894.9189000539</v>
      </c>
      <c r="AE118" t="n">
        <v>351494.961442839</v>
      </c>
      <c r="AF118" t="n">
        <v>1.79281778762866e-06</v>
      </c>
      <c r="AG118" t="n">
        <v>12</v>
      </c>
      <c r="AH118" t="n">
        <v>317948.7756491162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7.6202</v>
      </c>
      <c r="E119" t="n">
        <v>13.12</v>
      </c>
      <c r="F119" t="n">
        <v>10.47</v>
      </c>
      <c r="G119" t="n">
        <v>125.62</v>
      </c>
      <c r="H119" t="n">
        <v>2.31</v>
      </c>
      <c r="I119" t="n">
        <v>5</v>
      </c>
      <c r="J119" t="n">
        <v>232.61</v>
      </c>
      <c r="K119" t="n">
        <v>53.44</v>
      </c>
      <c r="L119" t="n">
        <v>30.25</v>
      </c>
      <c r="M119" t="n">
        <v>3</v>
      </c>
      <c r="N119" t="n">
        <v>53.93</v>
      </c>
      <c r="O119" t="n">
        <v>28922.71</v>
      </c>
      <c r="P119" t="n">
        <v>130.88</v>
      </c>
      <c r="Q119" t="n">
        <v>197.75</v>
      </c>
      <c r="R119" t="n">
        <v>29.81</v>
      </c>
      <c r="S119" t="n">
        <v>25.4</v>
      </c>
      <c r="T119" t="n">
        <v>1376.38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256.5827025960169</v>
      </c>
      <c r="AB119" t="n">
        <v>351.0677733216445</v>
      </c>
      <c r="AC119" t="n">
        <v>317.5623577626461</v>
      </c>
      <c r="AD119" t="n">
        <v>256582.7025960169</v>
      </c>
      <c r="AE119" t="n">
        <v>351067.7733216445</v>
      </c>
      <c r="AF119" t="n">
        <v>1.792888371932429e-06</v>
      </c>
      <c r="AG119" t="n">
        <v>12</v>
      </c>
      <c r="AH119" t="n">
        <v>317562.3577626461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7.6207</v>
      </c>
      <c r="E120" t="n">
        <v>13.12</v>
      </c>
      <c r="F120" t="n">
        <v>10.47</v>
      </c>
      <c r="G120" t="n">
        <v>125.61</v>
      </c>
      <c r="H120" t="n">
        <v>2.33</v>
      </c>
      <c r="I120" t="n">
        <v>5</v>
      </c>
      <c r="J120" t="n">
        <v>233.04</v>
      </c>
      <c r="K120" t="n">
        <v>53.44</v>
      </c>
      <c r="L120" t="n">
        <v>30.5</v>
      </c>
      <c r="M120" t="n">
        <v>3</v>
      </c>
      <c r="N120" t="n">
        <v>54.1</v>
      </c>
      <c r="O120" t="n">
        <v>28975.43</v>
      </c>
      <c r="P120" t="n">
        <v>130.51</v>
      </c>
      <c r="Q120" t="n">
        <v>197.75</v>
      </c>
      <c r="R120" t="n">
        <v>29.78</v>
      </c>
      <c r="S120" t="n">
        <v>25.4</v>
      </c>
      <c r="T120" t="n">
        <v>1361</v>
      </c>
      <c r="U120" t="n">
        <v>0.85</v>
      </c>
      <c r="V120" t="n">
        <v>0.89</v>
      </c>
      <c r="W120" t="n">
        <v>2.95</v>
      </c>
      <c r="X120" t="n">
        <v>0.08</v>
      </c>
      <c r="Y120" t="n">
        <v>1</v>
      </c>
      <c r="Z120" t="n">
        <v>10</v>
      </c>
      <c r="AA120" t="n">
        <v>256.3099521415083</v>
      </c>
      <c r="AB120" t="n">
        <v>350.6945841168853</v>
      </c>
      <c r="AC120" t="n">
        <v>317.2247852118145</v>
      </c>
      <c r="AD120" t="n">
        <v>256309.9521415083</v>
      </c>
      <c r="AE120" t="n">
        <v>350694.5841168853</v>
      </c>
      <c r="AF120" t="n">
        <v>1.793006012438711e-06</v>
      </c>
      <c r="AG120" t="n">
        <v>12</v>
      </c>
      <c r="AH120" t="n">
        <v>317224.7852118146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7.6211</v>
      </c>
      <c r="E121" t="n">
        <v>13.12</v>
      </c>
      <c r="F121" t="n">
        <v>10.47</v>
      </c>
      <c r="G121" t="n">
        <v>125.6</v>
      </c>
      <c r="H121" t="n">
        <v>2.34</v>
      </c>
      <c r="I121" t="n">
        <v>5</v>
      </c>
      <c r="J121" t="n">
        <v>233.47</v>
      </c>
      <c r="K121" t="n">
        <v>53.44</v>
      </c>
      <c r="L121" t="n">
        <v>30.75</v>
      </c>
      <c r="M121" t="n">
        <v>3</v>
      </c>
      <c r="N121" t="n">
        <v>54.28</v>
      </c>
      <c r="O121" t="n">
        <v>29028.21</v>
      </c>
      <c r="P121" t="n">
        <v>130.37</v>
      </c>
      <c r="Q121" t="n">
        <v>197.78</v>
      </c>
      <c r="R121" t="n">
        <v>29.77</v>
      </c>
      <c r="S121" t="n">
        <v>25.4</v>
      </c>
      <c r="T121" t="n">
        <v>1354.01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256.2031716407523</v>
      </c>
      <c r="AB121" t="n">
        <v>350.5484823249278</v>
      </c>
      <c r="AC121" t="n">
        <v>317.0926271698263</v>
      </c>
      <c r="AD121" t="n">
        <v>256203.1716407523</v>
      </c>
      <c r="AE121" t="n">
        <v>350548.4823249278</v>
      </c>
      <c r="AF121" t="n">
        <v>1.793100124843736e-06</v>
      </c>
      <c r="AG121" t="n">
        <v>12</v>
      </c>
      <c r="AH121" t="n">
        <v>317092.6271698263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7.6555</v>
      </c>
      <c r="E122" t="n">
        <v>13.06</v>
      </c>
      <c r="F122" t="n">
        <v>10.45</v>
      </c>
      <c r="G122" t="n">
        <v>156.68</v>
      </c>
      <c r="H122" t="n">
        <v>2.36</v>
      </c>
      <c r="I122" t="n">
        <v>4</v>
      </c>
      <c r="J122" t="n">
        <v>233.89</v>
      </c>
      <c r="K122" t="n">
        <v>53.44</v>
      </c>
      <c r="L122" t="n">
        <v>31</v>
      </c>
      <c r="M122" t="n">
        <v>2</v>
      </c>
      <c r="N122" t="n">
        <v>54.46</v>
      </c>
      <c r="O122" t="n">
        <v>29081.05</v>
      </c>
      <c r="P122" t="n">
        <v>129.82</v>
      </c>
      <c r="Q122" t="n">
        <v>197.77</v>
      </c>
      <c r="R122" t="n">
        <v>29.08</v>
      </c>
      <c r="S122" t="n">
        <v>25.4</v>
      </c>
      <c r="T122" t="n">
        <v>1014.28</v>
      </c>
      <c r="U122" t="n">
        <v>0.87</v>
      </c>
      <c r="V122" t="n">
        <v>0.89</v>
      </c>
      <c r="W122" t="n">
        <v>2.95</v>
      </c>
      <c r="X122" t="n">
        <v>0.06</v>
      </c>
      <c r="Y122" t="n">
        <v>1</v>
      </c>
      <c r="Z122" t="n">
        <v>10</v>
      </c>
      <c r="AA122" t="n">
        <v>255.1599722032153</v>
      </c>
      <c r="AB122" t="n">
        <v>349.1211308317795</v>
      </c>
      <c r="AC122" t="n">
        <v>315.8015000998832</v>
      </c>
      <c r="AD122" t="n">
        <v>255159.9722032154</v>
      </c>
      <c r="AE122" t="n">
        <v>349121.1308317794</v>
      </c>
      <c r="AF122" t="n">
        <v>1.801193791675903e-06</v>
      </c>
      <c r="AG122" t="n">
        <v>12</v>
      </c>
      <c r="AH122" t="n">
        <v>315801.5000998832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7.6583</v>
      </c>
      <c r="E123" t="n">
        <v>13.06</v>
      </c>
      <c r="F123" t="n">
        <v>10.44</v>
      </c>
      <c r="G123" t="n">
        <v>156.6</v>
      </c>
      <c r="H123" t="n">
        <v>2.37</v>
      </c>
      <c r="I123" t="n">
        <v>4</v>
      </c>
      <c r="J123" t="n">
        <v>234.32</v>
      </c>
      <c r="K123" t="n">
        <v>53.44</v>
      </c>
      <c r="L123" t="n">
        <v>31.25</v>
      </c>
      <c r="M123" t="n">
        <v>2</v>
      </c>
      <c r="N123" t="n">
        <v>54.64</v>
      </c>
      <c r="O123" t="n">
        <v>29133.96</v>
      </c>
      <c r="P123" t="n">
        <v>129.97</v>
      </c>
      <c r="Q123" t="n">
        <v>197.75</v>
      </c>
      <c r="R123" t="n">
        <v>28.99</v>
      </c>
      <c r="S123" t="n">
        <v>25.4</v>
      </c>
      <c r="T123" t="n">
        <v>969.0700000000001</v>
      </c>
      <c r="U123" t="n">
        <v>0.88</v>
      </c>
      <c r="V123" t="n">
        <v>0.89</v>
      </c>
      <c r="W123" t="n">
        <v>2.94</v>
      </c>
      <c r="X123" t="n">
        <v>0.05</v>
      </c>
      <c r="Y123" t="n">
        <v>1</v>
      </c>
      <c r="Z123" t="n">
        <v>10</v>
      </c>
      <c r="AA123" t="n">
        <v>255.1847679621809</v>
      </c>
      <c r="AB123" t="n">
        <v>349.1550574831077</v>
      </c>
      <c r="AC123" t="n">
        <v>315.8321888392251</v>
      </c>
      <c r="AD123" t="n">
        <v>255184.7679621809</v>
      </c>
      <c r="AE123" t="n">
        <v>349155.0574831077</v>
      </c>
      <c r="AF123" t="n">
        <v>1.801852578511079e-06</v>
      </c>
      <c r="AG123" t="n">
        <v>12</v>
      </c>
      <c r="AH123" t="n">
        <v>315832.1888392251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7.6568</v>
      </c>
      <c r="E124" t="n">
        <v>13.06</v>
      </c>
      <c r="F124" t="n">
        <v>10.44</v>
      </c>
      <c r="G124" t="n">
        <v>156.64</v>
      </c>
      <c r="H124" t="n">
        <v>2.39</v>
      </c>
      <c r="I124" t="n">
        <v>4</v>
      </c>
      <c r="J124" t="n">
        <v>234.75</v>
      </c>
      <c r="K124" t="n">
        <v>53.44</v>
      </c>
      <c r="L124" t="n">
        <v>31.5</v>
      </c>
      <c r="M124" t="n">
        <v>2</v>
      </c>
      <c r="N124" t="n">
        <v>54.82</v>
      </c>
      <c r="O124" t="n">
        <v>29186.93</v>
      </c>
      <c r="P124" t="n">
        <v>130.11</v>
      </c>
      <c r="Q124" t="n">
        <v>197.75</v>
      </c>
      <c r="R124" t="n">
        <v>28.99</v>
      </c>
      <c r="S124" t="n">
        <v>25.4</v>
      </c>
      <c r="T124" t="n">
        <v>969.9400000000001</v>
      </c>
      <c r="U124" t="n">
        <v>0.88</v>
      </c>
      <c r="V124" t="n">
        <v>0.89</v>
      </c>
      <c r="W124" t="n">
        <v>2.95</v>
      </c>
      <c r="X124" t="n">
        <v>0.05</v>
      </c>
      <c r="Y124" t="n">
        <v>1</v>
      </c>
      <c r="Z124" t="n">
        <v>10</v>
      </c>
      <c r="AA124" t="n">
        <v>255.3094742956518</v>
      </c>
      <c r="AB124" t="n">
        <v>349.3256861902177</v>
      </c>
      <c r="AC124" t="n">
        <v>315.9865329820075</v>
      </c>
      <c r="AD124" t="n">
        <v>255309.4742956518</v>
      </c>
      <c r="AE124" t="n">
        <v>349325.6861902177</v>
      </c>
      <c r="AF124" t="n">
        <v>1.801499656992234e-06</v>
      </c>
      <c r="AG124" t="n">
        <v>12</v>
      </c>
      <c r="AH124" t="n">
        <v>315986.5329820075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7.6565</v>
      </c>
      <c r="E125" t="n">
        <v>13.06</v>
      </c>
      <c r="F125" t="n">
        <v>10.44</v>
      </c>
      <c r="G125" t="n">
        <v>156.65</v>
      </c>
      <c r="H125" t="n">
        <v>2.4</v>
      </c>
      <c r="I125" t="n">
        <v>4</v>
      </c>
      <c r="J125" t="n">
        <v>235.18</v>
      </c>
      <c r="K125" t="n">
        <v>53.44</v>
      </c>
      <c r="L125" t="n">
        <v>31.75</v>
      </c>
      <c r="M125" t="n">
        <v>2</v>
      </c>
      <c r="N125" t="n">
        <v>55</v>
      </c>
      <c r="O125" t="n">
        <v>29239.96</v>
      </c>
      <c r="P125" t="n">
        <v>130.38</v>
      </c>
      <c r="Q125" t="n">
        <v>197.76</v>
      </c>
      <c r="R125" t="n">
        <v>29.07</v>
      </c>
      <c r="S125" t="n">
        <v>25.4</v>
      </c>
      <c r="T125" t="n">
        <v>1010.49</v>
      </c>
      <c r="U125" t="n">
        <v>0.87</v>
      </c>
      <c r="V125" t="n">
        <v>0.89</v>
      </c>
      <c r="W125" t="n">
        <v>2.94</v>
      </c>
      <c r="X125" t="n">
        <v>0.05</v>
      </c>
      <c r="Y125" t="n">
        <v>1</v>
      </c>
      <c r="Z125" t="n">
        <v>10</v>
      </c>
      <c r="AA125" t="n">
        <v>255.5064261242848</v>
      </c>
      <c r="AB125" t="n">
        <v>349.5951643710546</v>
      </c>
      <c r="AC125" t="n">
        <v>316.2302925434804</v>
      </c>
      <c r="AD125" t="n">
        <v>255506.4261242848</v>
      </c>
      <c r="AE125" t="n">
        <v>349595.1643710546</v>
      </c>
      <c r="AF125" t="n">
        <v>1.801429072688466e-06</v>
      </c>
      <c r="AG125" t="n">
        <v>12</v>
      </c>
      <c r="AH125" t="n">
        <v>316230.2925434804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7.6562</v>
      </c>
      <c r="E126" t="n">
        <v>13.06</v>
      </c>
      <c r="F126" t="n">
        <v>10.44</v>
      </c>
      <c r="G126" t="n">
        <v>156.66</v>
      </c>
      <c r="H126" t="n">
        <v>2.41</v>
      </c>
      <c r="I126" t="n">
        <v>4</v>
      </c>
      <c r="J126" t="n">
        <v>235.61</v>
      </c>
      <c r="K126" t="n">
        <v>53.44</v>
      </c>
      <c r="L126" t="n">
        <v>32</v>
      </c>
      <c r="M126" t="n">
        <v>2</v>
      </c>
      <c r="N126" t="n">
        <v>55.18</v>
      </c>
      <c r="O126" t="n">
        <v>29293.06</v>
      </c>
      <c r="P126" t="n">
        <v>130.52</v>
      </c>
      <c r="Q126" t="n">
        <v>197.77</v>
      </c>
      <c r="R126" t="n">
        <v>29.03</v>
      </c>
      <c r="S126" t="n">
        <v>25.4</v>
      </c>
      <c r="T126" t="n">
        <v>990.29</v>
      </c>
      <c r="U126" t="n">
        <v>0.87</v>
      </c>
      <c r="V126" t="n">
        <v>0.89</v>
      </c>
      <c r="W126" t="n">
        <v>2.94</v>
      </c>
      <c r="X126" t="n">
        <v>0.05</v>
      </c>
      <c r="Y126" t="n">
        <v>1</v>
      </c>
      <c r="Z126" t="n">
        <v>10</v>
      </c>
      <c r="AA126" t="n">
        <v>255.6109905489043</v>
      </c>
      <c r="AB126" t="n">
        <v>349.7382340298759</v>
      </c>
      <c r="AC126" t="n">
        <v>316.3597078348633</v>
      </c>
      <c r="AD126" t="n">
        <v>255610.9905489043</v>
      </c>
      <c r="AE126" t="n">
        <v>349738.2340298758</v>
      </c>
      <c r="AF126" t="n">
        <v>1.801358488384697e-06</v>
      </c>
      <c r="AG126" t="n">
        <v>12</v>
      </c>
      <c r="AH126" t="n">
        <v>316359.7078348633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7.656</v>
      </c>
      <c r="E127" t="n">
        <v>13.06</v>
      </c>
      <c r="F127" t="n">
        <v>10.44</v>
      </c>
      <c r="G127" t="n">
        <v>156.66</v>
      </c>
      <c r="H127" t="n">
        <v>2.43</v>
      </c>
      <c r="I127" t="n">
        <v>4</v>
      </c>
      <c r="J127" t="n">
        <v>236.04</v>
      </c>
      <c r="K127" t="n">
        <v>53.44</v>
      </c>
      <c r="L127" t="n">
        <v>32.25</v>
      </c>
      <c r="M127" t="n">
        <v>2</v>
      </c>
      <c r="N127" t="n">
        <v>55.36</v>
      </c>
      <c r="O127" t="n">
        <v>29346.22</v>
      </c>
      <c r="P127" t="n">
        <v>130.73</v>
      </c>
      <c r="Q127" t="n">
        <v>197.76</v>
      </c>
      <c r="R127" t="n">
        <v>29.04</v>
      </c>
      <c r="S127" t="n">
        <v>25.4</v>
      </c>
      <c r="T127" t="n">
        <v>993.75</v>
      </c>
      <c r="U127" t="n">
        <v>0.87</v>
      </c>
      <c r="V127" t="n">
        <v>0.89</v>
      </c>
      <c r="W127" t="n">
        <v>2.95</v>
      </c>
      <c r="X127" t="n">
        <v>0.05</v>
      </c>
      <c r="Y127" t="n">
        <v>1</v>
      </c>
      <c r="Z127" t="n">
        <v>10</v>
      </c>
      <c r="AA127" t="n">
        <v>255.763632508702</v>
      </c>
      <c r="AB127" t="n">
        <v>349.947085493359</v>
      </c>
      <c r="AC127" t="n">
        <v>316.5486268077966</v>
      </c>
      <c r="AD127" t="n">
        <v>255763.6325087021</v>
      </c>
      <c r="AE127" t="n">
        <v>349947.085493359</v>
      </c>
      <c r="AF127" t="n">
        <v>1.801311432182184e-06</v>
      </c>
      <c r="AG127" t="n">
        <v>12</v>
      </c>
      <c r="AH127" t="n">
        <v>316548.6268077965</v>
      </c>
    </row>
    <row r="128">
      <c r="A128" t="n">
        <v>126</v>
      </c>
      <c r="B128" t="n">
        <v>95</v>
      </c>
      <c r="C128" t="inlineStr">
        <is>
          <t xml:space="preserve">CONCLUIDO	</t>
        </is>
      </c>
      <c r="D128" t="n">
        <v>7.6576</v>
      </c>
      <c r="E128" t="n">
        <v>13.06</v>
      </c>
      <c r="F128" t="n">
        <v>10.44</v>
      </c>
      <c r="G128" t="n">
        <v>156.62</v>
      </c>
      <c r="H128" t="n">
        <v>2.44</v>
      </c>
      <c r="I128" t="n">
        <v>4</v>
      </c>
      <c r="J128" t="n">
        <v>236.48</v>
      </c>
      <c r="K128" t="n">
        <v>53.44</v>
      </c>
      <c r="L128" t="n">
        <v>32.5</v>
      </c>
      <c r="M128" t="n">
        <v>2</v>
      </c>
      <c r="N128" t="n">
        <v>55.54</v>
      </c>
      <c r="O128" t="n">
        <v>29399.45</v>
      </c>
      <c r="P128" t="n">
        <v>130.82</v>
      </c>
      <c r="Q128" t="n">
        <v>197.75</v>
      </c>
      <c r="R128" t="n">
        <v>29.01</v>
      </c>
      <c r="S128" t="n">
        <v>25.4</v>
      </c>
      <c r="T128" t="n">
        <v>981.9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255.8005902608292</v>
      </c>
      <c r="AB128" t="n">
        <v>349.9976527202803</v>
      </c>
      <c r="AC128" t="n">
        <v>316.5943679695521</v>
      </c>
      <c r="AD128" t="n">
        <v>255800.5902608293</v>
      </c>
      <c r="AE128" t="n">
        <v>349997.6527202803</v>
      </c>
      <c r="AF128" t="n">
        <v>1.801687881802285e-06</v>
      </c>
      <c r="AG128" t="n">
        <v>12</v>
      </c>
      <c r="AH128" t="n">
        <v>316594.3679695521</v>
      </c>
    </row>
    <row r="129">
      <c r="A129" t="n">
        <v>127</v>
      </c>
      <c r="B129" t="n">
        <v>95</v>
      </c>
      <c r="C129" t="inlineStr">
        <is>
          <t xml:space="preserve">CONCLUIDO	</t>
        </is>
      </c>
      <c r="D129" t="n">
        <v>7.6553</v>
      </c>
      <c r="E129" t="n">
        <v>13.06</v>
      </c>
      <c r="F129" t="n">
        <v>10.45</v>
      </c>
      <c r="G129" t="n">
        <v>156.68</v>
      </c>
      <c r="H129" t="n">
        <v>2.46</v>
      </c>
      <c r="I129" t="n">
        <v>4</v>
      </c>
      <c r="J129" t="n">
        <v>236.91</v>
      </c>
      <c r="K129" t="n">
        <v>53.44</v>
      </c>
      <c r="L129" t="n">
        <v>32.75</v>
      </c>
      <c r="M129" t="n">
        <v>2</v>
      </c>
      <c r="N129" t="n">
        <v>55.72</v>
      </c>
      <c r="O129" t="n">
        <v>29452.74</v>
      </c>
      <c r="P129" t="n">
        <v>130.88</v>
      </c>
      <c r="Q129" t="n">
        <v>197.75</v>
      </c>
      <c r="R129" t="n">
        <v>29.05</v>
      </c>
      <c r="S129" t="n">
        <v>25.4</v>
      </c>
      <c r="T129" t="n">
        <v>1000.1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255.916859774239</v>
      </c>
      <c r="AB129" t="n">
        <v>350.1567377979763</v>
      </c>
      <c r="AC129" t="n">
        <v>316.7382701907101</v>
      </c>
      <c r="AD129" t="n">
        <v>255916.859774239</v>
      </c>
      <c r="AE129" t="n">
        <v>350156.7377979764</v>
      </c>
      <c r="AF129" t="n">
        <v>1.80114673547339e-06</v>
      </c>
      <c r="AG129" t="n">
        <v>12</v>
      </c>
      <c r="AH129" t="n">
        <v>316738.2701907101</v>
      </c>
    </row>
    <row r="130">
      <c r="A130" t="n">
        <v>128</v>
      </c>
      <c r="B130" t="n">
        <v>95</v>
      </c>
      <c r="C130" t="inlineStr">
        <is>
          <t xml:space="preserve">CONCLUIDO	</t>
        </is>
      </c>
      <c r="D130" t="n">
        <v>7.6526</v>
      </c>
      <c r="E130" t="n">
        <v>13.07</v>
      </c>
      <c r="F130" t="n">
        <v>10.45</v>
      </c>
      <c r="G130" t="n">
        <v>156.75</v>
      </c>
      <c r="H130" t="n">
        <v>2.47</v>
      </c>
      <c r="I130" t="n">
        <v>4</v>
      </c>
      <c r="J130" t="n">
        <v>237.34</v>
      </c>
      <c r="K130" t="n">
        <v>53.44</v>
      </c>
      <c r="L130" t="n">
        <v>33</v>
      </c>
      <c r="M130" t="n">
        <v>2</v>
      </c>
      <c r="N130" t="n">
        <v>55.91</v>
      </c>
      <c r="O130" t="n">
        <v>29506.09</v>
      </c>
      <c r="P130" t="n">
        <v>131.03</v>
      </c>
      <c r="Q130" t="n">
        <v>197.75</v>
      </c>
      <c r="R130" t="n">
        <v>29.22</v>
      </c>
      <c r="S130" t="n">
        <v>25.4</v>
      </c>
      <c r="T130" t="n">
        <v>1085.9</v>
      </c>
      <c r="U130" t="n">
        <v>0.87</v>
      </c>
      <c r="V130" t="n">
        <v>0.89</v>
      </c>
      <c r="W130" t="n">
        <v>2.95</v>
      </c>
      <c r="X130" t="n">
        <v>0.06</v>
      </c>
      <c r="Y130" t="n">
        <v>1</v>
      </c>
      <c r="Z130" t="n">
        <v>10</v>
      </c>
      <c r="AA130" t="n">
        <v>256.0691778741631</v>
      </c>
      <c r="AB130" t="n">
        <v>350.3651461420928</v>
      </c>
      <c r="AC130" t="n">
        <v>316.9267883349671</v>
      </c>
      <c r="AD130" t="n">
        <v>256069.1778741631</v>
      </c>
      <c r="AE130" t="n">
        <v>350365.1461420928</v>
      </c>
      <c r="AF130" t="n">
        <v>1.80051147673947e-06</v>
      </c>
      <c r="AG130" t="n">
        <v>12</v>
      </c>
      <c r="AH130" t="n">
        <v>316926.7883349671</v>
      </c>
    </row>
    <row r="131">
      <c r="A131" t="n">
        <v>129</v>
      </c>
      <c r="B131" t="n">
        <v>95</v>
      </c>
      <c r="C131" t="inlineStr">
        <is>
          <t xml:space="preserve">CONCLUIDO	</t>
        </is>
      </c>
      <c r="D131" t="n">
        <v>7.6534</v>
      </c>
      <c r="E131" t="n">
        <v>13.07</v>
      </c>
      <c r="F131" t="n">
        <v>10.45</v>
      </c>
      <c r="G131" t="n">
        <v>156.73</v>
      </c>
      <c r="H131" t="n">
        <v>2.49</v>
      </c>
      <c r="I131" t="n">
        <v>4</v>
      </c>
      <c r="J131" t="n">
        <v>237.77</v>
      </c>
      <c r="K131" t="n">
        <v>53.44</v>
      </c>
      <c r="L131" t="n">
        <v>33.25</v>
      </c>
      <c r="M131" t="n">
        <v>2</v>
      </c>
      <c r="N131" t="n">
        <v>56.09</v>
      </c>
      <c r="O131" t="n">
        <v>29559.51</v>
      </c>
      <c r="P131" t="n">
        <v>131.06</v>
      </c>
      <c r="Q131" t="n">
        <v>197.75</v>
      </c>
      <c r="R131" t="n">
        <v>29.19</v>
      </c>
      <c r="S131" t="n">
        <v>25.4</v>
      </c>
      <c r="T131" t="n">
        <v>1071.2</v>
      </c>
      <c r="U131" t="n">
        <v>0.87</v>
      </c>
      <c r="V131" t="n">
        <v>0.89</v>
      </c>
      <c r="W131" t="n">
        <v>2.95</v>
      </c>
      <c r="X131" t="n">
        <v>0.06</v>
      </c>
      <c r="Y131" t="n">
        <v>1</v>
      </c>
      <c r="Z131" t="n">
        <v>10</v>
      </c>
      <c r="AA131" t="n">
        <v>256.07696918607</v>
      </c>
      <c r="AB131" t="n">
        <v>350.3758065587722</v>
      </c>
      <c r="AC131" t="n">
        <v>316.9364313364406</v>
      </c>
      <c r="AD131" t="n">
        <v>256076.96918607</v>
      </c>
      <c r="AE131" t="n">
        <v>350375.8065587722</v>
      </c>
      <c r="AF131" t="n">
        <v>1.800699701549521e-06</v>
      </c>
      <c r="AG131" t="n">
        <v>12</v>
      </c>
      <c r="AH131" t="n">
        <v>316936.4313364406</v>
      </c>
    </row>
    <row r="132">
      <c r="A132" t="n">
        <v>130</v>
      </c>
      <c r="B132" t="n">
        <v>95</v>
      </c>
      <c r="C132" t="inlineStr">
        <is>
          <t xml:space="preserve">CONCLUIDO	</t>
        </is>
      </c>
      <c r="D132" t="n">
        <v>7.6527</v>
      </c>
      <c r="E132" t="n">
        <v>13.07</v>
      </c>
      <c r="F132" t="n">
        <v>10.45</v>
      </c>
      <c r="G132" t="n">
        <v>156.75</v>
      </c>
      <c r="H132" t="n">
        <v>2.5</v>
      </c>
      <c r="I132" t="n">
        <v>4</v>
      </c>
      <c r="J132" t="n">
        <v>238.21</v>
      </c>
      <c r="K132" t="n">
        <v>53.44</v>
      </c>
      <c r="L132" t="n">
        <v>33.5</v>
      </c>
      <c r="M132" t="n">
        <v>2</v>
      </c>
      <c r="N132" t="n">
        <v>56.27</v>
      </c>
      <c r="O132" t="n">
        <v>29613</v>
      </c>
      <c r="P132" t="n">
        <v>131.05</v>
      </c>
      <c r="Q132" t="n">
        <v>197.75</v>
      </c>
      <c r="R132" t="n">
        <v>29.22</v>
      </c>
      <c r="S132" t="n">
        <v>25.4</v>
      </c>
      <c r="T132" t="n">
        <v>1085.07</v>
      </c>
      <c r="U132" t="n">
        <v>0.87</v>
      </c>
      <c r="V132" t="n">
        <v>0.89</v>
      </c>
      <c r="W132" t="n">
        <v>2.95</v>
      </c>
      <c r="X132" t="n">
        <v>0.06</v>
      </c>
      <c r="Y132" t="n">
        <v>1</v>
      </c>
      <c r="Z132" t="n">
        <v>10</v>
      </c>
      <c r="AA132" t="n">
        <v>256.0817075146863</v>
      </c>
      <c r="AB132" t="n">
        <v>350.3822897490253</v>
      </c>
      <c r="AC132" t="n">
        <v>316.9422957801152</v>
      </c>
      <c r="AD132" t="n">
        <v>256081.7075146863</v>
      </c>
      <c r="AE132" t="n">
        <v>350382.2897490254</v>
      </c>
      <c r="AF132" t="n">
        <v>1.800535004840726e-06</v>
      </c>
      <c r="AG132" t="n">
        <v>12</v>
      </c>
      <c r="AH132" t="n">
        <v>316942.2957801152</v>
      </c>
    </row>
    <row r="133">
      <c r="A133" t="n">
        <v>131</v>
      </c>
      <c r="B133" t="n">
        <v>95</v>
      </c>
      <c r="C133" t="inlineStr">
        <is>
          <t xml:space="preserve">CONCLUIDO	</t>
        </is>
      </c>
      <c r="D133" t="n">
        <v>7.6584</v>
      </c>
      <c r="E133" t="n">
        <v>13.06</v>
      </c>
      <c r="F133" t="n">
        <v>10.44</v>
      </c>
      <c r="G133" t="n">
        <v>156.6</v>
      </c>
      <c r="H133" t="n">
        <v>2.51</v>
      </c>
      <c r="I133" t="n">
        <v>4</v>
      </c>
      <c r="J133" t="n">
        <v>238.64</v>
      </c>
      <c r="K133" t="n">
        <v>53.44</v>
      </c>
      <c r="L133" t="n">
        <v>33.75</v>
      </c>
      <c r="M133" t="n">
        <v>2</v>
      </c>
      <c r="N133" t="n">
        <v>56.46</v>
      </c>
      <c r="O133" t="n">
        <v>29666.55</v>
      </c>
      <c r="P133" t="n">
        <v>130.88</v>
      </c>
      <c r="Q133" t="n">
        <v>197.75</v>
      </c>
      <c r="R133" t="n">
        <v>28.92</v>
      </c>
      <c r="S133" t="n">
        <v>25.4</v>
      </c>
      <c r="T133" t="n">
        <v>934.47</v>
      </c>
      <c r="U133" t="n">
        <v>0.88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  <c r="AA133" t="n">
        <v>255.8297221491671</v>
      </c>
      <c r="AB133" t="n">
        <v>350.0375122551125</v>
      </c>
      <c r="AC133" t="n">
        <v>316.630423366323</v>
      </c>
      <c r="AD133" t="n">
        <v>255829.7221491672</v>
      </c>
      <c r="AE133" t="n">
        <v>350037.5122551125</v>
      </c>
      <c r="AF133" t="n">
        <v>1.801876106612335e-06</v>
      </c>
      <c r="AG133" t="n">
        <v>12</v>
      </c>
      <c r="AH133" t="n">
        <v>316630.4233663231</v>
      </c>
    </row>
    <row r="134">
      <c r="A134" t="n">
        <v>132</v>
      </c>
      <c r="B134" t="n">
        <v>95</v>
      </c>
      <c r="C134" t="inlineStr">
        <is>
          <t xml:space="preserve">CONCLUIDO	</t>
        </is>
      </c>
      <c r="D134" t="n">
        <v>7.6579</v>
      </c>
      <c r="E134" t="n">
        <v>13.06</v>
      </c>
      <c r="F134" t="n">
        <v>10.44</v>
      </c>
      <c r="G134" t="n">
        <v>156.61</v>
      </c>
      <c r="H134" t="n">
        <v>2.53</v>
      </c>
      <c r="I134" t="n">
        <v>4</v>
      </c>
      <c r="J134" t="n">
        <v>239.08</v>
      </c>
      <c r="K134" t="n">
        <v>53.44</v>
      </c>
      <c r="L134" t="n">
        <v>34</v>
      </c>
      <c r="M134" t="n">
        <v>2</v>
      </c>
      <c r="N134" t="n">
        <v>56.64</v>
      </c>
      <c r="O134" t="n">
        <v>29720.17</v>
      </c>
      <c r="P134" t="n">
        <v>130.82</v>
      </c>
      <c r="Q134" t="n">
        <v>197.75</v>
      </c>
      <c r="R134" t="n">
        <v>28.98</v>
      </c>
      <c r="S134" t="n">
        <v>25.4</v>
      </c>
      <c r="T134" t="n">
        <v>964.65</v>
      </c>
      <c r="U134" t="n">
        <v>0.88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255.7955261835184</v>
      </c>
      <c r="AB134" t="n">
        <v>349.9907238262924</v>
      </c>
      <c r="AC134" t="n">
        <v>316.5881003594815</v>
      </c>
      <c r="AD134" t="n">
        <v>255795.5261835184</v>
      </c>
      <c r="AE134" t="n">
        <v>349990.7238262924</v>
      </c>
      <c r="AF134" t="n">
        <v>1.801758466106054e-06</v>
      </c>
      <c r="AG134" t="n">
        <v>12</v>
      </c>
      <c r="AH134" t="n">
        <v>316588.1003594815</v>
      </c>
    </row>
    <row r="135">
      <c r="A135" t="n">
        <v>133</v>
      </c>
      <c r="B135" t="n">
        <v>95</v>
      </c>
      <c r="C135" t="inlineStr">
        <is>
          <t xml:space="preserve">CONCLUIDO	</t>
        </is>
      </c>
      <c r="D135" t="n">
        <v>7.6568</v>
      </c>
      <c r="E135" t="n">
        <v>13.06</v>
      </c>
      <c r="F135" t="n">
        <v>10.44</v>
      </c>
      <c r="G135" t="n">
        <v>156.64</v>
      </c>
      <c r="H135" t="n">
        <v>2.54</v>
      </c>
      <c r="I135" t="n">
        <v>4</v>
      </c>
      <c r="J135" t="n">
        <v>239.51</v>
      </c>
      <c r="K135" t="n">
        <v>53.44</v>
      </c>
      <c r="L135" t="n">
        <v>34.25</v>
      </c>
      <c r="M135" t="n">
        <v>2</v>
      </c>
      <c r="N135" t="n">
        <v>56.83</v>
      </c>
      <c r="O135" t="n">
        <v>29773.85</v>
      </c>
      <c r="P135" t="n">
        <v>130.87</v>
      </c>
      <c r="Q135" t="n">
        <v>197.75</v>
      </c>
      <c r="R135" t="n">
        <v>29.01</v>
      </c>
      <c r="S135" t="n">
        <v>25.4</v>
      </c>
      <c r="T135" t="n">
        <v>982.95</v>
      </c>
      <c r="U135" t="n">
        <v>0.88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255.8496331754565</v>
      </c>
      <c r="AB135" t="n">
        <v>350.0647553996941</v>
      </c>
      <c r="AC135" t="n">
        <v>316.6550664634218</v>
      </c>
      <c r="AD135" t="n">
        <v>255849.6331754565</v>
      </c>
      <c r="AE135" t="n">
        <v>350064.7553996941</v>
      </c>
      <c r="AF135" t="n">
        <v>1.801499656992234e-06</v>
      </c>
      <c r="AG135" t="n">
        <v>12</v>
      </c>
      <c r="AH135" t="n">
        <v>316655.0664634218</v>
      </c>
    </row>
    <row r="136">
      <c r="A136" t="n">
        <v>134</v>
      </c>
      <c r="B136" t="n">
        <v>95</v>
      </c>
      <c r="C136" t="inlineStr">
        <is>
          <t xml:space="preserve">CONCLUIDO	</t>
        </is>
      </c>
      <c r="D136" t="n">
        <v>7.6558</v>
      </c>
      <c r="E136" t="n">
        <v>13.06</v>
      </c>
      <c r="F136" t="n">
        <v>10.44</v>
      </c>
      <c r="G136" t="n">
        <v>156.67</v>
      </c>
      <c r="H136" t="n">
        <v>2.56</v>
      </c>
      <c r="I136" t="n">
        <v>4</v>
      </c>
      <c r="J136" t="n">
        <v>239.95</v>
      </c>
      <c r="K136" t="n">
        <v>53.44</v>
      </c>
      <c r="L136" t="n">
        <v>34.5</v>
      </c>
      <c r="M136" t="n">
        <v>2</v>
      </c>
      <c r="N136" t="n">
        <v>57.01</v>
      </c>
      <c r="O136" t="n">
        <v>29827.61</v>
      </c>
      <c r="P136" t="n">
        <v>130.93</v>
      </c>
      <c r="Q136" t="n">
        <v>197.75</v>
      </c>
      <c r="R136" t="n">
        <v>29.05</v>
      </c>
      <c r="S136" t="n">
        <v>25.4</v>
      </c>
      <c r="T136" t="n">
        <v>998.66</v>
      </c>
      <c r="U136" t="n">
        <v>0.87</v>
      </c>
      <c r="V136" t="n">
        <v>0.89</v>
      </c>
      <c r="W136" t="n">
        <v>2.95</v>
      </c>
      <c r="X136" t="n">
        <v>0.05</v>
      </c>
      <c r="Y136" t="n">
        <v>1</v>
      </c>
      <c r="Z136" t="n">
        <v>10</v>
      </c>
      <c r="AA136" t="n">
        <v>255.9091741616886</v>
      </c>
      <c r="AB136" t="n">
        <v>350.1462220038196</v>
      </c>
      <c r="AC136" t="n">
        <v>316.7287580091887</v>
      </c>
      <c r="AD136" t="n">
        <v>255909.1741616885</v>
      </c>
      <c r="AE136" t="n">
        <v>350146.2220038195</v>
      </c>
      <c r="AF136" t="n">
        <v>1.801264375979672e-06</v>
      </c>
      <c r="AG136" t="n">
        <v>12</v>
      </c>
      <c r="AH136" t="n">
        <v>316728.7580091887</v>
      </c>
    </row>
    <row r="137">
      <c r="A137" t="n">
        <v>135</v>
      </c>
      <c r="B137" t="n">
        <v>95</v>
      </c>
      <c r="C137" t="inlineStr">
        <is>
          <t xml:space="preserve">CONCLUIDO	</t>
        </is>
      </c>
      <c r="D137" t="n">
        <v>7.6545</v>
      </c>
      <c r="E137" t="n">
        <v>13.06</v>
      </c>
      <c r="F137" t="n">
        <v>10.45</v>
      </c>
      <c r="G137" t="n">
        <v>156.7</v>
      </c>
      <c r="H137" t="n">
        <v>2.57</v>
      </c>
      <c r="I137" t="n">
        <v>4</v>
      </c>
      <c r="J137" t="n">
        <v>240.38</v>
      </c>
      <c r="K137" t="n">
        <v>53.44</v>
      </c>
      <c r="L137" t="n">
        <v>34.75</v>
      </c>
      <c r="M137" t="n">
        <v>2</v>
      </c>
      <c r="N137" t="n">
        <v>57.2</v>
      </c>
      <c r="O137" t="n">
        <v>29881.55</v>
      </c>
      <c r="P137" t="n">
        <v>130.89</v>
      </c>
      <c r="Q137" t="n">
        <v>197.76</v>
      </c>
      <c r="R137" t="n">
        <v>29.18</v>
      </c>
      <c r="S137" t="n">
        <v>25.4</v>
      </c>
      <c r="T137" t="n">
        <v>1067.53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  <c r="AA137" t="n">
        <v>255.9374916197744</v>
      </c>
      <c r="AB137" t="n">
        <v>350.1849671992507</v>
      </c>
      <c r="AC137" t="n">
        <v>316.7638054175471</v>
      </c>
      <c r="AD137" t="n">
        <v>255937.4916197744</v>
      </c>
      <c r="AE137" t="n">
        <v>350184.9671992507</v>
      </c>
      <c r="AF137" t="n">
        <v>1.80095851066334e-06</v>
      </c>
      <c r="AG137" t="n">
        <v>12</v>
      </c>
      <c r="AH137" t="n">
        <v>316763.8054175471</v>
      </c>
    </row>
    <row r="138">
      <c r="A138" t="n">
        <v>136</v>
      </c>
      <c r="B138" t="n">
        <v>95</v>
      </c>
      <c r="C138" t="inlineStr">
        <is>
          <t xml:space="preserve">CONCLUIDO	</t>
        </is>
      </c>
      <c r="D138" t="n">
        <v>7.6544</v>
      </c>
      <c r="E138" t="n">
        <v>13.06</v>
      </c>
      <c r="F138" t="n">
        <v>10.45</v>
      </c>
      <c r="G138" t="n">
        <v>156.7</v>
      </c>
      <c r="H138" t="n">
        <v>2.58</v>
      </c>
      <c r="I138" t="n">
        <v>4</v>
      </c>
      <c r="J138" t="n">
        <v>240.82</v>
      </c>
      <c r="K138" t="n">
        <v>53.44</v>
      </c>
      <c r="L138" t="n">
        <v>35</v>
      </c>
      <c r="M138" t="n">
        <v>2</v>
      </c>
      <c r="N138" t="n">
        <v>57.39</v>
      </c>
      <c r="O138" t="n">
        <v>29935.43</v>
      </c>
      <c r="P138" t="n">
        <v>130.92</v>
      </c>
      <c r="Q138" t="n">
        <v>197.77</v>
      </c>
      <c r="R138" t="n">
        <v>29.16</v>
      </c>
      <c r="S138" t="n">
        <v>25.4</v>
      </c>
      <c r="T138" t="n">
        <v>1057.28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  <c r="AA138" t="n">
        <v>255.9605109524054</v>
      </c>
      <c r="AB138" t="n">
        <v>350.2164632656977</v>
      </c>
      <c r="AC138" t="n">
        <v>316.7922955436173</v>
      </c>
      <c r="AD138" t="n">
        <v>255960.5109524054</v>
      </c>
      <c r="AE138" t="n">
        <v>350216.4632656977</v>
      </c>
      <c r="AF138" t="n">
        <v>1.800934982562083e-06</v>
      </c>
      <c r="AG138" t="n">
        <v>12</v>
      </c>
      <c r="AH138" t="n">
        <v>316792.2955436173</v>
      </c>
    </row>
    <row r="139">
      <c r="A139" t="n">
        <v>137</v>
      </c>
      <c r="B139" t="n">
        <v>95</v>
      </c>
      <c r="C139" t="inlineStr">
        <is>
          <t xml:space="preserve">CONCLUIDO	</t>
        </is>
      </c>
      <c r="D139" t="n">
        <v>7.6545</v>
      </c>
      <c r="E139" t="n">
        <v>13.06</v>
      </c>
      <c r="F139" t="n">
        <v>10.45</v>
      </c>
      <c r="G139" t="n">
        <v>156.7</v>
      </c>
      <c r="H139" t="n">
        <v>2.6</v>
      </c>
      <c r="I139" t="n">
        <v>4</v>
      </c>
      <c r="J139" t="n">
        <v>241.26</v>
      </c>
      <c r="K139" t="n">
        <v>53.44</v>
      </c>
      <c r="L139" t="n">
        <v>35.25</v>
      </c>
      <c r="M139" t="n">
        <v>2</v>
      </c>
      <c r="N139" t="n">
        <v>57.57</v>
      </c>
      <c r="O139" t="n">
        <v>29989.39</v>
      </c>
      <c r="P139" t="n">
        <v>130.87</v>
      </c>
      <c r="Q139" t="n">
        <v>197.75</v>
      </c>
      <c r="R139" t="n">
        <v>29.1</v>
      </c>
      <c r="S139" t="n">
        <v>25.4</v>
      </c>
      <c r="T139" t="n">
        <v>1026.24</v>
      </c>
      <c r="U139" t="n">
        <v>0.87</v>
      </c>
      <c r="V139" t="n">
        <v>0.89</v>
      </c>
      <c r="W139" t="n">
        <v>2.95</v>
      </c>
      <c r="X139" t="n">
        <v>0.06</v>
      </c>
      <c r="Y139" t="n">
        <v>1</v>
      </c>
      <c r="Z139" t="n">
        <v>10</v>
      </c>
      <c r="AA139" t="n">
        <v>255.9232726412207</v>
      </c>
      <c r="AB139" t="n">
        <v>350.1655121654965</v>
      </c>
      <c r="AC139" t="n">
        <v>316.746207144909</v>
      </c>
      <c r="AD139" t="n">
        <v>255923.2726412207</v>
      </c>
      <c r="AE139" t="n">
        <v>350165.5121654965</v>
      </c>
      <c r="AF139" t="n">
        <v>1.80095851066334e-06</v>
      </c>
      <c r="AG139" t="n">
        <v>12</v>
      </c>
      <c r="AH139" t="n">
        <v>316746.207144909</v>
      </c>
    </row>
    <row r="140">
      <c r="A140" t="n">
        <v>138</v>
      </c>
      <c r="B140" t="n">
        <v>95</v>
      </c>
      <c r="C140" t="inlineStr">
        <is>
          <t xml:space="preserve">CONCLUIDO	</t>
        </is>
      </c>
      <c r="D140" t="n">
        <v>7.6565</v>
      </c>
      <c r="E140" t="n">
        <v>13.06</v>
      </c>
      <c r="F140" t="n">
        <v>10.44</v>
      </c>
      <c r="G140" t="n">
        <v>156.65</v>
      </c>
      <c r="H140" t="n">
        <v>2.61</v>
      </c>
      <c r="I140" t="n">
        <v>4</v>
      </c>
      <c r="J140" t="n">
        <v>241.7</v>
      </c>
      <c r="K140" t="n">
        <v>53.44</v>
      </c>
      <c r="L140" t="n">
        <v>35.5</v>
      </c>
      <c r="M140" t="n">
        <v>2</v>
      </c>
      <c r="N140" t="n">
        <v>57.76</v>
      </c>
      <c r="O140" t="n">
        <v>30043.41</v>
      </c>
      <c r="P140" t="n">
        <v>130.77</v>
      </c>
      <c r="Q140" t="n">
        <v>197.76</v>
      </c>
      <c r="R140" t="n">
        <v>29.03</v>
      </c>
      <c r="S140" t="n">
        <v>25.4</v>
      </c>
      <c r="T140" t="n">
        <v>990.48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255.7836237787109</v>
      </c>
      <c r="AB140" t="n">
        <v>349.9744384309377</v>
      </c>
      <c r="AC140" t="n">
        <v>316.5733692194028</v>
      </c>
      <c r="AD140" t="n">
        <v>255783.6237787109</v>
      </c>
      <c r="AE140" t="n">
        <v>349974.4384309377</v>
      </c>
      <c r="AF140" t="n">
        <v>1.801429072688466e-06</v>
      </c>
      <c r="AG140" t="n">
        <v>12</v>
      </c>
      <c r="AH140" t="n">
        <v>316573.3692194028</v>
      </c>
    </row>
    <row r="141">
      <c r="A141" t="n">
        <v>139</v>
      </c>
      <c r="B141" t="n">
        <v>95</v>
      </c>
      <c r="C141" t="inlineStr">
        <is>
          <t xml:space="preserve">CONCLUIDO	</t>
        </is>
      </c>
      <c r="D141" t="n">
        <v>7.6568</v>
      </c>
      <c r="E141" t="n">
        <v>13.06</v>
      </c>
      <c r="F141" t="n">
        <v>10.44</v>
      </c>
      <c r="G141" t="n">
        <v>156.64</v>
      </c>
      <c r="H141" t="n">
        <v>2.63</v>
      </c>
      <c r="I141" t="n">
        <v>4</v>
      </c>
      <c r="J141" t="n">
        <v>242.14</v>
      </c>
      <c r="K141" t="n">
        <v>53.44</v>
      </c>
      <c r="L141" t="n">
        <v>35.75</v>
      </c>
      <c r="M141" t="n">
        <v>2</v>
      </c>
      <c r="N141" t="n">
        <v>57.95</v>
      </c>
      <c r="O141" t="n">
        <v>30097.5</v>
      </c>
      <c r="P141" t="n">
        <v>130.77</v>
      </c>
      <c r="Q141" t="n">
        <v>197.75</v>
      </c>
      <c r="R141" t="n">
        <v>29.07</v>
      </c>
      <c r="S141" t="n">
        <v>25.4</v>
      </c>
      <c r="T141" t="n">
        <v>1010</v>
      </c>
      <c r="U141" t="n">
        <v>0.87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255.7785596386401</v>
      </c>
      <c r="AB141" t="n">
        <v>349.9675094510787</v>
      </c>
      <c r="AC141" t="n">
        <v>316.5671015316567</v>
      </c>
      <c r="AD141" t="n">
        <v>255778.5596386401</v>
      </c>
      <c r="AE141" t="n">
        <v>349967.5094510787</v>
      </c>
      <c r="AF141" t="n">
        <v>1.801499656992234e-06</v>
      </c>
      <c r="AG141" t="n">
        <v>12</v>
      </c>
      <c r="AH141" t="n">
        <v>316567.1015316567</v>
      </c>
    </row>
    <row r="142">
      <c r="A142" t="n">
        <v>140</v>
      </c>
      <c r="B142" t="n">
        <v>95</v>
      </c>
      <c r="C142" t="inlineStr">
        <is>
          <t xml:space="preserve">CONCLUIDO	</t>
        </is>
      </c>
      <c r="D142" t="n">
        <v>7.6558</v>
      </c>
      <c r="E142" t="n">
        <v>13.06</v>
      </c>
      <c r="F142" t="n">
        <v>10.44</v>
      </c>
      <c r="G142" t="n">
        <v>156.67</v>
      </c>
      <c r="H142" t="n">
        <v>2.64</v>
      </c>
      <c r="I142" t="n">
        <v>4</v>
      </c>
      <c r="J142" t="n">
        <v>242.57</v>
      </c>
      <c r="K142" t="n">
        <v>53.44</v>
      </c>
      <c r="L142" t="n">
        <v>36</v>
      </c>
      <c r="M142" t="n">
        <v>2</v>
      </c>
      <c r="N142" t="n">
        <v>58.14</v>
      </c>
      <c r="O142" t="n">
        <v>30151.65</v>
      </c>
      <c r="P142" t="n">
        <v>130.79</v>
      </c>
      <c r="Q142" t="n">
        <v>197.75</v>
      </c>
      <c r="R142" t="n">
        <v>29.06</v>
      </c>
      <c r="S142" t="n">
        <v>25.4</v>
      </c>
      <c r="T142" t="n">
        <v>1003.65</v>
      </c>
      <c r="U142" t="n">
        <v>0.87</v>
      </c>
      <c r="V142" t="n">
        <v>0.89</v>
      </c>
      <c r="W142" t="n">
        <v>2.95</v>
      </c>
      <c r="X142" t="n">
        <v>0.05</v>
      </c>
      <c r="Y142" t="n">
        <v>1</v>
      </c>
      <c r="Z142" t="n">
        <v>10</v>
      </c>
      <c r="AA142" t="n">
        <v>255.8096582130777</v>
      </c>
      <c r="AB142" t="n">
        <v>350.0100598925966</v>
      </c>
      <c r="AC142" t="n">
        <v>316.6055910187561</v>
      </c>
      <c r="AD142" t="n">
        <v>255809.6582130778</v>
      </c>
      <c r="AE142" t="n">
        <v>350010.0598925966</v>
      </c>
      <c r="AF142" t="n">
        <v>1.801264375979672e-06</v>
      </c>
      <c r="AG142" t="n">
        <v>12</v>
      </c>
      <c r="AH142" t="n">
        <v>316605.591018756</v>
      </c>
    </row>
    <row r="143">
      <c r="A143" t="n">
        <v>141</v>
      </c>
      <c r="B143" t="n">
        <v>95</v>
      </c>
      <c r="C143" t="inlineStr">
        <is>
          <t xml:space="preserve">CONCLUIDO	</t>
        </is>
      </c>
      <c r="D143" t="n">
        <v>7.654</v>
      </c>
      <c r="E143" t="n">
        <v>13.06</v>
      </c>
      <c r="F143" t="n">
        <v>10.45</v>
      </c>
      <c r="G143" t="n">
        <v>156.71</v>
      </c>
      <c r="H143" t="n">
        <v>2.65</v>
      </c>
      <c r="I143" t="n">
        <v>4</v>
      </c>
      <c r="J143" t="n">
        <v>243.01</v>
      </c>
      <c r="K143" t="n">
        <v>53.44</v>
      </c>
      <c r="L143" t="n">
        <v>36.25</v>
      </c>
      <c r="M143" t="n">
        <v>2</v>
      </c>
      <c r="N143" t="n">
        <v>58.33</v>
      </c>
      <c r="O143" t="n">
        <v>30205.88</v>
      </c>
      <c r="P143" t="n">
        <v>130.7</v>
      </c>
      <c r="Q143" t="n">
        <v>197.75</v>
      </c>
      <c r="R143" t="n">
        <v>29.14</v>
      </c>
      <c r="S143" t="n">
        <v>25.4</v>
      </c>
      <c r="T143" t="n">
        <v>1048.37</v>
      </c>
      <c r="U143" t="n">
        <v>0.87</v>
      </c>
      <c r="V143" t="n">
        <v>0.89</v>
      </c>
      <c r="W143" t="n">
        <v>2.95</v>
      </c>
      <c r="X143" t="n">
        <v>0.06</v>
      </c>
      <c r="Y143" t="n">
        <v>1</v>
      </c>
      <c r="Z143" t="n">
        <v>10</v>
      </c>
      <c r="AA143" t="n">
        <v>255.8108558718895</v>
      </c>
      <c r="AB143" t="n">
        <v>350.0116985822197</v>
      </c>
      <c r="AC143" t="n">
        <v>316.6070733141414</v>
      </c>
      <c r="AD143" t="n">
        <v>255810.8558718894</v>
      </c>
      <c r="AE143" t="n">
        <v>350011.6985822197</v>
      </c>
      <c r="AF143" t="n">
        <v>1.800840870157058e-06</v>
      </c>
      <c r="AG143" t="n">
        <v>12</v>
      </c>
      <c r="AH143" t="n">
        <v>316607.0733141414</v>
      </c>
    </row>
    <row r="144">
      <c r="A144" t="n">
        <v>142</v>
      </c>
      <c r="B144" t="n">
        <v>95</v>
      </c>
      <c r="C144" t="inlineStr">
        <is>
          <t xml:space="preserve">CONCLUIDO	</t>
        </is>
      </c>
      <c r="D144" t="n">
        <v>7.6571</v>
      </c>
      <c r="E144" t="n">
        <v>13.06</v>
      </c>
      <c r="F144" t="n">
        <v>10.44</v>
      </c>
      <c r="G144" t="n">
        <v>156.63</v>
      </c>
      <c r="H144" t="n">
        <v>2.67</v>
      </c>
      <c r="I144" t="n">
        <v>4</v>
      </c>
      <c r="J144" t="n">
        <v>243.45</v>
      </c>
      <c r="K144" t="n">
        <v>53.44</v>
      </c>
      <c r="L144" t="n">
        <v>36.5</v>
      </c>
      <c r="M144" t="n">
        <v>2</v>
      </c>
      <c r="N144" t="n">
        <v>58.52</v>
      </c>
      <c r="O144" t="n">
        <v>30260.17</v>
      </c>
      <c r="P144" t="n">
        <v>130.46</v>
      </c>
      <c r="Q144" t="n">
        <v>197.75</v>
      </c>
      <c r="R144" t="n">
        <v>29.05</v>
      </c>
      <c r="S144" t="n">
        <v>25.4</v>
      </c>
      <c r="T144" t="n">
        <v>1003.26</v>
      </c>
      <c r="U144" t="n">
        <v>0.87</v>
      </c>
      <c r="V144" t="n">
        <v>0.89</v>
      </c>
      <c r="W144" t="n">
        <v>2.94</v>
      </c>
      <c r="X144" t="n">
        <v>0.05</v>
      </c>
      <c r="Y144" t="n">
        <v>1</v>
      </c>
      <c r="Z144" t="n">
        <v>10</v>
      </c>
      <c r="AA144" t="n">
        <v>255.5531765635583</v>
      </c>
      <c r="AB144" t="n">
        <v>349.6591303845524</v>
      </c>
      <c r="AC144" t="n">
        <v>316.2881537304269</v>
      </c>
      <c r="AD144" t="n">
        <v>255553.1765635583</v>
      </c>
      <c r="AE144" t="n">
        <v>349659.1303845524</v>
      </c>
      <c r="AF144" t="n">
        <v>1.801570241296003e-06</v>
      </c>
      <c r="AG144" t="n">
        <v>12</v>
      </c>
      <c r="AH144" t="n">
        <v>316288.1537304269</v>
      </c>
    </row>
    <row r="145">
      <c r="A145" t="n">
        <v>143</v>
      </c>
      <c r="B145" t="n">
        <v>95</v>
      </c>
      <c r="C145" t="inlineStr">
        <is>
          <t xml:space="preserve">CONCLUIDO	</t>
        </is>
      </c>
      <c r="D145" t="n">
        <v>7.6565</v>
      </c>
      <c r="E145" t="n">
        <v>13.06</v>
      </c>
      <c r="F145" t="n">
        <v>10.44</v>
      </c>
      <c r="G145" t="n">
        <v>156.65</v>
      </c>
      <c r="H145" t="n">
        <v>2.68</v>
      </c>
      <c r="I145" t="n">
        <v>4</v>
      </c>
      <c r="J145" t="n">
        <v>243.89</v>
      </c>
      <c r="K145" t="n">
        <v>53.44</v>
      </c>
      <c r="L145" t="n">
        <v>36.75</v>
      </c>
      <c r="M145" t="n">
        <v>2</v>
      </c>
      <c r="N145" t="n">
        <v>58.71</v>
      </c>
      <c r="O145" t="n">
        <v>30314.53</v>
      </c>
      <c r="P145" t="n">
        <v>130.28</v>
      </c>
      <c r="Q145" t="n">
        <v>197.75</v>
      </c>
      <c r="R145" t="n">
        <v>29</v>
      </c>
      <c r="S145" t="n">
        <v>25.4</v>
      </c>
      <c r="T145" t="n">
        <v>975.28</v>
      </c>
      <c r="U145" t="n">
        <v>0.88</v>
      </c>
      <c r="V145" t="n">
        <v>0.89</v>
      </c>
      <c r="W145" t="n">
        <v>2.95</v>
      </c>
      <c r="X145" t="n">
        <v>0.05</v>
      </c>
      <c r="Y145" t="n">
        <v>1</v>
      </c>
      <c r="Z145" t="n">
        <v>10</v>
      </c>
      <c r="AA145" t="n">
        <v>255.435349802637</v>
      </c>
      <c r="AB145" t="n">
        <v>349.4979146121103</v>
      </c>
      <c r="AC145" t="n">
        <v>316.1423241650387</v>
      </c>
      <c r="AD145" t="n">
        <v>255435.349802637</v>
      </c>
      <c r="AE145" t="n">
        <v>349497.9146121102</v>
      </c>
      <c r="AF145" t="n">
        <v>1.801429072688466e-06</v>
      </c>
      <c r="AG145" t="n">
        <v>12</v>
      </c>
      <c r="AH145" t="n">
        <v>316142.3241650387</v>
      </c>
    </row>
    <row r="146">
      <c r="A146" t="n">
        <v>144</v>
      </c>
      <c r="B146" t="n">
        <v>95</v>
      </c>
      <c r="C146" t="inlineStr">
        <is>
          <t xml:space="preserve">CONCLUIDO	</t>
        </is>
      </c>
      <c r="D146" t="n">
        <v>7.6573</v>
      </c>
      <c r="E146" t="n">
        <v>13.06</v>
      </c>
      <c r="F146" t="n">
        <v>10.44</v>
      </c>
      <c r="G146" t="n">
        <v>156.63</v>
      </c>
      <c r="H146" t="n">
        <v>2.69</v>
      </c>
      <c r="I146" t="n">
        <v>4</v>
      </c>
      <c r="J146" t="n">
        <v>244.34</v>
      </c>
      <c r="K146" t="n">
        <v>53.44</v>
      </c>
      <c r="L146" t="n">
        <v>37</v>
      </c>
      <c r="M146" t="n">
        <v>2</v>
      </c>
      <c r="N146" t="n">
        <v>58.9</v>
      </c>
      <c r="O146" t="n">
        <v>30368.96</v>
      </c>
      <c r="P146" t="n">
        <v>130.14</v>
      </c>
      <c r="Q146" t="n">
        <v>197.75</v>
      </c>
      <c r="R146" t="n">
        <v>29.01</v>
      </c>
      <c r="S146" t="n">
        <v>25.4</v>
      </c>
      <c r="T146" t="n">
        <v>982.08</v>
      </c>
      <c r="U146" t="n">
        <v>0.88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255.3223862427168</v>
      </c>
      <c r="AB146" t="n">
        <v>349.3433528858268</v>
      </c>
      <c r="AC146" t="n">
        <v>316.002513592983</v>
      </c>
      <c r="AD146" t="n">
        <v>255322.3862427167</v>
      </c>
      <c r="AE146" t="n">
        <v>349343.3528858268</v>
      </c>
      <c r="AF146" t="n">
        <v>1.801617297498516e-06</v>
      </c>
      <c r="AG146" t="n">
        <v>12</v>
      </c>
      <c r="AH146" t="n">
        <v>316002.513592983</v>
      </c>
    </row>
    <row r="147">
      <c r="A147" t="n">
        <v>145</v>
      </c>
      <c r="B147" t="n">
        <v>95</v>
      </c>
      <c r="C147" t="inlineStr">
        <is>
          <t xml:space="preserve">CONCLUIDO	</t>
        </is>
      </c>
      <c r="D147" t="n">
        <v>7.656</v>
      </c>
      <c r="E147" t="n">
        <v>13.06</v>
      </c>
      <c r="F147" t="n">
        <v>10.44</v>
      </c>
      <c r="G147" t="n">
        <v>156.66</v>
      </c>
      <c r="H147" t="n">
        <v>2.71</v>
      </c>
      <c r="I147" t="n">
        <v>4</v>
      </c>
      <c r="J147" t="n">
        <v>244.78</v>
      </c>
      <c r="K147" t="n">
        <v>53.44</v>
      </c>
      <c r="L147" t="n">
        <v>37.25</v>
      </c>
      <c r="M147" t="n">
        <v>2</v>
      </c>
      <c r="N147" t="n">
        <v>59.09</v>
      </c>
      <c r="O147" t="n">
        <v>30423.46</v>
      </c>
      <c r="P147" t="n">
        <v>130.22</v>
      </c>
      <c r="Q147" t="n">
        <v>197.77</v>
      </c>
      <c r="R147" t="n">
        <v>29.05</v>
      </c>
      <c r="S147" t="n">
        <v>25.4</v>
      </c>
      <c r="T147" t="n">
        <v>1002.13</v>
      </c>
      <c r="U147" t="n">
        <v>0.87</v>
      </c>
      <c r="V147" t="n">
        <v>0.89</v>
      </c>
      <c r="W147" t="n">
        <v>2.94</v>
      </c>
      <c r="X147" t="n">
        <v>0.05</v>
      </c>
      <c r="Y147" t="n">
        <v>1</v>
      </c>
      <c r="Z147" t="n">
        <v>10</v>
      </c>
      <c r="AA147" t="n">
        <v>255.4011195947589</v>
      </c>
      <c r="AB147" t="n">
        <v>349.4510793315612</v>
      </c>
      <c r="AC147" t="n">
        <v>316.0999587779315</v>
      </c>
      <c r="AD147" t="n">
        <v>255401.1195947589</v>
      </c>
      <c r="AE147" t="n">
        <v>349451.0793315612</v>
      </c>
      <c r="AF147" t="n">
        <v>1.801311432182184e-06</v>
      </c>
      <c r="AG147" t="n">
        <v>12</v>
      </c>
      <c r="AH147" t="n">
        <v>316099.9587779315</v>
      </c>
    </row>
    <row r="148">
      <c r="A148" t="n">
        <v>146</v>
      </c>
      <c r="B148" t="n">
        <v>95</v>
      </c>
      <c r="C148" t="inlineStr">
        <is>
          <t xml:space="preserve">CONCLUIDO	</t>
        </is>
      </c>
      <c r="D148" t="n">
        <v>7.655</v>
      </c>
      <c r="E148" t="n">
        <v>13.06</v>
      </c>
      <c r="F148" t="n">
        <v>10.45</v>
      </c>
      <c r="G148" t="n">
        <v>156.69</v>
      </c>
      <c r="H148" t="n">
        <v>2.72</v>
      </c>
      <c r="I148" t="n">
        <v>4</v>
      </c>
      <c r="J148" t="n">
        <v>245.22</v>
      </c>
      <c r="K148" t="n">
        <v>53.44</v>
      </c>
      <c r="L148" t="n">
        <v>37.5</v>
      </c>
      <c r="M148" t="n">
        <v>2</v>
      </c>
      <c r="N148" t="n">
        <v>59.29</v>
      </c>
      <c r="O148" t="n">
        <v>30478.03</v>
      </c>
      <c r="P148" t="n">
        <v>130.19</v>
      </c>
      <c r="Q148" t="n">
        <v>197.75</v>
      </c>
      <c r="R148" t="n">
        <v>29.09</v>
      </c>
      <c r="S148" t="n">
        <v>25.4</v>
      </c>
      <c r="T148" t="n">
        <v>1021.53</v>
      </c>
      <c r="U148" t="n">
        <v>0.87</v>
      </c>
      <c r="V148" t="n">
        <v>0.89</v>
      </c>
      <c r="W148" t="n">
        <v>2.95</v>
      </c>
      <c r="X148" t="n">
        <v>0.06</v>
      </c>
      <c r="Y148" t="n">
        <v>1</v>
      </c>
      <c r="Z148" t="n">
        <v>10</v>
      </c>
      <c r="AA148" t="n">
        <v>255.4314076079805</v>
      </c>
      <c r="AB148" t="n">
        <v>349.4925207274638</v>
      </c>
      <c r="AC148" t="n">
        <v>316.1374450651726</v>
      </c>
      <c r="AD148" t="n">
        <v>255431.4076079805</v>
      </c>
      <c r="AE148" t="n">
        <v>349492.5207274638</v>
      </c>
      <c r="AF148" t="n">
        <v>1.801076151169621e-06</v>
      </c>
      <c r="AG148" t="n">
        <v>12</v>
      </c>
      <c r="AH148" t="n">
        <v>316137.4450651726</v>
      </c>
    </row>
    <row r="149">
      <c r="A149" t="n">
        <v>147</v>
      </c>
      <c r="B149" t="n">
        <v>95</v>
      </c>
      <c r="C149" t="inlineStr">
        <is>
          <t xml:space="preserve">CONCLUIDO	</t>
        </is>
      </c>
      <c r="D149" t="n">
        <v>7.6568</v>
      </c>
      <c r="E149" t="n">
        <v>13.06</v>
      </c>
      <c r="F149" t="n">
        <v>10.44</v>
      </c>
      <c r="G149" t="n">
        <v>156.64</v>
      </c>
      <c r="H149" t="n">
        <v>2.73</v>
      </c>
      <c r="I149" t="n">
        <v>4</v>
      </c>
      <c r="J149" t="n">
        <v>245.66</v>
      </c>
      <c r="K149" t="n">
        <v>53.44</v>
      </c>
      <c r="L149" t="n">
        <v>37.75</v>
      </c>
      <c r="M149" t="n">
        <v>2</v>
      </c>
      <c r="N149" t="n">
        <v>59.48</v>
      </c>
      <c r="O149" t="n">
        <v>30532.67</v>
      </c>
      <c r="P149" t="n">
        <v>130.2</v>
      </c>
      <c r="Q149" t="n">
        <v>197.76</v>
      </c>
      <c r="R149" t="n">
        <v>29.02</v>
      </c>
      <c r="S149" t="n">
        <v>25.4</v>
      </c>
      <c r="T149" t="n">
        <v>987.5</v>
      </c>
      <c r="U149" t="n">
        <v>0.88</v>
      </c>
      <c r="V149" t="n">
        <v>0.89</v>
      </c>
      <c r="W149" t="n">
        <v>2.94</v>
      </c>
      <c r="X149" t="n">
        <v>0.05</v>
      </c>
      <c r="Y149" t="n">
        <v>1</v>
      </c>
      <c r="Z149" t="n">
        <v>10</v>
      </c>
      <c r="AA149" t="n">
        <v>255.3734404787866</v>
      </c>
      <c r="AB149" t="n">
        <v>349.4132075439715</v>
      </c>
      <c r="AC149" t="n">
        <v>316.065701420596</v>
      </c>
      <c r="AD149" t="n">
        <v>255373.4404787866</v>
      </c>
      <c r="AE149" t="n">
        <v>349413.2075439715</v>
      </c>
      <c r="AF149" t="n">
        <v>1.801499656992234e-06</v>
      </c>
      <c r="AG149" t="n">
        <v>12</v>
      </c>
      <c r="AH149" t="n">
        <v>316065.701420596</v>
      </c>
    </row>
    <row r="150">
      <c r="A150" t="n">
        <v>148</v>
      </c>
      <c r="B150" t="n">
        <v>95</v>
      </c>
      <c r="C150" t="inlineStr">
        <is>
          <t xml:space="preserve">CONCLUIDO	</t>
        </is>
      </c>
      <c r="D150" t="n">
        <v>7.6583</v>
      </c>
      <c r="E150" t="n">
        <v>13.06</v>
      </c>
      <c r="F150" t="n">
        <v>10.44</v>
      </c>
      <c r="G150" t="n">
        <v>156.6</v>
      </c>
      <c r="H150" t="n">
        <v>2.75</v>
      </c>
      <c r="I150" t="n">
        <v>4</v>
      </c>
      <c r="J150" t="n">
        <v>246.11</v>
      </c>
      <c r="K150" t="n">
        <v>53.44</v>
      </c>
      <c r="L150" t="n">
        <v>38</v>
      </c>
      <c r="M150" t="n">
        <v>2</v>
      </c>
      <c r="N150" t="n">
        <v>59.67</v>
      </c>
      <c r="O150" t="n">
        <v>30587.38</v>
      </c>
      <c r="P150" t="n">
        <v>130.02</v>
      </c>
      <c r="Q150" t="n">
        <v>197.75</v>
      </c>
      <c r="R150" t="n">
        <v>28.94</v>
      </c>
      <c r="S150" t="n">
        <v>25.4</v>
      </c>
      <c r="T150" t="n">
        <v>946.23</v>
      </c>
      <c r="U150" t="n">
        <v>0.88</v>
      </c>
      <c r="V150" t="n">
        <v>0.89</v>
      </c>
      <c r="W150" t="n">
        <v>2.94</v>
      </c>
      <c r="X150" t="n">
        <v>0.05</v>
      </c>
      <c r="Y150" t="n">
        <v>1</v>
      </c>
      <c r="Z150" t="n">
        <v>10</v>
      </c>
      <c r="AA150" t="n">
        <v>255.2202977701471</v>
      </c>
      <c r="AB150" t="n">
        <v>349.2036709338316</v>
      </c>
      <c r="AC150" t="n">
        <v>315.8761626904413</v>
      </c>
      <c r="AD150" t="n">
        <v>255220.2977701472</v>
      </c>
      <c r="AE150" t="n">
        <v>349203.6709338317</v>
      </c>
      <c r="AF150" t="n">
        <v>1.801852578511079e-06</v>
      </c>
      <c r="AG150" t="n">
        <v>12</v>
      </c>
      <c r="AH150" t="n">
        <v>315876.1626904414</v>
      </c>
    </row>
    <row r="151">
      <c r="A151" t="n">
        <v>149</v>
      </c>
      <c r="B151" t="n">
        <v>95</v>
      </c>
      <c r="C151" t="inlineStr">
        <is>
          <t xml:space="preserve">CONCLUIDO	</t>
        </is>
      </c>
      <c r="D151" t="n">
        <v>7.6563</v>
      </c>
      <c r="E151" t="n">
        <v>13.06</v>
      </c>
      <c r="F151" t="n">
        <v>10.44</v>
      </c>
      <c r="G151" t="n">
        <v>156.65</v>
      </c>
      <c r="H151" t="n">
        <v>2.76</v>
      </c>
      <c r="I151" t="n">
        <v>4</v>
      </c>
      <c r="J151" t="n">
        <v>246.55</v>
      </c>
      <c r="K151" t="n">
        <v>53.44</v>
      </c>
      <c r="L151" t="n">
        <v>38.25</v>
      </c>
      <c r="M151" t="n">
        <v>2</v>
      </c>
      <c r="N151" t="n">
        <v>59.87</v>
      </c>
      <c r="O151" t="n">
        <v>30642.16</v>
      </c>
      <c r="P151" t="n">
        <v>130.01</v>
      </c>
      <c r="Q151" t="n">
        <v>197.75</v>
      </c>
      <c r="R151" t="n">
        <v>29.02</v>
      </c>
      <c r="S151" t="n">
        <v>25.4</v>
      </c>
      <c r="T151" t="n">
        <v>986.47</v>
      </c>
      <c r="U151" t="n">
        <v>0.88</v>
      </c>
      <c r="V151" t="n">
        <v>0.89</v>
      </c>
      <c r="W151" t="n">
        <v>2.95</v>
      </c>
      <c r="X151" t="n">
        <v>0.05</v>
      </c>
      <c r="Y151" t="n">
        <v>1</v>
      </c>
      <c r="Z151" t="n">
        <v>10</v>
      </c>
      <c r="AA151" t="n">
        <v>255.2468059373134</v>
      </c>
      <c r="AB151" t="n">
        <v>349.2399405776062</v>
      </c>
      <c r="AC151" t="n">
        <v>315.9089708103188</v>
      </c>
      <c r="AD151" t="n">
        <v>255246.8059373134</v>
      </c>
      <c r="AE151" t="n">
        <v>349239.9405776062</v>
      </c>
      <c r="AF151" t="n">
        <v>1.801382016485953e-06</v>
      </c>
      <c r="AG151" t="n">
        <v>12</v>
      </c>
      <c r="AH151" t="n">
        <v>315908.9708103188</v>
      </c>
    </row>
    <row r="152">
      <c r="A152" t="n">
        <v>150</v>
      </c>
      <c r="B152" t="n">
        <v>95</v>
      </c>
      <c r="C152" t="inlineStr">
        <is>
          <t xml:space="preserve">CONCLUIDO	</t>
        </is>
      </c>
      <c r="D152" t="n">
        <v>7.6544</v>
      </c>
      <c r="E152" t="n">
        <v>13.06</v>
      </c>
      <c r="F152" t="n">
        <v>10.45</v>
      </c>
      <c r="G152" t="n">
        <v>156.7</v>
      </c>
      <c r="H152" t="n">
        <v>2.77</v>
      </c>
      <c r="I152" t="n">
        <v>4</v>
      </c>
      <c r="J152" t="n">
        <v>247</v>
      </c>
      <c r="K152" t="n">
        <v>53.44</v>
      </c>
      <c r="L152" t="n">
        <v>38.5</v>
      </c>
      <c r="M152" t="n">
        <v>2</v>
      </c>
      <c r="N152" t="n">
        <v>60.06</v>
      </c>
      <c r="O152" t="n">
        <v>30697.01</v>
      </c>
      <c r="P152" t="n">
        <v>129.88</v>
      </c>
      <c r="Q152" t="n">
        <v>197.75</v>
      </c>
      <c r="R152" t="n">
        <v>29.11</v>
      </c>
      <c r="S152" t="n">
        <v>25.4</v>
      </c>
      <c r="T152" t="n">
        <v>1033.08</v>
      </c>
      <c r="U152" t="n">
        <v>0.87</v>
      </c>
      <c r="V152" t="n">
        <v>0.89</v>
      </c>
      <c r="W152" t="n">
        <v>2.95</v>
      </c>
      <c r="X152" t="n">
        <v>0.06</v>
      </c>
      <c r="Y152" t="n">
        <v>1</v>
      </c>
      <c r="Z152" t="n">
        <v>10</v>
      </c>
      <c r="AA152" t="n">
        <v>255.2211144079817</v>
      </c>
      <c r="AB152" t="n">
        <v>349.2047882937444</v>
      </c>
      <c r="AC152" t="n">
        <v>315.8771734110922</v>
      </c>
      <c r="AD152" t="n">
        <v>255221.1144079817</v>
      </c>
      <c r="AE152" t="n">
        <v>349204.7882937444</v>
      </c>
      <c r="AF152" t="n">
        <v>1.800934982562083e-06</v>
      </c>
      <c r="AG152" t="n">
        <v>12</v>
      </c>
      <c r="AH152" t="n">
        <v>315877.1734110922</v>
      </c>
    </row>
    <row r="153">
      <c r="A153" t="n">
        <v>151</v>
      </c>
      <c r="B153" t="n">
        <v>95</v>
      </c>
      <c r="C153" t="inlineStr">
        <is>
          <t xml:space="preserve">CONCLUIDO	</t>
        </is>
      </c>
      <c r="D153" t="n">
        <v>7.6592</v>
      </c>
      <c r="E153" t="n">
        <v>13.06</v>
      </c>
      <c r="F153" t="n">
        <v>10.44</v>
      </c>
      <c r="G153" t="n">
        <v>156.58</v>
      </c>
      <c r="H153" t="n">
        <v>2.79</v>
      </c>
      <c r="I153" t="n">
        <v>4</v>
      </c>
      <c r="J153" t="n">
        <v>247.44</v>
      </c>
      <c r="K153" t="n">
        <v>53.44</v>
      </c>
      <c r="L153" t="n">
        <v>38.75</v>
      </c>
      <c r="M153" t="n">
        <v>2</v>
      </c>
      <c r="N153" t="n">
        <v>60.26</v>
      </c>
      <c r="O153" t="n">
        <v>30751.93</v>
      </c>
      <c r="P153" t="n">
        <v>129.39</v>
      </c>
      <c r="Q153" t="n">
        <v>197.75</v>
      </c>
      <c r="R153" t="n">
        <v>28.84</v>
      </c>
      <c r="S153" t="n">
        <v>25.4</v>
      </c>
      <c r="T153" t="n">
        <v>896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254.757553328579</v>
      </c>
      <c r="AB153" t="n">
        <v>348.5705235740344</v>
      </c>
      <c r="AC153" t="n">
        <v>315.303442026035</v>
      </c>
      <c r="AD153" t="n">
        <v>254757.553328579</v>
      </c>
      <c r="AE153" t="n">
        <v>348570.5235740344</v>
      </c>
      <c r="AF153" t="n">
        <v>1.802064331422386e-06</v>
      </c>
      <c r="AG153" t="n">
        <v>12</v>
      </c>
      <c r="AH153" t="n">
        <v>315303.442026035</v>
      </c>
    </row>
    <row r="154">
      <c r="A154" t="n">
        <v>152</v>
      </c>
      <c r="B154" t="n">
        <v>95</v>
      </c>
      <c r="C154" t="inlineStr">
        <is>
          <t xml:space="preserve">CONCLUIDO	</t>
        </is>
      </c>
      <c r="D154" t="n">
        <v>7.6628</v>
      </c>
      <c r="E154" t="n">
        <v>13.05</v>
      </c>
      <c r="F154" t="n">
        <v>10.43</v>
      </c>
      <c r="G154" t="n">
        <v>156.49</v>
      </c>
      <c r="H154" t="n">
        <v>2.8</v>
      </c>
      <c r="I154" t="n">
        <v>4</v>
      </c>
      <c r="J154" t="n">
        <v>247.89</v>
      </c>
      <c r="K154" t="n">
        <v>53.44</v>
      </c>
      <c r="L154" t="n">
        <v>39</v>
      </c>
      <c r="M154" t="n">
        <v>2</v>
      </c>
      <c r="N154" t="n">
        <v>60.45</v>
      </c>
      <c r="O154" t="n">
        <v>30806.92</v>
      </c>
      <c r="P154" t="n">
        <v>128.93</v>
      </c>
      <c r="Q154" t="n">
        <v>197.75</v>
      </c>
      <c r="R154" t="n">
        <v>28.64</v>
      </c>
      <c r="S154" t="n">
        <v>25.4</v>
      </c>
      <c r="T154" t="n">
        <v>796.4400000000001</v>
      </c>
      <c r="U154" t="n">
        <v>0.89</v>
      </c>
      <c r="V154" t="n">
        <v>0.89</v>
      </c>
      <c r="W154" t="n">
        <v>2.95</v>
      </c>
      <c r="X154" t="n">
        <v>0.04</v>
      </c>
      <c r="Y154" t="n">
        <v>1</v>
      </c>
      <c r="Z154" t="n">
        <v>10</v>
      </c>
      <c r="AA154" t="n">
        <v>254.3358857889153</v>
      </c>
      <c r="AB154" t="n">
        <v>347.993579443608</v>
      </c>
      <c r="AC154" t="n">
        <v>314.7815606336702</v>
      </c>
      <c r="AD154" t="n">
        <v>254335.8857889153</v>
      </c>
      <c r="AE154" t="n">
        <v>347993.579443608</v>
      </c>
      <c r="AF154" t="n">
        <v>1.802911343067612e-06</v>
      </c>
      <c r="AG154" t="n">
        <v>12</v>
      </c>
      <c r="AH154" t="n">
        <v>314781.5606336702</v>
      </c>
    </row>
    <row r="155">
      <c r="A155" t="n">
        <v>153</v>
      </c>
      <c r="B155" t="n">
        <v>95</v>
      </c>
      <c r="C155" t="inlineStr">
        <is>
          <t xml:space="preserve">CONCLUIDO	</t>
        </is>
      </c>
      <c r="D155" t="n">
        <v>7.6615</v>
      </c>
      <c r="E155" t="n">
        <v>13.05</v>
      </c>
      <c r="F155" t="n">
        <v>10.43</v>
      </c>
      <c r="G155" t="n">
        <v>156.52</v>
      </c>
      <c r="H155" t="n">
        <v>2.81</v>
      </c>
      <c r="I155" t="n">
        <v>4</v>
      </c>
      <c r="J155" t="n">
        <v>248.33</v>
      </c>
      <c r="K155" t="n">
        <v>53.44</v>
      </c>
      <c r="L155" t="n">
        <v>39.25</v>
      </c>
      <c r="M155" t="n">
        <v>2</v>
      </c>
      <c r="N155" t="n">
        <v>60.65</v>
      </c>
      <c r="O155" t="n">
        <v>30861.98</v>
      </c>
      <c r="P155" t="n">
        <v>128.85</v>
      </c>
      <c r="Q155" t="n">
        <v>197.8</v>
      </c>
      <c r="R155" t="n">
        <v>28.67</v>
      </c>
      <c r="S155" t="n">
        <v>25.4</v>
      </c>
      <c r="T155" t="n">
        <v>809.41</v>
      </c>
      <c r="U155" t="n">
        <v>0.89</v>
      </c>
      <c r="V155" t="n">
        <v>0.89</v>
      </c>
      <c r="W155" t="n">
        <v>2.95</v>
      </c>
      <c r="X155" t="n">
        <v>0.04</v>
      </c>
      <c r="Y155" t="n">
        <v>1</v>
      </c>
      <c r="Z155" t="n">
        <v>10</v>
      </c>
      <c r="AA155" t="n">
        <v>254.3007473332515</v>
      </c>
      <c r="AB155" t="n">
        <v>347.9455014583696</v>
      </c>
      <c r="AC155" t="n">
        <v>314.7380711438649</v>
      </c>
      <c r="AD155" t="n">
        <v>254300.7473332515</v>
      </c>
      <c r="AE155" t="n">
        <v>347945.5014583695</v>
      </c>
      <c r="AF155" t="n">
        <v>1.802605477751281e-06</v>
      </c>
      <c r="AG155" t="n">
        <v>12</v>
      </c>
      <c r="AH155" t="n">
        <v>314738.0711438649</v>
      </c>
    </row>
    <row r="156">
      <c r="A156" t="n">
        <v>154</v>
      </c>
      <c r="B156" t="n">
        <v>95</v>
      </c>
      <c r="C156" t="inlineStr">
        <is>
          <t xml:space="preserve">CONCLUIDO	</t>
        </is>
      </c>
      <c r="D156" t="n">
        <v>7.661</v>
      </c>
      <c r="E156" t="n">
        <v>13.05</v>
      </c>
      <c r="F156" t="n">
        <v>10.44</v>
      </c>
      <c r="G156" t="n">
        <v>156.53</v>
      </c>
      <c r="H156" t="n">
        <v>2.82</v>
      </c>
      <c r="I156" t="n">
        <v>4</v>
      </c>
      <c r="J156" t="n">
        <v>248.78</v>
      </c>
      <c r="K156" t="n">
        <v>53.44</v>
      </c>
      <c r="L156" t="n">
        <v>39.5</v>
      </c>
      <c r="M156" t="n">
        <v>2</v>
      </c>
      <c r="N156" t="n">
        <v>60.85</v>
      </c>
      <c r="O156" t="n">
        <v>30917.12</v>
      </c>
      <c r="P156" t="n">
        <v>128.74</v>
      </c>
      <c r="Q156" t="n">
        <v>197.79</v>
      </c>
      <c r="R156" t="n">
        <v>28.76</v>
      </c>
      <c r="S156" t="n">
        <v>25.4</v>
      </c>
      <c r="T156" t="n">
        <v>853.77</v>
      </c>
      <c r="U156" t="n">
        <v>0.88</v>
      </c>
      <c r="V156" t="n">
        <v>0.89</v>
      </c>
      <c r="W156" t="n">
        <v>2.94</v>
      </c>
      <c r="X156" t="n">
        <v>0.05</v>
      </c>
      <c r="Y156" t="n">
        <v>1</v>
      </c>
      <c r="Z156" t="n">
        <v>10</v>
      </c>
      <c r="AA156" t="n">
        <v>254.2657015092502</v>
      </c>
      <c r="AB156" t="n">
        <v>347.8975502158582</v>
      </c>
      <c r="AC156" t="n">
        <v>314.694696300639</v>
      </c>
      <c r="AD156" t="n">
        <v>254265.7015092502</v>
      </c>
      <c r="AE156" t="n">
        <v>347897.5502158583</v>
      </c>
      <c r="AF156" t="n">
        <v>1.802487837244999e-06</v>
      </c>
      <c r="AG156" t="n">
        <v>12</v>
      </c>
      <c r="AH156" t="n">
        <v>314694.696300639</v>
      </c>
    </row>
    <row r="157">
      <c r="A157" t="n">
        <v>155</v>
      </c>
      <c r="B157" t="n">
        <v>95</v>
      </c>
      <c r="C157" t="inlineStr">
        <is>
          <t xml:space="preserve">CONCLUIDO	</t>
        </is>
      </c>
      <c r="D157" t="n">
        <v>7.6599</v>
      </c>
      <c r="E157" t="n">
        <v>13.06</v>
      </c>
      <c r="F157" t="n">
        <v>10.44</v>
      </c>
      <c r="G157" t="n">
        <v>156.56</v>
      </c>
      <c r="H157" t="n">
        <v>2.84</v>
      </c>
      <c r="I157" t="n">
        <v>4</v>
      </c>
      <c r="J157" t="n">
        <v>249.23</v>
      </c>
      <c r="K157" t="n">
        <v>53.44</v>
      </c>
      <c r="L157" t="n">
        <v>39.75</v>
      </c>
      <c r="M157" t="n">
        <v>2</v>
      </c>
      <c r="N157" t="n">
        <v>61.04</v>
      </c>
      <c r="O157" t="n">
        <v>30972.32</v>
      </c>
      <c r="P157" t="n">
        <v>128.59</v>
      </c>
      <c r="Q157" t="n">
        <v>197.75</v>
      </c>
      <c r="R157" t="n">
        <v>28.89</v>
      </c>
      <c r="S157" t="n">
        <v>25.4</v>
      </c>
      <c r="T157" t="n">
        <v>919.77</v>
      </c>
      <c r="U157" t="n">
        <v>0.88</v>
      </c>
      <c r="V157" t="n">
        <v>0.89</v>
      </c>
      <c r="W157" t="n">
        <v>2.94</v>
      </c>
      <c r="X157" t="n">
        <v>0.05</v>
      </c>
      <c r="Y157" t="n">
        <v>1</v>
      </c>
      <c r="Z157" t="n">
        <v>10</v>
      </c>
      <c r="AA157" t="n">
        <v>254.1774773673343</v>
      </c>
      <c r="AB157" t="n">
        <v>347.7768380527146</v>
      </c>
      <c r="AC157" t="n">
        <v>314.5855047369251</v>
      </c>
      <c r="AD157" t="n">
        <v>254177.4773673343</v>
      </c>
      <c r="AE157" t="n">
        <v>347776.8380527146</v>
      </c>
      <c r="AF157" t="n">
        <v>1.80222902813118e-06</v>
      </c>
      <c r="AG157" t="n">
        <v>12</v>
      </c>
      <c r="AH157" t="n">
        <v>314585.5047369251</v>
      </c>
    </row>
    <row r="158">
      <c r="A158" t="n">
        <v>156</v>
      </c>
      <c r="B158" t="n">
        <v>95</v>
      </c>
      <c r="C158" t="inlineStr">
        <is>
          <t xml:space="preserve">CONCLUIDO	</t>
        </is>
      </c>
      <c r="D158" t="n">
        <v>7.6604</v>
      </c>
      <c r="E158" t="n">
        <v>13.05</v>
      </c>
      <c r="F158" t="n">
        <v>10.44</v>
      </c>
      <c r="G158" t="n">
        <v>156.55</v>
      </c>
      <c r="H158" t="n">
        <v>2.85</v>
      </c>
      <c r="I158" t="n">
        <v>4</v>
      </c>
      <c r="J158" t="n">
        <v>249.68</v>
      </c>
      <c r="K158" t="n">
        <v>53.44</v>
      </c>
      <c r="L158" t="n">
        <v>40</v>
      </c>
      <c r="M158" t="n">
        <v>2</v>
      </c>
      <c r="N158" t="n">
        <v>61.24</v>
      </c>
      <c r="O158" t="n">
        <v>31027.6</v>
      </c>
      <c r="P158" t="n">
        <v>128.48</v>
      </c>
      <c r="Q158" t="n">
        <v>197.75</v>
      </c>
      <c r="R158" t="n">
        <v>28.79</v>
      </c>
      <c r="S158" t="n">
        <v>25.4</v>
      </c>
      <c r="T158" t="n">
        <v>871.26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254.0910017852955</v>
      </c>
      <c r="AB158" t="n">
        <v>347.6585183463357</v>
      </c>
      <c r="AC158" t="n">
        <v>314.4784772972603</v>
      </c>
      <c r="AD158" t="n">
        <v>254091.0017852955</v>
      </c>
      <c r="AE158" t="n">
        <v>347658.5183463357</v>
      </c>
      <c r="AF158" t="n">
        <v>1.802346668637461e-06</v>
      </c>
      <c r="AG158" t="n">
        <v>12</v>
      </c>
      <c r="AH158" t="n">
        <v>314478.4772972603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6.0936</v>
      </c>
      <c r="E2" t="n">
        <v>16.41</v>
      </c>
      <c r="F2" t="n">
        <v>12.2</v>
      </c>
      <c r="G2" t="n">
        <v>8.220000000000001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122.83</v>
      </c>
      <c r="Q2" t="n">
        <v>198.08</v>
      </c>
      <c r="R2" t="n">
        <v>83.37</v>
      </c>
      <c r="S2" t="n">
        <v>25.4</v>
      </c>
      <c r="T2" t="n">
        <v>27738.28</v>
      </c>
      <c r="U2" t="n">
        <v>0.3</v>
      </c>
      <c r="V2" t="n">
        <v>0.76</v>
      </c>
      <c r="W2" t="n">
        <v>3.09</v>
      </c>
      <c r="X2" t="n">
        <v>1.8</v>
      </c>
      <c r="Y2" t="n">
        <v>1</v>
      </c>
      <c r="Z2" t="n">
        <v>10</v>
      </c>
      <c r="AA2" t="n">
        <v>299.3152762851744</v>
      </c>
      <c r="AB2" t="n">
        <v>409.5363658714142</v>
      </c>
      <c r="AC2" t="n">
        <v>370.4507899005451</v>
      </c>
      <c r="AD2" t="n">
        <v>299315.2762851744</v>
      </c>
      <c r="AE2" t="n">
        <v>409536.3658714142</v>
      </c>
      <c r="AF2" t="n">
        <v>1.551053154956676e-06</v>
      </c>
      <c r="AG2" t="n">
        <v>15</v>
      </c>
      <c r="AH2" t="n">
        <v>370450.7899005451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6.4486</v>
      </c>
      <c r="E3" t="n">
        <v>15.51</v>
      </c>
      <c r="F3" t="n">
        <v>11.77</v>
      </c>
      <c r="G3" t="n">
        <v>10.24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118.3</v>
      </c>
      <c r="Q3" t="n">
        <v>197.92</v>
      </c>
      <c r="R3" t="n">
        <v>70.05</v>
      </c>
      <c r="S3" t="n">
        <v>25.4</v>
      </c>
      <c r="T3" t="n">
        <v>21178.13</v>
      </c>
      <c r="U3" t="n">
        <v>0.36</v>
      </c>
      <c r="V3" t="n">
        <v>0.79</v>
      </c>
      <c r="W3" t="n">
        <v>3.06</v>
      </c>
      <c r="X3" t="n">
        <v>1.38</v>
      </c>
      <c r="Y3" t="n">
        <v>1</v>
      </c>
      <c r="Z3" t="n">
        <v>10</v>
      </c>
      <c r="AA3" t="n">
        <v>275.982337931784</v>
      </c>
      <c r="AB3" t="n">
        <v>377.611210239715</v>
      </c>
      <c r="AC3" t="n">
        <v>341.5725263150981</v>
      </c>
      <c r="AD3" t="n">
        <v>275982.337931784</v>
      </c>
      <c r="AE3" t="n">
        <v>377611.2102397151</v>
      </c>
      <c r="AF3" t="n">
        <v>1.641414168152426e-06</v>
      </c>
      <c r="AG3" t="n">
        <v>14</v>
      </c>
      <c r="AH3" t="n">
        <v>341572.526315098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6.6695</v>
      </c>
      <c r="E4" t="n">
        <v>14.99</v>
      </c>
      <c r="F4" t="n">
        <v>11.55</v>
      </c>
      <c r="G4" t="n">
        <v>12.16</v>
      </c>
      <c r="H4" t="n">
        <v>0.23</v>
      </c>
      <c r="I4" t="n">
        <v>57</v>
      </c>
      <c r="J4" t="n">
        <v>116.69</v>
      </c>
      <c r="K4" t="n">
        <v>43.4</v>
      </c>
      <c r="L4" t="n">
        <v>1.5</v>
      </c>
      <c r="M4" t="n">
        <v>55</v>
      </c>
      <c r="N4" t="n">
        <v>16.79</v>
      </c>
      <c r="O4" t="n">
        <v>14625.77</v>
      </c>
      <c r="P4" t="n">
        <v>115.77</v>
      </c>
      <c r="Q4" t="n">
        <v>197.93</v>
      </c>
      <c r="R4" t="n">
        <v>63.32</v>
      </c>
      <c r="S4" t="n">
        <v>25.4</v>
      </c>
      <c r="T4" t="n">
        <v>17868.79</v>
      </c>
      <c r="U4" t="n">
        <v>0.4</v>
      </c>
      <c r="V4" t="n">
        <v>0.8100000000000001</v>
      </c>
      <c r="W4" t="n">
        <v>3.04</v>
      </c>
      <c r="X4" t="n">
        <v>1.15</v>
      </c>
      <c r="Y4" t="n">
        <v>1</v>
      </c>
      <c r="Z4" t="n">
        <v>10</v>
      </c>
      <c r="AA4" t="n">
        <v>268.6158714944519</v>
      </c>
      <c r="AB4" t="n">
        <v>367.5320858745944</v>
      </c>
      <c r="AC4" t="n">
        <v>332.4553394332447</v>
      </c>
      <c r="AD4" t="n">
        <v>268615.8714944519</v>
      </c>
      <c r="AE4" t="n">
        <v>367532.0858745944</v>
      </c>
      <c r="AF4" t="n">
        <v>1.697641626786063e-06</v>
      </c>
      <c r="AG4" t="n">
        <v>14</v>
      </c>
      <c r="AH4" t="n">
        <v>332455.3394332447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6.8633</v>
      </c>
      <c r="E5" t="n">
        <v>14.57</v>
      </c>
      <c r="F5" t="n">
        <v>11.34</v>
      </c>
      <c r="G5" t="n">
        <v>14.17</v>
      </c>
      <c r="H5" t="n">
        <v>0.26</v>
      </c>
      <c r="I5" t="n">
        <v>48</v>
      </c>
      <c r="J5" t="n">
        <v>117.01</v>
      </c>
      <c r="K5" t="n">
        <v>43.4</v>
      </c>
      <c r="L5" t="n">
        <v>1.75</v>
      </c>
      <c r="M5" t="n">
        <v>46</v>
      </c>
      <c r="N5" t="n">
        <v>16.86</v>
      </c>
      <c r="O5" t="n">
        <v>14665.62</v>
      </c>
      <c r="P5" t="n">
        <v>113.44</v>
      </c>
      <c r="Q5" t="n">
        <v>197.81</v>
      </c>
      <c r="R5" t="n">
        <v>56.62</v>
      </c>
      <c r="S5" t="n">
        <v>25.4</v>
      </c>
      <c r="T5" t="n">
        <v>14567.21</v>
      </c>
      <c r="U5" t="n">
        <v>0.45</v>
      </c>
      <c r="V5" t="n">
        <v>0.82</v>
      </c>
      <c r="W5" t="n">
        <v>3.02</v>
      </c>
      <c r="X5" t="n">
        <v>0.95</v>
      </c>
      <c r="Y5" t="n">
        <v>1</v>
      </c>
      <c r="Z5" t="n">
        <v>10</v>
      </c>
      <c r="AA5" t="n">
        <v>252.7099233624279</v>
      </c>
      <c r="AB5" t="n">
        <v>345.7688659192893</v>
      </c>
      <c r="AC5" t="n">
        <v>312.7691706457067</v>
      </c>
      <c r="AD5" t="n">
        <v>252709.9233624279</v>
      </c>
      <c r="AE5" t="n">
        <v>345768.8659192893</v>
      </c>
      <c r="AF5" t="n">
        <v>1.746971103848982e-06</v>
      </c>
      <c r="AG5" t="n">
        <v>13</v>
      </c>
      <c r="AH5" t="n">
        <v>312769.1706457067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7.008</v>
      </c>
      <c r="E6" t="n">
        <v>14.27</v>
      </c>
      <c r="F6" t="n">
        <v>11.21</v>
      </c>
      <c r="G6" t="n">
        <v>16.4</v>
      </c>
      <c r="H6" t="n">
        <v>0.3</v>
      </c>
      <c r="I6" t="n">
        <v>41</v>
      </c>
      <c r="J6" t="n">
        <v>117.34</v>
      </c>
      <c r="K6" t="n">
        <v>43.4</v>
      </c>
      <c r="L6" t="n">
        <v>2</v>
      </c>
      <c r="M6" t="n">
        <v>39</v>
      </c>
      <c r="N6" t="n">
        <v>16.94</v>
      </c>
      <c r="O6" t="n">
        <v>14705.49</v>
      </c>
      <c r="P6" t="n">
        <v>111.87</v>
      </c>
      <c r="Q6" t="n">
        <v>197.88</v>
      </c>
      <c r="R6" t="n">
        <v>52.5</v>
      </c>
      <c r="S6" t="n">
        <v>25.4</v>
      </c>
      <c r="T6" t="n">
        <v>12542.61</v>
      </c>
      <c r="U6" t="n">
        <v>0.48</v>
      </c>
      <c r="V6" t="n">
        <v>0.83</v>
      </c>
      <c r="W6" t="n">
        <v>3.01</v>
      </c>
      <c r="X6" t="n">
        <v>0.8100000000000001</v>
      </c>
      <c r="Y6" t="n">
        <v>1</v>
      </c>
      <c r="Z6" t="n">
        <v>10</v>
      </c>
      <c r="AA6" t="n">
        <v>248.5087624167492</v>
      </c>
      <c r="AB6" t="n">
        <v>340.0206521712745</v>
      </c>
      <c r="AC6" t="n">
        <v>307.569558350132</v>
      </c>
      <c r="AD6" t="n">
        <v>248508.7624167493</v>
      </c>
      <c r="AE6" t="n">
        <v>340020.6521712745</v>
      </c>
      <c r="AF6" t="n">
        <v>1.7838027619037e-06</v>
      </c>
      <c r="AG6" t="n">
        <v>13</v>
      </c>
      <c r="AH6" t="n">
        <v>307569.558350132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7.0999</v>
      </c>
      <c r="E7" t="n">
        <v>14.08</v>
      </c>
      <c r="F7" t="n">
        <v>11.12</v>
      </c>
      <c r="G7" t="n">
        <v>18.03</v>
      </c>
      <c r="H7" t="n">
        <v>0.34</v>
      </c>
      <c r="I7" t="n">
        <v>37</v>
      </c>
      <c r="J7" t="n">
        <v>117.66</v>
      </c>
      <c r="K7" t="n">
        <v>43.4</v>
      </c>
      <c r="L7" t="n">
        <v>2.25</v>
      </c>
      <c r="M7" t="n">
        <v>35</v>
      </c>
      <c r="N7" t="n">
        <v>17.01</v>
      </c>
      <c r="O7" t="n">
        <v>14745.39</v>
      </c>
      <c r="P7" t="n">
        <v>110.78</v>
      </c>
      <c r="Q7" t="n">
        <v>197.85</v>
      </c>
      <c r="R7" t="n">
        <v>49.91</v>
      </c>
      <c r="S7" t="n">
        <v>25.4</v>
      </c>
      <c r="T7" t="n">
        <v>11267.89</v>
      </c>
      <c r="U7" t="n">
        <v>0.51</v>
      </c>
      <c r="V7" t="n">
        <v>0.84</v>
      </c>
      <c r="W7" t="n">
        <v>3</v>
      </c>
      <c r="X7" t="n">
        <v>0.72</v>
      </c>
      <c r="Y7" t="n">
        <v>1</v>
      </c>
      <c r="Z7" t="n">
        <v>10</v>
      </c>
      <c r="AA7" t="n">
        <v>245.8359303938634</v>
      </c>
      <c r="AB7" t="n">
        <v>336.3635654805374</v>
      </c>
      <c r="AC7" t="n">
        <v>304.2614988804042</v>
      </c>
      <c r="AD7" t="n">
        <v>245835.9303938634</v>
      </c>
      <c r="AE7" t="n">
        <v>336363.5654805374</v>
      </c>
      <c r="AF7" t="n">
        <v>1.807194810108459e-06</v>
      </c>
      <c r="AG7" t="n">
        <v>13</v>
      </c>
      <c r="AH7" t="n">
        <v>304261.4988804042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7.1843</v>
      </c>
      <c r="E8" t="n">
        <v>13.92</v>
      </c>
      <c r="F8" t="n">
        <v>11.05</v>
      </c>
      <c r="G8" t="n">
        <v>20.08</v>
      </c>
      <c r="H8" t="n">
        <v>0.37</v>
      </c>
      <c r="I8" t="n">
        <v>33</v>
      </c>
      <c r="J8" t="n">
        <v>117.98</v>
      </c>
      <c r="K8" t="n">
        <v>43.4</v>
      </c>
      <c r="L8" t="n">
        <v>2.5</v>
      </c>
      <c r="M8" t="n">
        <v>31</v>
      </c>
      <c r="N8" t="n">
        <v>17.08</v>
      </c>
      <c r="O8" t="n">
        <v>14785.31</v>
      </c>
      <c r="P8" t="n">
        <v>109.84</v>
      </c>
      <c r="Q8" t="n">
        <v>197.88</v>
      </c>
      <c r="R8" t="n">
        <v>47.68</v>
      </c>
      <c r="S8" t="n">
        <v>25.4</v>
      </c>
      <c r="T8" t="n">
        <v>10172.41</v>
      </c>
      <c r="U8" t="n">
        <v>0.53</v>
      </c>
      <c r="V8" t="n">
        <v>0.84</v>
      </c>
      <c r="W8" t="n">
        <v>2.99</v>
      </c>
      <c r="X8" t="n">
        <v>0.65</v>
      </c>
      <c r="Y8" t="n">
        <v>1</v>
      </c>
      <c r="Z8" t="n">
        <v>10</v>
      </c>
      <c r="AA8" t="n">
        <v>243.5253268198526</v>
      </c>
      <c r="AB8" t="n">
        <v>333.202095733942</v>
      </c>
      <c r="AC8" t="n">
        <v>301.4017553692723</v>
      </c>
      <c r="AD8" t="n">
        <v>243525.3268198526</v>
      </c>
      <c r="AE8" t="n">
        <v>333202.095733942</v>
      </c>
      <c r="AF8" t="n">
        <v>1.828677822823167e-06</v>
      </c>
      <c r="AG8" t="n">
        <v>13</v>
      </c>
      <c r="AH8" t="n">
        <v>301401.7553692723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7.2673</v>
      </c>
      <c r="E9" t="n">
        <v>13.76</v>
      </c>
      <c r="F9" t="n">
        <v>10.96</v>
      </c>
      <c r="G9" t="n">
        <v>21.92</v>
      </c>
      <c r="H9" t="n">
        <v>0.41</v>
      </c>
      <c r="I9" t="n">
        <v>30</v>
      </c>
      <c r="J9" t="n">
        <v>118.31</v>
      </c>
      <c r="K9" t="n">
        <v>43.4</v>
      </c>
      <c r="L9" t="n">
        <v>2.75</v>
      </c>
      <c r="M9" t="n">
        <v>28</v>
      </c>
      <c r="N9" t="n">
        <v>17.16</v>
      </c>
      <c r="O9" t="n">
        <v>14825.26</v>
      </c>
      <c r="P9" t="n">
        <v>108.65</v>
      </c>
      <c r="Q9" t="n">
        <v>197.91</v>
      </c>
      <c r="R9" t="n">
        <v>45</v>
      </c>
      <c r="S9" t="n">
        <v>25.4</v>
      </c>
      <c r="T9" t="n">
        <v>8847.059999999999</v>
      </c>
      <c r="U9" t="n">
        <v>0.5600000000000001</v>
      </c>
      <c r="V9" t="n">
        <v>0.85</v>
      </c>
      <c r="W9" t="n">
        <v>2.99</v>
      </c>
      <c r="X9" t="n">
        <v>0.57</v>
      </c>
      <c r="Y9" t="n">
        <v>1</v>
      </c>
      <c r="Z9" t="n">
        <v>10</v>
      </c>
      <c r="AA9" t="n">
        <v>231.3510129791908</v>
      </c>
      <c r="AB9" t="n">
        <v>316.5446624443363</v>
      </c>
      <c r="AC9" t="n">
        <v>286.3340841339668</v>
      </c>
      <c r="AD9" t="n">
        <v>231351.0129791909</v>
      </c>
      <c r="AE9" t="n">
        <v>316544.6624443363</v>
      </c>
      <c r="AF9" t="n">
        <v>1.849804482246399e-06</v>
      </c>
      <c r="AG9" t="n">
        <v>12</v>
      </c>
      <c r="AH9" t="n">
        <v>286334.0841339668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7.3248</v>
      </c>
      <c r="E10" t="n">
        <v>13.65</v>
      </c>
      <c r="F10" t="n">
        <v>10.92</v>
      </c>
      <c r="G10" t="n">
        <v>24.27</v>
      </c>
      <c r="H10" t="n">
        <v>0.45</v>
      </c>
      <c r="I10" t="n">
        <v>27</v>
      </c>
      <c r="J10" t="n">
        <v>118.63</v>
      </c>
      <c r="K10" t="n">
        <v>43.4</v>
      </c>
      <c r="L10" t="n">
        <v>3</v>
      </c>
      <c r="M10" t="n">
        <v>25</v>
      </c>
      <c r="N10" t="n">
        <v>17.23</v>
      </c>
      <c r="O10" t="n">
        <v>14865.24</v>
      </c>
      <c r="P10" t="n">
        <v>108.11</v>
      </c>
      <c r="Q10" t="n">
        <v>197.83</v>
      </c>
      <c r="R10" t="n">
        <v>43.8</v>
      </c>
      <c r="S10" t="n">
        <v>25.4</v>
      </c>
      <c r="T10" t="n">
        <v>8260.860000000001</v>
      </c>
      <c r="U10" t="n">
        <v>0.58</v>
      </c>
      <c r="V10" t="n">
        <v>0.85</v>
      </c>
      <c r="W10" t="n">
        <v>2.99</v>
      </c>
      <c r="X10" t="n">
        <v>0.53</v>
      </c>
      <c r="Y10" t="n">
        <v>1</v>
      </c>
      <c r="Z10" t="n">
        <v>10</v>
      </c>
      <c r="AA10" t="n">
        <v>229.9416697062362</v>
      </c>
      <c r="AB10" t="n">
        <v>314.6163368024437</v>
      </c>
      <c r="AC10" t="n">
        <v>284.5897951849137</v>
      </c>
      <c r="AD10" t="n">
        <v>229941.6697062362</v>
      </c>
      <c r="AE10" t="n">
        <v>314616.3368024437</v>
      </c>
      <c r="AF10" t="n">
        <v>1.864440421003456e-06</v>
      </c>
      <c r="AG10" t="n">
        <v>12</v>
      </c>
      <c r="AH10" t="n">
        <v>284589.7951849137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7.3839</v>
      </c>
      <c r="E11" t="n">
        <v>13.54</v>
      </c>
      <c r="F11" t="n">
        <v>10.86</v>
      </c>
      <c r="G11" t="n">
        <v>26.07</v>
      </c>
      <c r="H11" t="n">
        <v>0.48</v>
      </c>
      <c r="I11" t="n">
        <v>25</v>
      </c>
      <c r="J11" t="n">
        <v>118.96</v>
      </c>
      <c r="K11" t="n">
        <v>43.4</v>
      </c>
      <c r="L11" t="n">
        <v>3.25</v>
      </c>
      <c r="M11" t="n">
        <v>23</v>
      </c>
      <c r="N11" t="n">
        <v>17.31</v>
      </c>
      <c r="O11" t="n">
        <v>14905.25</v>
      </c>
      <c r="P11" t="n">
        <v>107.23</v>
      </c>
      <c r="Q11" t="n">
        <v>197.77</v>
      </c>
      <c r="R11" t="n">
        <v>42.34</v>
      </c>
      <c r="S11" t="n">
        <v>25.4</v>
      </c>
      <c r="T11" t="n">
        <v>7543.18</v>
      </c>
      <c r="U11" t="n">
        <v>0.6</v>
      </c>
      <c r="V11" t="n">
        <v>0.86</v>
      </c>
      <c r="W11" t="n">
        <v>2.97</v>
      </c>
      <c r="X11" t="n">
        <v>0.47</v>
      </c>
      <c r="Y11" t="n">
        <v>1</v>
      </c>
      <c r="Z11" t="n">
        <v>10</v>
      </c>
      <c r="AA11" t="n">
        <v>228.2218495066535</v>
      </c>
      <c r="AB11" t="n">
        <v>312.2632029322635</v>
      </c>
      <c r="AC11" t="n">
        <v>282.4612411086586</v>
      </c>
      <c r="AD11" t="n">
        <v>228221.8495066535</v>
      </c>
      <c r="AE11" t="n">
        <v>312263.2029322635</v>
      </c>
      <c r="AF11" t="n">
        <v>1.879483620665059e-06</v>
      </c>
      <c r="AG11" t="n">
        <v>12</v>
      </c>
      <c r="AH11" t="n">
        <v>282461.2411086586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7.4248</v>
      </c>
      <c r="E12" t="n">
        <v>13.47</v>
      </c>
      <c r="F12" t="n">
        <v>10.83</v>
      </c>
      <c r="G12" t="n">
        <v>28.26</v>
      </c>
      <c r="H12" t="n">
        <v>0.52</v>
      </c>
      <c r="I12" t="n">
        <v>23</v>
      </c>
      <c r="J12" t="n">
        <v>119.28</v>
      </c>
      <c r="K12" t="n">
        <v>43.4</v>
      </c>
      <c r="L12" t="n">
        <v>3.5</v>
      </c>
      <c r="M12" t="n">
        <v>21</v>
      </c>
      <c r="N12" t="n">
        <v>17.38</v>
      </c>
      <c r="O12" t="n">
        <v>14945.29</v>
      </c>
      <c r="P12" t="n">
        <v>106.7</v>
      </c>
      <c r="Q12" t="n">
        <v>197.83</v>
      </c>
      <c r="R12" t="n">
        <v>41.09</v>
      </c>
      <c r="S12" t="n">
        <v>25.4</v>
      </c>
      <c r="T12" t="n">
        <v>6926.77</v>
      </c>
      <c r="U12" t="n">
        <v>0.62</v>
      </c>
      <c r="V12" t="n">
        <v>0.86</v>
      </c>
      <c r="W12" t="n">
        <v>2.98</v>
      </c>
      <c r="X12" t="n">
        <v>0.44</v>
      </c>
      <c r="Y12" t="n">
        <v>1</v>
      </c>
      <c r="Z12" t="n">
        <v>10</v>
      </c>
      <c r="AA12" t="n">
        <v>227.1387309039787</v>
      </c>
      <c r="AB12" t="n">
        <v>310.7812322762642</v>
      </c>
      <c r="AC12" t="n">
        <v>281.1207076521086</v>
      </c>
      <c r="AD12" t="n">
        <v>227138.7309039788</v>
      </c>
      <c r="AE12" t="n">
        <v>310781.2322762642</v>
      </c>
      <c r="AF12" t="n">
        <v>1.889894227537471e-06</v>
      </c>
      <c r="AG12" t="n">
        <v>12</v>
      </c>
      <c r="AH12" t="n">
        <v>281120.7076521086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7.4488</v>
      </c>
      <c r="E13" t="n">
        <v>13.42</v>
      </c>
      <c r="F13" t="n">
        <v>10.82</v>
      </c>
      <c r="G13" t="n">
        <v>29.5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20</v>
      </c>
      <c r="N13" t="n">
        <v>17.46</v>
      </c>
      <c r="O13" t="n">
        <v>14985.35</v>
      </c>
      <c r="P13" t="n">
        <v>106.29</v>
      </c>
      <c r="Q13" t="n">
        <v>197.83</v>
      </c>
      <c r="R13" t="n">
        <v>40.54</v>
      </c>
      <c r="S13" t="n">
        <v>25.4</v>
      </c>
      <c r="T13" t="n">
        <v>6658.52</v>
      </c>
      <c r="U13" t="n">
        <v>0.63</v>
      </c>
      <c r="V13" t="n">
        <v>0.86</v>
      </c>
      <c r="W13" t="n">
        <v>2.98</v>
      </c>
      <c r="X13" t="n">
        <v>0.42</v>
      </c>
      <c r="Y13" t="n">
        <v>1</v>
      </c>
      <c r="Z13" t="n">
        <v>10</v>
      </c>
      <c r="AA13" t="n">
        <v>226.45817352776</v>
      </c>
      <c r="AB13" t="n">
        <v>309.8500636500498</v>
      </c>
      <c r="AC13" t="n">
        <v>280.2784084526764</v>
      </c>
      <c r="AD13" t="n">
        <v>226458.17352776</v>
      </c>
      <c r="AE13" t="n">
        <v>309850.0636500499</v>
      </c>
      <c r="AF13" t="n">
        <v>1.896003141105634e-06</v>
      </c>
      <c r="AG13" t="n">
        <v>12</v>
      </c>
      <c r="AH13" t="n">
        <v>280278.4084526764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7.4988</v>
      </c>
      <c r="E14" t="n">
        <v>13.34</v>
      </c>
      <c r="F14" t="n">
        <v>10.77</v>
      </c>
      <c r="G14" t="n">
        <v>32.32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18</v>
      </c>
      <c r="N14" t="n">
        <v>17.53</v>
      </c>
      <c r="O14" t="n">
        <v>15025.44</v>
      </c>
      <c r="P14" t="n">
        <v>105.54</v>
      </c>
      <c r="Q14" t="n">
        <v>197.82</v>
      </c>
      <c r="R14" t="n">
        <v>38.95</v>
      </c>
      <c r="S14" t="n">
        <v>25.4</v>
      </c>
      <c r="T14" t="n">
        <v>5869.13</v>
      </c>
      <c r="U14" t="n">
        <v>0.65</v>
      </c>
      <c r="V14" t="n">
        <v>0.86</v>
      </c>
      <c r="W14" t="n">
        <v>2.98</v>
      </c>
      <c r="X14" t="n">
        <v>0.38</v>
      </c>
      <c r="Y14" t="n">
        <v>1</v>
      </c>
      <c r="Z14" t="n">
        <v>10</v>
      </c>
      <c r="AA14" t="n">
        <v>225.046863990507</v>
      </c>
      <c r="AB14" t="n">
        <v>307.9190476785986</v>
      </c>
      <c r="AC14" t="n">
        <v>278.531685935342</v>
      </c>
      <c r="AD14" t="n">
        <v>225046.863990507</v>
      </c>
      <c r="AE14" t="n">
        <v>307919.0476785987</v>
      </c>
      <c r="AF14" t="n">
        <v>1.908730044372641e-06</v>
      </c>
      <c r="AG14" t="n">
        <v>12</v>
      </c>
      <c r="AH14" t="n">
        <v>278531.685935342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7.5235</v>
      </c>
      <c r="E15" t="n">
        <v>13.29</v>
      </c>
      <c r="F15" t="n">
        <v>10.75</v>
      </c>
      <c r="G15" t="n">
        <v>33.96</v>
      </c>
      <c r="H15" t="n">
        <v>0.62</v>
      </c>
      <c r="I15" t="n">
        <v>19</v>
      </c>
      <c r="J15" t="n">
        <v>120.26</v>
      </c>
      <c r="K15" t="n">
        <v>43.4</v>
      </c>
      <c r="L15" t="n">
        <v>4.25</v>
      </c>
      <c r="M15" t="n">
        <v>17</v>
      </c>
      <c r="N15" t="n">
        <v>17.61</v>
      </c>
      <c r="O15" t="n">
        <v>15065.56</v>
      </c>
      <c r="P15" t="n">
        <v>105.18</v>
      </c>
      <c r="Q15" t="n">
        <v>197.77</v>
      </c>
      <c r="R15" t="n">
        <v>38.48</v>
      </c>
      <c r="S15" t="n">
        <v>25.4</v>
      </c>
      <c r="T15" t="n">
        <v>5640.5</v>
      </c>
      <c r="U15" t="n">
        <v>0.66</v>
      </c>
      <c r="V15" t="n">
        <v>0.87</v>
      </c>
      <c r="W15" t="n">
        <v>2.97</v>
      </c>
      <c r="X15" t="n">
        <v>0.36</v>
      </c>
      <c r="Y15" t="n">
        <v>1</v>
      </c>
      <c r="Z15" t="n">
        <v>10</v>
      </c>
      <c r="AA15" t="n">
        <v>224.3775361834817</v>
      </c>
      <c r="AB15" t="n">
        <v>307.0032438443684</v>
      </c>
      <c r="AC15" t="n">
        <v>277.7032851337116</v>
      </c>
      <c r="AD15" t="n">
        <v>224377.5361834817</v>
      </c>
      <c r="AE15" t="n">
        <v>307003.2438443684</v>
      </c>
      <c r="AF15" t="n">
        <v>1.915017134586542e-06</v>
      </c>
      <c r="AG15" t="n">
        <v>12</v>
      </c>
      <c r="AH15" t="n">
        <v>277703.2851337116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7.5513</v>
      </c>
      <c r="E16" t="n">
        <v>13.24</v>
      </c>
      <c r="F16" t="n">
        <v>10.73</v>
      </c>
      <c r="G16" t="n">
        <v>35.76</v>
      </c>
      <c r="H16" t="n">
        <v>0.66</v>
      </c>
      <c r="I16" t="n">
        <v>18</v>
      </c>
      <c r="J16" t="n">
        <v>120.58</v>
      </c>
      <c r="K16" t="n">
        <v>43.4</v>
      </c>
      <c r="L16" t="n">
        <v>4.5</v>
      </c>
      <c r="M16" t="n">
        <v>16</v>
      </c>
      <c r="N16" t="n">
        <v>17.68</v>
      </c>
      <c r="O16" t="n">
        <v>15105.7</v>
      </c>
      <c r="P16" t="n">
        <v>104.72</v>
      </c>
      <c r="Q16" t="n">
        <v>197.76</v>
      </c>
      <c r="R16" t="n">
        <v>37.75</v>
      </c>
      <c r="S16" t="n">
        <v>25.4</v>
      </c>
      <c r="T16" t="n">
        <v>5283.21</v>
      </c>
      <c r="U16" t="n">
        <v>0.67</v>
      </c>
      <c r="V16" t="n">
        <v>0.87</v>
      </c>
      <c r="W16" t="n">
        <v>2.97</v>
      </c>
      <c r="X16" t="n">
        <v>0.34</v>
      </c>
      <c r="Y16" t="n">
        <v>1</v>
      </c>
      <c r="Z16" t="n">
        <v>10</v>
      </c>
      <c r="AA16" t="n">
        <v>223.5970351260845</v>
      </c>
      <c r="AB16" t="n">
        <v>305.9353278643616</v>
      </c>
      <c r="AC16" t="n">
        <v>276.7372895560068</v>
      </c>
      <c r="AD16" t="n">
        <v>223597.0351260845</v>
      </c>
      <c r="AE16" t="n">
        <v>305935.3278643616</v>
      </c>
      <c r="AF16" t="n">
        <v>1.922093292802998e-06</v>
      </c>
      <c r="AG16" t="n">
        <v>12</v>
      </c>
      <c r="AH16" t="n">
        <v>276737.2895560068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7.5668</v>
      </c>
      <c r="E17" t="n">
        <v>13.22</v>
      </c>
      <c r="F17" t="n">
        <v>10.73</v>
      </c>
      <c r="G17" t="n">
        <v>37.85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104.24</v>
      </c>
      <c r="Q17" t="n">
        <v>197.84</v>
      </c>
      <c r="R17" t="n">
        <v>37.89</v>
      </c>
      <c r="S17" t="n">
        <v>25.4</v>
      </c>
      <c r="T17" t="n">
        <v>5357.55</v>
      </c>
      <c r="U17" t="n">
        <v>0.67</v>
      </c>
      <c r="V17" t="n">
        <v>0.87</v>
      </c>
      <c r="W17" t="n">
        <v>2.96</v>
      </c>
      <c r="X17" t="n">
        <v>0.33</v>
      </c>
      <c r="Y17" t="n">
        <v>1</v>
      </c>
      <c r="Z17" t="n">
        <v>10</v>
      </c>
      <c r="AA17" t="n">
        <v>223.0350704330457</v>
      </c>
      <c r="AB17" t="n">
        <v>305.1664229792137</v>
      </c>
      <c r="AC17" t="n">
        <v>276.0417678739325</v>
      </c>
      <c r="AD17" t="n">
        <v>223035.0704330457</v>
      </c>
      <c r="AE17" t="n">
        <v>305166.4229792138</v>
      </c>
      <c r="AF17" t="n">
        <v>1.92603863281577e-06</v>
      </c>
      <c r="AG17" t="n">
        <v>12</v>
      </c>
      <c r="AH17" t="n">
        <v>276041.7678739325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7.6057</v>
      </c>
      <c r="E18" t="n">
        <v>13.15</v>
      </c>
      <c r="F18" t="n">
        <v>10.68</v>
      </c>
      <c r="G18" t="n">
        <v>40.06</v>
      </c>
      <c r="H18" t="n">
        <v>0.73</v>
      </c>
      <c r="I18" t="n">
        <v>16</v>
      </c>
      <c r="J18" t="n">
        <v>121.23</v>
      </c>
      <c r="K18" t="n">
        <v>43.4</v>
      </c>
      <c r="L18" t="n">
        <v>5</v>
      </c>
      <c r="M18" t="n">
        <v>14</v>
      </c>
      <c r="N18" t="n">
        <v>17.83</v>
      </c>
      <c r="O18" t="n">
        <v>15186.08</v>
      </c>
      <c r="P18" t="n">
        <v>103.67</v>
      </c>
      <c r="Q18" t="n">
        <v>197.82</v>
      </c>
      <c r="R18" t="n">
        <v>36.34</v>
      </c>
      <c r="S18" t="n">
        <v>25.4</v>
      </c>
      <c r="T18" t="n">
        <v>4583.75</v>
      </c>
      <c r="U18" t="n">
        <v>0.7</v>
      </c>
      <c r="V18" t="n">
        <v>0.87</v>
      </c>
      <c r="W18" t="n">
        <v>2.97</v>
      </c>
      <c r="X18" t="n">
        <v>0.29</v>
      </c>
      <c r="Y18" t="n">
        <v>1</v>
      </c>
      <c r="Z18" t="n">
        <v>10</v>
      </c>
      <c r="AA18" t="n">
        <v>221.9485024299973</v>
      </c>
      <c r="AB18" t="n">
        <v>303.6797327014466</v>
      </c>
      <c r="AC18" t="n">
        <v>274.696965229692</v>
      </c>
      <c r="AD18" t="n">
        <v>221948.5024299973</v>
      </c>
      <c r="AE18" t="n">
        <v>303679.7327014466</v>
      </c>
      <c r="AF18" t="n">
        <v>1.935940163557502e-06</v>
      </c>
      <c r="AG18" t="n">
        <v>12</v>
      </c>
      <c r="AH18" t="n">
        <v>274696.965229692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7.5986</v>
      </c>
      <c r="E19" t="n">
        <v>13.16</v>
      </c>
      <c r="F19" t="n">
        <v>10.69</v>
      </c>
      <c r="G19" t="n">
        <v>40.1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103.61</v>
      </c>
      <c r="Q19" t="n">
        <v>197.77</v>
      </c>
      <c r="R19" t="n">
        <v>36.81</v>
      </c>
      <c r="S19" t="n">
        <v>25.4</v>
      </c>
      <c r="T19" t="n">
        <v>4821.51</v>
      </c>
      <c r="U19" t="n">
        <v>0.6899999999999999</v>
      </c>
      <c r="V19" t="n">
        <v>0.87</v>
      </c>
      <c r="W19" t="n">
        <v>2.97</v>
      </c>
      <c r="X19" t="n">
        <v>0.3</v>
      </c>
      <c r="Y19" t="n">
        <v>1</v>
      </c>
      <c r="Z19" t="n">
        <v>10</v>
      </c>
      <c r="AA19" t="n">
        <v>222.0309695271622</v>
      </c>
      <c r="AB19" t="n">
        <v>303.792567821979</v>
      </c>
      <c r="AC19" t="n">
        <v>274.799031524686</v>
      </c>
      <c r="AD19" t="n">
        <v>222030.9695271622</v>
      </c>
      <c r="AE19" t="n">
        <v>303792.5678219791</v>
      </c>
      <c r="AF19" t="n">
        <v>1.934132943293587e-06</v>
      </c>
      <c r="AG19" t="n">
        <v>12</v>
      </c>
      <c r="AH19" t="n">
        <v>274799.031524686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7.6316</v>
      </c>
      <c r="E20" t="n">
        <v>13.1</v>
      </c>
      <c r="F20" t="n">
        <v>10.66</v>
      </c>
      <c r="G20" t="n">
        <v>42.64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</v>
      </c>
      <c r="Q20" t="n">
        <v>197.79</v>
      </c>
      <c r="R20" t="n">
        <v>35.71</v>
      </c>
      <c r="S20" t="n">
        <v>25.4</v>
      </c>
      <c r="T20" t="n">
        <v>4277.75</v>
      </c>
      <c r="U20" t="n">
        <v>0.71</v>
      </c>
      <c r="V20" t="n">
        <v>0.87</v>
      </c>
      <c r="W20" t="n">
        <v>2.96</v>
      </c>
      <c r="X20" t="n">
        <v>0.27</v>
      </c>
      <c r="Y20" t="n">
        <v>1</v>
      </c>
      <c r="Z20" t="n">
        <v>10</v>
      </c>
      <c r="AA20" t="n">
        <v>221.0612487369856</v>
      </c>
      <c r="AB20" t="n">
        <v>302.4657530557982</v>
      </c>
      <c r="AC20" t="n">
        <v>273.5988460975928</v>
      </c>
      <c r="AD20" t="n">
        <v>221061.2487369856</v>
      </c>
      <c r="AE20" t="n">
        <v>302465.7530557982</v>
      </c>
      <c r="AF20" t="n">
        <v>1.942532699449811e-06</v>
      </c>
      <c r="AG20" t="n">
        <v>12</v>
      </c>
      <c r="AH20" t="n">
        <v>273598.8460975928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7.6534</v>
      </c>
      <c r="E21" t="n">
        <v>13.07</v>
      </c>
      <c r="F21" t="n">
        <v>10.65</v>
      </c>
      <c r="G21" t="n">
        <v>45.63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102.68</v>
      </c>
      <c r="Q21" t="n">
        <v>197.78</v>
      </c>
      <c r="R21" t="n">
        <v>35.27</v>
      </c>
      <c r="S21" t="n">
        <v>25.4</v>
      </c>
      <c r="T21" t="n">
        <v>4060.02</v>
      </c>
      <c r="U21" t="n">
        <v>0.72</v>
      </c>
      <c r="V21" t="n">
        <v>0.87</v>
      </c>
      <c r="W21" t="n">
        <v>2.96</v>
      </c>
      <c r="X21" t="n">
        <v>0.26</v>
      </c>
      <c r="Y21" t="n">
        <v>1</v>
      </c>
      <c r="Z21" t="n">
        <v>10</v>
      </c>
      <c r="AA21" t="n">
        <v>220.5116256398441</v>
      </c>
      <c r="AB21" t="n">
        <v>301.7137344866298</v>
      </c>
      <c r="AC21" t="n">
        <v>272.918599125201</v>
      </c>
      <c r="AD21" t="n">
        <v>220511.6256398441</v>
      </c>
      <c r="AE21" t="n">
        <v>301713.7344866298</v>
      </c>
      <c r="AF21" t="n">
        <v>1.948081629274227e-06</v>
      </c>
      <c r="AG21" t="n">
        <v>12</v>
      </c>
      <c r="AH21" t="n">
        <v>272918.5991252009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7.6496</v>
      </c>
      <c r="E22" t="n">
        <v>13.07</v>
      </c>
      <c r="F22" t="n">
        <v>10.65</v>
      </c>
      <c r="G22" t="n">
        <v>45.66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102.28</v>
      </c>
      <c r="Q22" t="n">
        <v>197.76</v>
      </c>
      <c r="R22" t="n">
        <v>35.67</v>
      </c>
      <c r="S22" t="n">
        <v>25.4</v>
      </c>
      <c r="T22" t="n">
        <v>4261.33</v>
      </c>
      <c r="U22" t="n">
        <v>0.71</v>
      </c>
      <c r="V22" t="n">
        <v>0.87</v>
      </c>
      <c r="W22" t="n">
        <v>2.96</v>
      </c>
      <c r="X22" t="n">
        <v>0.26</v>
      </c>
      <c r="Y22" t="n">
        <v>1</v>
      </c>
      <c r="Z22" t="n">
        <v>10</v>
      </c>
      <c r="AA22" t="n">
        <v>220.2780957121504</v>
      </c>
      <c r="AB22" t="n">
        <v>301.3942085369462</v>
      </c>
      <c r="AC22" t="n">
        <v>272.6295682836975</v>
      </c>
      <c r="AD22" t="n">
        <v>220278.0957121504</v>
      </c>
      <c r="AE22" t="n">
        <v>301394.2085369462</v>
      </c>
      <c r="AF22" t="n">
        <v>1.947114384625934e-06</v>
      </c>
      <c r="AG22" t="n">
        <v>12</v>
      </c>
      <c r="AH22" t="n">
        <v>272629.5682836975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7.6743</v>
      </c>
      <c r="E23" t="n">
        <v>13.03</v>
      </c>
      <c r="F23" t="n">
        <v>10.64</v>
      </c>
      <c r="G23" t="n">
        <v>49.09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102.24</v>
      </c>
      <c r="Q23" t="n">
        <v>197.76</v>
      </c>
      <c r="R23" t="n">
        <v>35.2</v>
      </c>
      <c r="S23" t="n">
        <v>25.4</v>
      </c>
      <c r="T23" t="n">
        <v>4030.47</v>
      </c>
      <c r="U23" t="n">
        <v>0.72</v>
      </c>
      <c r="V23" t="n">
        <v>0.87</v>
      </c>
      <c r="W23" t="n">
        <v>2.96</v>
      </c>
      <c r="X23" t="n">
        <v>0.25</v>
      </c>
      <c r="Y23" t="n">
        <v>1</v>
      </c>
      <c r="Z23" t="n">
        <v>10</v>
      </c>
      <c r="AA23" t="n">
        <v>219.8920144806992</v>
      </c>
      <c r="AB23" t="n">
        <v>300.8659551633731</v>
      </c>
      <c r="AC23" t="n">
        <v>272.1517306706898</v>
      </c>
      <c r="AD23" t="n">
        <v>219892.0144806992</v>
      </c>
      <c r="AE23" t="n">
        <v>300865.9551633731</v>
      </c>
      <c r="AF23" t="n">
        <v>1.953401474839835e-06</v>
      </c>
      <c r="AG23" t="n">
        <v>12</v>
      </c>
      <c r="AH23" t="n">
        <v>272151.7306706898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7.6771</v>
      </c>
      <c r="E24" t="n">
        <v>13.03</v>
      </c>
      <c r="F24" t="n">
        <v>10.63</v>
      </c>
      <c r="G24" t="n">
        <v>49.07</v>
      </c>
      <c r="H24" t="n">
        <v>0.93</v>
      </c>
      <c r="I24" t="n">
        <v>13</v>
      </c>
      <c r="J24" t="n">
        <v>123.19</v>
      </c>
      <c r="K24" t="n">
        <v>43.4</v>
      </c>
      <c r="L24" t="n">
        <v>6.5</v>
      </c>
      <c r="M24" t="n">
        <v>11</v>
      </c>
      <c r="N24" t="n">
        <v>18.29</v>
      </c>
      <c r="O24" t="n">
        <v>15427.87</v>
      </c>
      <c r="P24" t="n">
        <v>101.73</v>
      </c>
      <c r="Q24" t="n">
        <v>197.75</v>
      </c>
      <c r="R24" t="n">
        <v>34.92</v>
      </c>
      <c r="S24" t="n">
        <v>25.4</v>
      </c>
      <c r="T24" t="n">
        <v>3891.89</v>
      </c>
      <c r="U24" t="n">
        <v>0.73</v>
      </c>
      <c r="V24" t="n">
        <v>0.88</v>
      </c>
      <c r="W24" t="n">
        <v>2.96</v>
      </c>
      <c r="X24" t="n">
        <v>0.24</v>
      </c>
      <c r="Y24" t="n">
        <v>1</v>
      </c>
      <c r="Z24" t="n">
        <v>10</v>
      </c>
      <c r="AA24" t="n">
        <v>219.4654372073626</v>
      </c>
      <c r="AB24" t="n">
        <v>300.282293318733</v>
      </c>
      <c r="AC24" t="n">
        <v>271.6237726933275</v>
      </c>
      <c r="AD24" t="n">
        <v>219465.4372073626</v>
      </c>
      <c r="AE24" t="n">
        <v>300282.293318733</v>
      </c>
      <c r="AF24" t="n">
        <v>1.954114181422788e-06</v>
      </c>
      <c r="AG24" t="n">
        <v>12</v>
      </c>
      <c r="AH24" t="n">
        <v>271623.7726933275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7.702</v>
      </c>
      <c r="E25" t="n">
        <v>12.98</v>
      </c>
      <c r="F25" t="n">
        <v>10.61</v>
      </c>
      <c r="G25" t="n">
        <v>53.06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101.15</v>
      </c>
      <c r="Q25" t="n">
        <v>197.77</v>
      </c>
      <c r="R25" t="n">
        <v>34.25</v>
      </c>
      <c r="S25" t="n">
        <v>25.4</v>
      </c>
      <c r="T25" t="n">
        <v>3561.83</v>
      </c>
      <c r="U25" t="n">
        <v>0.74</v>
      </c>
      <c r="V25" t="n">
        <v>0.88</v>
      </c>
      <c r="W25" t="n">
        <v>2.96</v>
      </c>
      <c r="X25" t="n">
        <v>0.22</v>
      </c>
      <c r="Y25" t="n">
        <v>1</v>
      </c>
      <c r="Z25" t="n">
        <v>10</v>
      </c>
      <c r="AA25" t="n">
        <v>218.6714364149276</v>
      </c>
      <c r="AB25" t="n">
        <v>299.1959064056813</v>
      </c>
      <c r="AC25" t="n">
        <v>270.6410690225035</v>
      </c>
      <c r="AD25" t="n">
        <v>218671.4364149276</v>
      </c>
      <c r="AE25" t="n">
        <v>299195.9064056813</v>
      </c>
      <c r="AF25" t="n">
        <v>1.960452179249757e-06</v>
      </c>
      <c r="AG25" t="n">
        <v>12</v>
      </c>
      <c r="AH25" t="n">
        <v>270641.0690225034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7.7073</v>
      </c>
      <c r="E26" t="n">
        <v>12.97</v>
      </c>
      <c r="F26" t="n">
        <v>10.6</v>
      </c>
      <c r="G26" t="n">
        <v>53.02</v>
      </c>
      <c r="H26" t="n">
        <v>1</v>
      </c>
      <c r="I26" t="n">
        <v>12</v>
      </c>
      <c r="J26" t="n">
        <v>123.85</v>
      </c>
      <c r="K26" t="n">
        <v>43.4</v>
      </c>
      <c r="L26" t="n">
        <v>7</v>
      </c>
      <c r="M26" t="n">
        <v>10</v>
      </c>
      <c r="N26" t="n">
        <v>18.45</v>
      </c>
      <c r="O26" t="n">
        <v>15508.69</v>
      </c>
      <c r="P26" t="n">
        <v>100.78</v>
      </c>
      <c r="Q26" t="n">
        <v>197.76</v>
      </c>
      <c r="R26" t="n">
        <v>34.09</v>
      </c>
      <c r="S26" t="n">
        <v>25.4</v>
      </c>
      <c r="T26" t="n">
        <v>3478.91</v>
      </c>
      <c r="U26" t="n">
        <v>0.75</v>
      </c>
      <c r="V26" t="n">
        <v>0.88</v>
      </c>
      <c r="W26" t="n">
        <v>2.96</v>
      </c>
      <c r="X26" t="n">
        <v>0.21</v>
      </c>
      <c r="Y26" t="n">
        <v>1</v>
      </c>
      <c r="Z26" t="n">
        <v>10</v>
      </c>
      <c r="AA26" t="n">
        <v>218.3130997256723</v>
      </c>
      <c r="AB26" t="n">
        <v>298.7056143387434</v>
      </c>
      <c r="AC26" t="n">
        <v>270.1975697423047</v>
      </c>
      <c r="AD26" t="n">
        <v>218313.0997256722</v>
      </c>
      <c r="AE26" t="n">
        <v>298705.6143387434</v>
      </c>
      <c r="AF26" t="n">
        <v>1.96180123099606e-06</v>
      </c>
      <c r="AG26" t="n">
        <v>12</v>
      </c>
      <c r="AH26" t="n">
        <v>270197.5697423047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7.7378</v>
      </c>
      <c r="E27" t="n">
        <v>12.92</v>
      </c>
      <c r="F27" t="n">
        <v>10.58</v>
      </c>
      <c r="G27" t="n">
        <v>57.69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9</v>
      </c>
      <c r="N27" t="n">
        <v>18.53</v>
      </c>
      <c r="O27" t="n">
        <v>15549.15</v>
      </c>
      <c r="P27" t="n">
        <v>100.15</v>
      </c>
      <c r="Q27" t="n">
        <v>197.78</v>
      </c>
      <c r="R27" t="n">
        <v>33.26</v>
      </c>
      <c r="S27" t="n">
        <v>25.4</v>
      </c>
      <c r="T27" t="n">
        <v>3073.3</v>
      </c>
      <c r="U27" t="n">
        <v>0.76</v>
      </c>
      <c r="V27" t="n">
        <v>0.88</v>
      </c>
      <c r="W27" t="n">
        <v>2.95</v>
      </c>
      <c r="X27" t="n">
        <v>0.19</v>
      </c>
      <c r="Y27" t="n">
        <v>1</v>
      </c>
      <c r="Z27" t="n">
        <v>10</v>
      </c>
      <c r="AA27" t="n">
        <v>217.4185594881015</v>
      </c>
      <c r="AB27" t="n">
        <v>297.4816649213697</v>
      </c>
      <c r="AC27" t="n">
        <v>269.0904323395009</v>
      </c>
      <c r="AD27" t="n">
        <v>217418.5594881015</v>
      </c>
      <c r="AE27" t="n">
        <v>297481.6649213696</v>
      </c>
      <c r="AF27" t="n">
        <v>1.969564641988934e-06</v>
      </c>
      <c r="AG27" t="n">
        <v>12</v>
      </c>
      <c r="AH27" t="n">
        <v>269090.4323395009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7.7356</v>
      </c>
      <c r="E28" t="n">
        <v>12.93</v>
      </c>
      <c r="F28" t="n">
        <v>10.58</v>
      </c>
      <c r="G28" t="n">
        <v>57.71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9</v>
      </c>
      <c r="N28" t="n">
        <v>18.61</v>
      </c>
      <c r="O28" t="n">
        <v>15589.63</v>
      </c>
      <c r="P28" t="n">
        <v>100.01</v>
      </c>
      <c r="Q28" t="n">
        <v>197.77</v>
      </c>
      <c r="R28" t="n">
        <v>33.24</v>
      </c>
      <c r="S28" t="n">
        <v>25.4</v>
      </c>
      <c r="T28" t="n">
        <v>3061.05</v>
      </c>
      <c r="U28" t="n">
        <v>0.76</v>
      </c>
      <c r="V28" t="n">
        <v>0.88</v>
      </c>
      <c r="W28" t="n">
        <v>2.96</v>
      </c>
      <c r="X28" t="n">
        <v>0.19</v>
      </c>
      <c r="Y28" t="n">
        <v>1</v>
      </c>
      <c r="Z28" t="n">
        <v>10</v>
      </c>
      <c r="AA28" t="n">
        <v>217.3484067415218</v>
      </c>
      <c r="AB28" t="n">
        <v>297.3856788385788</v>
      </c>
      <c r="AC28" t="n">
        <v>269.0036070337342</v>
      </c>
      <c r="AD28" t="n">
        <v>217348.4067415218</v>
      </c>
      <c r="AE28" t="n">
        <v>297385.6788385788</v>
      </c>
      <c r="AF28" t="n">
        <v>1.969004658245186e-06</v>
      </c>
      <c r="AG28" t="n">
        <v>12</v>
      </c>
      <c r="AH28" t="n">
        <v>269003.6070337342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7.7295</v>
      </c>
      <c r="E29" t="n">
        <v>12.94</v>
      </c>
      <c r="F29" t="n">
        <v>10.59</v>
      </c>
      <c r="G29" t="n">
        <v>57.77</v>
      </c>
      <c r="H29" t="n">
        <v>1.1</v>
      </c>
      <c r="I29" t="n">
        <v>11</v>
      </c>
      <c r="J29" t="n">
        <v>124.83</v>
      </c>
      <c r="K29" t="n">
        <v>43.4</v>
      </c>
      <c r="L29" t="n">
        <v>7.75</v>
      </c>
      <c r="M29" t="n">
        <v>9</v>
      </c>
      <c r="N29" t="n">
        <v>18.68</v>
      </c>
      <c r="O29" t="n">
        <v>15630.14</v>
      </c>
      <c r="P29" t="n">
        <v>100.04</v>
      </c>
      <c r="Q29" t="n">
        <v>197.76</v>
      </c>
      <c r="R29" t="n">
        <v>33.51</v>
      </c>
      <c r="S29" t="n">
        <v>25.4</v>
      </c>
      <c r="T29" t="n">
        <v>3195.95</v>
      </c>
      <c r="U29" t="n">
        <v>0.76</v>
      </c>
      <c r="V29" t="n">
        <v>0.88</v>
      </c>
      <c r="W29" t="n">
        <v>2.96</v>
      </c>
      <c r="X29" t="n">
        <v>0.2</v>
      </c>
      <c r="Y29" t="n">
        <v>1</v>
      </c>
      <c r="Z29" t="n">
        <v>10</v>
      </c>
      <c r="AA29" t="n">
        <v>217.475734975775</v>
      </c>
      <c r="AB29" t="n">
        <v>297.559894946009</v>
      </c>
      <c r="AC29" t="n">
        <v>269.1611962003852</v>
      </c>
      <c r="AD29" t="n">
        <v>217475.734975775</v>
      </c>
      <c r="AE29" t="n">
        <v>297559.894946009</v>
      </c>
      <c r="AF29" t="n">
        <v>1.967451976046611e-06</v>
      </c>
      <c r="AG29" t="n">
        <v>12</v>
      </c>
      <c r="AH29" t="n">
        <v>269161.1962003852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7.7611</v>
      </c>
      <c r="E30" t="n">
        <v>12.88</v>
      </c>
      <c r="F30" t="n">
        <v>10.56</v>
      </c>
      <c r="G30" t="n">
        <v>63.37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8</v>
      </c>
      <c r="N30" t="n">
        <v>18.76</v>
      </c>
      <c r="O30" t="n">
        <v>15670.68</v>
      </c>
      <c r="P30" t="n">
        <v>99.47</v>
      </c>
      <c r="Q30" t="n">
        <v>197.78</v>
      </c>
      <c r="R30" t="n">
        <v>32.72</v>
      </c>
      <c r="S30" t="n">
        <v>25.4</v>
      </c>
      <c r="T30" t="n">
        <v>2805.8</v>
      </c>
      <c r="U30" t="n">
        <v>0.78</v>
      </c>
      <c r="V30" t="n">
        <v>0.88</v>
      </c>
      <c r="W30" t="n">
        <v>2.95</v>
      </c>
      <c r="X30" t="n">
        <v>0.17</v>
      </c>
      <c r="Y30" t="n">
        <v>1</v>
      </c>
      <c r="Z30" t="n">
        <v>10</v>
      </c>
      <c r="AA30" t="n">
        <v>216.5875942799181</v>
      </c>
      <c r="AB30" t="n">
        <v>296.344701663936</v>
      </c>
      <c r="AC30" t="n">
        <v>268.0619792596184</v>
      </c>
      <c r="AD30" t="n">
        <v>216587.5942799181</v>
      </c>
      <c r="AE30" t="n">
        <v>296344.701663936</v>
      </c>
      <c r="AF30" t="n">
        <v>1.97549537891136e-06</v>
      </c>
      <c r="AG30" t="n">
        <v>12</v>
      </c>
      <c r="AH30" t="n">
        <v>268061.9792596184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7.7621</v>
      </c>
      <c r="E31" t="n">
        <v>12.88</v>
      </c>
      <c r="F31" t="n">
        <v>10.56</v>
      </c>
      <c r="G31" t="n">
        <v>63.36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8</v>
      </c>
      <c r="N31" t="n">
        <v>18.84</v>
      </c>
      <c r="O31" t="n">
        <v>15711.24</v>
      </c>
      <c r="P31" t="n">
        <v>99.34</v>
      </c>
      <c r="Q31" t="n">
        <v>197.75</v>
      </c>
      <c r="R31" t="n">
        <v>32.62</v>
      </c>
      <c r="S31" t="n">
        <v>25.4</v>
      </c>
      <c r="T31" t="n">
        <v>2754.16</v>
      </c>
      <c r="U31" t="n">
        <v>0.78</v>
      </c>
      <c r="V31" t="n">
        <v>0.88</v>
      </c>
      <c r="W31" t="n">
        <v>2.96</v>
      </c>
      <c r="X31" t="n">
        <v>0.17</v>
      </c>
      <c r="Y31" t="n">
        <v>1</v>
      </c>
      <c r="Z31" t="n">
        <v>10</v>
      </c>
      <c r="AA31" t="n">
        <v>216.4837228674473</v>
      </c>
      <c r="AB31" t="n">
        <v>296.2025802149103</v>
      </c>
      <c r="AC31" t="n">
        <v>267.933421682219</v>
      </c>
      <c r="AD31" t="n">
        <v>216483.7228674473</v>
      </c>
      <c r="AE31" t="n">
        <v>296202.5802149103</v>
      </c>
      <c r="AF31" t="n">
        <v>1.9757499169767e-06</v>
      </c>
      <c r="AG31" t="n">
        <v>12</v>
      </c>
      <c r="AH31" t="n">
        <v>267933.421682219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7.7568</v>
      </c>
      <c r="E32" t="n">
        <v>12.89</v>
      </c>
      <c r="F32" t="n">
        <v>10.57</v>
      </c>
      <c r="G32" t="n">
        <v>63.41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8</v>
      </c>
      <c r="N32" t="n">
        <v>18.92</v>
      </c>
      <c r="O32" t="n">
        <v>15751.84</v>
      </c>
      <c r="P32" t="n">
        <v>99.15000000000001</v>
      </c>
      <c r="Q32" t="n">
        <v>197.79</v>
      </c>
      <c r="R32" t="n">
        <v>32.86</v>
      </c>
      <c r="S32" t="n">
        <v>25.4</v>
      </c>
      <c r="T32" t="n">
        <v>2877.75</v>
      </c>
      <c r="U32" t="n">
        <v>0.77</v>
      </c>
      <c r="V32" t="n">
        <v>0.88</v>
      </c>
      <c r="W32" t="n">
        <v>2.96</v>
      </c>
      <c r="X32" t="n">
        <v>0.18</v>
      </c>
      <c r="Y32" t="n">
        <v>1</v>
      </c>
      <c r="Z32" t="n">
        <v>10</v>
      </c>
      <c r="AA32" t="n">
        <v>216.4453973576752</v>
      </c>
      <c r="AB32" t="n">
        <v>296.150141561638</v>
      </c>
      <c r="AC32" t="n">
        <v>267.8859877004168</v>
      </c>
      <c r="AD32" t="n">
        <v>216445.3973576752</v>
      </c>
      <c r="AE32" t="n">
        <v>296150.1415616379</v>
      </c>
      <c r="AF32" t="n">
        <v>1.974400865230397e-06</v>
      </c>
      <c r="AG32" t="n">
        <v>12</v>
      </c>
      <c r="AH32" t="n">
        <v>267885.9877004168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7.7601</v>
      </c>
      <c r="E33" t="n">
        <v>12.89</v>
      </c>
      <c r="F33" t="n">
        <v>10.56</v>
      </c>
      <c r="G33" t="n">
        <v>63.38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8</v>
      </c>
      <c r="N33" t="n">
        <v>19</v>
      </c>
      <c r="O33" t="n">
        <v>15792.46</v>
      </c>
      <c r="P33" t="n">
        <v>98.14</v>
      </c>
      <c r="Q33" t="n">
        <v>197.79</v>
      </c>
      <c r="R33" t="n">
        <v>32.74</v>
      </c>
      <c r="S33" t="n">
        <v>25.4</v>
      </c>
      <c r="T33" t="n">
        <v>2816.88</v>
      </c>
      <c r="U33" t="n">
        <v>0.78</v>
      </c>
      <c r="V33" t="n">
        <v>0.88</v>
      </c>
      <c r="W33" t="n">
        <v>2.95</v>
      </c>
      <c r="X33" t="n">
        <v>0.17</v>
      </c>
      <c r="Y33" t="n">
        <v>1</v>
      </c>
      <c r="Z33" t="n">
        <v>10</v>
      </c>
      <c r="AA33" t="n">
        <v>215.6676320091972</v>
      </c>
      <c r="AB33" t="n">
        <v>295.0859686992654</v>
      </c>
      <c r="AC33" t="n">
        <v>266.9233780024528</v>
      </c>
      <c r="AD33" t="n">
        <v>215667.6320091972</v>
      </c>
      <c r="AE33" t="n">
        <v>295085.9686992654</v>
      </c>
      <c r="AF33" t="n">
        <v>1.97524084084602e-06</v>
      </c>
      <c r="AG33" t="n">
        <v>12</v>
      </c>
      <c r="AH33" t="n">
        <v>266923.3780024527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7.7754</v>
      </c>
      <c r="E34" t="n">
        <v>12.86</v>
      </c>
      <c r="F34" t="n">
        <v>10.56</v>
      </c>
      <c r="G34" t="n">
        <v>70.41</v>
      </c>
      <c r="H34" t="n">
        <v>1.26</v>
      </c>
      <c r="I34" t="n">
        <v>9</v>
      </c>
      <c r="J34" t="n">
        <v>126.48</v>
      </c>
      <c r="K34" t="n">
        <v>43.4</v>
      </c>
      <c r="L34" t="n">
        <v>9</v>
      </c>
      <c r="M34" t="n">
        <v>7</v>
      </c>
      <c r="N34" t="n">
        <v>19.08</v>
      </c>
      <c r="O34" t="n">
        <v>15833.12</v>
      </c>
      <c r="P34" t="n">
        <v>98.31</v>
      </c>
      <c r="Q34" t="n">
        <v>197.78</v>
      </c>
      <c r="R34" t="n">
        <v>32.65</v>
      </c>
      <c r="S34" t="n">
        <v>25.4</v>
      </c>
      <c r="T34" t="n">
        <v>2773.85</v>
      </c>
      <c r="U34" t="n">
        <v>0.78</v>
      </c>
      <c r="V34" t="n">
        <v>0.88</v>
      </c>
      <c r="W34" t="n">
        <v>2.96</v>
      </c>
      <c r="X34" t="n">
        <v>0.17</v>
      </c>
      <c r="Y34" t="n">
        <v>1</v>
      </c>
      <c r="Z34" t="n">
        <v>10</v>
      </c>
      <c r="AA34" t="n">
        <v>215.5939999800413</v>
      </c>
      <c r="AB34" t="n">
        <v>294.9852221085585</v>
      </c>
      <c r="AC34" t="n">
        <v>266.8322465249641</v>
      </c>
      <c r="AD34" t="n">
        <v>215593.9999800413</v>
      </c>
      <c r="AE34" t="n">
        <v>294985.2221085585</v>
      </c>
      <c r="AF34" t="n">
        <v>1.979135273245724e-06</v>
      </c>
      <c r="AG34" t="n">
        <v>12</v>
      </c>
      <c r="AH34" t="n">
        <v>266832.2465249642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7.7814</v>
      </c>
      <c r="E35" t="n">
        <v>12.85</v>
      </c>
      <c r="F35" t="n">
        <v>10.55</v>
      </c>
      <c r="G35" t="n">
        <v>70.34999999999999</v>
      </c>
      <c r="H35" t="n">
        <v>1.29</v>
      </c>
      <c r="I35" t="n">
        <v>9</v>
      </c>
      <c r="J35" t="n">
        <v>126.81</v>
      </c>
      <c r="K35" t="n">
        <v>43.4</v>
      </c>
      <c r="L35" t="n">
        <v>9.25</v>
      </c>
      <c r="M35" t="n">
        <v>7</v>
      </c>
      <c r="N35" t="n">
        <v>19.16</v>
      </c>
      <c r="O35" t="n">
        <v>15873.8</v>
      </c>
      <c r="P35" t="n">
        <v>98.16</v>
      </c>
      <c r="Q35" t="n">
        <v>197.78</v>
      </c>
      <c r="R35" t="n">
        <v>32.42</v>
      </c>
      <c r="S35" t="n">
        <v>25.4</v>
      </c>
      <c r="T35" t="n">
        <v>2663.33</v>
      </c>
      <c r="U35" t="n">
        <v>0.78</v>
      </c>
      <c r="V35" t="n">
        <v>0.88</v>
      </c>
      <c r="W35" t="n">
        <v>2.95</v>
      </c>
      <c r="X35" t="n">
        <v>0.16</v>
      </c>
      <c r="Y35" t="n">
        <v>1</v>
      </c>
      <c r="Z35" t="n">
        <v>10</v>
      </c>
      <c r="AA35" t="n">
        <v>215.3862307450481</v>
      </c>
      <c r="AB35" t="n">
        <v>294.7009430751092</v>
      </c>
      <c r="AC35" t="n">
        <v>266.575098683479</v>
      </c>
      <c r="AD35" t="n">
        <v>215386.2307450481</v>
      </c>
      <c r="AE35" t="n">
        <v>294700.9430751092</v>
      </c>
      <c r="AF35" t="n">
        <v>1.980662501637764e-06</v>
      </c>
      <c r="AG35" t="n">
        <v>12</v>
      </c>
      <c r="AH35" t="n">
        <v>266575.098683479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7.7797</v>
      </c>
      <c r="E36" t="n">
        <v>12.85</v>
      </c>
      <c r="F36" t="n">
        <v>10.55</v>
      </c>
      <c r="G36" t="n">
        <v>70.36</v>
      </c>
      <c r="H36" t="n">
        <v>1.32</v>
      </c>
      <c r="I36" t="n">
        <v>9</v>
      </c>
      <c r="J36" t="n">
        <v>127.14</v>
      </c>
      <c r="K36" t="n">
        <v>43.4</v>
      </c>
      <c r="L36" t="n">
        <v>9.5</v>
      </c>
      <c r="M36" t="n">
        <v>7</v>
      </c>
      <c r="N36" t="n">
        <v>19.24</v>
      </c>
      <c r="O36" t="n">
        <v>15914.51</v>
      </c>
      <c r="P36" t="n">
        <v>97.77</v>
      </c>
      <c r="Q36" t="n">
        <v>197.79</v>
      </c>
      <c r="R36" t="n">
        <v>32.45</v>
      </c>
      <c r="S36" t="n">
        <v>25.4</v>
      </c>
      <c r="T36" t="n">
        <v>2675.54</v>
      </c>
      <c r="U36" t="n">
        <v>0.78</v>
      </c>
      <c r="V36" t="n">
        <v>0.88</v>
      </c>
      <c r="W36" t="n">
        <v>2.96</v>
      </c>
      <c r="X36" t="n">
        <v>0.16</v>
      </c>
      <c r="Y36" t="n">
        <v>1</v>
      </c>
      <c r="Z36" t="n">
        <v>10</v>
      </c>
      <c r="AA36" t="n">
        <v>215.134751059692</v>
      </c>
      <c r="AB36" t="n">
        <v>294.3568574751045</v>
      </c>
      <c r="AC36" t="n">
        <v>266.2638521302114</v>
      </c>
      <c r="AD36" t="n">
        <v>215134.751059692</v>
      </c>
      <c r="AE36" t="n">
        <v>294356.8574751045</v>
      </c>
      <c r="AF36" t="n">
        <v>1.980229786926686e-06</v>
      </c>
      <c r="AG36" t="n">
        <v>12</v>
      </c>
      <c r="AH36" t="n">
        <v>266263.8521302114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7.7806</v>
      </c>
      <c r="E37" t="n">
        <v>12.85</v>
      </c>
      <c r="F37" t="n">
        <v>10.55</v>
      </c>
      <c r="G37" t="n">
        <v>70.36</v>
      </c>
      <c r="H37" t="n">
        <v>1.35</v>
      </c>
      <c r="I37" t="n">
        <v>9</v>
      </c>
      <c r="J37" t="n">
        <v>127.47</v>
      </c>
      <c r="K37" t="n">
        <v>43.4</v>
      </c>
      <c r="L37" t="n">
        <v>9.75</v>
      </c>
      <c r="M37" t="n">
        <v>7</v>
      </c>
      <c r="N37" t="n">
        <v>19.32</v>
      </c>
      <c r="O37" t="n">
        <v>15955.25</v>
      </c>
      <c r="P37" t="n">
        <v>97.52</v>
      </c>
      <c r="Q37" t="n">
        <v>197.75</v>
      </c>
      <c r="R37" t="n">
        <v>32.46</v>
      </c>
      <c r="S37" t="n">
        <v>25.4</v>
      </c>
      <c r="T37" t="n">
        <v>2680</v>
      </c>
      <c r="U37" t="n">
        <v>0.78</v>
      </c>
      <c r="V37" t="n">
        <v>0.88</v>
      </c>
      <c r="W37" t="n">
        <v>2.96</v>
      </c>
      <c r="X37" t="n">
        <v>0.16</v>
      </c>
      <c r="Y37" t="n">
        <v>1</v>
      </c>
      <c r="Z37" t="n">
        <v>10</v>
      </c>
      <c r="AA37" t="n">
        <v>214.9486333833981</v>
      </c>
      <c r="AB37" t="n">
        <v>294.1022030594669</v>
      </c>
      <c r="AC37" t="n">
        <v>266.0335015745925</v>
      </c>
      <c r="AD37" t="n">
        <v>214948.6333833981</v>
      </c>
      <c r="AE37" t="n">
        <v>294102.2030594669</v>
      </c>
      <c r="AF37" t="n">
        <v>1.980458871185492e-06</v>
      </c>
      <c r="AG37" t="n">
        <v>12</v>
      </c>
      <c r="AH37" t="n">
        <v>266033.5015745925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7.8128</v>
      </c>
      <c r="E38" t="n">
        <v>12.8</v>
      </c>
      <c r="F38" t="n">
        <v>10.52</v>
      </c>
      <c r="G38" t="n">
        <v>78.93000000000001</v>
      </c>
      <c r="H38" t="n">
        <v>1.38</v>
      </c>
      <c r="I38" t="n">
        <v>8</v>
      </c>
      <c r="J38" t="n">
        <v>127.8</v>
      </c>
      <c r="K38" t="n">
        <v>43.4</v>
      </c>
      <c r="L38" t="n">
        <v>10</v>
      </c>
      <c r="M38" t="n">
        <v>6</v>
      </c>
      <c r="N38" t="n">
        <v>19.4</v>
      </c>
      <c r="O38" t="n">
        <v>15996.02</v>
      </c>
      <c r="P38" t="n">
        <v>96.84</v>
      </c>
      <c r="Q38" t="n">
        <v>197.75</v>
      </c>
      <c r="R38" t="n">
        <v>31.59</v>
      </c>
      <c r="S38" t="n">
        <v>25.4</v>
      </c>
      <c r="T38" t="n">
        <v>2248.73</v>
      </c>
      <c r="U38" t="n">
        <v>0.8</v>
      </c>
      <c r="V38" t="n">
        <v>0.88</v>
      </c>
      <c r="W38" t="n">
        <v>2.95</v>
      </c>
      <c r="X38" t="n">
        <v>0.13</v>
      </c>
      <c r="Y38" t="n">
        <v>1</v>
      </c>
      <c r="Z38" t="n">
        <v>10</v>
      </c>
      <c r="AA38" t="n">
        <v>213.9925090980786</v>
      </c>
      <c r="AB38" t="n">
        <v>292.7939916310669</v>
      </c>
      <c r="AC38" t="n">
        <v>264.8501440088324</v>
      </c>
      <c r="AD38" t="n">
        <v>213992.5090980786</v>
      </c>
      <c r="AE38" t="n">
        <v>292793.991631067</v>
      </c>
      <c r="AF38" t="n">
        <v>1.988654996889445e-06</v>
      </c>
      <c r="AG38" t="n">
        <v>12</v>
      </c>
      <c r="AH38" t="n">
        <v>264850.1440088324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7.8161</v>
      </c>
      <c r="E39" t="n">
        <v>12.79</v>
      </c>
      <c r="F39" t="n">
        <v>10.52</v>
      </c>
      <c r="G39" t="n">
        <v>78.89</v>
      </c>
      <c r="H39" t="n">
        <v>1.41</v>
      </c>
      <c r="I39" t="n">
        <v>8</v>
      </c>
      <c r="J39" t="n">
        <v>128.13</v>
      </c>
      <c r="K39" t="n">
        <v>43.4</v>
      </c>
      <c r="L39" t="n">
        <v>10.25</v>
      </c>
      <c r="M39" t="n">
        <v>6</v>
      </c>
      <c r="N39" t="n">
        <v>19.48</v>
      </c>
      <c r="O39" t="n">
        <v>16036.82</v>
      </c>
      <c r="P39" t="n">
        <v>96.67</v>
      </c>
      <c r="Q39" t="n">
        <v>197.75</v>
      </c>
      <c r="R39" t="n">
        <v>31.4</v>
      </c>
      <c r="S39" t="n">
        <v>25.4</v>
      </c>
      <c r="T39" t="n">
        <v>2155.16</v>
      </c>
      <c r="U39" t="n">
        <v>0.8100000000000001</v>
      </c>
      <c r="V39" t="n">
        <v>0.88</v>
      </c>
      <c r="W39" t="n">
        <v>2.95</v>
      </c>
      <c r="X39" t="n">
        <v>0.13</v>
      </c>
      <c r="Y39" t="n">
        <v>1</v>
      </c>
      <c r="Z39" t="n">
        <v>10</v>
      </c>
      <c r="AA39" t="n">
        <v>213.8335259850816</v>
      </c>
      <c r="AB39" t="n">
        <v>292.5764639220246</v>
      </c>
      <c r="AC39" t="n">
        <v>264.653376839039</v>
      </c>
      <c r="AD39" t="n">
        <v>213833.5259850816</v>
      </c>
      <c r="AE39" t="n">
        <v>292576.4639220246</v>
      </c>
      <c r="AF39" t="n">
        <v>1.989494972505067e-06</v>
      </c>
      <c r="AG39" t="n">
        <v>12</v>
      </c>
      <c r="AH39" t="n">
        <v>264653.376839039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7.8127</v>
      </c>
      <c r="E40" t="n">
        <v>12.8</v>
      </c>
      <c r="F40" t="n">
        <v>10.52</v>
      </c>
      <c r="G40" t="n">
        <v>78.93000000000001</v>
      </c>
      <c r="H40" t="n">
        <v>1.44</v>
      </c>
      <c r="I40" t="n">
        <v>8</v>
      </c>
      <c r="J40" t="n">
        <v>128.46</v>
      </c>
      <c r="K40" t="n">
        <v>43.4</v>
      </c>
      <c r="L40" t="n">
        <v>10.5</v>
      </c>
      <c r="M40" t="n">
        <v>6</v>
      </c>
      <c r="N40" t="n">
        <v>19.56</v>
      </c>
      <c r="O40" t="n">
        <v>16077.65</v>
      </c>
      <c r="P40" t="n">
        <v>96.64</v>
      </c>
      <c r="Q40" t="n">
        <v>197.8</v>
      </c>
      <c r="R40" t="n">
        <v>31.62</v>
      </c>
      <c r="S40" t="n">
        <v>25.4</v>
      </c>
      <c r="T40" t="n">
        <v>2266.76</v>
      </c>
      <c r="U40" t="n">
        <v>0.8</v>
      </c>
      <c r="V40" t="n">
        <v>0.88</v>
      </c>
      <c r="W40" t="n">
        <v>2.95</v>
      </c>
      <c r="X40" t="n">
        <v>0.13</v>
      </c>
      <c r="Y40" t="n">
        <v>1</v>
      </c>
      <c r="Z40" t="n">
        <v>10</v>
      </c>
      <c r="AA40" t="n">
        <v>213.8544299891654</v>
      </c>
      <c r="AB40" t="n">
        <v>292.6050657026316</v>
      </c>
      <c r="AC40" t="n">
        <v>264.6792489058476</v>
      </c>
      <c r="AD40" t="n">
        <v>213854.4299891654</v>
      </c>
      <c r="AE40" t="n">
        <v>292605.0657026316</v>
      </c>
      <c r="AF40" t="n">
        <v>1.988629543082911e-06</v>
      </c>
      <c r="AG40" t="n">
        <v>12</v>
      </c>
      <c r="AH40" t="n">
        <v>264679.2489058476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7.8159</v>
      </c>
      <c r="E41" t="n">
        <v>12.79</v>
      </c>
      <c r="F41" t="n">
        <v>10.52</v>
      </c>
      <c r="G41" t="n">
        <v>78.89</v>
      </c>
      <c r="H41" t="n">
        <v>1.47</v>
      </c>
      <c r="I41" t="n">
        <v>8</v>
      </c>
      <c r="J41" t="n">
        <v>128.79</v>
      </c>
      <c r="K41" t="n">
        <v>43.4</v>
      </c>
      <c r="L41" t="n">
        <v>10.75</v>
      </c>
      <c r="M41" t="n">
        <v>6</v>
      </c>
      <c r="N41" t="n">
        <v>19.64</v>
      </c>
      <c r="O41" t="n">
        <v>16118.5</v>
      </c>
      <c r="P41" t="n">
        <v>96.23</v>
      </c>
      <c r="Q41" t="n">
        <v>197.75</v>
      </c>
      <c r="R41" t="n">
        <v>31.44</v>
      </c>
      <c r="S41" t="n">
        <v>25.4</v>
      </c>
      <c r="T41" t="n">
        <v>2173.75</v>
      </c>
      <c r="U41" t="n">
        <v>0.8100000000000001</v>
      </c>
      <c r="V41" t="n">
        <v>0.88</v>
      </c>
      <c r="W41" t="n">
        <v>2.95</v>
      </c>
      <c r="X41" t="n">
        <v>0.13</v>
      </c>
      <c r="Y41" t="n">
        <v>1</v>
      </c>
      <c r="Z41" t="n">
        <v>10</v>
      </c>
      <c r="AA41" t="n">
        <v>213.5296260570229</v>
      </c>
      <c r="AB41" t="n">
        <v>292.1606546333364</v>
      </c>
      <c r="AC41" t="n">
        <v>264.2772518052709</v>
      </c>
      <c r="AD41" t="n">
        <v>213529.6260570229</v>
      </c>
      <c r="AE41" t="n">
        <v>292160.6546333364</v>
      </c>
      <c r="AF41" t="n">
        <v>1.989444064891999e-06</v>
      </c>
      <c r="AG41" t="n">
        <v>12</v>
      </c>
      <c r="AH41" t="n">
        <v>264277.2518052709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7.8122</v>
      </c>
      <c r="E42" t="n">
        <v>12.8</v>
      </c>
      <c r="F42" t="n">
        <v>10.53</v>
      </c>
      <c r="G42" t="n">
        <v>78.94</v>
      </c>
      <c r="H42" t="n">
        <v>1.5</v>
      </c>
      <c r="I42" t="n">
        <v>8</v>
      </c>
      <c r="J42" t="n">
        <v>129.13</v>
      </c>
      <c r="K42" t="n">
        <v>43.4</v>
      </c>
      <c r="L42" t="n">
        <v>11</v>
      </c>
      <c r="M42" t="n">
        <v>6</v>
      </c>
      <c r="N42" t="n">
        <v>19.73</v>
      </c>
      <c r="O42" t="n">
        <v>16159.39</v>
      </c>
      <c r="P42" t="n">
        <v>96.09</v>
      </c>
      <c r="Q42" t="n">
        <v>197.75</v>
      </c>
      <c r="R42" t="n">
        <v>31.64</v>
      </c>
      <c r="S42" t="n">
        <v>25.4</v>
      </c>
      <c r="T42" t="n">
        <v>2277.82</v>
      </c>
      <c r="U42" t="n">
        <v>0.8</v>
      </c>
      <c r="V42" t="n">
        <v>0.88</v>
      </c>
      <c r="W42" t="n">
        <v>2.95</v>
      </c>
      <c r="X42" t="n">
        <v>0.14</v>
      </c>
      <c r="Y42" t="n">
        <v>1</v>
      </c>
      <c r="Z42" t="n">
        <v>10</v>
      </c>
      <c r="AA42" t="n">
        <v>213.5047881838187</v>
      </c>
      <c r="AB42" t="n">
        <v>292.1266703594487</v>
      </c>
      <c r="AC42" t="n">
        <v>264.246510942786</v>
      </c>
      <c r="AD42" t="n">
        <v>213504.7881838187</v>
      </c>
      <c r="AE42" t="n">
        <v>292126.6703594487</v>
      </c>
      <c r="AF42" t="n">
        <v>1.988502274050241e-06</v>
      </c>
      <c r="AG42" t="n">
        <v>12</v>
      </c>
      <c r="AH42" t="n">
        <v>264246.5109427859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7.8066</v>
      </c>
      <c r="E43" t="n">
        <v>12.81</v>
      </c>
      <c r="F43" t="n">
        <v>10.53</v>
      </c>
      <c r="G43" t="n">
        <v>79.01000000000001</v>
      </c>
      <c r="H43" t="n">
        <v>1.54</v>
      </c>
      <c r="I43" t="n">
        <v>8</v>
      </c>
      <c r="J43" t="n">
        <v>129.46</v>
      </c>
      <c r="K43" t="n">
        <v>43.4</v>
      </c>
      <c r="L43" t="n">
        <v>11.25</v>
      </c>
      <c r="M43" t="n">
        <v>6</v>
      </c>
      <c r="N43" t="n">
        <v>19.81</v>
      </c>
      <c r="O43" t="n">
        <v>16200.3</v>
      </c>
      <c r="P43" t="n">
        <v>95.31</v>
      </c>
      <c r="Q43" t="n">
        <v>197.78</v>
      </c>
      <c r="R43" t="n">
        <v>31.84</v>
      </c>
      <c r="S43" t="n">
        <v>25.4</v>
      </c>
      <c r="T43" t="n">
        <v>2374.87</v>
      </c>
      <c r="U43" t="n">
        <v>0.8</v>
      </c>
      <c r="V43" t="n">
        <v>0.88</v>
      </c>
      <c r="W43" t="n">
        <v>2.95</v>
      </c>
      <c r="X43" t="n">
        <v>0.14</v>
      </c>
      <c r="Y43" t="n">
        <v>1</v>
      </c>
      <c r="Z43" t="n">
        <v>10</v>
      </c>
      <c r="AA43" t="n">
        <v>213.0297184216977</v>
      </c>
      <c r="AB43" t="n">
        <v>291.4766589523163</v>
      </c>
      <c r="AC43" t="n">
        <v>263.6585357120533</v>
      </c>
      <c r="AD43" t="n">
        <v>213029.7184216977</v>
      </c>
      <c r="AE43" t="n">
        <v>291476.6589523163</v>
      </c>
      <c r="AF43" t="n">
        <v>1.987076860884336e-06</v>
      </c>
      <c r="AG43" t="n">
        <v>12</v>
      </c>
      <c r="AH43" t="n">
        <v>263658.5357120532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7.8406</v>
      </c>
      <c r="E44" t="n">
        <v>12.75</v>
      </c>
      <c r="F44" t="n">
        <v>10.5</v>
      </c>
      <c r="G44" t="n">
        <v>90.02</v>
      </c>
      <c r="H44" t="n">
        <v>1.57</v>
      </c>
      <c r="I44" t="n">
        <v>7</v>
      </c>
      <c r="J44" t="n">
        <v>129.79</v>
      </c>
      <c r="K44" t="n">
        <v>43.4</v>
      </c>
      <c r="L44" t="n">
        <v>11.5</v>
      </c>
      <c r="M44" t="n">
        <v>5</v>
      </c>
      <c r="N44" t="n">
        <v>19.89</v>
      </c>
      <c r="O44" t="n">
        <v>16241.25</v>
      </c>
      <c r="P44" t="n">
        <v>95.20999999999999</v>
      </c>
      <c r="Q44" t="n">
        <v>197.8</v>
      </c>
      <c r="R44" t="n">
        <v>30.89</v>
      </c>
      <c r="S44" t="n">
        <v>25.4</v>
      </c>
      <c r="T44" t="n">
        <v>1905.12</v>
      </c>
      <c r="U44" t="n">
        <v>0.82</v>
      </c>
      <c r="V44" t="n">
        <v>0.89</v>
      </c>
      <c r="W44" t="n">
        <v>2.95</v>
      </c>
      <c r="X44" t="n">
        <v>0.11</v>
      </c>
      <c r="Y44" t="n">
        <v>1</v>
      </c>
      <c r="Z44" t="n">
        <v>10</v>
      </c>
      <c r="AA44" t="n">
        <v>212.4655614913788</v>
      </c>
      <c r="AB44" t="n">
        <v>290.7047545514072</v>
      </c>
      <c r="AC44" t="n">
        <v>262.960300783792</v>
      </c>
      <c r="AD44" t="n">
        <v>212465.5614913788</v>
      </c>
      <c r="AE44" t="n">
        <v>290704.7545514072</v>
      </c>
      <c r="AF44" t="n">
        <v>1.995731155105901e-06</v>
      </c>
      <c r="AG44" t="n">
        <v>12</v>
      </c>
      <c r="AH44" t="n">
        <v>262960.300783792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7.8372</v>
      </c>
      <c r="E45" t="n">
        <v>12.76</v>
      </c>
      <c r="F45" t="n">
        <v>10.51</v>
      </c>
      <c r="G45" t="n">
        <v>90.06999999999999</v>
      </c>
      <c r="H45" t="n">
        <v>1.6</v>
      </c>
      <c r="I45" t="n">
        <v>7</v>
      </c>
      <c r="J45" t="n">
        <v>130.12</v>
      </c>
      <c r="K45" t="n">
        <v>43.4</v>
      </c>
      <c r="L45" t="n">
        <v>11.75</v>
      </c>
      <c r="M45" t="n">
        <v>5</v>
      </c>
      <c r="N45" t="n">
        <v>19.97</v>
      </c>
      <c r="O45" t="n">
        <v>16282.22</v>
      </c>
      <c r="P45" t="n">
        <v>95.33</v>
      </c>
      <c r="Q45" t="n">
        <v>197.76</v>
      </c>
      <c r="R45" t="n">
        <v>31.08</v>
      </c>
      <c r="S45" t="n">
        <v>25.4</v>
      </c>
      <c r="T45" t="n">
        <v>1999.19</v>
      </c>
      <c r="U45" t="n">
        <v>0.82</v>
      </c>
      <c r="V45" t="n">
        <v>0.89</v>
      </c>
      <c r="W45" t="n">
        <v>2.95</v>
      </c>
      <c r="X45" t="n">
        <v>0.12</v>
      </c>
      <c r="Y45" t="n">
        <v>1</v>
      </c>
      <c r="Z45" t="n">
        <v>10</v>
      </c>
      <c r="AA45" t="n">
        <v>212.6172136965281</v>
      </c>
      <c r="AB45" t="n">
        <v>290.9122517889155</v>
      </c>
      <c r="AC45" t="n">
        <v>263.1479947761769</v>
      </c>
      <c r="AD45" t="n">
        <v>212617.2136965281</v>
      </c>
      <c r="AE45" t="n">
        <v>290912.2517889155</v>
      </c>
      <c r="AF45" t="n">
        <v>1.994865725683744e-06</v>
      </c>
      <c r="AG45" t="n">
        <v>12</v>
      </c>
      <c r="AH45" t="n">
        <v>263147.9947761769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7.837</v>
      </c>
      <c r="E46" t="n">
        <v>12.76</v>
      </c>
      <c r="F46" t="n">
        <v>10.51</v>
      </c>
      <c r="G46" t="n">
        <v>90.06999999999999</v>
      </c>
      <c r="H46" t="n">
        <v>1.63</v>
      </c>
      <c r="I46" t="n">
        <v>7</v>
      </c>
      <c r="J46" t="n">
        <v>130.45</v>
      </c>
      <c r="K46" t="n">
        <v>43.4</v>
      </c>
      <c r="L46" t="n">
        <v>12</v>
      </c>
      <c r="M46" t="n">
        <v>5</v>
      </c>
      <c r="N46" t="n">
        <v>20.05</v>
      </c>
      <c r="O46" t="n">
        <v>16323.22</v>
      </c>
      <c r="P46" t="n">
        <v>95.01000000000001</v>
      </c>
      <c r="Q46" t="n">
        <v>197.76</v>
      </c>
      <c r="R46" t="n">
        <v>31.02</v>
      </c>
      <c r="S46" t="n">
        <v>25.4</v>
      </c>
      <c r="T46" t="n">
        <v>1970.79</v>
      </c>
      <c r="U46" t="n">
        <v>0.82</v>
      </c>
      <c r="V46" t="n">
        <v>0.89</v>
      </c>
      <c r="W46" t="n">
        <v>2.95</v>
      </c>
      <c r="X46" t="n">
        <v>0.12</v>
      </c>
      <c r="Y46" t="n">
        <v>1</v>
      </c>
      <c r="Z46" t="n">
        <v>10</v>
      </c>
      <c r="AA46" t="n">
        <v>212.3974281048302</v>
      </c>
      <c r="AB46" t="n">
        <v>290.6115314460986</v>
      </c>
      <c r="AC46" t="n">
        <v>262.8759747608146</v>
      </c>
      <c r="AD46" t="n">
        <v>212397.4281048302</v>
      </c>
      <c r="AE46" t="n">
        <v>290611.5314460986</v>
      </c>
      <c r="AF46" t="n">
        <v>1.994814818070676e-06</v>
      </c>
      <c r="AG46" t="n">
        <v>12</v>
      </c>
      <c r="AH46" t="n">
        <v>262875.9747608146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7.8334</v>
      </c>
      <c r="E47" t="n">
        <v>12.77</v>
      </c>
      <c r="F47" t="n">
        <v>10.51</v>
      </c>
      <c r="G47" t="n">
        <v>90.12</v>
      </c>
      <c r="H47" t="n">
        <v>1.65</v>
      </c>
      <c r="I47" t="n">
        <v>7</v>
      </c>
      <c r="J47" t="n">
        <v>130.79</v>
      </c>
      <c r="K47" t="n">
        <v>43.4</v>
      </c>
      <c r="L47" t="n">
        <v>12.25</v>
      </c>
      <c r="M47" t="n">
        <v>5</v>
      </c>
      <c r="N47" t="n">
        <v>20.14</v>
      </c>
      <c r="O47" t="n">
        <v>16364.25</v>
      </c>
      <c r="P47" t="n">
        <v>94.98</v>
      </c>
      <c r="Q47" t="n">
        <v>197.75</v>
      </c>
      <c r="R47" t="n">
        <v>31.29</v>
      </c>
      <c r="S47" t="n">
        <v>25.4</v>
      </c>
      <c r="T47" t="n">
        <v>2105.05</v>
      </c>
      <c r="U47" t="n">
        <v>0.8100000000000001</v>
      </c>
      <c r="V47" t="n">
        <v>0.88</v>
      </c>
      <c r="W47" t="n">
        <v>2.95</v>
      </c>
      <c r="X47" t="n">
        <v>0.12</v>
      </c>
      <c r="Y47" t="n">
        <v>1</v>
      </c>
      <c r="Z47" t="n">
        <v>10</v>
      </c>
      <c r="AA47" t="n">
        <v>212.4200692417675</v>
      </c>
      <c r="AB47" t="n">
        <v>290.6425100485126</v>
      </c>
      <c r="AC47" t="n">
        <v>262.903996808893</v>
      </c>
      <c r="AD47" t="n">
        <v>212420.0692417675</v>
      </c>
      <c r="AE47" t="n">
        <v>290642.5100485126</v>
      </c>
      <c r="AF47" t="n">
        <v>1.993898481035452e-06</v>
      </c>
      <c r="AG47" t="n">
        <v>12</v>
      </c>
      <c r="AH47" t="n">
        <v>262903.996808893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7.8361</v>
      </c>
      <c r="E48" t="n">
        <v>12.76</v>
      </c>
      <c r="F48" t="n">
        <v>10.51</v>
      </c>
      <c r="G48" t="n">
        <v>90.09</v>
      </c>
      <c r="H48" t="n">
        <v>1.68</v>
      </c>
      <c r="I48" t="n">
        <v>7</v>
      </c>
      <c r="J48" t="n">
        <v>131.12</v>
      </c>
      <c r="K48" t="n">
        <v>43.4</v>
      </c>
      <c r="L48" t="n">
        <v>12.5</v>
      </c>
      <c r="M48" t="n">
        <v>5</v>
      </c>
      <c r="N48" t="n">
        <v>20.22</v>
      </c>
      <c r="O48" t="n">
        <v>16405.32</v>
      </c>
      <c r="P48" t="n">
        <v>94.27</v>
      </c>
      <c r="Q48" t="n">
        <v>197.76</v>
      </c>
      <c r="R48" t="n">
        <v>31.18</v>
      </c>
      <c r="S48" t="n">
        <v>25.4</v>
      </c>
      <c r="T48" t="n">
        <v>2049.11</v>
      </c>
      <c r="U48" t="n">
        <v>0.8100000000000001</v>
      </c>
      <c r="V48" t="n">
        <v>0.89</v>
      </c>
      <c r="W48" t="n">
        <v>2.95</v>
      </c>
      <c r="X48" t="n">
        <v>0.12</v>
      </c>
      <c r="Y48" t="n">
        <v>1</v>
      </c>
      <c r="Z48" t="n">
        <v>10</v>
      </c>
      <c r="AA48" t="n">
        <v>211.8943850885624</v>
      </c>
      <c r="AB48" t="n">
        <v>289.9232457985497</v>
      </c>
      <c r="AC48" t="n">
        <v>262.2533781294526</v>
      </c>
      <c r="AD48" t="n">
        <v>211894.3850885624</v>
      </c>
      <c r="AE48" t="n">
        <v>289923.2457985497</v>
      </c>
      <c r="AF48" t="n">
        <v>1.99458573381187e-06</v>
      </c>
      <c r="AG48" t="n">
        <v>12</v>
      </c>
      <c r="AH48" t="n">
        <v>262253.3781294526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7.8324</v>
      </c>
      <c r="E49" t="n">
        <v>12.77</v>
      </c>
      <c r="F49" t="n">
        <v>10.52</v>
      </c>
      <c r="G49" t="n">
        <v>90.14</v>
      </c>
      <c r="H49" t="n">
        <v>1.71</v>
      </c>
      <c r="I49" t="n">
        <v>7</v>
      </c>
      <c r="J49" t="n">
        <v>131.45</v>
      </c>
      <c r="K49" t="n">
        <v>43.4</v>
      </c>
      <c r="L49" t="n">
        <v>12.75</v>
      </c>
      <c r="M49" t="n">
        <v>5</v>
      </c>
      <c r="N49" t="n">
        <v>20.3</v>
      </c>
      <c r="O49" t="n">
        <v>16446.41</v>
      </c>
      <c r="P49" t="n">
        <v>93.83</v>
      </c>
      <c r="Q49" t="n">
        <v>197.76</v>
      </c>
      <c r="R49" t="n">
        <v>31.37</v>
      </c>
      <c r="S49" t="n">
        <v>25.4</v>
      </c>
      <c r="T49" t="n">
        <v>2147.77</v>
      </c>
      <c r="U49" t="n">
        <v>0.8100000000000001</v>
      </c>
      <c r="V49" t="n">
        <v>0.88</v>
      </c>
      <c r="W49" t="n">
        <v>2.95</v>
      </c>
      <c r="X49" t="n">
        <v>0.13</v>
      </c>
      <c r="Y49" t="n">
        <v>1</v>
      </c>
      <c r="Z49" t="n">
        <v>10</v>
      </c>
      <c r="AA49" t="n">
        <v>211.6603985206245</v>
      </c>
      <c r="AB49" t="n">
        <v>289.6030950535384</v>
      </c>
      <c r="AC49" t="n">
        <v>261.9637821222107</v>
      </c>
      <c r="AD49" t="n">
        <v>211660.3985206245</v>
      </c>
      <c r="AE49" t="n">
        <v>289603.0950535384</v>
      </c>
      <c r="AF49" t="n">
        <v>1.993643942970112e-06</v>
      </c>
      <c r="AG49" t="n">
        <v>12</v>
      </c>
      <c r="AH49" t="n">
        <v>261963.7821222107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7.8322</v>
      </c>
      <c r="E50" t="n">
        <v>12.77</v>
      </c>
      <c r="F50" t="n">
        <v>10.52</v>
      </c>
      <c r="G50" t="n">
        <v>90.14</v>
      </c>
      <c r="H50" t="n">
        <v>1.74</v>
      </c>
      <c r="I50" t="n">
        <v>7</v>
      </c>
      <c r="J50" t="n">
        <v>131.79</v>
      </c>
      <c r="K50" t="n">
        <v>43.4</v>
      </c>
      <c r="L50" t="n">
        <v>13</v>
      </c>
      <c r="M50" t="n">
        <v>5</v>
      </c>
      <c r="N50" t="n">
        <v>20.39</v>
      </c>
      <c r="O50" t="n">
        <v>16487.53</v>
      </c>
      <c r="P50" t="n">
        <v>93.27</v>
      </c>
      <c r="Q50" t="n">
        <v>197.78</v>
      </c>
      <c r="R50" t="n">
        <v>31.26</v>
      </c>
      <c r="S50" t="n">
        <v>25.4</v>
      </c>
      <c r="T50" t="n">
        <v>2091.41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211.2736973253994</v>
      </c>
      <c r="AB50" t="n">
        <v>289.0739934181791</v>
      </c>
      <c r="AC50" t="n">
        <v>261.4851772043311</v>
      </c>
      <c r="AD50" t="n">
        <v>211273.6973253994</v>
      </c>
      <c r="AE50" t="n">
        <v>289073.9934181791</v>
      </c>
      <c r="AF50" t="n">
        <v>1.993593035357044e-06</v>
      </c>
      <c r="AG50" t="n">
        <v>12</v>
      </c>
      <c r="AH50" t="n">
        <v>261485.1772043311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7.8632</v>
      </c>
      <c r="E51" t="n">
        <v>12.72</v>
      </c>
      <c r="F51" t="n">
        <v>10.49</v>
      </c>
      <c r="G51" t="n">
        <v>104.9</v>
      </c>
      <c r="H51" t="n">
        <v>1.77</v>
      </c>
      <c r="I51" t="n">
        <v>6</v>
      </c>
      <c r="J51" t="n">
        <v>132.12</v>
      </c>
      <c r="K51" t="n">
        <v>43.4</v>
      </c>
      <c r="L51" t="n">
        <v>13.25</v>
      </c>
      <c r="M51" t="n">
        <v>4</v>
      </c>
      <c r="N51" t="n">
        <v>20.47</v>
      </c>
      <c r="O51" t="n">
        <v>16528.68</v>
      </c>
      <c r="P51" t="n">
        <v>92.44</v>
      </c>
      <c r="Q51" t="n">
        <v>197.76</v>
      </c>
      <c r="R51" t="n">
        <v>30.5</v>
      </c>
      <c r="S51" t="n">
        <v>25.4</v>
      </c>
      <c r="T51" t="n">
        <v>1716.65</v>
      </c>
      <c r="U51" t="n">
        <v>0.83</v>
      </c>
      <c r="V51" t="n">
        <v>0.89</v>
      </c>
      <c r="W51" t="n">
        <v>2.95</v>
      </c>
      <c r="X51" t="n">
        <v>0.1</v>
      </c>
      <c r="Y51" t="n">
        <v>1</v>
      </c>
      <c r="Z51" t="n">
        <v>10</v>
      </c>
      <c r="AA51" t="n">
        <v>210.2492062118292</v>
      </c>
      <c r="AB51" t="n">
        <v>287.672239479235</v>
      </c>
      <c r="AC51" t="n">
        <v>260.2172046939453</v>
      </c>
      <c r="AD51" t="n">
        <v>210249.2062118292</v>
      </c>
      <c r="AE51" t="n">
        <v>287672.239479235</v>
      </c>
      <c r="AF51" t="n">
        <v>2.001483715382588e-06</v>
      </c>
      <c r="AG51" t="n">
        <v>12</v>
      </c>
      <c r="AH51" t="n">
        <v>260217.2046939454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7.8699</v>
      </c>
      <c r="E52" t="n">
        <v>12.71</v>
      </c>
      <c r="F52" t="n">
        <v>10.48</v>
      </c>
      <c r="G52" t="n">
        <v>104.79</v>
      </c>
      <c r="H52" t="n">
        <v>1.8</v>
      </c>
      <c r="I52" t="n">
        <v>6</v>
      </c>
      <c r="J52" t="n">
        <v>132.45</v>
      </c>
      <c r="K52" t="n">
        <v>43.4</v>
      </c>
      <c r="L52" t="n">
        <v>13.5</v>
      </c>
      <c r="M52" t="n">
        <v>4</v>
      </c>
      <c r="N52" t="n">
        <v>20.55</v>
      </c>
      <c r="O52" t="n">
        <v>16569.86</v>
      </c>
      <c r="P52" t="n">
        <v>92.17</v>
      </c>
      <c r="Q52" t="n">
        <v>197.75</v>
      </c>
      <c r="R52" t="n">
        <v>30.2</v>
      </c>
      <c r="S52" t="n">
        <v>25.4</v>
      </c>
      <c r="T52" t="n">
        <v>1564.34</v>
      </c>
      <c r="U52" t="n">
        <v>0.84</v>
      </c>
      <c r="V52" t="n">
        <v>0.89</v>
      </c>
      <c r="W52" t="n">
        <v>2.95</v>
      </c>
      <c r="X52" t="n">
        <v>0.09</v>
      </c>
      <c r="Y52" t="n">
        <v>1</v>
      </c>
      <c r="Z52" t="n">
        <v>10</v>
      </c>
      <c r="AA52" t="n">
        <v>209.9566448205946</v>
      </c>
      <c r="AB52" t="n">
        <v>287.2719440768502</v>
      </c>
      <c r="AC52" t="n">
        <v>259.8551129229459</v>
      </c>
      <c r="AD52" t="n">
        <v>209956.6448205945</v>
      </c>
      <c r="AE52" t="n">
        <v>287271.9440768502</v>
      </c>
      <c r="AF52" t="n">
        <v>2.003189120420367e-06</v>
      </c>
      <c r="AG52" t="n">
        <v>12</v>
      </c>
      <c r="AH52" t="n">
        <v>259855.1129229459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7.867</v>
      </c>
      <c r="E53" t="n">
        <v>12.71</v>
      </c>
      <c r="F53" t="n">
        <v>10.48</v>
      </c>
      <c r="G53" t="n">
        <v>104.84</v>
      </c>
      <c r="H53" t="n">
        <v>1.83</v>
      </c>
      <c r="I53" t="n">
        <v>6</v>
      </c>
      <c r="J53" t="n">
        <v>132.79</v>
      </c>
      <c r="K53" t="n">
        <v>43.4</v>
      </c>
      <c r="L53" t="n">
        <v>13.75</v>
      </c>
      <c r="M53" t="n">
        <v>4</v>
      </c>
      <c r="N53" t="n">
        <v>20.64</v>
      </c>
      <c r="O53" t="n">
        <v>16611.07</v>
      </c>
      <c r="P53" t="n">
        <v>92.45</v>
      </c>
      <c r="Q53" t="n">
        <v>197.75</v>
      </c>
      <c r="R53" t="n">
        <v>30.33</v>
      </c>
      <c r="S53" t="n">
        <v>25.4</v>
      </c>
      <c r="T53" t="n">
        <v>1630.48</v>
      </c>
      <c r="U53" t="n">
        <v>0.84</v>
      </c>
      <c r="V53" t="n">
        <v>0.89</v>
      </c>
      <c r="W53" t="n">
        <v>2.95</v>
      </c>
      <c r="X53" t="n">
        <v>0.09</v>
      </c>
      <c r="Y53" t="n">
        <v>1</v>
      </c>
      <c r="Z53" t="n">
        <v>10</v>
      </c>
      <c r="AA53" t="n">
        <v>210.1843116705648</v>
      </c>
      <c r="AB53" t="n">
        <v>287.5834479049319</v>
      </c>
      <c r="AC53" t="n">
        <v>260.1368872628739</v>
      </c>
      <c r="AD53" t="n">
        <v>210184.3116705648</v>
      </c>
      <c r="AE53" t="n">
        <v>287583.4479049318</v>
      </c>
      <c r="AF53" t="n">
        <v>2.002450960030881e-06</v>
      </c>
      <c r="AG53" t="n">
        <v>12</v>
      </c>
      <c r="AH53" t="n">
        <v>260136.8872628739</v>
      </c>
    </row>
    <row r="54">
      <c r="A54" t="n">
        <v>52</v>
      </c>
      <c r="B54" t="n">
        <v>55</v>
      </c>
      <c r="C54" t="inlineStr">
        <is>
          <t xml:space="preserve">CONCLUIDO	</t>
        </is>
      </c>
      <c r="D54" t="n">
        <v>7.8652</v>
      </c>
      <c r="E54" t="n">
        <v>12.71</v>
      </c>
      <c r="F54" t="n">
        <v>10.49</v>
      </c>
      <c r="G54" t="n">
        <v>104.87</v>
      </c>
      <c r="H54" t="n">
        <v>1.86</v>
      </c>
      <c r="I54" t="n">
        <v>6</v>
      </c>
      <c r="J54" t="n">
        <v>133.12</v>
      </c>
      <c r="K54" t="n">
        <v>43.4</v>
      </c>
      <c r="L54" t="n">
        <v>14</v>
      </c>
      <c r="M54" t="n">
        <v>4</v>
      </c>
      <c r="N54" t="n">
        <v>20.72</v>
      </c>
      <c r="O54" t="n">
        <v>16652.31</v>
      </c>
      <c r="P54" t="n">
        <v>92.7</v>
      </c>
      <c r="Q54" t="n">
        <v>197.78</v>
      </c>
      <c r="R54" t="n">
        <v>30.4</v>
      </c>
      <c r="S54" t="n">
        <v>25.4</v>
      </c>
      <c r="T54" t="n">
        <v>1666.32</v>
      </c>
      <c r="U54" t="n">
        <v>0.84</v>
      </c>
      <c r="V54" t="n">
        <v>0.89</v>
      </c>
      <c r="W54" t="n">
        <v>2.95</v>
      </c>
      <c r="X54" t="n">
        <v>0.1</v>
      </c>
      <c r="Y54" t="n">
        <v>1</v>
      </c>
      <c r="Z54" t="n">
        <v>10</v>
      </c>
      <c r="AA54" t="n">
        <v>210.4055880774496</v>
      </c>
      <c r="AB54" t="n">
        <v>287.8862080468576</v>
      </c>
      <c r="AC54" t="n">
        <v>260.4107524017809</v>
      </c>
      <c r="AD54" t="n">
        <v>210405.5880774496</v>
      </c>
      <c r="AE54" t="n">
        <v>287886.2080468576</v>
      </c>
      <c r="AF54" t="n">
        <v>2.001992791513268e-06</v>
      </c>
      <c r="AG54" t="n">
        <v>12</v>
      </c>
      <c r="AH54" t="n">
        <v>260410.7524017809</v>
      </c>
    </row>
    <row r="55">
      <c r="A55" t="n">
        <v>53</v>
      </c>
      <c r="B55" t="n">
        <v>55</v>
      </c>
      <c r="C55" t="inlineStr">
        <is>
          <t xml:space="preserve">CONCLUIDO	</t>
        </is>
      </c>
      <c r="D55" t="n">
        <v>7.8707</v>
      </c>
      <c r="E55" t="n">
        <v>12.71</v>
      </c>
      <c r="F55" t="n">
        <v>10.48</v>
      </c>
      <c r="G55" t="n">
        <v>104.78</v>
      </c>
      <c r="H55" t="n">
        <v>1.89</v>
      </c>
      <c r="I55" t="n">
        <v>6</v>
      </c>
      <c r="J55" t="n">
        <v>133.46</v>
      </c>
      <c r="K55" t="n">
        <v>43.4</v>
      </c>
      <c r="L55" t="n">
        <v>14.25</v>
      </c>
      <c r="M55" t="n">
        <v>4</v>
      </c>
      <c r="N55" t="n">
        <v>20.81</v>
      </c>
      <c r="O55" t="n">
        <v>16693.59</v>
      </c>
      <c r="P55" t="n">
        <v>92.16</v>
      </c>
      <c r="Q55" t="n">
        <v>197.75</v>
      </c>
      <c r="R55" t="n">
        <v>30.11</v>
      </c>
      <c r="S55" t="n">
        <v>25.4</v>
      </c>
      <c r="T55" t="n">
        <v>1519.64</v>
      </c>
      <c r="U55" t="n">
        <v>0.84</v>
      </c>
      <c r="V55" t="n">
        <v>0.89</v>
      </c>
      <c r="W55" t="n">
        <v>2.95</v>
      </c>
      <c r="X55" t="n">
        <v>0.09</v>
      </c>
      <c r="Y55" t="n">
        <v>1</v>
      </c>
      <c r="Z55" t="n">
        <v>10</v>
      </c>
      <c r="AA55" t="n">
        <v>209.940361724081</v>
      </c>
      <c r="AB55" t="n">
        <v>287.2496648258409</v>
      </c>
      <c r="AC55" t="n">
        <v>259.8349599723837</v>
      </c>
      <c r="AD55" t="n">
        <v>209940.361724081</v>
      </c>
      <c r="AE55" t="n">
        <v>287249.6648258409</v>
      </c>
      <c r="AF55" t="n">
        <v>2.003392750872639e-06</v>
      </c>
      <c r="AG55" t="n">
        <v>12</v>
      </c>
      <c r="AH55" t="n">
        <v>259834.9599723837</v>
      </c>
    </row>
    <row r="56">
      <c r="A56" t="n">
        <v>54</v>
      </c>
      <c r="B56" t="n">
        <v>55</v>
      </c>
      <c r="C56" t="inlineStr">
        <is>
          <t xml:space="preserve">CONCLUIDO	</t>
        </is>
      </c>
      <c r="D56" t="n">
        <v>7.8671</v>
      </c>
      <c r="E56" t="n">
        <v>12.71</v>
      </c>
      <c r="F56" t="n">
        <v>10.48</v>
      </c>
      <c r="G56" t="n">
        <v>104.84</v>
      </c>
      <c r="H56" t="n">
        <v>1.92</v>
      </c>
      <c r="I56" t="n">
        <v>6</v>
      </c>
      <c r="J56" t="n">
        <v>133.79</v>
      </c>
      <c r="K56" t="n">
        <v>43.4</v>
      </c>
      <c r="L56" t="n">
        <v>14.5</v>
      </c>
      <c r="M56" t="n">
        <v>4</v>
      </c>
      <c r="N56" t="n">
        <v>20.89</v>
      </c>
      <c r="O56" t="n">
        <v>16734.89</v>
      </c>
      <c r="P56" t="n">
        <v>92.25</v>
      </c>
      <c r="Q56" t="n">
        <v>197.77</v>
      </c>
      <c r="R56" t="n">
        <v>30.38</v>
      </c>
      <c r="S56" t="n">
        <v>25.4</v>
      </c>
      <c r="T56" t="n">
        <v>1657.46</v>
      </c>
      <c r="U56" t="n">
        <v>0.84</v>
      </c>
      <c r="V56" t="n">
        <v>0.89</v>
      </c>
      <c r="W56" t="n">
        <v>2.95</v>
      </c>
      <c r="X56" t="n">
        <v>0.09</v>
      </c>
      <c r="Y56" t="n">
        <v>1</v>
      </c>
      <c r="Z56" t="n">
        <v>10</v>
      </c>
      <c r="AA56" t="n">
        <v>210.0447898705578</v>
      </c>
      <c r="AB56" t="n">
        <v>287.3925480228951</v>
      </c>
      <c r="AC56" t="n">
        <v>259.964206597649</v>
      </c>
      <c r="AD56" t="n">
        <v>210044.7898705578</v>
      </c>
      <c r="AE56" t="n">
        <v>287392.5480228951</v>
      </c>
      <c r="AF56" t="n">
        <v>2.002476413837414e-06</v>
      </c>
      <c r="AG56" t="n">
        <v>12</v>
      </c>
      <c r="AH56" t="n">
        <v>259964.206597649</v>
      </c>
    </row>
    <row r="57">
      <c r="A57" t="n">
        <v>55</v>
      </c>
      <c r="B57" t="n">
        <v>55</v>
      </c>
      <c r="C57" t="inlineStr">
        <is>
          <t xml:space="preserve">CONCLUIDO	</t>
        </is>
      </c>
      <c r="D57" t="n">
        <v>7.8647</v>
      </c>
      <c r="E57" t="n">
        <v>12.72</v>
      </c>
      <c r="F57" t="n">
        <v>10.49</v>
      </c>
      <c r="G57" t="n">
        <v>104.88</v>
      </c>
      <c r="H57" t="n">
        <v>1.94</v>
      </c>
      <c r="I57" t="n">
        <v>6</v>
      </c>
      <c r="J57" t="n">
        <v>134.13</v>
      </c>
      <c r="K57" t="n">
        <v>43.4</v>
      </c>
      <c r="L57" t="n">
        <v>14.75</v>
      </c>
      <c r="M57" t="n">
        <v>4</v>
      </c>
      <c r="N57" t="n">
        <v>20.98</v>
      </c>
      <c r="O57" t="n">
        <v>16776.22</v>
      </c>
      <c r="P57" t="n">
        <v>91.87</v>
      </c>
      <c r="Q57" t="n">
        <v>197.77</v>
      </c>
      <c r="R57" t="n">
        <v>30.42</v>
      </c>
      <c r="S57" t="n">
        <v>25.4</v>
      </c>
      <c r="T57" t="n">
        <v>1677.56</v>
      </c>
      <c r="U57" t="n">
        <v>0.83</v>
      </c>
      <c r="V57" t="n">
        <v>0.89</v>
      </c>
      <c r="W57" t="n">
        <v>2.95</v>
      </c>
      <c r="X57" t="n">
        <v>0.1</v>
      </c>
      <c r="Y57" t="n">
        <v>1</v>
      </c>
      <c r="Z57" t="n">
        <v>10</v>
      </c>
      <c r="AA57" t="n">
        <v>209.8371603211258</v>
      </c>
      <c r="AB57" t="n">
        <v>287.1084601133931</v>
      </c>
      <c r="AC57" t="n">
        <v>259.7072316395099</v>
      </c>
      <c r="AD57" t="n">
        <v>209837.1603211258</v>
      </c>
      <c r="AE57" t="n">
        <v>287108.460113393</v>
      </c>
      <c r="AF57" t="n">
        <v>2.001865522480598e-06</v>
      </c>
      <c r="AG57" t="n">
        <v>12</v>
      </c>
      <c r="AH57" t="n">
        <v>259707.2316395099</v>
      </c>
    </row>
    <row r="58">
      <c r="A58" t="n">
        <v>56</v>
      </c>
      <c r="B58" t="n">
        <v>55</v>
      </c>
      <c r="C58" t="inlineStr">
        <is>
          <t xml:space="preserve">CONCLUIDO	</t>
        </is>
      </c>
      <c r="D58" t="n">
        <v>7.8634</v>
      </c>
      <c r="E58" t="n">
        <v>12.72</v>
      </c>
      <c r="F58" t="n">
        <v>10.49</v>
      </c>
      <c r="G58" t="n">
        <v>104.9</v>
      </c>
      <c r="H58" t="n">
        <v>1.97</v>
      </c>
      <c r="I58" t="n">
        <v>6</v>
      </c>
      <c r="J58" t="n">
        <v>134.46</v>
      </c>
      <c r="K58" t="n">
        <v>43.4</v>
      </c>
      <c r="L58" t="n">
        <v>15</v>
      </c>
      <c r="M58" t="n">
        <v>4</v>
      </c>
      <c r="N58" t="n">
        <v>21.06</v>
      </c>
      <c r="O58" t="n">
        <v>16817.7</v>
      </c>
      <c r="P58" t="n">
        <v>91.59999999999999</v>
      </c>
      <c r="Q58" t="n">
        <v>197.75</v>
      </c>
      <c r="R58" t="n">
        <v>30.42</v>
      </c>
      <c r="S58" t="n">
        <v>25.4</v>
      </c>
      <c r="T58" t="n">
        <v>1678.01</v>
      </c>
      <c r="U58" t="n">
        <v>0.83</v>
      </c>
      <c r="V58" t="n">
        <v>0.89</v>
      </c>
      <c r="W58" t="n">
        <v>2.95</v>
      </c>
      <c r="X58" t="n">
        <v>0.1</v>
      </c>
      <c r="Y58" t="n">
        <v>1</v>
      </c>
      <c r="Z58" t="n">
        <v>10</v>
      </c>
      <c r="AA58" t="n">
        <v>209.6655224803596</v>
      </c>
      <c r="AB58" t="n">
        <v>286.8736176475298</v>
      </c>
      <c r="AC58" t="n">
        <v>259.4948022089851</v>
      </c>
      <c r="AD58" t="n">
        <v>209665.5224803597</v>
      </c>
      <c r="AE58" t="n">
        <v>286873.6176475298</v>
      </c>
      <c r="AF58" t="n">
        <v>2.001534622995656e-06</v>
      </c>
      <c r="AG58" t="n">
        <v>12</v>
      </c>
      <c r="AH58" t="n">
        <v>259494.8022089851</v>
      </c>
    </row>
    <row r="59">
      <c r="A59" t="n">
        <v>57</v>
      </c>
      <c r="B59" t="n">
        <v>55</v>
      </c>
      <c r="C59" t="inlineStr">
        <is>
          <t xml:space="preserve">CONCLUIDO	</t>
        </is>
      </c>
      <c r="D59" t="n">
        <v>7.8685</v>
      </c>
      <c r="E59" t="n">
        <v>12.71</v>
      </c>
      <c r="F59" t="n">
        <v>10.48</v>
      </c>
      <c r="G59" t="n">
        <v>104.81</v>
      </c>
      <c r="H59" t="n">
        <v>2</v>
      </c>
      <c r="I59" t="n">
        <v>6</v>
      </c>
      <c r="J59" t="n">
        <v>134.8</v>
      </c>
      <c r="K59" t="n">
        <v>43.4</v>
      </c>
      <c r="L59" t="n">
        <v>15.25</v>
      </c>
      <c r="M59" t="n">
        <v>4</v>
      </c>
      <c r="N59" t="n">
        <v>21.15</v>
      </c>
      <c r="O59" t="n">
        <v>16859.1</v>
      </c>
      <c r="P59" t="n">
        <v>90.76000000000001</v>
      </c>
      <c r="Q59" t="n">
        <v>197.76</v>
      </c>
      <c r="R59" t="n">
        <v>30.24</v>
      </c>
      <c r="S59" t="n">
        <v>25.4</v>
      </c>
      <c r="T59" t="n">
        <v>1585.42</v>
      </c>
      <c r="U59" t="n">
        <v>0.84</v>
      </c>
      <c r="V59" t="n">
        <v>0.89</v>
      </c>
      <c r="W59" t="n">
        <v>2.95</v>
      </c>
      <c r="X59" t="n">
        <v>0.09</v>
      </c>
      <c r="Y59" t="n">
        <v>1</v>
      </c>
      <c r="Z59" t="n">
        <v>10</v>
      </c>
      <c r="AA59" t="n">
        <v>208.997870345052</v>
      </c>
      <c r="AB59" t="n">
        <v>285.9601065412689</v>
      </c>
      <c r="AC59" t="n">
        <v>258.6684753205846</v>
      </c>
      <c r="AD59" t="n">
        <v>208997.870345052</v>
      </c>
      <c r="AE59" t="n">
        <v>285960.1065412689</v>
      </c>
      <c r="AF59" t="n">
        <v>2.002832767128891e-06</v>
      </c>
      <c r="AG59" t="n">
        <v>12</v>
      </c>
      <c r="AH59" t="n">
        <v>258668.4753205846</v>
      </c>
    </row>
    <row r="60">
      <c r="A60" t="n">
        <v>58</v>
      </c>
      <c r="B60" t="n">
        <v>55</v>
      </c>
      <c r="C60" t="inlineStr">
        <is>
          <t xml:space="preserve">CONCLUIDO	</t>
        </is>
      </c>
      <c r="D60" t="n">
        <v>7.8647</v>
      </c>
      <c r="E60" t="n">
        <v>12.72</v>
      </c>
      <c r="F60" t="n">
        <v>10.49</v>
      </c>
      <c r="G60" t="n">
        <v>104.88</v>
      </c>
      <c r="H60" t="n">
        <v>2.03</v>
      </c>
      <c r="I60" t="n">
        <v>6</v>
      </c>
      <c r="J60" t="n">
        <v>135.13</v>
      </c>
      <c r="K60" t="n">
        <v>43.4</v>
      </c>
      <c r="L60" t="n">
        <v>15.5</v>
      </c>
      <c r="M60" t="n">
        <v>4</v>
      </c>
      <c r="N60" t="n">
        <v>21.23</v>
      </c>
      <c r="O60" t="n">
        <v>16900.52</v>
      </c>
      <c r="P60" t="n">
        <v>90.44</v>
      </c>
      <c r="Q60" t="n">
        <v>197.75</v>
      </c>
      <c r="R60" t="n">
        <v>30.43</v>
      </c>
      <c r="S60" t="n">
        <v>25.4</v>
      </c>
      <c r="T60" t="n">
        <v>1680.35</v>
      </c>
      <c r="U60" t="n">
        <v>0.83</v>
      </c>
      <c r="V60" t="n">
        <v>0.89</v>
      </c>
      <c r="W60" t="n">
        <v>2.95</v>
      </c>
      <c r="X60" t="n">
        <v>0.1</v>
      </c>
      <c r="Y60" t="n">
        <v>1</v>
      </c>
      <c r="Z60" t="n">
        <v>10</v>
      </c>
      <c r="AA60" t="n">
        <v>208.8476755663671</v>
      </c>
      <c r="AB60" t="n">
        <v>285.7546034189464</v>
      </c>
      <c r="AC60" t="n">
        <v>258.482585127831</v>
      </c>
      <c r="AD60" t="n">
        <v>208847.6755663671</v>
      </c>
      <c r="AE60" t="n">
        <v>285754.6034189464</v>
      </c>
      <c r="AF60" t="n">
        <v>2.001865522480598e-06</v>
      </c>
      <c r="AG60" t="n">
        <v>12</v>
      </c>
      <c r="AH60" t="n">
        <v>258482.585127831</v>
      </c>
    </row>
    <row r="61">
      <c r="A61" t="n">
        <v>59</v>
      </c>
      <c r="B61" t="n">
        <v>55</v>
      </c>
      <c r="C61" t="inlineStr">
        <is>
          <t xml:space="preserve">CONCLUIDO	</t>
        </is>
      </c>
      <c r="D61" t="n">
        <v>7.8637</v>
      </c>
      <c r="E61" t="n">
        <v>12.72</v>
      </c>
      <c r="F61" t="n">
        <v>10.49</v>
      </c>
      <c r="G61" t="n">
        <v>104.89</v>
      </c>
      <c r="H61" t="n">
        <v>2.06</v>
      </c>
      <c r="I61" t="n">
        <v>6</v>
      </c>
      <c r="J61" t="n">
        <v>135.47</v>
      </c>
      <c r="K61" t="n">
        <v>43.4</v>
      </c>
      <c r="L61" t="n">
        <v>15.75</v>
      </c>
      <c r="M61" t="n">
        <v>4</v>
      </c>
      <c r="N61" t="n">
        <v>21.32</v>
      </c>
      <c r="O61" t="n">
        <v>16941.98</v>
      </c>
      <c r="P61" t="n">
        <v>89.44</v>
      </c>
      <c r="Q61" t="n">
        <v>197.75</v>
      </c>
      <c r="R61" t="n">
        <v>30.5</v>
      </c>
      <c r="S61" t="n">
        <v>25.4</v>
      </c>
      <c r="T61" t="n">
        <v>1717.08</v>
      </c>
      <c r="U61" t="n">
        <v>0.83</v>
      </c>
      <c r="V61" t="n">
        <v>0.89</v>
      </c>
      <c r="W61" t="n">
        <v>2.95</v>
      </c>
      <c r="X61" t="n">
        <v>0.1</v>
      </c>
      <c r="Y61" t="n">
        <v>1</v>
      </c>
      <c r="Z61" t="n">
        <v>10</v>
      </c>
      <c r="AA61" t="n">
        <v>208.1672207157704</v>
      </c>
      <c r="AB61" t="n">
        <v>284.823575072811</v>
      </c>
      <c r="AC61" t="n">
        <v>257.640412820344</v>
      </c>
      <c r="AD61" t="n">
        <v>208167.2207157704</v>
      </c>
      <c r="AE61" t="n">
        <v>284823.575072811</v>
      </c>
      <c r="AF61" t="n">
        <v>2.001610984415258e-06</v>
      </c>
      <c r="AG61" t="n">
        <v>12</v>
      </c>
      <c r="AH61" t="n">
        <v>257640.412820344</v>
      </c>
    </row>
    <row r="62">
      <c r="A62" t="n">
        <v>60</v>
      </c>
      <c r="B62" t="n">
        <v>55</v>
      </c>
      <c r="C62" t="inlineStr">
        <is>
          <t xml:space="preserve">CONCLUIDO	</t>
        </is>
      </c>
      <c r="D62" t="n">
        <v>7.8875</v>
      </c>
      <c r="E62" t="n">
        <v>12.68</v>
      </c>
      <c r="F62" t="n">
        <v>10.47</v>
      </c>
      <c r="G62" t="n">
        <v>125.7</v>
      </c>
      <c r="H62" t="n">
        <v>2.08</v>
      </c>
      <c r="I62" t="n">
        <v>5</v>
      </c>
      <c r="J62" t="n">
        <v>135.81</v>
      </c>
      <c r="K62" t="n">
        <v>43.4</v>
      </c>
      <c r="L62" t="n">
        <v>16</v>
      </c>
      <c r="M62" t="n">
        <v>3</v>
      </c>
      <c r="N62" t="n">
        <v>21.41</v>
      </c>
      <c r="O62" t="n">
        <v>16983.46</v>
      </c>
      <c r="P62" t="n">
        <v>89.06</v>
      </c>
      <c r="Q62" t="n">
        <v>197.77</v>
      </c>
      <c r="R62" t="n">
        <v>29.99</v>
      </c>
      <c r="S62" t="n">
        <v>25.4</v>
      </c>
      <c r="T62" t="n">
        <v>1466.46</v>
      </c>
      <c r="U62" t="n">
        <v>0.85</v>
      </c>
      <c r="V62" t="n">
        <v>0.89</v>
      </c>
      <c r="W62" t="n">
        <v>2.95</v>
      </c>
      <c r="X62" t="n">
        <v>0.08</v>
      </c>
      <c r="Y62" t="n">
        <v>1</v>
      </c>
      <c r="Z62" t="n">
        <v>10</v>
      </c>
      <c r="AA62" t="n">
        <v>207.5781553635695</v>
      </c>
      <c r="AB62" t="n">
        <v>284.0175898702009</v>
      </c>
      <c r="AC62" t="n">
        <v>256.9113497142635</v>
      </c>
      <c r="AD62" t="n">
        <v>207578.1553635695</v>
      </c>
      <c r="AE62" t="n">
        <v>284017.589870201</v>
      </c>
      <c r="AF62" t="n">
        <v>2.007668990370353e-06</v>
      </c>
      <c r="AG62" t="n">
        <v>12</v>
      </c>
      <c r="AH62" t="n">
        <v>256911.3497142635</v>
      </c>
    </row>
    <row r="63">
      <c r="A63" t="n">
        <v>61</v>
      </c>
      <c r="B63" t="n">
        <v>55</v>
      </c>
      <c r="C63" t="inlineStr">
        <is>
          <t xml:space="preserve">CONCLUIDO	</t>
        </is>
      </c>
      <c r="D63" t="n">
        <v>7.8859</v>
      </c>
      <c r="E63" t="n">
        <v>12.68</v>
      </c>
      <c r="F63" t="n">
        <v>10.48</v>
      </c>
      <c r="G63" t="n">
        <v>125.73</v>
      </c>
      <c r="H63" t="n">
        <v>2.11</v>
      </c>
      <c r="I63" t="n">
        <v>5</v>
      </c>
      <c r="J63" t="n">
        <v>136.14</v>
      </c>
      <c r="K63" t="n">
        <v>43.4</v>
      </c>
      <c r="L63" t="n">
        <v>16.25</v>
      </c>
      <c r="M63" t="n">
        <v>2</v>
      </c>
      <c r="N63" t="n">
        <v>21.49</v>
      </c>
      <c r="O63" t="n">
        <v>17024.98</v>
      </c>
      <c r="P63" t="n">
        <v>89.3</v>
      </c>
      <c r="Q63" t="n">
        <v>197.77</v>
      </c>
      <c r="R63" t="n">
        <v>30.15</v>
      </c>
      <c r="S63" t="n">
        <v>25.4</v>
      </c>
      <c r="T63" t="n">
        <v>1545.22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207.7890778049883</v>
      </c>
      <c r="AB63" t="n">
        <v>284.3061832597915</v>
      </c>
      <c r="AC63" t="n">
        <v>257.1724001557949</v>
      </c>
      <c r="AD63" t="n">
        <v>207789.0778049883</v>
      </c>
      <c r="AE63" t="n">
        <v>284306.1832597915</v>
      </c>
      <c r="AF63" t="n">
        <v>2.007261729465809e-06</v>
      </c>
      <c r="AG63" t="n">
        <v>12</v>
      </c>
      <c r="AH63" t="n">
        <v>257172.4001557949</v>
      </c>
    </row>
    <row r="64">
      <c r="A64" t="n">
        <v>62</v>
      </c>
      <c r="B64" t="n">
        <v>55</v>
      </c>
      <c r="C64" t="inlineStr">
        <is>
          <t xml:space="preserve">CONCLUIDO	</t>
        </is>
      </c>
      <c r="D64" t="n">
        <v>7.8866</v>
      </c>
      <c r="E64" t="n">
        <v>12.68</v>
      </c>
      <c r="F64" t="n">
        <v>10.48</v>
      </c>
      <c r="G64" t="n">
        <v>125.71</v>
      </c>
      <c r="H64" t="n">
        <v>2.14</v>
      </c>
      <c r="I64" t="n">
        <v>5</v>
      </c>
      <c r="J64" t="n">
        <v>136.48</v>
      </c>
      <c r="K64" t="n">
        <v>43.4</v>
      </c>
      <c r="L64" t="n">
        <v>16.5</v>
      </c>
      <c r="M64" t="n">
        <v>2</v>
      </c>
      <c r="N64" t="n">
        <v>21.58</v>
      </c>
      <c r="O64" t="n">
        <v>17066.53</v>
      </c>
      <c r="P64" t="n">
        <v>89.42</v>
      </c>
      <c r="Q64" t="n">
        <v>197.75</v>
      </c>
      <c r="R64" t="n">
        <v>30.08</v>
      </c>
      <c r="S64" t="n">
        <v>25.4</v>
      </c>
      <c r="T64" t="n">
        <v>1510.85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207.8638920488505</v>
      </c>
      <c r="AB64" t="n">
        <v>284.4085474088153</v>
      </c>
      <c r="AC64" t="n">
        <v>257.2649948141048</v>
      </c>
      <c r="AD64" t="n">
        <v>207863.8920488505</v>
      </c>
      <c r="AE64" t="n">
        <v>284408.5474088152</v>
      </c>
      <c r="AF64" t="n">
        <v>2.007439906111547e-06</v>
      </c>
      <c r="AG64" t="n">
        <v>12</v>
      </c>
      <c r="AH64" t="n">
        <v>257264.9948141048</v>
      </c>
    </row>
    <row r="65">
      <c r="A65" t="n">
        <v>63</v>
      </c>
      <c r="B65" t="n">
        <v>55</v>
      </c>
      <c r="C65" t="inlineStr">
        <is>
          <t xml:space="preserve">CONCLUIDO	</t>
        </is>
      </c>
      <c r="D65" t="n">
        <v>7.887</v>
      </c>
      <c r="E65" t="n">
        <v>12.68</v>
      </c>
      <c r="F65" t="n">
        <v>10.48</v>
      </c>
      <c r="G65" t="n">
        <v>125.71</v>
      </c>
      <c r="H65" t="n">
        <v>2.16</v>
      </c>
      <c r="I65" t="n">
        <v>5</v>
      </c>
      <c r="J65" t="n">
        <v>136.82</v>
      </c>
      <c r="K65" t="n">
        <v>43.4</v>
      </c>
      <c r="L65" t="n">
        <v>16.75</v>
      </c>
      <c r="M65" t="n">
        <v>1</v>
      </c>
      <c r="N65" t="n">
        <v>21.67</v>
      </c>
      <c r="O65" t="n">
        <v>17108.1</v>
      </c>
      <c r="P65" t="n">
        <v>89.48999999999999</v>
      </c>
      <c r="Q65" t="n">
        <v>197.75</v>
      </c>
      <c r="R65" t="n">
        <v>29.98</v>
      </c>
      <c r="S65" t="n">
        <v>25.4</v>
      </c>
      <c r="T65" t="n">
        <v>1461.27</v>
      </c>
      <c r="U65" t="n">
        <v>0.85</v>
      </c>
      <c r="V65" t="n">
        <v>0.89</v>
      </c>
      <c r="W65" t="n">
        <v>2.95</v>
      </c>
      <c r="X65" t="n">
        <v>0.09</v>
      </c>
      <c r="Y65" t="n">
        <v>1</v>
      </c>
      <c r="Z65" t="n">
        <v>10</v>
      </c>
      <c r="AA65" t="n">
        <v>207.9076227842081</v>
      </c>
      <c r="AB65" t="n">
        <v>284.4683817301953</v>
      </c>
      <c r="AC65" t="n">
        <v>257.3191186318305</v>
      </c>
      <c r="AD65" t="n">
        <v>207907.6227842082</v>
      </c>
      <c r="AE65" t="n">
        <v>284468.3817301954</v>
      </c>
      <c r="AF65" t="n">
        <v>2.007541721337683e-06</v>
      </c>
      <c r="AG65" t="n">
        <v>12</v>
      </c>
      <c r="AH65" t="n">
        <v>257319.1186318305</v>
      </c>
    </row>
    <row r="66">
      <c r="A66" t="n">
        <v>64</v>
      </c>
      <c r="B66" t="n">
        <v>55</v>
      </c>
      <c r="C66" t="inlineStr">
        <is>
          <t xml:space="preserve">CONCLUIDO	</t>
        </is>
      </c>
      <c r="D66" t="n">
        <v>7.8873</v>
      </c>
      <c r="E66" t="n">
        <v>12.68</v>
      </c>
      <c r="F66" t="n">
        <v>10.47</v>
      </c>
      <c r="G66" t="n">
        <v>125.7</v>
      </c>
      <c r="H66" t="n">
        <v>2.19</v>
      </c>
      <c r="I66" t="n">
        <v>5</v>
      </c>
      <c r="J66" t="n">
        <v>137.15</v>
      </c>
      <c r="K66" t="n">
        <v>43.4</v>
      </c>
      <c r="L66" t="n">
        <v>17</v>
      </c>
      <c r="M66" t="n">
        <v>1</v>
      </c>
      <c r="N66" t="n">
        <v>21.75</v>
      </c>
      <c r="O66" t="n">
        <v>17149.71</v>
      </c>
      <c r="P66" t="n">
        <v>89.56</v>
      </c>
      <c r="Q66" t="n">
        <v>197.78</v>
      </c>
      <c r="R66" t="n">
        <v>29.91</v>
      </c>
      <c r="S66" t="n">
        <v>25.4</v>
      </c>
      <c r="T66" t="n">
        <v>1427.52</v>
      </c>
      <c r="U66" t="n">
        <v>0.85</v>
      </c>
      <c r="V66" t="n">
        <v>0.89</v>
      </c>
      <c r="W66" t="n">
        <v>2.95</v>
      </c>
      <c r="X66" t="n">
        <v>0.08</v>
      </c>
      <c r="Y66" t="n">
        <v>1</v>
      </c>
      <c r="Z66" t="n">
        <v>10</v>
      </c>
      <c r="AA66" t="n">
        <v>207.9254146958001</v>
      </c>
      <c r="AB66" t="n">
        <v>284.4927254085592</v>
      </c>
      <c r="AC66" t="n">
        <v>257.3411389836979</v>
      </c>
      <c r="AD66" t="n">
        <v>207925.4146958001</v>
      </c>
      <c r="AE66" t="n">
        <v>284492.7254085592</v>
      </c>
      <c r="AF66" t="n">
        <v>2.007618082757285e-06</v>
      </c>
      <c r="AG66" t="n">
        <v>12</v>
      </c>
      <c r="AH66" t="n">
        <v>257341.1389836979</v>
      </c>
    </row>
    <row r="67">
      <c r="A67" t="n">
        <v>65</v>
      </c>
      <c r="B67" t="n">
        <v>55</v>
      </c>
      <c r="C67" t="inlineStr">
        <is>
          <t xml:space="preserve">CONCLUIDO	</t>
        </is>
      </c>
      <c r="D67" t="n">
        <v>7.8876</v>
      </c>
      <c r="E67" t="n">
        <v>12.68</v>
      </c>
      <c r="F67" t="n">
        <v>10.47</v>
      </c>
      <c r="G67" t="n">
        <v>125.69</v>
      </c>
      <c r="H67" t="n">
        <v>2.22</v>
      </c>
      <c r="I67" t="n">
        <v>5</v>
      </c>
      <c r="J67" t="n">
        <v>137.49</v>
      </c>
      <c r="K67" t="n">
        <v>43.4</v>
      </c>
      <c r="L67" t="n">
        <v>17.25</v>
      </c>
      <c r="M67" t="n">
        <v>1</v>
      </c>
      <c r="N67" t="n">
        <v>21.84</v>
      </c>
      <c r="O67" t="n">
        <v>17191.35</v>
      </c>
      <c r="P67" t="n">
        <v>89.67</v>
      </c>
      <c r="Q67" t="n">
        <v>197.75</v>
      </c>
      <c r="R67" t="n">
        <v>29.98</v>
      </c>
      <c r="S67" t="n">
        <v>25.4</v>
      </c>
      <c r="T67" t="n">
        <v>1462.93</v>
      </c>
      <c r="U67" t="n">
        <v>0.85</v>
      </c>
      <c r="V67" t="n">
        <v>0.89</v>
      </c>
      <c r="W67" t="n">
        <v>2.95</v>
      </c>
      <c r="X67" t="n">
        <v>0.08</v>
      </c>
      <c r="Y67" t="n">
        <v>1</v>
      </c>
      <c r="Z67" t="n">
        <v>10</v>
      </c>
      <c r="AA67" t="n">
        <v>207.9978793736654</v>
      </c>
      <c r="AB67" t="n">
        <v>284.5918747777304</v>
      </c>
      <c r="AC67" t="n">
        <v>257.4308256762324</v>
      </c>
      <c r="AD67" t="n">
        <v>207997.8793736654</v>
      </c>
      <c r="AE67" t="n">
        <v>284591.8747777304</v>
      </c>
      <c r="AF67" t="n">
        <v>2.007694444176887e-06</v>
      </c>
      <c r="AG67" t="n">
        <v>12</v>
      </c>
      <c r="AH67" t="n">
        <v>257430.8256762324</v>
      </c>
    </row>
    <row r="68">
      <c r="A68" t="n">
        <v>66</v>
      </c>
      <c r="B68" t="n">
        <v>55</v>
      </c>
      <c r="C68" t="inlineStr">
        <is>
          <t xml:space="preserve">CONCLUIDO	</t>
        </is>
      </c>
      <c r="D68" t="n">
        <v>7.8906</v>
      </c>
      <c r="E68" t="n">
        <v>12.67</v>
      </c>
      <c r="F68" t="n">
        <v>10.47</v>
      </c>
      <c r="G68" t="n">
        <v>125.64</v>
      </c>
      <c r="H68" t="n">
        <v>2.24</v>
      </c>
      <c r="I68" t="n">
        <v>5</v>
      </c>
      <c r="J68" t="n">
        <v>137.83</v>
      </c>
      <c r="K68" t="n">
        <v>43.4</v>
      </c>
      <c r="L68" t="n">
        <v>17.5</v>
      </c>
      <c r="M68" t="n">
        <v>1</v>
      </c>
      <c r="N68" t="n">
        <v>21.93</v>
      </c>
      <c r="O68" t="n">
        <v>17233.02</v>
      </c>
      <c r="P68" t="n">
        <v>89.52</v>
      </c>
      <c r="Q68" t="n">
        <v>197.75</v>
      </c>
      <c r="R68" t="n">
        <v>29.73</v>
      </c>
      <c r="S68" t="n">
        <v>25.4</v>
      </c>
      <c r="T68" t="n">
        <v>1336.62</v>
      </c>
      <c r="U68" t="n">
        <v>0.85</v>
      </c>
      <c r="V68" t="n">
        <v>0.89</v>
      </c>
      <c r="W68" t="n">
        <v>2.95</v>
      </c>
      <c r="X68" t="n">
        <v>0.08</v>
      </c>
      <c r="Y68" t="n">
        <v>1</v>
      </c>
      <c r="Z68" t="n">
        <v>10</v>
      </c>
      <c r="AA68" t="n">
        <v>198.1668197148961</v>
      </c>
      <c r="AB68" t="n">
        <v>271.140585236867</v>
      </c>
      <c r="AC68" t="n">
        <v>245.2633083301412</v>
      </c>
      <c r="AD68" t="n">
        <v>198166.8197148961</v>
      </c>
      <c r="AE68" t="n">
        <v>271140.585236867</v>
      </c>
      <c r="AF68" t="n">
        <v>2.008458058372908e-06</v>
      </c>
      <c r="AG68" t="n">
        <v>11</v>
      </c>
      <c r="AH68" t="n">
        <v>245263.3083301412</v>
      </c>
    </row>
    <row r="69">
      <c r="A69" t="n">
        <v>67</v>
      </c>
      <c r="B69" t="n">
        <v>55</v>
      </c>
      <c r="C69" t="inlineStr">
        <is>
          <t xml:space="preserve">CONCLUIDO	</t>
        </is>
      </c>
      <c r="D69" t="n">
        <v>7.8925</v>
      </c>
      <c r="E69" t="n">
        <v>12.67</v>
      </c>
      <c r="F69" t="n">
        <v>10.47</v>
      </c>
      <c r="G69" t="n">
        <v>125.6</v>
      </c>
      <c r="H69" t="n">
        <v>2.27</v>
      </c>
      <c r="I69" t="n">
        <v>5</v>
      </c>
      <c r="J69" t="n">
        <v>138.17</v>
      </c>
      <c r="K69" t="n">
        <v>43.4</v>
      </c>
      <c r="L69" t="n">
        <v>17.75</v>
      </c>
      <c r="M69" t="n">
        <v>1</v>
      </c>
      <c r="N69" t="n">
        <v>22.02</v>
      </c>
      <c r="O69" t="n">
        <v>17274.72</v>
      </c>
      <c r="P69" t="n">
        <v>89.72</v>
      </c>
      <c r="Q69" t="n">
        <v>197.77</v>
      </c>
      <c r="R69" t="n">
        <v>29.7</v>
      </c>
      <c r="S69" t="n">
        <v>25.4</v>
      </c>
      <c r="T69" t="n">
        <v>1323.03</v>
      </c>
      <c r="U69" t="n">
        <v>0.86</v>
      </c>
      <c r="V69" t="n">
        <v>0.89</v>
      </c>
      <c r="W69" t="n">
        <v>2.95</v>
      </c>
      <c r="X69" t="n">
        <v>0.08</v>
      </c>
      <c r="Y69" t="n">
        <v>1</v>
      </c>
      <c r="Z69" t="n">
        <v>10</v>
      </c>
      <c r="AA69" t="n">
        <v>198.2830367707241</v>
      </c>
      <c r="AB69" t="n">
        <v>271.2995985397854</v>
      </c>
      <c r="AC69" t="n">
        <v>245.4071456266058</v>
      </c>
      <c r="AD69" t="n">
        <v>198283.0367707241</v>
      </c>
      <c r="AE69" t="n">
        <v>271299.5985397854</v>
      </c>
      <c r="AF69" t="n">
        <v>2.008941680697054e-06</v>
      </c>
      <c r="AG69" t="n">
        <v>11</v>
      </c>
      <c r="AH69" t="n">
        <v>245407.1456266058</v>
      </c>
    </row>
    <row r="70">
      <c r="A70" t="n">
        <v>68</v>
      </c>
      <c r="B70" t="n">
        <v>55</v>
      </c>
      <c r="C70" t="inlineStr">
        <is>
          <t xml:space="preserve">CONCLUIDO	</t>
        </is>
      </c>
      <c r="D70" t="n">
        <v>7.8911</v>
      </c>
      <c r="E70" t="n">
        <v>12.67</v>
      </c>
      <c r="F70" t="n">
        <v>10.47</v>
      </c>
      <c r="G70" t="n">
        <v>125.63</v>
      </c>
      <c r="H70" t="n">
        <v>2.3</v>
      </c>
      <c r="I70" t="n">
        <v>5</v>
      </c>
      <c r="J70" t="n">
        <v>138.51</v>
      </c>
      <c r="K70" t="n">
        <v>43.4</v>
      </c>
      <c r="L70" t="n">
        <v>18</v>
      </c>
      <c r="M70" t="n">
        <v>0</v>
      </c>
      <c r="N70" t="n">
        <v>22.11</v>
      </c>
      <c r="O70" t="n">
        <v>17316.45</v>
      </c>
      <c r="P70" t="n">
        <v>89.89</v>
      </c>
      <c r="Q70" t="n">
        <v>197.75</v>
      </c>
      <c r="R70" t="n">
        <v>29.72</v>
      </c>
      <c r="S70" t="n">
        <v>25.4</v>
      </c>
      <c r="T70" t="n">
        <v>1332.3</v>
      </c>
      <c r="U70" t="n">
        <v>0.85</v>
      </c>
      <c r="V70" t="n">
        <v>0.89</v>
      </c>
      <c r="W70" t="n">
        <v>2.95</v>
      </c>
      <c r="X70" t="n">
        <v>0.08</v>
      </c>
      <c r="Y70" t="n">
        <v>1</v>
      </c>
      <c r="Z70" t="n">
        <v>10</v>
      </c>
      <c r="AA70" t="n">
        <v>198.4162761359832</v>
      </c>
      <c r="AB70" t="n">
        <v>271.4819025174388</v>
      </c>
      <c r="AC70" t="n">
        <v>245.5720507684972</v>
      </c>
      <c r="AD70" t="n">
        <v>198416.2761359832</v>
      </c>
      <c r="AE70" t="n">
        <v>271481.9025174388</v>
      </c>
      <c r="AF70" t="n">
        <v>2.008585327405578e-06</v>
      </c>
      <c r="AG70" t="n">
        <v>11</v>
      </c>
      <c r="AH70" t="n">
        <v>245572.0507684972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6.5941</v>
      </c>
      <c r="E2" t="n">
        <v>15.16</v>
      </c>
      <c r="F2" t="n">
        <v>11.85</v>
      </c>
      <c r="G2" t="n">
        <v>9.74</v>
      </c>
      <c r="H2" t="n">
        <v>0.2</v>
      </c>
      <c r="I2" t="n">
        <v>73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100.2</v>
      </c>
      <c r="Q2" t="n">
        <v>197.87</v>
      </c>
      <c r="R2" t="n">
        <v>72.38</v>
      </c>
      <c r="S2" t="n">
        <v>25.4</v>
      </c>
      <c r="T2" t="n">
        <v>22321.51</v>
      </c>
      <c r="U2" t="n">
        <v>0.35</v>
      </c>
      <c r="V2" t="n">
        <v>0.79</v>
      </c>
      <c r="W2" t="n">
        <v>3.06</v>
      </c>
      <c r="X2" t="n">
        <v>1.45</v>
      </c>
      <c r="Y2" t="n">
        <v>1</v>
      </c>
      <c r="Z2" t="n">
        <v>10</v>
      </c>
      <c r="AA2" t="n">
        <v>248.624495632805</v>
      </c>
      <c r="AB2" t="n">
        <v>340.1790034632712</v>
      </c>
      <c r="AC2" t="n">
        <v>307.7127968170679</v>
      </c>
      <c r="AD2" t="n">
        <v>248624.495632805</v>
      </c>
      <c r="AE2" t="n">
        <v>340179.0034632712</v>
      </c>
      <c r="AF2" t="n">
        <v>1.748387949155187e-06</v>
      </c>
      <c r="AG2" t="n">
        <v>14</v>
      </c>
      <c r="AH2" t="n">
        <v>307712.7968170679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6.8793</v>
      </c>
      <c r="E3" t="n">
        <v>14.54</v>
      </c>
      <c r="F3" t="n">
        <v>11.52</v>
      </c>
      <c r="G3" t="n">
        <v>12.13</v>
      </c>
      <c r="H3" t="n">
        <v>0.24</v>
      </c>
      <c r="I3" t="n">
        <v>57</v>
      </c>
      <c r="J3" t="n">
        <v>90.18000000000001</v>
      </c>
      <c r="K3" t="n">
        <v>37.55</v>
      </c>
      <c r="L3" t="n">
        <v>1.25</v>
      </c>
      <c r="M3" t="n">
        <v>55</v>
      </c>
      <c r="N3" t="n">
        <v>11.37</v>
      </c>
      <c r="O3" t="n">
        <v>11355.7</v>
      </c>
      <c r="P3" t="n">
        <v>97.08</v>
      </c>
      <c r="Q3" t="n">
        <v>197.88</v>
      </c>
      <c r="R3" t="n">
        <v>62.6</v>
      </c>
      <c r="S3" t="n">
        <v>25.4</v>
      </c>
      <c r="T3" t="n">
        <v>17509.13</v>
      </c>
      <c r="U3" t="n">
        <v>0.41</v>
      </c>
      <c r="V3" t="n">
        <v>0.8100000000000001</v>
      </c>
      <c r="W3" t="n">
        <v>3.02</v>
      </c>
      <c r="X3" t="n">
        <v>1.13</v>
      </c>
      <c r="Y3" t="n">
        <v>1</v>
      </c>
      <c r="Z3" t="n">
        <v>10</v>
      </c>
      <c r="AA3" t="n">
        <v>231.0909231043803</v>
      </c>
      <c r="AB3" t="n">
        <v>316.1887960032653</v>
      </c>
      <c r="AC3" t="n">
        <v>286.0121810865697</v>
      </c>
      <c r="AD3" t="n">
        <v>231090.9231043803</v>
      </c>
      <c r="AE3" t="n">
        <v>316188.7960032653</v>
      </c>
      <c r="AF3" t="n">
        <v>1.824007100077839e-06</v>
      </c>
      <c r="AG3" t="n">
        <v>13</v>
      </c>
      <c r="AH3" t="n">
        <v>286012.1810865697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7.0699</v>
      </c>
      <c r="E4" t="n">
        <v>14.14</v>
      </c>
      <c r="F4" t="n">
        <v>11.32</v>
      </c>
      <c r="G4" t="n">
        <v>14.45</v>
      </c>
      <c r="H4" t="n">
        <v>0.29</v>
      </c>
      <c r="I4" t="n">
        <v>47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95.06</v>
      </c>
      <c r="Q4" t="n">
        <v>197.89</v>
      </c>
      <c r="R4" t="n">
        <v>56.21</v>
      </c>
      <c r="S4" t="n">
        <v>25.4</v>
      </c>
      <c r="T4" t="n">
        <v>14365.47</v>
      </c>
      <c r="U4" t="n">
        <v>0.45</v>
      </c>
      <c r="V4" t="n">
        <v>0.82</v>
      </c>
      <c r="W4" t="n">
        <v>3.01</v>
      </c>
      <c r="X4" t="n">
        <v>0.92</v>
      </c>
      <c r="Y4" t="n">
        <v>1</v>
      </c>
      <c r="Z4" t="n">
        <v>10</v>
      </c>
      <c r="AA4" t="n">
        <v>226.0863902704576</v>
      </c>
      <c r="AB4" t="n">
        <v>309.3413733954891</v>
      </c>
      <c r="AC4" t="n">
        <v>279.8182668820596</v>
      </c>
      <c r="AD4" t="n">
        <v>226086.3902704576</v>
      </c>
      <c r="AE4" t="n">
        <v>309341.3733954891</v>
      </c>
      <c r="AF4" t="n">
        <v>1.874543601360649e-06</v>
      </c>
      <c r="AG4" t="n">
        <v>13</v>
      </c>
      <c r="AH4" t="n">
        <v>279818.2668820596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7.2159</v>
      </c>
      <c r="E5" t="n">
        <v>13.86</v>
      </c>
      <c r="F5" t="n">
        <v>11.16</v>
      </c>
      <c r="G5" t="n">
        <v>16.74</v>
      </c>
      <c r="H5" t="n">
        <v>0.34</v>
      </c>
      <c r="I5" t="n">
        <v>40</v>
      </c>
      <c r="J5" t="n">
        <v>90.79000000000001</v>
      </c>
      <c r="K5" t="n">
        <v>37.55</v>
      </c>
      <c r="L5" t="n">
        <v>1.75</v>
      </c>
      <c r="M5" t="n">
        <v>38</v>
      </c>
      <c r="N5" t="n">
        <v>11.49</v>
      </c>
      <c r="O5" t="n">
        <v>11431.19</v>
      </c>
      <c r="P5" t="n">
        <v>93.39</v>
      </c>
      <c r="Q5" t="n">
        <v>197.79</v>
      </c>
      <c r="R5" t="n">
        <v>51.62</v>
      </c>
      <c r="S5" t="n">
        <v>25.4</v>
      </c>
      <c r="T5" t="n">
        <v>12104.62</v>
      </c>
      <c r="U5" t="n">
        <v>0.49</v>
      </c>
      <c r="V5" t="n">
        <v>0.83</v>
      </c>
      <c r="W5" t="n">
        <v>3</v>
      </c>
      <c r="X5" t="n">
        <v>0.77</v>
      </c>
      <c r="Y5" t="n">
        <v>1</v>
      </c>
      <c r="Z5" t="n">
        <v>10</v>
      </c>
      <c r="AA5" t="n">
        <v>222.321511838179</v>
      </c>
      <c r="AB5" t="n">
        <v>304.1901006297342</v>
      </c>
      <c r="AC5" t="n">
        <v>275.1586243592099</v>
      </c>
      <c r="AD5" t="n">
        <v>222321.5118381791</v>
      </c>
      <c r="AE5" t="n">
        <v>304190.1006297342</v>
      </c>
      <c r="AF5" t="n">
        <v>1.913254667400997e-06</v>
      </c>
      <c r="AG5" t="n">
        <v>13</v>
      </c>
      <c r="AH5" t="n">
        <v>275158.6243592099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7.3377</v>
      </c>
      <c r="E6" t="n">
        <v>13.63</v>
      </c>
      <c r="F6" t="n">
        <v>11.05</v>
      </c>
      <c r="G6" t="n">
        <v>19.49</v>
      </c>
      <c r="H6" t="n">
        <v>0.39</v>
      </c>
      <c r="I6" t="n">
        <v>34</v>
      </c>
      <c r="J6" t="n">
        <v>91.09999999999999</v>
      </c>
      <c r="K6" t="n">
        <v>37.55</v>
      </c>
      <c r="L6" t="n">
        <v>2</v>
      </c>
      <c r="M6" t="n">
        <v>32</v>
      </c>
      <c r="N6" t="n">
        <v>11.54</v>
      </c>
      <c r="O6" t="n">
        <v>11468.97</v>
      </c>
      <c r="P6" t="n">
        <v>92.09999999999999</v>
      </c>
      <c r="Q6" t="n">
        <v>197.82</v>
      </c>
      <c r="R6" t="n">
        <v>47.58</v>
      </c>
      <c r="S6" t="n">
        <v>25.4</v>
      </c>
      <c r="T6" t="n">
        <v>10118.39</v>
      </c>
      <c r="U6" t="n">
        <v>0.53</v>
      </c>
      <c r="V6" t="n">
        <v>0.84</v>
      </c>
      <c r="W6" t="n">
        <v>3</v>
      </c>
      <c r="X6" t="n">
        <v>0.65</v>
      </c>
      <c r="Y6" t="n">
        <v>1</v>
      </c>
      <c r="Z6" t="n">
        <v>10</v>
      </c>
      <c r="AA6" t="n">
        <v>210.0950542303309</v>
      </c>
      <c r="AB6" t="n">
        <v>287.4613219374436</v>
      </c>
      <c r="AC6" t="n">
        <v>260.0264168263179</v>
      </c>
      <c r="AD6" t="n">
        <v>210095.0542303309</v>
      </c>
      <c r="AE6" t="n">
        <v>287461.3219374436</v>
      </c>
      <c r="AF6" t="n">
        <v>1.945549241673013e-06</v>
      </c>
      <c r="AG6" t="n">
        <v>12</v>
      </c>
      <c r="AH6" t="n">
        <v>260026.4168263178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7.4222</v>
      </c>
      <c r="E7" t="n">
        <v>13.47</v>
      </c>
      <c r="F7" t="n">
        <v>10.97</v>
      </c>
      <c r="G7" t="n">
        <v>21.93</v>
      </c>
      <c r="H7" t="n">
        <v>0.43</v>
      </c>
      <c r="I7" t="n">
        <v>30</v>
      </c>
      <c r="J7" t="n">
        <v>91.40000000000001</v>
      </c>
      <c r="K7" t="n">
        <v>37.55</v>
      </c>
      <c r="L7" t="n">
        <v>2.25</v>
      </c>
      <c r="M7" t="n">
        <v>28</v>
      </c>
      <c r="N7" t="n">
        <v>11.6</v>
      </c>
      <c r="O7" t="n">
        <v>11506.78</v>
      </c>
      <c r="P7" t="n">
        <v>91.09</v>
      </c>
      <c r="Q7" t="n">
        <v>197.83</v>
      </c>
      <c r="R7" t="n">
        <v>45.32</v>
      </c>
      <c r="S7" t="n">
        <v>25.4</v>
      </c>
      <c r="T7" t="n">
        <v>9007.139999999999</v>
      </c>
      <c r="U7" t="n">
        <v>0.5600000000000001</v>
      </c>
      <c r="V7" t="n">
        <v>0.85</v>
      </c>
      <c r="W7" t="n">
        <v>2.98</v>
      </c>
      <c r="X7" t="n">
        <v>0.57</v>
      </c>
      <c r="Y7" t="n">
        <v>1</v>
      </c>
      <c r="Z7" t="n">
        <v>10</v>
      </c>
      <c r="AA7" t="n">
        <v>208.0524188105282</v>
      </c>
      <c r="AB7" t="n">
        <v>284.6664980413562</v>
      </c>
      <c r="AC7" t="n">
        <v>257.4983270003121</v>
      </c>
      <c r="AD7" t="n">
        <v>208052.4188105282</v>
      </c>
      <c r="AE7" t="n">
        <v>284666.4980413562</v>
      </c>
      <c r="AF7" t="n">
        <v>1.967953934004584e-06</v>
      </c>
      <c r="AG7" t="n">
        <v>12</v>
      </c>
      <c r="AH7" t="n">
        <v>257498.3270003122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7.4813</v>
      </c>
      <c r="E8" t="n">
        <v>13.37</v>
      </c>
      <c r="F8" t="n">
        <v>10.92</v>
      </c>
      <c r="G8" t="n">
        <v>24.26</v>
      </c>
      <c r="H8" t="n">
        <v>0.48</v>
      </c>
      <c r="I8" t="n">
        <v>27</v>
      </c>
      <c r="J8" t="n">
        <v>91.70999999999999</v>
      </c>
      <c r="K8" t="n">
        <v>37.55</v>
      </c>
      <c r="L8" t="n">
        <v>2.5</v>
      </c>
      <c r="M8" t="n">
        <v>25</v>
      </c>
      <c r="N8" t="n">
        <v>11.66</v>
      </c>
      <c r="O8" t="n">
        <v>11544.61</v>
      </c>
      <c r="P8" t="n">
        <v>90.34</v>
      </c>
      <c r="Q8" t="n">
        <v>197.81</v>
      </c>
      <c r="R8" t="n">
        <v>43.72</v>
      </c>
      <c r="S8" t="n">
        <v>25.4</v>
      </c>
      <c r="T8" t="n">
        <v>8221.07</v>
      </c>
      <c r="U8" t="n">
        <v>0.58</v>
      </c>
      <c r="V8" t="n">
        <v>0.85</v>
      </c>
      <c r="W8" t="n">
        <v>2.98</v>
      </c>
      <c r="X8" t="n">
        <v>0.53</v>
      </c>
      <c r="Y8" t="n">
        <v>1</v>
      </c>
      <c r="Z8" t="n">
        <v>10</v>
      </c>
      <c r="AA8" t="n">
        <v>206.6344360549098</v>
      </c>
      <c r="AB8" t="n">
        <v>282.7263514781361</v>
      </c>
      <c r="AC8" t="n">
        <v>255.7433453020723</v>
      </c>
      <c r="AD8" t="n">
        <v>206634.4360549098</v>
      </c>
      <c r="AE8" t="n">
        <v>282726.351478136</v>
      </c>
      <c r="AF8" t="n">
        <v>1.983623961422287e-06</v>
      </c>
      <c r="AG8" t="n">
        <v>12</v>
      </c>
      <c r="AH8" t="n">
        <v>255743.3453020723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7.5279</v>
      </c>
      <c r="E9" t="n">
        <v>13.28</v>
      </c>
      <c r="F9" t="n">
        <v>10.87</v>
      </c>
      <c r="G9" t="n">
        <v>26.09</v>
      </c>
      <c r="H9" t="n">
        <v>0.52</v>
      </c>
      <c r="I9" t="n">
        <v>25</v>
      </c>
      <c r="J9" t="n">
        <v>92.02</v>
      </c>
      <c r="K9" t="n">
        <v>37.55</v>
      </c>
      <c r="L9" t="n">
        <v>2.75</v>
      </c>
      <c r="M9" t="n">
        <v>23</v>
      </c>
      <c r="N9" t="n">
        <v>11.71</v>
      </c>
      <c r="O9" t="n">
        <v>11582.46</v>
      </c>
      <c r="P9" t="n">
        <v>89.61</v>
      </c>
      <c r="Q9" t="n">
        <v>197.78</v>
      </c>
      <c r="R9" t="n">
        <v>42.49</v>
      </c>
      <c r="S9" t="n">
        <v>25.4</v>
      </c>
      <c r="T9" t="n">
        <v>7617.38</v>
      </c>
      <c r="U9" t="n">
        <v>0.6</v>
      </c>
      <c r="V9" t="n">
        <v>0.86</v>
      </c>
      <c r="W9" t="n">
        <v>2.97</v>
      </c>
      <c r="X9" t="n">
        <v>0.48</v>
      </c>
      <c r="Y9" t="n">
        <v>1</v>
      </c>
      <c r="Z9" t="n">
        <v>10</v>
      </c>
      <c r="AA9" t="n">
        <v>205.4054622278074</v>
      </c>
      <c r="AB9" t="n">
        <v>281.0448152693965</v>
      </c>
      <c r="AC9" t="n">
        <v>254.2222925490435</v>
      </c>
      <c r="AD9" t="n">
        <v>205405.4622278074</v>
      </c>
      <c r="AE9" t="n">
        <v>281044.8152693965</v>
      </c>
      <c r="AF9" t="n">
        <v>1.995979685240644e-06</v>
      </c>
      <c r="AG9" t="n">
        <v>12</v>
      </c>
      <c r="AH9" t="n">
        <v>254222.2925490435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7.5786</v>
      </c>
      <c r="E10" t="n">
        <v>13.2</v>
      </c>
      <c r="F10" t="n">
        <v>10.82</v>
      </c>
      <c r="G10" t="n">
        <v>28.23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88.79000000000001</v>
      </c>
      <c r="Q10" t="n">
        <v>197.81</v>
      </c>
      <c r="R10" t="n">
        <v>40.94</v>
      </c>
      <c r="S10" t="n">
        <v>25.4</v>
      </c>
      <c r="T10" t="n">
        <v>6851.67</v>
      </c>
      <c r="U10" t="n">
        <v>0.62</v>
      </c>
      <c r="V10" t="n">
        <v>0.86</v>
      </c>
      <c r="W10" t="n">
        <v>2.97</v>
      </c>
      <c r="X10" t="n">
        <v>0.43</v>
      </c>
      <c r="Y10" t="n">
        <v>1</v>
      </c>
      <c r="Z10" t="n">
        <v>10</v>
      </c>
      <c r="AA10" t="n">
        <v>204.077922728355</v>
      </c>
      <c r="AB10" t="n">
        <v>279.2284171593375</v>
      </c>
      <c r="AC10" t="n">
        <v>252.5792489252771</v>
      </c>
      <c r="AD10" t="n">
        <v>204077.922728355</v>
      </c>
      <c r="AE10" t="n">
        <v>279228.4171593376</v>
      </c>
      <c r="AF10" t="n">
        <v>2.009422500639587e-06</v>
      </c>
      <c r="AG10" t="n">
        <v>12</v>
      </c>
      <c r="AH10" t="n">
        <v>252579.2489252771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7.6195</v>
      </c>
      <c r="E11" t="n">
        <v>13.12</v>
      </c>
      <c r="F11" t="n">
        <v>10.79</v>
      </c>
      <c r="G11" t="n">
        <v>30.82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88.14</v>
      </c>
      <c r="Q11" t="n">
        <v>197.81</v>
      </c>
      <c r="R11" t="n">
        <v>39.75</v>
      </c>
      <c r="S11" t="n">
        <v>25.4</v>
      </c>
      <c r="T11" t="n">
        <v>6266.85</v>
      </c>
      <c r="U11" t="n">
        <v>0.64</v>
      </c>
      <c r="V11" t="n">
        <v>0.86</v>
      </c>
      <c r="W11" t="n">
        <v>2.97</v>
      </c>
      <c r="X11" t="n">
        <v>0.4</v>
      </c>
      <c r="Y11" t="n">
        <v>1</v>
      </c>
      <c r="Z11" t="n">
        <v>10</v>
      </c>
      <c r="AA11" t="n">
        <v>203.0535528266347</v>
      </c>
      <c r="AB11" t="n">
        <v>277.8268290677939</v>
      </c>
      <c r="AC11" t="n">
        <v>251.3114264340487</v>
      </c>
      <c r="AD11" t="n">
        <v>203053.5528266347</v>
      </c>
      <c r="AE11" t="n">
        <v>277826.8290677939</v>
      </c>
      <c r="AF11" t="n">
        <v>2.020266902016643e-06</v>
      </c>
      <c r="AG11" t="n">
        <v>12</v>
      </c>
      <c r="AH11" t="n">
        <v>251311.4264340487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7.6685</v>
      </c>
      <c r="E12" t="n">
        <v>13.04</v>
      </c>
      <c r="F12" t="n">
        <v>10.74</v>
      </c>
      <c r="G12" t="n">
        <v>33.92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87.45</v>
      </c>
      <c r="Q12" t="n">
        <v>197.8</v>
      </c>
      <c r="R12" t="n">
        <v>38.4</v>
      </c>
      <c r="S12" t="n">
        <v>25.4</v>
      </c>
      <c r="T12" t="n">
        <v>5599.24</v>
      </c>
      <c r="U12" t="n">
        <v>0.66</v>
      </c>
      <c r="V12" t="n">
        <v>0.87</v>
      </c>
      <c r="W12" t="n">
        <v>2.97</v>
      </c>
      <c r="X12" t="n">
        <v>0.35</v>
      </c>
      <c r="Y12" t="n">
        <v>1</v>
      </c>
      <c r="Z12" t="n">
        <v>10</v>
      </c>
      <c r="AA12" t="n">
        <v>201.8692323516866</v>
      </c>
      <c r="AB12" t="n">
        <v>276.2063895454389</v>
      </c>
      <c r="AC12" t="n">
        <v>249.8456393854056</v>
      </c>
      <c r="AD12" t="n">
        <v>201869.2323516866</v>
      </c>
      <c r="AE12" t="n">
        <v>276206.3895454389</v>
      </c>
      <c r="AF12" t="n">
        <v>2.033258972126075e-06</v>
      </c>
      <c r="AG12" t="n">
        <v>12</v>
      </c>
      <c r="AH12" t="n">
        <v>249845.6393854056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7.6874</v>
      </c>
      <c r="E13" t="n">
        <v>13.01</v>
      </c>
      <c r="F13" t="n">
        <v>10.73</v>
      </c>
      <c r="G13" t="n">
        <v>35.76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87.08</v>
      </c>
      <c r="Q13" t="n">
        <v>197.81</v>
      </c>
      <c r="R13" t="n">
        <v>37.88</v>
      </c>
      <c r="S13" t="n">
        <v>25.4</v>
      </c>
      <c r="T13" t="n">
        <v>5346.59</v>
      </c>
      <c r="U13" t="n">
        <v>0.67</v>
      </c>
      <c r="V13" t="n">
        <v>0.87</v>
      </c>
      <c r="W13" t="n">
        <v>2.97</v>
      </c>
      <c r="X13" t="n">
        <v>0.34</v>
      </c>
      <c r="Y13" t="n">
        <v>1</v>
      </c>
      <c r="Z13" t="n">
        <v>10</v>
      </c>
      <c r="AA13" t="n">
        <v>201.365624287729</v>
      </c>
      <c r="AB13" t="n">
        <v>275.5173307747127</v>
      </c>
      <c r="AC13" t="n">
        <v>249.2223434166573</v>
      </c>
      <c r="AD13" t="n">
        <v>201365.624287729</v>
      </c>
      <c r="AE13" t="n">
        <v>275517.3307747127</v>
      </c>
      <c r="AF13" t="n">
        <v>2.038270199168284e-06</v>
      </c>
      <c r="AG13" t="n">
        <v>12</v>
      </c>
      <c r="AH13" t="n">
        <v>249222.3434166573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7.6976</v>
      </c>
      <c r="E14" t="n">
        <v>12.99</v>
      </c>
      <c r="F14" t="n">
        <v>10.73</v>
      </c>
      <c r="G14" t="n">
        <v>37.87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86.58</v>
      </c>
      <c r="Q14" t="n">
        <v>197.76</v>
      </c>
      <c r="R14" t="n">
        <v>37.92</v>
      </c>
      <c r="S14" t="n">
        <v>25.4</v>
      </c>
      <c r="T14" t="n">
        <v>5372.53</v>
      </c>
      <c r="U14" t="n">
        <v>0.67</v>
      </c>
      <c r="V14" t="n">
        <v>0.87</v>
      </c>
      <c r="W14" t="n">
        <v>2.97</v>
      </c>
      <c r="X14" t="n">
        <v>0.34</v>
      </c>
      <c r="Y14" t="n">
        <v>1</v>
      </c>
      <c r="Z14" t="n">
        <v>10</v>
      </c>
      <c r="AA14" t="n">
        <v>200.8957168333566</v>
      </c>
      <c r="AB14" t="n">
        <v>274.8743826647869</v>
      </c>
      <c r="AC14" t="n">
        <v>248.6407573719593</v>
      </c>
      <c r="AD14" t="n">
        <v>200895.7168333566</v>
      </c>
      <c r="AE14" t="n">
        <v>274874.3826647869</v>
      </c>
      <c r="AF14" t="n">
        <v>2.04097467090535e-06</v>
      </c>
      <c r="AG14" t="n">
        <v>12</v>
      </c>
      <c r="AH14" t="n">
        <v>248640.7573719593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7.7313</v>
      </c>
      <c r="E15" t="n">
        <v>12.93</v>
      </c>
      <c r="F15" t="n">
        <v>10.69</v>
      </c>
      <c r="G15" t="n">
        <v>40.1</v>
      </c>
      <c r="H15" t="n">
        <v>0.8</v>
      </c>
      <c r="I15" t="n">
        <v>16</v>
      </c>
      <c r="J15" t="n">
        <v>93.86</v>
      </c>
      <c r="K15" t="n">
        <v>37.55</v>
      </c>
      <c r="L15" t="n">
        <v>4.25</v>
      </c>
      <c r="M15" t="n">
        <v>14</v>
      </c>
      <c r="N15" t="n">
        <v>12.06</v>
      </c>
      <c r="O15" t="n">
        <v>11810.06</v>
      </c>
      <c r="P15" t="n">
        <v>86.06</v>
      </c>
      <c r="Q15" t="n">
        <v>197.79</v>
      </c>
      <c r="R15" t="n">
        <v>36.74</v>
      </c>
      <c r="S15" t="n">
        <v>25.4</v>
      </c>
      <c r="T15" t="n">
        <v>4784.43</v>
      </c>
      <c r="U15" t="n">
        <v>0.6899999999999999</v>
      </c>
      <c r="V15" t="n">
        <v>0.87</v>
      </c>
      <c r="W15" t="n">
        <v>2.97</v>
      </c>
      <c r="X15" t="n">
        <v>0.3</v>
      </c>
      <c r="Y15" t="n">
        <v>1</v>
      </c>
      <c r="Z15" t="n">
        <v>10</v>
      </c>
      <c r="AA15" t="n">
        <v>200.0515910847724</v>
      </c>
      <c r="AB15" t="n">
        <v>273.7194125753747</v>
      </c>
      <c r="AC15" t="n">
        <v>247.5960160068695</v>
      </c>
      <c r="AD15" t="n">
        <v>200051.5910847723</v>
      </c>
      <c r="AE15" t="n">
        <v>273719.4125753748</v>
      </c>
      <c r="AF15" t="n">
        <v>2.049910033409184e-06</v>
      </c>
      <c r="AG15" t="n">
        <v>12</v>
      </c>
      <c r="AH15" t="n">
        <v>247596.0160068696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7.7544</v>
      </c>
      <c r="E16" t="n">
        <v>12.9</v>
      </c>
      <c r="F16" t="n">
        <v>10.67</v>
      </c>
      <c r="G16" t="n">
        <v>42.69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13</v>
      </c>
      <c r="N16" t="n">
        <v>12.12</v>
      </c>
      <c r="O16" t="n">
        <v>11848.08</v>
      </c>
      <c r="P16" t="n">
        <v>85.48999999999999</v>
      </c>
      <c r="Q16" t="n">
        <v>197.79</v>
      </c>
      <c r="R16" t="n">
        <v>36.06</v>
      </c>
      <c r="S16" t="n">
        <v>25.4</v>
      </c>
      <c r="T16" t="n">
        <v>4452.39</v>
      </c>
      <c r="U16" t="n">
        <v>0.7</v>
      </c>
      <c r="V16" t="n">
        <v>0.87</v>
      </c>
      <c r="W16" t="n">
        <v>2.96</v>
      </c>
      <c r="X16" t="n">
        <v>0.28</v>
      </c>
      <c r="Y16" t="n">
        <v>1</v>
      </c>
      <c r="Z16" t="n">
        <v>10</v>
      </c>
      <c r="AA16" t="n">
        <v>199.3453087498363</v>
      </c>
      <c r="AB16" t="n">
        <v>272.7530459257381</v>
      </c>
      <c r="AC16" t="n">
        <v>246.7218780339699</v>
      </c>
      <c r="AD16" t="n">
        <v>199345.3087498363</v>
      </c>
      <c r="AE16" t="n">
        <v>272753.0459257382</v>
      </c>
      <c r="AF16" t="n">
        <v>2.056034866460773e-06</v>
      </c>
      <c r="AG16" t="n">
        <v>12</v>
      </c>
      <c r="AH16" t="n">
        <v>246721.8780339699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7.7816</v>
      </c>
      <c r="E17" t="n">
        <v>12.85</v>
      </c>
      <c r="F17" t="n">
        <v>10.65</v>
      </c>
      <c r="G17" t="n">
        <v>45.63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12</v>
      </c>
      <c r="N17" t="n">
        <v>12.17</v>
      </c>
      <c r="O17" t="n">
        <v>11886.12</v>
      </c>
      <c r="P17" t="n">
        <v>84.98</v>
      </c>
      <c r="Q17" t="n">
        <v>197.77</v>
      </c>
      <c r="R17" t="n">
        <v>35.28</v>
      </c>
      <c r="S17" t="n">
        <v>25.4</v>
      </c>
      <c r="T17" t="n">
        <v>4066.6</v>
      </c>
      <c r="U17" t="n">
        <v>0.72</v>
      </c>
      <c r="V17" t="n">
        <v>0.87</v>
      </c>
      <c r="W17" t="n">
        <v>2.96</v>
      </c>
      <c r="X17" t="n">
        <v>0.26</v>
      </c>
      <c r="Y17" t="n">
        <v>1</v>
      </c>
      <c r="Z17" t="n">
        <v>10</v>
      </c>
      <c r="AA17" t="n">
        <v>198.6403240218067</v>
      </c>
      <c r="AB17" t="n">
        <v>271.7884547191175</v>
      </c>
      <c r="AC17" t="n">
        <v>245.8493460582964</v>
      </c>
      <c r="AD17" t="n">
        <v>198640.3240218066</v>
      </c>
      <c r="AE17" t="n">
        <v>271788.4547191174</v>
      </c>
      <c r="AF17" t="n">
        <v>2.063246791092947e-06</v>
      </c>
      <c r="AG17" t="n">
        <v>12</v>
      </c>
      <c r="AH17" t="n">
        <v>245849.3460582964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7.7724</v>
      </c>
      <c r="E18" t="n">
        <v>12.87</v>
      </c>
      <c r="F18" t="n">
        <v>10.66</v>
      </c>
      <c r="G18" t="n">
        <v>45.69</v>
      </c>
      <c r="H18" t="n">
        <v>0.93</v>
      </c>
      <c r="I18" t="n">
        <v>14</v>
      </c>
      <c r="J18" t="n">
        <v>94.79000000000001</v>
      </c>
      <c r="K18" t="n">
        <v>37.55</v>
      </c>
      <c r="L18" t="n">
        <v>5</v>
      </c>
      <c r="M18" t="n">
        <v>12</v>
      </c>
      <c r="N18" t="n">
        <v>12.23</v>
      </c>
      <c r="O18" t="n">
        <v>11924.18</v>
      </c>
      <c r="P18" t="n">
        <v>84.5</v>
      </c>
      <c r="Q18" t="n">
        <v>197.76</v>
      </c>
      <c r="R18" t="n">
        <v>35.9</v>
      </c>
      <c r="S18" t="n">
        <v>25.4</v>
      </c>
      <c r="T18" t="n">
        <v>4374.97</v>
      </c>
      <c r="U18" t="n">
        <v>0.71</v>
      </c>
      <c r="V18" t="n">
        <v>0.87</v>
      </c>
      <c r="W18" t="n">
        <v>2.96</v>
      </c>
      <c r="X18" t="n">
        <v>0.27</v>
      </c>
      <c r="Y18" t="n">
        <v>1</v>
      </c>
      <c r="Z18" t="n">
        <v>10</v>
      </c>
      <c r="AA18" t="n">
        <v>198.4291834430267</v>
      </c>
      <c r="AB18" t="n">
        <v>271.4995628643659</v>
      </c>
      <c r="AC18" t="n">
        <v>245.5880256367</v>
      </c>
      <c r="AD18" t="n">
        <v>198429.1834430267</v>
      </c>
      <c r="AE18" t="n">
        <v>271499.5628643659</v>
      </c>
      <c r="AF18" t="n">
        <v>2.06080746364383e-06</v>
      </c>
      <c r="AG18" t="n">
        <v>12</v>
      </c>
      <c r="AH18" t="n">
        <v>245588.0256367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7.81</v>
      </c>
      <c r="E19" t="n">
        <v>12.8</v>
      </c>
      <c r="F19" t="n">
        <v>10.62</v>
      </c>
      <c r="G19" t="n">
        <v>49.01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11</v>
      </c>
      <c r="N19" t="n">
        <v>12.29</v>
      </c>
      <c r="O19" t="n">
        <v>11962.27</v>
      </c>
      <c r="P19" t="n">
        <v>84.11</v>
      </c>
      <c r="Q19" t="n">
        <v>197.83</v>
      </c>
      <c r="R19" t="n">
        <v>34.54</v>
      </c>
      <c r="S19" t="n">
        <v>25.4</v>
      </c>
      <c r="T19" t="n">
        <v>3700.32</v>
      </c>
      <c r="U19" t="n">
        <v>0.74</v>
      </c>
      <c r="V19" t="n">
        <v>0.88</v>
      </c>
      <c r="W19" t="n">
        <v>2.96</v>
      </c>
      <c r="X19" t="n">
        <v>0.23</v>
      </c>
      <c r="Y19" t="n">
        <v>1</v>
      </c>
      <c r="Z19" t="n">
        <v>10</v>
      </c>
      <c r="AA19" t="n">
        <v>197.6523822036455</v>
      </c>
      <c r="AB19" t="n">
        <v>270.4367091385931</v>
      </c>
      <c r="AC19" t="n">
        <v>244.62660917879</v>
      </c>
      <c r="AD19" t="n">
        <v>197652.3822036455</v>
      </c>
      <c r="AE19" t="n">
        <v>270436.7091385931</v>
      </c>
      <c r="AF19" t="n">
        <v>2.070776888870659e-06</v>
      </c>
      <c r="AG19" t="n">
        <v>12</v>
      </c>
      <c r="AH19" t="n">
        <v>244626.60917879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7.8288</v>
      </c>
      <c r="E20" t="n">
        <v>12.77</v>
      </c>
      <c r="F20" t="n">
        <v>10.61</v>
      </c>
      <c r="G20" t="n">
        <v>53.03</v>
      </c>
      <c r="H20" t="n">
        <v>1.01</v>
      </c>
      <c r="I20" t="n">
        <v>12</v>
      </c>
      <c r="J20" t="n">
        <v>95.40000000000001</v>
      </c>
      <c r="K20" t="n">
        <v>37.55</v>
      </c>
      <c r="L20" t="n">
        <v>5.5</v>
      </c>
      <c r="M20" t="n">
        <v>10</v>
      </c>
      <c r="N20" t="n">
        <v>12.35</v>
      </c>
      <c r="O20" t="n">
        <v>12000.38</v>
      </c>
      <c r="P20" t="n">
        <v>83.48999999999999</v>
      </c>
      <c r="Q20" t="n">
        <v>197.78</v>
      </c>
      <c r="R20" t="n">
        <v>34.15</v>
      </c>
      <c r="S20" t="n">
        <v>25.4</v>
      </c>
      <c r="T20" t="n">
        <v>3509.99</v>
      </c>
      <c r="U20" t="n">
        <v>0.74</v>
      </c>
      <c r="V20" t="n">
        <v>0.88</v>
      </c>
      <c r="W20" t="n">
        <v>2.96</v>
      </c>
      <c r="X20" t="n">
        <v>0.22</v>
      </c>
      <c r="Y20" t="n">
        <v>1</v>
      </c>
      <c r="Z20" t="n">
        <v>10</v>
      </c>
      <c r="AA20" t="n">
        <v>196.9953449760654</v>
      </c>
      <c r="AB20" t="n">
        <v>269.5377218173817</v>
      </c>
      <c r="AC20" t="n">
        <v>243.8134199457782</v>
      </c>
      <c r="AD20" t="n">
        <v>196995.3449760654</v>
      </c>
      <c r="AE20" t="n">
        <v>269537.7218173817</v>
      </c>
      <c r="AF20" t="n">
        <v>2.075761601484073e-06</v>
      </c>
      <c r="AG20" t="n">
        <v>12</v>
      </c>
      <c r="AH20" t="n">
        <v>243813.4199457782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7.8281</v>
      </c>
      <c r="E21" t="n">
        <v>12.77</v>
      </c>
      <c r="F21" t="n">
        <v>10.61</v>
      </c>
      <c r="G21" t="n">
        <v>53.04</v>
      </c>
      <c r="H21" t="n">
        <v>1.06</v>
      </c>
      <c r="I21" t="n">
        <v>12</v>
      </c>
      <c r="J21" t="n">
        <v>95.70999999999999</v>
      </c>
      <c r="K21" t="n">
        <v>37.55</v>
      </c>
      <c r="L21" t="n">
        <v>5.75</v>
      </c>
      <c r="M21" t="n">
        <v>10</v>
      </c>
      <c r="N21" t="n">
        <v>12.41</v>
      </c>
      <c r="O21" t="n">
        <v>12038.51</v>
      </c>
      <c r="P21" t="n">
        <v>83</v>
      </c>
      <c r="Q21" t="n">
        <v>197.77</v>
      </c>
      <c r="R21" t="n">
        <v>34.13</v>
      </c>
      <c r="S21" t="n">
        <v>25.4</v>
      </c>
      <c r="T21" t="n">
        <v>3503.33</v>
      </c>
      <c r="U21" t="n">
        <v>0.74</v>
      </c>
      <c r="V21" t="n">
        <v>0.88</v>
      </c>
      <c r="W21" t="n">
        <v>2.96</v>
      </c>
      <c r="X21" t="n">
        <v>0.22</v>
      </c>
      <c r="Y21" t="n">
        <v>1</v>
      </c>
      <c r="Z21" t="n">
        <v>10</v>
      </c>
      <c r="AA21" t="n">
        <v>196.6621713680175</v>
      </c>
      <c r="AB21" t="n">
        <v>269.0818589882685</v>
      </c>
      <c r="AC21" t="n">
        <v>243.4010640252678</v>
      </c>
      <c r="AD21" t="n">
        <v>196662.1713680174</v>
      </c>
      <c r="AE21" t="n">
        <v>269081.8589882685</v>
      </c>
      <c r="AF21" t="n">
        <v>2.07557600048251e-06</v>
      </c>
      <c r="AG21" t="n">
        <v>12</v>
      </c>
      <c r="AH21" t="n">
        <v>243401.0640252678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7.8527</v>
      </c>
      <c r="E22" t="n">
        <v>12.73</v>
      </c>
      <c r="F22" t="n">
        <v>10.59</v>
      </c>
      <c r="G22" t="n">
        <v>57.75</v>
      </c>
      <c r="H22" t="n">
        <v>1.1</v>
      </c>
      <c r="I22" t="n">
        <v>11</v>
      </c>
      <c r="J22" t="n">
        <v>96.02</v>
      </c>
      <c r="K22" t="n">
        <v>37.55</v>
      </c>
      <c r="L22" t="n">
        <v>6</v>
      </c>
      <c r="M22" t="n">
        <v>9</v>
      </c>
      <c r="N22" t="n">
        <v>12.47</v>
      </c>
      <c r="O22" t="n">
        <v>12076.67</v>
      </c>
      <c r="P22" t="n">
        <v>82.36</v>
      </c>
      <c r="Q22" t="n">
        <v>197.76</v>
      </c>
      <c r="R22" t="n">
        <v>33.38</v>
      </c>
      <c r="S22" t="n">
        <v>25.4</v>
      </c>
      <c r="T22" t="n">
        <v>3131.28</v>
      </c>
      <c r="U22" t="n">
        <v>0.76</v>
      </c>
      <c r="V22" t="n">
        <v>0.88</v>
      </c>
      <c r="W22" t="n">
        <v>2.96</v>
      </c>
      <c r="X22" t="n">
        <v>0.2</v>
      </c>
      <c r="Y22" t="n">
        <v>1</v>
      </c>
      <c r="Z22" t="n">
        <v>10</v>
      </c>
      <c r="AA22" t="n">
        <v>195.9103059855437</v>
      </c>
      <c r="AB22" t="n">
        <v>268.0531236020087</v>
      </c>
      <c r="AC22" t="n">
        <v>242.4705097004332</v>
      </c>
      <c r="AD22" t="n">
        <v>195910.3059855437</v>
      </c>
      <c r="AE22" t="n">
        <v>268053.1236020087</v>
      </c>
      <c r="AF22" t="n">
        <v>2.082098549966021e-06</v>
      </c>
      <c r="AG22" t="n">
        <v>12</v>
      </c>
      <c r="AH22" t="n">
        <v>242470.5097004332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7.8503</v>
      </c>
      <c r="E23" t="n">
        <v>12.74</v>
      </c>
      <c r="F23" t="n">
        <v>10.59</v>
      </c>
      <c r="G23" t="n">
        <v>57.77</v>
      </c>
      <c r="H23" t="n">
        <v>1.14</v>
      </c>
      <c r="I23" t="n">
        <v>11</v>
      </c>
      <c r="J23" t="n">
        <v>96.33</v>
      </c>
      <c r="K23" t="n">
        <v>37.55</v>
      </c>
      <c r="L23" t="n">
        <v>6.25</v>
      </c>
      <c r="M23" t="n">
        <v>9</v>
      </c>
      <c r="N23" t="n">
        <v>12.53</v>
      </c>
      <c r="O23" t="n">
        <v>12114.85</v>
      </c>
      <c r="P23" t="n">
        <v>82.29000000000001</v>
      </c>
      <c r="Q23" t="n">
        <v>197.77</v>
      </c>
      <c r="R23" t="n">
        <v>33.63</v>
      </c>
      <c r="S23" t="n">
        <v>25.4</v>
      </c>
      <c r="T23" t="n">
        <v>3255.62</v>
      </c>
      <c r="U23" t="n">
        <v>0.76</v>
      </c>
      <c r="V23" t="n">
        <v>0.88</v>
      </c>
      <c r="W23" t="n">
        <v>2.96</v>
      </c>
      <c r="X23" t="n">
        <v>0.2</v>
      </c>
      <c r="Y23" t="n">
        <v>1</v>
      </c>
      <c r="Z23" t="n">
        <v>10</v>
      </c>
      <c r="AA23" t="n">
        <v>195.8869738960827</v>
      </c>
      <c r="AB23" t="n">
        <v>268.0211996078691</v>
      </c>
      <c r="AC23" t="n">
        <v>242.4416324874887</v>
      </c>
      <c r="AD23" t="n">
        <v>195886.9738960827</v>
      </c>
      <c r="AE23" t="n">
        <v>268021.1996078691</v>
      </c>
      <c r="AF23" t="n">
        <v>2.081462203674946e-06</v>
      </c>
      <c r="AG23" t="n">
        <v>12</v>
      </c>
      <c r="AH23" t="n">
        <v>242441.6324874887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7.8785</v>
      </c>
      <c r="E24" t="n">
        <v>12.69</v>
      </c>
      <c r="F24" t="n">
        <v>10.56</v>
      </c>
      <c r="G24" t="n">
        <v>63.38</v>
      </c>
      <c r="H24" t="n">
        <v>1.18</v>
      </c>
      <c r="I24" t="n">
        <v>10</v>
      </c>
      <c r="J24" t="n">
        <v>96.64</v>
      </c>
      <c r="K24" t="n">
        <v>37.55</v>
      </c>
      <c r="L24" t="n">
        <v>6.5</v>
      </c>
      <c r="M24" t="n">
        <v>8</v>
      </c>
      <c r="N24" t="n">
        <v>12.59</v>
      </c>
      <c r="O24" t="n">
        <v>12153.06</v>
      </c>
      <c r="P24" t="n">
        <v>81.53</v>
      </c>
      <c r="Q24" t="n">
        <v>197.78</v>
      </c>
      <c r="R24" t="n">
        <v>32.77</v>
      </c>
      <c r="S24" t="n">
        <v>25.4</v>
      </c>
      <c r="T24" t="n">
        <v>2830.66</v>
      </c>
      <c r="U24" t="n">
        <v>0.78</v>
      </c>
      <c r="V24" t="n">
        <v>0.88</v>
      </c>
      <c r="W24" t="n">
        <v>2.95</v>
      </c>
      <c r="X24" t="n">
        <v>0.17</v>
      </c>
      <c r="Y24" t="n">
        <v>1</v>
      </c>
      <c r="Z24" t="n">
        <v>10</v>
      </c>
      <c r="AA24" t="n">
        <v>194.995619122902</v>
      </c>
      <c r="AB24" t="n">
        <v>266.8016086834066</v>
      </c>
      <c r="AC24" t="n">
        <v>241.3384376091499</v>
      </c>
      <c r="AD24" t="n">
        <v>194995.619122902</v>
      </c>
      <c r="AE24" t="n">
        <v>266801.6086834066</v>
      </c>
      <c r="AF24" t="n">
        <v>2.088939272595068e-06</v>
      </c>
      <c r="AG24" t="n">
        <v>12</v>
      </c>
      <c r="AH24" t="n">
        <v>241338.4376091499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7.8811</v>
      </c>
      <c r="E25" t="n">
        <v>12.69</v>
      </c>
      <c r="F25" t="n">
        <v>10.56</v>
      </c>
      <c r="G25" t="n">
        <v>63.36</v>
      </c>
      <c r="H25" t="n">
        <v>1.22</v>
      </c>
      <c r="I25" t="n">
        <v>10</v>
      </c>
      <c r="J25" t="n">
        <v>96.95</v>
      </c>
      <c r="K25" t="n">
        <v>37.55</v>
      </c>
      <c r="L25" t="n">
        <v>6.75</v>
      </c>
      <c r="M25" t="n">
        <v>8</v>
      </c>
      <c r="N25" t="n">
        <v>12.65</v>
      </c>
      <c r="O25" t="n">
        <v>12191.28</v>
      </c>
      <c r="P25" t="n">
        <v>81.36</v>
      </c>
      <c r="Q25" t="n">
        <v>197.8</v>
      </c>
      <c r="R25" t="n">
        <v>32.63</v>
      </c>
      <c r="S25" t="n">
        <v>25.4</v>
      </c>
      <c r="T25" t="n">
        <v>2759.42</v>
      </c>
      <c r="U25" t="n">
        <v>0.78</v>
      </c>
      <c r="V25" t="n">
        <v>0.88</v>
      </c>
      <c r="W25" t="n">
        <v>2.95</v>
      </c>
      <c r="X25" t="n">
        <v>0.17</v>
      </c>
      <c r="Y25" t="n">
        <v>1</v>
      </c>
      <c r="Z25" t="n">
        <v>10</v>
      </c>
      <c r="AA25" t="n">
        <v>194.8513487712825</v>
      </c>
      <c r="AB25" t="n">
        <v>266.6042116235623</v>
      </c>
      <c r="AC25" t="n">
        <v>241.1598798476485</v>
      </c>
      <c r="AD25" t="n">
        <v>194851.3487712825</v>
      </c>
      <c r="AE25" t="n">
        <v>266604.2116235623</v>
      </c>
      <c r="AF25" t="n">
        <v>2.089628647743732e-06</v>
      </c>
      <c r="AG25" t="n">
        <v>12</v>
      </c>
      <c r="AH25" t="n">
        <v>241159.8798476485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7.8806</v>
      </c>
      <c r="E26" t="n">
        <v>12.69</v>
      </c>
      <c r="F26" t="n">
        <v>10.56</v>
      </c>
      <c r="G26" t="n">
        <v>63.36</v>
      </c>
      <c r="H26" t="n">
        <v>1.27</v>
      </c>
      <c r="I26" t="n">
        <v>10</v>
      </c>
      <c r="J26" t="n">
        <v>97.26000000000001</v>
      </c>
      <c r="K26" t="n">
        <v>37.55</v>
      </c>
      <c r="L26" t="n">
        <v>7</v>
      </c>
      <c r="M26" t="n">
        <v>8</v>
      </c>
      <c r="N26" t="n">
        <v>12.71</v>
      </c>
      <c r="O26" t="n">
        <v>12229.54</v>
      </c>
      <c r="P26" t="n">
        <v>80.81999999999999</v>
      </c>
      <c r="Q26" t="n">
        <v>197.76</v>
      </c>
      <c r="R26" t="n">
        <v>32.77</v>
      </c>
      <c r="S26" t="n">
        <v>25.4</v>
      </c>
      <c r="T26" t="n">
        <v>2830.64</v>
      </c>
      <c r="U26" t="n">
        <v>0.78</v>
      </c>
      <c r="V26" t="n">
        <v>0.88</v>
      </c>
      <c r="W26" t="n">
        <v>2.95</v>
      </c>
      <c r="X26" t="n">
        <v>0.17</v>
      </c>
      <c r="Y26" t="n">
        <v>1</v>
      </c>
      <c r="Z26" t="n">
        <v>10</v>
      </c>
      <c r="AA26" t="n">
        <v>194.4836122594402</v>
      </c>
      <c r="AB26" t="n">
        <v>266.1010583046699</v>
      </c>
      <c r="AC26" t="n">
        <v>240.704746775331</v>
      </c>
      <c r="AD26" t="n">
        <v>194483.6122594402</v>
      </c>
      <c r="AE26" t="n">
        <v>266101.0583046699</v>
      </c>
      <c r="AF26" t="n">
        <v>2.089496075599759e-06</v>
      </c>
      <c r="AG26" t="n">
        <v>12</v>
      </c>
      <c r="AH26" t="n">
        <v>240704.746775331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7.8951</v>
      </c>
      <c r="E27" t="n">
        <v>12.67</v>
      </c>
      <c r="F27" t="n">
        <v>10.56</v>
      </c>
      <c r="G27" t="n">
        <v>70.37</v>
      </c>
      <c r="H27" t="n">
        <v>1.31</v>
      </c>
      <c r="I27" t="n">
        <v>9</v>
      </c>
      <c r="J27" t="n">
        <v>97.56999999999999</v>
      </c>
      <c r="K27" t="n">
        <v>37.55</v>
      </c>
      <c r="L27" t="n">
        <v>7.25</v>
      </c>
      <c r="M27" t="n">
        <v>7</v>
      </c>
      <c r="N27" t="n">
        <v>12.77</v>
      </c>
      <c r="O27" t="n">
        <v>12267.81</v>
      </c>
      <c r="P27" t="n">
        <v>80.06</v>
      </c>
      <c r="Q27" t="n">
        <v>197.76</v>
      </c>
      <c r="R27" t="n">
        <v>32.54</v>
      </c>
      <c r="S27" t="n">
        <v>25.4</v>
      </c>
      <c r="T27" t="n">
        <v>2721.86</v>
      </c>
      <c r="U27" t="n">
        <v>0.78</v>
      </c>
      <c r="V27" t="n">
        <v>0.88</v>
      </c>
      <c r="W27" t="n">
        <v>2.95</v>
      </c>
      <c r="X27" t="n">
        <v>0.17</v>
      </c>
      <c r="Y27" t="n">
        <v>1</v>
      </c>
      <c r="Z27" t="n">
        <v>10</v>
      </c>
      <c r="AA27" t="n">
        <v>184.4741505772653</v>
      </c>
      <c r="AB27" t="n">
        <v>252.4056712448412</v>
      </c>
      <c r="AC27" t="n">
        <v>228.3164282348915</v>
      </c>
      <c r="AD27" t="n">
        <v>184474.1505772653</v>
      </c>
      <c r="AE27" t="n">
        <v>252405.6712448412</v>
      </c>
      <c r="AF27" t="n">
        <v>2.093340667774998e-06</v>
      </c>
      <c r="AG27" t="n">
        <v>11</v>
      </c>
      <c r="AH27" t="n">
        <v>228316.4282348915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7.8968</v>
      </c>
      <c r="E28" t="n">
        <v>12.66</v>
      </c>
      <c r="F28" t="n">
        <v>10.55</v>
      </c>
      <c r="G28" t="n">
        <v>70.36</v>
      </c>
      <c r="H28" t="n">
        <v>1.35</v>
      </c>
      <c r="I28" t="n">
        <v>9</v>
      </c>
      <c r="J28" t="n">
        <v>97.88</v>
      </c>
      <c r="K28" t="n">
        <v>37.55</v>
      </c>
      <c r="L28" t="n">
        <v>7.5</v>
      </c>
      <c r="M28" t="n">
        <v>7</v>
      </c>
      <c r="N28" t="n">
        <v>12.83</v>
      </c>
      <c r="O28" t="n">
        <v>12306.12</v>
      </c>
      <c r="P28" t="n">
        <v>80.02</v>
      </c>
      <c r="Q28" t="n">
        <v>197.77</v>
      </c>
      <c r="R28" t="n">
        <v>32.4</v>
      </c>
      <c r="S28" t="n">
        <v>25.4</v>
      </c>
      <c r="T28" t="n">
        <v>2649.55</v>
      </c>
      <c r="U28" t="n">
        <v>0.78</v>
      </c>
      <c r="V28" t="n">
        <v>0.88</v>
      </c>
      <c r="W28" t="n">
        <v>2.96</v>
      </c>
      <c r="X28" t="n">
        <v>0.16</v>
      </c>
      <c r="Y28" t="n">
        <v>1</v>
      </c>
      <c r="Z28" t="n">
        <v>10</v>
      </c>
      <c r="AA28" t="n">
        <v>184.4055122367914</v>
      </c>
      <c r="AB28" t="n">
        <v>252.311757239295</v>
      </c>
      <c r="AC28" t="n">
        <v>228.2314772502255</v>
      </c>
      <c r="AD28" t="n">
        <v>184405.5122367914</v>
      </c>
      <c r="AE28" t="n">
        <v>252311.757239295</v>
      </c>
      <c r="AF28" t="n">
        <v>2.093791413064509e-06</v>
      </c>
      <c r="AG28" t="n">
        <v>11</v>
      </c>
      <c r="AH28" t="n">
        <v>228231.4772502255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7.8992</v>
      </c>
      <c r="E29" t="n">
        <v>12.66</v>
      </c>
      <c r="F29" t="n">
        <v>10.55</v>
      </c>
      <c r="G29" t="n">
        <v>70.33</v>
      </c>
      <c r="H29" t="n">
        <v>1.39</v>
      </c>
      <c r="I29" t="n">
        <v>9</v>
      </c>
      <c r="J29" t="n">
        <v>98.19</v>
      </c>
      <c r="K29" t="n">
        <v>37.55</v>
      </c>
      <c r="L29" t="n">
        <v>7.75</v>
      </c>
      <c r="M29" t="n">
        <v>7</v>
      </c>
      <c r="N29" t="n">
        <v>12.89</v>
      </c>
      <c r="O29" t="n">
        <v>12344.44</v>
      </c>
      <c r="P29" t="n">
        <v>79.45999999999999</v>
      </c>
      <c r="Q29" t="n">
        <v>197.76</v>
      </c>
      <c r="R29" t="n">
        <v>32.42</v>
      </c>
      <c r="S29" t="n">
        <v>25.4</v>
      </c>
      <c r="T29" t="n">
        <v>2662.91</v>
      </c>
      <c r="U29" t="n">
        <v>0.78</v>
      </c>
      <c r="V29" t="n">
        <v>0.88</v>
      </c>
      <c r="W29" t="n">
        <v>2.95</v>
      </c>
      <c r="X29" t="n">
        <v>0.16</v>
      </c>
      <c r="Y29" t="n">
        <v>1</v>
      </c>
      <c r="Z29" t="n">
        <v>10</v>
      </c>
      <c r="AA29" t="n">
        <v>183.9953356356292</v>
      </c>
      <c r="AB29" t="n">
        <v>251.7505355178707</v>
      </c>
      <c r="AC29" t="n">
        <v>227.7238177422141</v>
      </c>
      <c r="AD29" t="n">
        <v>183995.3356356292</v>
      </c>
      <c r="AE29" t="n">
        <v>251750.5355178707</v>
      </c>
      <c r="AF29" t="n">
        <v>2.094427759355584e-06</v>
      </c>
      <c r="AG29" t="n">
        <v>11</v>
      </c>
      <c r="AH29" t="n">
        <v>227723.8177422141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7.8999</v>
      </c>
      <c r="E30" t="n">
        <v>12.66</v>
      </c>
      <c r="F30" t="n">
        <v>10.55</v>
      </c>
      <c r="G30" t="n">
        <v>70.31999999999999</v>
      </c>
      <c r="H30" t="n">
        <v>1.43</v>
      </c>
      <c r="I30" t="n">
        <v>9</v>
      </c>
      <c r="J30" t="n">
        <v>98.5</v>
      </c>
      <c r="K30" t="n">
        <v>37.55</v>
      </c>
      <c r="L30" t="n">
        <v>8</v>
      </c>
      <c r="M30" t="n">
        <v>7</v>
      </c>
      <c r="N30" t="n">
        <v>12.95</v>
      </c>
      <c r="O30" t="n">
        <v>12382.79</v>
      </c>
      <c r="P30" t="n">
        <v>78.88</v>
      </c>
      <c r="Q30" t="n">
        <v>197.79</v>
      </c>
      <c r="R30" t="n">
        <v>32.19</v>
      </c>
      <c r="S30" t="n">
        <v>25.4</v>
      </c>
      <c r="T30" t="n">
        <v>2544.42</v>
      </c>
      <c r="U30" t="n">
        <v>0.79</v>
      </c>
      <c r="V30" t="n">
        <v>0.88</v>
      </c>
      <c r="W30" t="n">
        <v>2.96</v>
      </c>
      <c r="X30" t="n">
        <v>0.16</v>
      </c>
      <c r="Y30" t="n">
        <v>1</v>
      </c>
      <c r="Z30" t="n">
        <v>10</v>
      </c>
      <c r="AA30" t="n">
        <v>183.5887209751167</v>
      </c>
      <c r="AB30" t="n">
        <v>251.1941874007849</v>
      </c>
      <c r="AC30" t="n">
        <v>227.2205667085834</v>
      </c>
      <c r="AD30" t="n">
        <v>183588.7209751167</v>
      </c>
      <c r="AE30" t="n">
        <v>251194.1874007849</v>
      </c>
      <c r="AF30" t="n">
        <v>2.094613360357147e-06</v>
      </c>
      <c r="AG30" t="n">
        <v>11</v>
      </c>
      <c r="AH30" t="n">
        <v>227220.5667085834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7.932</v>
      </c>
      <c r="E31" t="n">
        <v>12.61</v>
      </c>
      <c r="F31" t="n">
        <v>10.52</v>
      </c>
      <c r="G31" t="n">
        <v>78.87</v>
      </c>
      <c r="H31" t="n">
        <v>1.47</v>
      </c>
      <c r="I31" t="n">
        <v>8</v>
      </c>
      <c r="J31" t="n">
        <v>98.81999999999999</v>
      </c>
      <c r="K31" t="n">
        <v>37.55</v>
      </c>
      <c r="L31" t="n">
        <v>8.25</v>
      </c>
      <c r="M31" t="n">
        <v>6</v>
      </c>
      <c r="N31" t="n">
        <v>13.01</v>
      </c>
      <c r="O31" t="n">
        <v>12421.16</v>
      </c>
      <c r="P31" t="n">
        <v>78.48</v>
      </c>
      <c r="Q31" t="n">
        <v>197.75</v>
      </c>
      <c r="R31" t="n">
        <v>31.34</v>
      </c>
      <c r="S31" t="n">
        <v>25.4</v>
      </c>
      <c r="T31" t="n">
        <v>2124.63</v>
      </c>
      <c r="U31" t="n">
        <v>0.8100000000000001</v>
      </c>
      <c r="V31" t="n">
        <v>0.88</v>
      </c>
      <c r="W31" t="n">
        <v>2.95</v>
      </c>
      <c r="X31" t="n">
        <v>0.13</v>
      </c>
      <c r="Y31" t="n">
        <v>1</v>
      </c>
      <c r="Z31" t="n">
        <v>10</v>
      </c>
      <c r="AA31" t="n">
        <v>182.9218445313553</v>
      </c>
      <c r="AB31" t="n">
        <v>250.2817376299188</v>
      </c>
      <c r="AC31" t="n">
        <v>226.3951998632171</v>
      </c>
      <c r="AD31" t="n">
        <v>182921.8445313553</v>
      </c>
      <c r="AE31" t="n">
        <v>250281.7376299188</v>
      </c>
      <c r="AF31" t="n">
        <v>2.103124492000264e-06</v>
      </c>
      <c r="AG31" t="n">
        <v>11</v>
      </c>
      <c r="AH31" t="n">
        <v>226395.1998632171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7.9232</v>
      </c>
      <c r="E32" t="n">
        <v>12.62</v>
      </c>
      <c r="F32" t="n">
        <v>10.53</v>
      </c>
      <c r="G32" t="n">
        <v>78.97</v>
      </c>
      <c r="H32" t="n">
        <v>1.51</v>
      </c>
      <c r="I32" t="n">
        <v>8</v>
      </c>
      <c r="J32" t="n">
        <v>99.13</v>
      </c>
      <c r="K32" t="n">
        <v>37.55</v>
      </c>
      <c r="L32" t="n">
        <v>8.5</v>
      </c>
      <c r="M32" t="n">
        <v>6</v>
      </c>
      <c r="N32" t="n">
        <v>13.07</v>
      </c>
      <c r="O32" t="n">
        <v>12459.56</v>
      </c>
      <c r="P32" t="n">
        <v>78.33</v>
      </c>
      <c r="Q32" t="n">
        <v>197.77</v>
      </c>
      <c r="R32" t="n">
        <v>31.62</v>
      </c>
      <c r="S32" t="n">
        <v>25.4</v>
      </c>
      <c r="T32" t="n">
        <v>2264.16</v>
      </c>
      <c r="U32" t="n">
        <v>0.8</v>
      </c>
      <c r="V32" t="n">
        <v>0.88</v>
      </c>
      <c r="W32" t="n">
        <v>2.95</v>
      </c>
      <c r="X32" t="n">
        <v>0.14</v>
      </c>
      <c r="Y32" t="n">
        <v>1</v>
      </c>
      <c r="Z32" t="n">
        <v>10</v>
      </c>
      <c r="AA32" t="n">
        <v>182.9299933892397</v>
      </c>
      <c r="AB32" t="n">
        <v>250.2928872567784</v>
      </c>
      <c r="AC32" t="n">
        <v>226.4052853853378</v>
      </c>
      <c r="AD32" t="n">
        <v>182929.9933892397</v>
      </c>
      <c r="AE32" t="n">
        <v>250292.8872567784</v>
      </c>
      <c r="AF32" t="n">
        <v>2.100791222266325e-06</v>
      </c>
      <c r="AG32" t="n">
        <v>11</v>
      </c>
      <c r="AH32" t="n">
        <v>226405.2853853378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7.925</v>
      </c>
      <c r="E33" t="n">
        <v>12.62</v>
      </c>
      <c r="F33" t="n">
        <v>10.53</v>
      </c>
      <c r="G33" t="n">
        <v>78.95</v>
      </c>
      <c r="H33" t="n">
        <v>1.55</v>
      </c>
      <c r="I33" t="n">
        <v>8</v>
      </c>
      <c r="J33" t="n">
        <v>99.44</v>
      </c>
      <c r="K33" t="n">
        <v>37.55</v>
      </c>
      <c r="L33" t="n">
        <v>8.75</v>
      </c>
      <c r="M33" t="n">
        <v>6</v>
      </c>
      <c r="N33" t="n">
        <v>13.14</v>
      </c>
      <c r="O33" t="n">
        <v>12497.98</v>
      </c>
      <c r="P33" t="n">
        <v>77.83</v>
      </c>
      <c r="Q33" t="n">
        <v>197.76</v>
      </c>
      <c r="R33" t="n">
        <v>31.62</v>
      </c>
      <c r="S33" t="n">
        <v>25.4</v>
      </c>
      <c r="T33" t="n">
        <v>2264.16</v>
      </c>
      <c r="U33" t="n">
        <v>0.8</v>
      </c>
      <c r="V33" t="n">
        <v>0.88</v>
      </c>
      <c r="W33" t="n">
        <v>2.95</v>
      </c>
      <c r="X33" t="n">
        <v>0.14</v>
      </c>
      <c r="Y33" t="n">
        <v>1</v>
      </c>
      <c r="Z33" t="n">
        <v>10</v>
      </c>
      <c r="AA33" t="n">
        <v>182.5687629782168</v>
      </c>
      <c r="AB33" t="n">
        <v>249.7986358720561</v>
      </c>
      <c r="AC33" t="n">
        <v>225.9582046590871</v>
      </c>
      <c r="AD33" t="n">
        <v>182568.7629782168</v>
      </c>
      <c r="AE33" t="n">
        <v>249798.6358720561</v>
      </c>
      <c r="AF33" t="n">
        <v>2.101268481984631e-06</v>
      </c>
      <c r="AG33" t="n">
        <v>11</v>
      </c>
      <c r="AH33" t="n">
        <v>225958.2046590871</v>
      </c>
    </row>
    <row r="34">
      <c r="A34" t="n">
        <v>32</v>
      </c>
      <c r="B34" t="n">
        <v>40</v>
      </c>
      <c r="C34" t="inlineStr">
        <is>
          <t xml:space="preserve">CONCLUIDO	</t>
        </is>
      </c>
      <c r="D34" t="n">
        <v>7.9245</v>
      </c>
      <c r="E34" t="n">
        <v>12.62</v>
      </c>
      <c r="F34" t="n">
        <v>10.53</v>
      </c>
      <c r="G34" t="n">
        <v>78.95999999999999</v>
      </c>
      <c r="H34" t="n">
        <v>1.59</v>
      </c>
      <c r="I34" t="n">
        <v>8</v>
      </c>
      <c r="J34" t="n">
        <v>99.75</v>
      </c>
      <c r="K34" t="n">
        <v>37.55</v>
      </c>
      <c r="L34" t="n">
        <v>9</v>
      </c>
      <c r="M34" t="n">
        <v>6</v>
      </c>
      <c r="N34" t="n">
        <v>13.2</v>
      </c>
      <c r="O34" t="n">
        <v>12536.43</v>
      </c>
      <c r="P34" t="n">
        <v>76.88</v>
      </c>
      <c r="Q34" t="n">
        <v>197.77</v>
      </c>
      <c r="R34" t="n">
        <v>31.63</v>
      </c>
      <c r="S34" t="n">
        <v>25.4</v>
      </c>
      <c r="T34" t="n">
        <v>2271.47</v>
      </c>
      <c r="U34" t="n">
        <v>0.8</v>
      </c>
      <c r="V34" t="n">
        <v>0.88</v>
      </c>
      <c r="W34" t="n">
        <v>2.95</v>
      </c>
      <c r="X34" t="n">
        <v>0.14</v>
      </c>
      <c r="Y34" t="n">
        <v>1</v>
      </c>
      <c r="Z34" t="n">
        <v>10</v>
      </c>
      <c r="AA34" t="n">
        <v>181.9213202096628</v>
      </c>
      <c r="AB34" t="n">
        <v>248.912776112962</v>
      </c>
      <c r="AC34" t="n">
        <v>225.1568901120887</v>
      </c>
      <c r="AD34" t="n">
        <v>181921.3202096628</v>
      </c>
      <c r="AE34" t="n">
        <v>248912.776112962</v>
      </c>
      <c r="AF34" t="n">
        <v>2.101135909840658e-06</v>
      </c>
      <c r="AG34" t="n">
        <v>11</v>
      </c>
      <c r="AH34" t="n">
        <v>225156.8901120887</v>
      </c>
    </row>
    <row r="35">
      <c r="A35" t="n">
        <v>33</v>
      </c>
      <c r="B35" t="n">
        <v>40</v>
      </c>
      <c r="C35" t="inlineStr">
        <is>
          <t xml:space="preserve">CONCLUIDO	</t>
        </is>
      </c>
      <c r="D35" t="n">
        <v>7.9528</v>
      </c>
      <c r="E35" t="n">
        <v>12.57</v>
      </c>
      <c r="F35" t="n">
        <v>10.5</v>
      </c>
      <c r="G35" t="n">
        <v>90.02</v>
      </c>
      <c r="H35" t="n">
        <v>1.63</v>
      </c>
      <c r="I35" t="n">
        <v>7</v>
      </c>
      <c r="J35" t="n">
        <v>100.06</v>
      </c>
      <c r="K35" t="n">
        <v>37.55</v>
      </c>
      <c r="L35" t="n">
        <v>9.25</v>
      </c>
      <c r="M35" t="n">
        <v>5</v>
      </c>
      <c r="N35" t="n">
        <v>13.26</v>
      </c>
      <c r="O35" t="n">
        <v>12574.9</v>
      </c>
      <c r="P35" t="n">
        <v>76.81</v>
      </c>
      <c r="Q35" t="n">
        <v>197.78</v>
      </c>
      <c r="R35" t="n">
        <v>30.87</v>
      </c>
      <c r="S35" t="n">
        <v>25.4</v>
      </c>
      <c r="T35" t="n">
        <v>1894.09</v>
      </c>
      <c r="U35" t="n">
        <v>0.82</v>
      </c>
      <c r="V35" t="n">
        <v>0.89</v>
      </c>
      <c r="W35" t="n">
        <v>2.95</v>
      </c>
      <c r="X35" t="n">
        <v>0.11</v>
      </c>
      <c r="Y35" t="n">
        <v>1</v>
      </c>
      <c r="Z35" t="n">
        <v>10</v>
      </c>
      <c r="AA35" t="n">
        <v>181.5258832369222</v>
      </c>
      <c r="AB35" t="n">
        <v>248.3717218014105</v>
      </c>
      <c r="AC35" t="n">
        <v>224.667473264657</v>
      </c>
      <c r="AD35" t="n">
        <v>181525.8832369222</v>
      </c>
      <c r="AE35" t="n">
        <v>248371.7218014105</v>
      </c>
      <c r="AF35" t="n">
        <v>2.108639493189574e-06</v>
      </c>
      <c r="AG35" t="n">
        <v>11</v>
      </c>
      <c r="AH35" t="n">
        <v>224667.473264657</v>
      </c>
    </row>
    <row r="36">
      <c r="A36" t="n">
        <v>34</v>
      </c>
      <c r="B36" t="n">
        <v>40</v>
      </c>
      <c r="C36" t="inlineStr">
        <is>
          <t xml:space="preserve">CONCLUIDO	</t>
        </is>
      </c>
      <c r="D36" t="n">
        <v>7.9516</v>
      </c>
      <c r="E36" t="n">
        <v>12.58</v>
      </c>
      <c r="F36" t="n">
        <v>10.5</v>
      </c>
      <c r="G36" t="n">
        <v>90.03</v>
      </c>
      <c r="H36" t="n">
        <v>1.67</v>
      </c>
      <c r="I36" t="n">
        <v>7</v>
      </c>
      <c r="J36" t="n">
        <v>100.37</v>
      </c>
      <c r="K36" t="n">
        <v>37.55</v>
      </c>
      <c r="L36" t="n">
        <v>9.5</v>
      </c>
      <c r="M36" t="n">
        <v>5</v>
      </c>
      <c r="N36" t="n">
        <v>13.32</v>
      </c>
      <c r="O36" t="n">
        <v>12613.39</v>
      </c>
      <c r="P36" t="n">
        <v>76.69</v>
      </c>
      <c r="Q36" t="n">
        <v>197.75</v>
      </c>
      <c r="R36" t="n">
        <v>30.93</v>
      </c>
      <c r="S36" t="n">
        <v>25.4</v>
      </c>
      <c r="T36" t="n">
        <v>1924.8</v>
      </c>
      <c r="U36" t="n">
        <v>0.82</v>
      </c>
      <c r="V36" t="n">
        <v>0.89</v>
      </c>
      <c r="W36" t="n">
        <v>2.95</v>
      </c>
      <c r="X36" t="n">
        <v>0.11</v>
      </c>
      <c r="Y36" t="n">
        <v>1</v>
      </c>
      <c r="Z36" t="n">
        <v>10</v>
      </c>
      <c r="AA36" t="n">
        <v>181.4554313181092</v>
      </c>
      <c r="AB36" t="n">
        <v>248.2753263779714</v>
      </c>
      <c r="AC36" t="n">
        <v>224.580277685139</v>
      </c>
      <c r="AD36" t="n">
        <v>181455.4313181092</v>
      </c>
      <c r="AE36" t="n">
        <v>248275.3263779714</v>
      </c>
      <c r="AF36" t="n">
        <v>2.108321320044037e-06</v>
      </c>
      <c r="AG36" t="n">
        <v>11</v>
      </c>
      <c r="AH36" t="n">
        <v>224580.277685139</v>
      </c>
    </row>
    <row r="37">
      <c r="A37" t="n">
        <v>35</v>
      </c>
      <c r="B37" t="n">
        <v>40</v>
      </c>
      <c r="C37" t="inlineStr">
        <is>
          <t xml:space="preserve">CONCLUIDO	</t>
        </is>
      </c>
      <c r="D37" t="n">
        <v>7.9461</v>
      </c>
      <c r="E37" t="n">
        <v>12.58</v>
      </c>
      <c r="F37" t="n">
        <v>10.51</v>
      </c>
      <c r="G37" t="n">
        <v>90.11</v>
      </c>
      <c r="H37" t="n">
        <v>1.7</v>
      </c>
      <c r="I37" t="n">
        <v>7</v>
      </c>
      <c r="J37" t="n">
        <v>100.69</v>
      </c>
      <c r="K37" t="n">
        <v>37.55</v>
      </c>
      <c r="L37" t="n">
        <v>9.75</v>
      </c>
      <c r="M37" t="n">
        <v>5</v>
      </c>
      <c r="N37" t="n">
        <v>13.38</v>
      </c>
      <c r="O37" t="n">
        <v>12651.91</v>
      </c>
      <c r="P37" t="n">
        <v>76.40000000000001</v>
      </c>
      <c r="Q37" t="n">
        <v>197.75</v>
      </c>
      <c r="R37" t="n">
        <v>31.2</v>
      </c>
      <c r="S37" t="n">
        <v>25.4</v>
      </c>
      <c r="T37" t="n">
        <v>2060.42</v>
      </c>
      <c r="U37" t="n">
        <v>0.8100000000000001</v>
      </c>
      <c r="V37" t="n">
        <v>0.89</v>
      </c>
      <c r="W37" t="n">
        <v>2.95</v>
      </c>
      <c r="X37" t="n">
        <v>0.12</v>
      </c>
      <c r="Y37" t="n">
        <v>1</v>
      </c>
      <c r="Z37" t="n">
        <v>10</v>
      </c>
      <c r="AA37" t="n">
        <v>181.333955074778</v>
      </c>
      <c r="AB37" t="n">
        <v>248.109117222692</v>
      </c>
      <c r="AC37" t="n">
        <v>224.4299312983634</v>
      </c>
      <c r="AD37" t="n">
        <v>181333.955074778</v>
      </c>
      <c r="AE37" t="n">
        <v>248109.117222692</v>
      </c>
      <c r="AF37" t="n">
        <v>2.106863026460326e-06</v>
      </c>
      <c r="AG37" t="n">
        <v>11</v>
      </c>
      <c r="AH37" t="n">
        <v>224429.9312983634</v>
      </c>
    </row>
    <row r="38">
      <c r="A38" t="n">
        <v>36</v>
      </c>
      <c r="B38" t="n">
        <v>40</v>
      </c>
      <c r="C38" t="inlineStr">
        <is>
          <t xml:space="preserve">CONCLUIDO	</t>
        </is>
      </c>
      <c r="D38" t="n">
        <v>7.9444</v>
      </c>
      <c r="E38" t="n">
        <v>12.59</v>
      </c>
      <c r="F38" t="n">
        <v>10.52</v>
      </c>
      <c r="G38" t="n">
        <v>90.13</v>
      </c>
      <c r="H38" t="n">
        <v>1.74</v>
      </c>
      <c r="I38" t="n">
        <v>7</v>
      </c>
      <c r="J38" t="n">
        <v>101</v>
      </c>
      <c r="K38" t="n">
        <v>37.55</v>
      </c>
      <c r="L38" t="n">
        <v>10</v>
      </c>
      <c r="M38" t="n">
        <v>5</v>
      </c>
      <c r="N38" t="n">
        <v>13.45</v>
      </c>
      <c r="O38" t="n">
        <v>12690.46</v>
      </c>
      <c r="P38" t="n">
        <v>75.64</v>
      </c>
      <c r="Q38" t="n">
        <v>197.76</v>
      </c>
      <c r="R38" t="n">
        <v>31.22</v>
      </c>
      <c r="S38" t="n">
        <v>25.4</v>
      </c>
      <c r="T38" t="n">
        <v>2071.08</v>
      </c>
      <c r="U38" t="n">
        <v>0.8100000000000001</v>
      </c>
      <c r="V38" t="n">
        <v>0.88</v>
      </c>
      <c r="W38" t="n">
        <v>2.95</v>
      </c>
      <c r="X38" t="n">
        <v>0.12</v>
      </c>
      <c r="Y38" t="n">
        <v>1</v>
      </c>
      <c r="Z38" t="n">
        <v>10</v>
      </c>
      <c r="AA38" t="n">
        <v>180.8535057093297</v>
      </c>
      <c r="AB38" t="n">
        <v>247.451745204956</v>
      </c>
      <c r="AC38" t="n">
        <v>223.8352979433725</v>
      </c>
      <c r="AD38" t="n">
        <v>180853.5057093297</v>
      </c>
      <c r="AE38" t="n">
        <v>247451.745204956</v>
      </c>
      <c r="AF38" t="n">
        <v>2.106412281170815e-06</v>
      </c>
      <c r="AG38" t="n">
        <v>11</v>
      </c>
      <c r="AH38" t="n">
        <v>223835.2979433725</v>
      </c>
    </row>
    <row r="39">
      <c r="A39" t="n">
        <v>37</v>
      </c>
      <c r="B39" t="n">
        <v>40</v>
      </c>
      <c r="C39" t="inlineStr">
        <is>
          <t xml:space="preserve">CONCLUIDO	</t>
        </is>
      </c>
      <c r="D39" t="n">
        <v>7.9449</v>
      </c>
      <c r="E39" t="n">
        <v>12.59</v>
      </c>
      <c r="F39" t="n">
        <v>10.51</v>
      </c>
      <c r="G39" t="n">
        <v>90.12</v>
      </c>
      <c r="H39" t="n">
        <v>1.78</v>
      </c>
      <c r="I39" t="n">
        <v>7</v>
      </c>
      <c r="J39" t="n">
        <v>101.31</v>
      </c>
      <c r="K39" t="n">
        <v>37.55</v>
      </c>
      <c r="L39" t="n">
        <v>10.25</v>
      </c>
      <c r="M39" t="n">
        <v>4</v>
      </c>
      <c r="N39" t="n">
        <v>13.51</v>
      </c>
      <c r="O39" t="n">
        <v>12729.03</v>
      </c>
      <c r="P39" t="n">
        <v>75.08</v>
      </c>
      <c r="Q39" t="n">
        <v>197.8</v>
      </c>
      <c r="R39" t="n">
        <v>31.21</v>
      </c>
      <c r="S39" t="n">
        <v>25.4</v>
      </c>
      <c r="T39" t="n">
        <v>2063.57</v>
      </c>
      <c r="U39" t="n">
        <v>0.8100000000000001</v>
      </c>
      <c r="V39" t="n">
        <v>0.88</v>
      </c>
      <c r="W39" t="n">
        <v>2.95</v>
      </c>
      <c r="X39" t="n">
        <v>0.12</v>
      </c>
      <c r="Y39" t="n">
        <v>1</v>
      </c>
      <c r="Z39" t="n">
        <v>10</v>
      </c>
      <c r="AA39" t="n">
        <v>180.4414597542859</v>
      </c>
      <c r="AB39" t="n">
        <v>246.8879657510807</v>
      </c>
      <c r="AC39" t="n">
        <v>223.3253248093054</v>
      </c>
      <c r="AD39" t="n">
        <v>180441.4597542859</v>
      </c>
      <c r="AE39" t="n">
        <v>246887.9657510807</v>
      </c>
      <c r="AF39" t="n">
        <v>2.106544853314788e-06</v>
      </c>
      <c r="AG39" t="n">
        <v>11</v>
      </c>
      <c r="AH39" t="n">
        <v>223325.3248093054</v>
      </c>
    </row>
    <row r="40">
      <c r="A40" t="n">
        <v>38</v>
      </c>
      <c r="B40" t="n">
        <v>40</v>
      </c>
      <c r="C40" t="inlineStr">
        <is>
          <t xml:space="preserve">CONCLUIDO	</t>
        </is>
      </c>
      <c r="D40" t="n">
        <v>7.9475</v>
      </c>
      <c r="E40" t="n">
        <v>12.58</v>
      </c>
      <c r="F40" t="n">
        <v>10.51</v>
      </c>
      <c r="G40" t="n">
        <v>90.09</v>
      </c>
      <c r="H40" t="n">
        <v>1.82</v>
      </c>
      <c r="I40" t="n">
        <v>7</v>
      </c>
      <c r="J40" t="n">
        <v>101.62</v>
      </c>
      <c r="K40" t="n">
        <v>37.55</v>
      </c>
      <c r="L40" t="n">
        <v>10.5</v>
      </c>
      <c r="M40" t="n">
        <v>2</v>
      </c>
      <c r="N40" t="n">
        <v>13.57</v>
      </c>
      <c r="O40" t="n">
        <v>12767.62</v>
      </c>
      <c r="P40" t="n">
        <v>74.59</v>
      </c>
      <c r="Q40" t="n">
        <v>197.79</v>
      </c>
      <c r="R40" t="n">
        <v>31.07</v>
      </c>
      <c r="S40" t="n">
        <v>25.4</v>
      </c>
      <c r="T40" t="n">
        <v>1996.2</v>
      </c>
      <c r="U40" t="n">
        <v>0.82</v>
      </c>
      <c r="V40" t="n">
        <v>0.89</v>
      </c>
      <c r="W40" t="n">
        <v>2.95</v>
      </c>
      <c r="X40" t="n">
        <v>0.12</v>
      </c>
      <c r="Y40" t="n">
        <v>1</v>
      </c>
      <c r="Z40" t="n">
        <v>10</v>
      </c>
      <c r="AA40" t="n">
        <v>180.0809852793827</v>
      </c>
      <c r="AB40" t="n">
        <v>246.394748671507</v>
      </c>
      <c r="AC40" t="n">
        <v>222.8791796755716</v>
      </c>
      <c r="AD40" t="n">
        <v>180080.9852793827</v>
      </c>
      <c r="AE40" t="n">
        <v>246394.748671507</v>
      </c>
      <c r="AF40" t="n">
        <v>2.107234228463452e-06</v>
      </c>
      <c r="AG40" t="n">
        <v>11</v>
      </c>
      <c r="AH40" t="n">
        <v>222879.1796755716</v>
      </c>
    </row>
    <row r="41">
      <c r="A41" t="n">
        <v>39</v>
      </c>
      <c r="B41" t="n">
        <v>40</v>
      </c>
      <c r="C41" t="inlineStr">
        <is>
          <t xml:space="preserve">CONCLUIDO	</t>
        </is>
      </c>
      <c r="D41" t="n">
        <v>7.9456</v>
      </c>
      <c r="E41" t="n">
        <v>12.59</v>
      </c>
      <c r="F41" t="n">
        <v>10.51</v>
      </c>
      <c r="G41" t="n">
        <v>90.11</v>
      </c>
      <c r="H41" t="n">
        <v>1.86</v>
      </c>
      <c r="I41" t="n">
        <v>7</v>
      </c>
      <c r="J41" t="n">
        <v>101.94</v>
      </c>
      <c r="K41" t="n">
        <v>37.55</v>
      </c>
      <c r="L41" t="n">
        <v>10.75</v>
      </c>
      <c r="M41" t="n">
        <v>2</v>
      </c>
      <c r="N41" t="n">
        <v>13.64</v>
      </c>
      <c r="O41" t="n">
        <v>12806.24</v>
      </c>
      <c r="P41" t="n">
        <v>74.47</v>
      </c>
      <c r="Q41" t="n">
        <v>197.79</v>
      </c>
      <c r="R41" t="n">
        <v>31.09</v>
      </c>
      <c r="S41" t="n">
        <v>25.4</v>
      </c>
      <c r="T41" t="n">
        <v>2005.34</v>
      </c>
      <c r="U41" t="n">
        <v>0.82</v>
      </c>
      <c r="V41" t="n">
        <v>0.89</v>
      </c>
      <c r="W41" t="n">
        <v>2.95</v>
      </c>
      <c r="X41" t="n">
        <v>0.12</v>
      </c>
      <c r="Y41" t="n">
        <v>1</v>
      </c>
      <c r="Z41" t="n">
        <v>10</v>
      </c>
      <c r="AA41" t="n">
        <v>180.0169498116164</v>
      </c>
      <c r="AB41" t="n">
        <v>246.3071325194636</v>
      </c>
      <c r="AC41" t="n">
        <v>222.7999254861092</v>
      </c>
      <c r="AD41" t="n">
        <v>180016.9498116164</v>
      </c>
      <c r="AE41" t="n">
        <v>246307.1325194636</v>
      </c>
      <c r="AF41" t="n">
        <v>2.106730454316351e-06</v>
      </c>
      <c r="AG41" t="n">
        <v>11</v>
      </c>
      <c r="AH41" t="n">
        <v>222799.9254861092</v>
      </c>
    </row>
    <row r="42">
      <c r="A42" t="n">
        <v>40</v>
      </c>
      <c r="B42" t="n">
        <v>40</v>
      </c>
      <c r="C42" t="inlineStr">
        <is>
          <t xml:space="preserve">CONCLUIDO	</t>
        </is>
      </c>
      <c r="D42" t="n">
        <v>7.9442</v>
      </c>
      <c r="E42" t="n">
        <v>12.59</v>
      </c>
      <c r="F42" t="n">
        <v>10.52</v>
      </c>
      <c r="G42" t="n">
        <v>90.13</v>
      </c>
      <c r="H42" t="n">
        <v>1.89</v>
      </c>
      <c r="I42" t="n">
        <v>7</v>
      </c>
      <c r="J42" t="n">
        <v>102.25</v>
      </c>
      <c r="K42" t="n">
        <v>37.55</v>
      </c>
      <c r="L42" t="n">
        <v>11</v>
      </c>
      <c r="M42" t="n">
        <v>1</v>
      </c>
      <c r="N42" t="n">
        <v>13.7</v>
      </c>
      <c r="O42" t="n">
        <v>12844.88</v>
      </c>
      <c r="P42" t="n">
        <v>74.41</v>
      </c>
      <c r="Q42" t="n">
        <v>197.87</v>
      </c>
      <c r="R42" t="n">
        <v>31.09</v>
      </c>
      <c r="S42" t="n">
        <v>25.4</v>
      </c>
      <c r="T42" t="n">
        <v>2006.77</v>
      </c>
      <c r="U42" t="n">
        <v>0.82</v>
      </c>
      <c r="V42" t="n">
        <v>0.88</v>
      </c>
      <c r="W42" t="n">
        <v>2.96</v>
      </c>
      <c r="X42" t="n">
        <v>0.12</v>
      </c>
      <c r="Y42" t="n">
        <v>1</v>
      </c>
      <c r="Z42" t="n">
        <v>10</v>
      </c>
      <c r="AA42" t="n">
        <v>180.0128582028305</v>
      </c>
      <c r="AB42" t="n">
        <v>246.3015341998139</v>
      </c>
      <c r="AC42" t="n">
        <v>222.7948614622295</v>
      </c>
      <c r="AD42" t="n">
        <v>180012.8582028305</v>
      </c>
      <c r="AE42" t="n">
        <v>246301.5341998138</v>
      </c>
      <c r="AF42" t="n">
        <v>2.106359252313225e-06</v>
      </c>
      <c r="AG42" t="n">
        <v>11</v>
      </c>
      <c r="AH42" t="n">
        <v>222794.8614622295</v>
      </c>
    </row>
    <row r="43">
      <c r="A43" t="n">
        <v>41</v>
      </c>
      <c r="B43" t="n">
        <v>40</v>
      </c>
      <c r="C43" t="inlineStr">
        <is>
          <t xml:space="preserve">CONCLUIDO	</t>
        </is>
      </c>
      <c r="D43" t="n">
        <v>7.9694</v>
      </c>
      <c r="E43" t="n">
        <v>12.55</v>
      </c>
      <c r="F43" t="n">
        <v>10.49</v>
      </c>
      <c r="G43" t="n">
        <v>104.95</v>
      </c>
      <c r="H43" t="n">
        <v>1.93</v>
      </c>
      <c r="I43" t="n">
        <v>6</v>
      </c>
      <c r="J43" t="n">
        <v>102.56</v>
      </c>
      <c r="K43" t="n">
        <v>37.55</v>
      </c>
      <c r="L43" t="n">
        <v>11.25</v>
      </c>
      <c r="M43" t="n">
        <v>0</v>
      </c>
      <c r="N43" t="n">
        <v>13.76</v>
      </c>
      <c r="O43" t="n">
        <v>12883.55</v>
      </c>
      <c r="P43" t="n">
        <v>74.26000000000001</v>
      </c>
      <c r="Q43" t="n">
        <v>197.87</v>
      </c>
      <c r="R43" t="n">
        <v>30.46</v>
      </c>
      <c r="S43" t="n">
        <v>25.4</v>
      </c>
      <c r="T43" t="n">
        <v>1693.81</v>
      </c>
      <c r="U43" t="n">
        <v>0.83</v>
      </c>
      <c r="V43" t="n">
        <v>0.89</v>
      </c>
      <c r="W43" t="n">
        <v>2.95</v>
      </c>
      <c r="X43" t="n">
        <v>0.1</v>
      </c>
      <c r="Y43" t="n">
        <v>1</v>
      </c>
      <c r="Z43" t="n">
        <v>10</v>
      </c>
      <c r="AA43" t="n">
        <v>179.5998962391809</v>
      </c>
      <c r="AB43" t="n">
        <v>245.7365014225527</v>
      </c>
      <c r="AC43" t="n">
        <v>222.2837546202015</v>
      </c>
      <c r="AD43" t="n">
        <v>179599.8962391809</v>
      </c>
      <c r="AE43" t="n">
        <v>245736.5014225527</v>
      </c>
      <c r="AF43" t="n">
        <v>2.113040888369504e-06</v>
      </c>
      <c r="AG43" t="n">
        <v>11</v>
      </c>
      <c r="AH43" t="n">
        <v>222283.7546202015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4.7907</v>
      </c>
      <c r="E2" t="n">
        <v>20.87</v>
      </c>
      <c r="F2" t="n">
        <v>13.15</v>
      </c>
      <c r="G2" t="n">
        <v>5.89</v>
      </c>
      <c r="H2" t="n">
        <v>0.09</v>
      </c>
      <c r="I2" t="n">
        <v>134</v>
      </c>
      <c r="J2" t="n">
        <v>194.77</v>
      </c>
      <c r="K2" t="n">
        <v>54.38</v>
      </c>
      <c r="L2" t="n">
        <v>1</v>
      </c>
      <c r="M2" t="n">
        <v>132</v>
      </c>
      <c r="N2" t="n">
        <v>39.4</v>
      </c>
      <c r="O2" t="n">
        <v>24256.19</v>
      </c>
      <c r="P2" t="n">
        <v>185.3</v>
      </c>
      <c r="Q2" t="n">
        <v>198.06</v>
      </c>
      <c r="R2" t="n">
        <v>112.73</v>
      </c>
      <c r="S2" t="n">
        <v>25.4</v>
      </c>
      <c r="T2" t="n">
        <v>42190.71</v>
      </c>
      <c r="U2" t="n">
        <v>0.23</v>
      </c>
      <c r="V2" t="n">
        <v>0.71</v>
      </c>
      <c r="W2" t="n">
        <v>3.17</v>
      </c>
      <c r="X2" t="n">
        <v>2.75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5.281</v>
      </c>
      <c r="E3" t="n">
        <v>18.94</v>
      </c>
      <c r="F3" t="n">
        <v>12.45</v>
      </c>
      <c r="G3" t="n">
        <v>7.33</v>
      </c>
      <c r="H3" t="n">
        <v>0.11</v>
      </c>
      <c r="I3" t="n">
        <v>102</v>
      </c>
      <c r="J3" t="n">
        <v>195.16</v>
      </c>
      <c r="K3" t="n">
        <v>54.38</v>
      </c>
      <c r="L3" t="n">
        <v>1.25</v>
      </c>
      <c r="M3" t="n">
        <v>100</v>
      </c>
      <c r="N3" t="n">
        <v>39.53</v>
      </c>
      <c r="O3" t="n">
        <v>24303.87</v>
      </c>
      <c r="P3" t="n">
        <v>175.46</v>
      </c>
      <c r="Q3" t="n">
        <v>197.99</v>
      </c>
      <c r="R3" t="n">
        <v>91.52</v>
      </c>
      <c r="S3" t="n">
        <v>25.4</v>
      </c>
      <c r="T3" t="n">
        <v>31744.69</v>
      </c>
      <c r="U3" t="n">
        <v>0.28</v>
      </c>
      <c r="V3" t="n">
        <v>0.75</v>
      </c>
      <c r="W3" t="n">
        <v>3.1</v>
      </c>
      <c r="X3" t="n">
        <v>2.06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5.6361</v>
      </c>
      <c r="E4" t="n">
        <v>17.74</v>
      </c>
      <c r="F4" t="n">
        <v>12.04</v>
      </c>
      <c r="G4" t="n">
        <v>8.81</v>
      </c>
      <c r="H4" t="n">
        <v>0.14</v>
      </c>
      <c r="I4" t="n">
        <v>82</v>
      </c>
      <c r="J4" t="n">
        <v>195.55</v>
      </c>
      <c r="K4" t="n">
        <v>54.38</v>
      </c>
      <c r="L4" t="n">
        <v>1.5</v>
      </c>
      <c r="M4" t="n">
        <v>80</v>
      </c>
      <c r="N4" t="n">
        <v>39.67</v>
      </c>
      <c r="O4" t="n">
        <v>24351.61</v>
      </c>
      <c r="P4" t="n">
        <v>169.51</v>
      </c>
      <c r="Q4" t="n">
        <v>198.08</v>
      </c>
      <c r="R4" t="n">
        <v>78.56</v>
      </c>
      <c r="S4" t="n">
        <v>25.4</v>
      </c>
      <c r="T4" t="n">
        <v>25365.62</v>
      </c>
      <c r="U4" t="n">
        <v>0.32</v>
      </c>
      <c r="V4" t="n">
        <v>0.77</v>
      </c>
      <c r="W4" t="n">
        <v>3.07</v>
      </c>
      <c r="X4" t="n">
        <v>1.64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5.8952</v>
      </c>
      <c r="E5" t="n">
        <v>16.96</v>
      </c>
      <c r="F5" t="n">
        <v>11.76</v>
      </c>
      <c r="G5" t="n">
        <v>10.23</v>
      </c>
      <c r="H5" t="n">
        <v>0.16</v>
      </c>
      <c r="I5" t="n">
        <v>69</v>
      </c>
      <c r="J5" t="n">
        <v>195.93</v>
      </c>
      <c r="K5" t="n">
        <v>54.38</v>
      </c>
      <c r="L5" t="n">
        <v>1.75</v>
      </c>
      <c r="M5" t="n">
        <v>67</v>
      </c>
      <c r="N5" t="n">
        <v>39.81</v>
      </c>
      <c r="O5" t="n">
        <v>24399.39</v>
      </c>
      <c r="P5" t="n">
        <v>165.55</v>
      </c>
      <c r="Q5" t="n">
        <v>197.97</v>
      </c>
      <c r="R5" t="n">
        <v>69.93000000000001</v>
      </c>
      <c r="S5" t="n">
        <v>25.4</v>
      </c>
      <c r="T5" t="n">
        <v>21117.93</v>
      </c>
      <c r="U5" t="n">
        <v>0.36</v>
      </c>
      <c r="V5" t="n">
        <v>0.79</v>
      </c>
      <c r="W5" t="n">
        <v>3.05</v>
      </c>
      <c r="X5" t="n">
        <v>1.37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6.0884</v>
      </c>
      <c r="E6" t="n">
        <v>16.42</v>
      </c>
      <c r="F6" t="n">
        <v>11.57</v>
      </c>
      <c r="G6" t="n">
        <v>11.57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162.81</v>
      </c>
      <c r="Q6" t="n">
        <v>198</v>
      </c>
      <c r="R6" t="n">
        <v>64.13</v>
      </c>
      <c r="S6" t="n">
        <v>25.4</v>
      </c>
      <c r="T6" t="n">
        <v>18263.09</v>
      </c>
      <c r="U6" t="n">
        <v>0.4</v>
      </c>
      <c r="V6" t="n">
        <v>0.8</v>
      </c>
      <c r="W6" t="n">
        <v>3.03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6.2725</v>
      </c>
      <c r="E7" t="n">
        <v>15.94</v>
      </c>
      <c r="F7" t="n">
        <v>11.4</v>
      </c>
      <c r="G7" t="n">
        <v>13.16</v>
      </c>
      <c r="H7" t="n">
        <v>0.2</v>
      </c>
      <c r="I7" t="n">
        <v>52</v>
      </c>
      <c r="J7" t="n">
        <v>196.71</v>
      </c>
      <c r="K7" t="n">
        <v>54.38</v>
      </c>
      <c r="L7" t="n">
        <v>2.25</v>
      </c>
      <c r="M7" t="n">
        <v>50</v>
      </c>
      <c r="N7" t="n">
        <v>40.08</v>
      </c>
      <c r="O7" t="n">
        <v>24495.09</v>
      </c>
      <c r="P7" t="n">
        <v>160.3</v>
      </c>
      <c r="Q7" t="n">
        <v>197.79</v>
      </c>
      <c r="R7" t="n">
        <v>59.27</v>
      </c>
      <c r="S7" t="n">
        <v>25.4</v>
      </c>
      <c r="T7" t="n">
        <v>15871.69</v>
      </c>
      <c r="U7" t="n">
        <v>0.43</v>
      </c>
      <c r="V7" t="n">
        <v>0.82</v>
      </c>
      <c r="W7" t="n">
        <v>3.01</v>
      </c>
      <c r="X7" t="n">
        <v>1.01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6.3817</v>
      </c>
      <c r="E8" t="n">
        <v>15.67</v>
      </c>
      <c r="F8" t="n">
        <v>11.33</v>
      </c>
      <c r="G8" t="n">
        <v>14.46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159.14</v>
      </c>
      <c r="Q8" t="n">
        <v>197.93</v>
      </c>
      <c r="R8" t="n">
        <v>56.2</v>
      </c>
      <c r="S8" t="n">
        <v>25.4</v>
      </c>
      <c r="T8" t="n">
        <v>14362.51</v>
      </c>
      <c r="U8" t="n">
        <v>0.45</v>
      </c>
      <c r="V8" t="n">
        <v>0.82</v>
      </c>
      <c r="W8" t="n">
        <v>3.02</v>
      </c>
      <c r="X8" t="n">
        <v>0.93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6.5043</v>
      </c>
      <c r="E9" t="n">
        <v>15.37</v>
      </c>
      <c r="F9" t="n">
        <v>11.22</v>
      </c>
      <c r="G9" t="n">
        <v>16.03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157.56</v>
      </c>
      <c r="Q9" t="n">
        <v>197.89</v>
      </c>
      <c r="R9" t="n">
        <v>53.43</v>
      </c>
      <c r="S9" t="n">
        <v>25.4</v>
      </c>
      <c r="T9" t="n">
        <v>13000.73</v>
      </c>
      <c r="U9" t="n">
        <v>0.48</v>
      </c>
      <c r="V9" t="n">
        <v>0.83</v>
      </c>
      <c r="W9" t="n">
        <v>3</v>
      </c>
      <c r="X9" t="n">
        <v>0.83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6.578</v>
      </c>
      <c r="E10" t="n">
        <v>15.2</v>
      </c>
      <c r="F10" t="n">
        <v>11.17</v>
      </c>
      <c r="G10" t="n">
        <v>17.18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156.78</v>
      </c>
      <c r="Q10" t="n">
        <v>197.83</v>
      </c>
      <c r="R10" t="n">
        <v>51.57</v>
      </c>
      <c r="S10" t="n">
        <v>25.4</v>
      </c>
      <c r="T10" t="n">
        <v>12084</v>
      </c>
      <c r="U10" t="n">
        <v>0.49</v>
      </c>
      <c r="V10" t="n">
        <v>0.83</v>
      </c>
      <c r="W10" t="n">
        <v>3</v>
      </c>
      <c r="X10" t="n">
        <v>0.78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6.6605</v>
      </c>
      <c r="E11" t="n">
        <v>15.01</v>
      </c>
      <c r="F11" t="n">
        <v>11.1</v>
      </c>
      <c r="G11" t="n">
        <v>18.5</v>
      </c>
      <c r="H11" t="n">
        <v>0.29</v>
      </c>
      <c r="I11" t="n">
        <v>36</v>
      </c>
      <c r="J11" t="n">
        <v>198.27</v>
      </c>
      <c r="K11" t="n">
        <v>54.38</v>
      </c>
      <c r="L11" t="n">
        <v>3.25</v>
      </c>
      <c r="M11" t="n">
        <v>34</v>
      </c>
      <c r="N11" t="n">
        <v>40.64</v>
      </c>
      <c r="O11" t="n">
        <v>24687.06</v>
      </c>
      <c r="P11" t="n">
        <v>155.59</v>
      </c>
      <c r="Q11" t="n">
        <v>197.81</v>
      </c>
      <c r="R11" t="n">
        <v>49.01</v>
      </c>
      <c r="S11" t="n">
        <v>25.4</v>
      </c>
      <c r="T11" t="n">
        <v>10822.59</v>
      </c>
      <c r="U11" t="n">
        <v>0.52</v>
      </c>
      <c r="V11" t="n">
        <v>0.84</v>
      </c>
      <c r="W11" t="n">
        <v>3.01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6.7417</v>
      </c>
      <c r="E12" t="n">
        <v>14.83</v>
      </c>
      <c r="F12" t="n">
        <v>11.03</v>
      </c>
      <c r="G12" t="n">
        <v>20.06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154.61</v>
      </c>
      <c r="Q12" t="n">
        <v>197.87</v>
      </c>
      <c r="R12" t="n">
        <v>47.41</v>
      </c>
      <c r="S12" t="n">
        <v>25.4</v>
      </c>
      <c r="T12" t="n">
        <v>10034.32</v>
      </c>
      <c r="U12" t="n">
        <v>0.54</v>
      </c>
      <c r="V12" t="n">
        <v>0.84</v>
      </c>
      <c r="W12" t="n">
        <v>2.99</v>
      </c>
      <c r="X12" t="n">
        <v>0.64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6.8016</v>
      </c>
      <c r="E13" t="n">
        <v>14.7</v>
      </c>
      <c r="F13" t="n">
        <v>10.98</v>
      </c>
      <c r="G13" t="n">
        <v>21.25</v>
      </c>
      <c r="H13" t="n">
        <v>0.33</v>
      </c>
      <c r="I13" t="n">
        <v>31</v>
      </c>
      <c r="J13" t="n">
        <v>199.05</v>
      </c>
      <c r="K13" t="n">
        <v>54.38</v>
      </c>
      <c r="L13" t="n">
        <v>3.75</v>
      </c>
      <c r="M13" t="n">
        <v>29</v>
      </c>
      <c r="N13" t="n">
        <v>40.92</v>
      </c>
      <c r="O13" t="n">
        <v>24783.33</v>
      </c>
      <c r="P13" t="n">
        <v>153.78</v>
      </c>
      <c r="Q13" t="n">
        <v>197.85</v>
      </c>
      <c r="R13" t="n">
        <v>45.64</v>
      </c>
      <c r="S13" t="n">
        <v>25.4</v>
      </c>
      <c r="T13" t="n">
        <v>9160.940000000001</v>
      </c>
      <c r="U13" t="n">
        <v>0.5600000000000001</v>
      </c>
      <c r="V13" t="n">
        <v>0.85</v>
      </c>
      <c r="W13" t="n">
        <v>2.99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6.8462</v>
      </c>
      <c r="E14" t="n">
        <v>14.61</v>
      </c>
      <c r="F14" t="n">
        <v>10.96</v>
      </c>
      <c r="G14" t="n">
        <v>22.68</v>
      </c>
      <c r="H14" t="n">
        <v>0.36</v>
      </c>
      <c r="I14" t="n">
        <v>29</v>
      </c>
      <c r="J14" t="n">
        <v>199.44</v>
      </c>
      <c r="K14" t="n">
        <v>54.38</v>
      </c>
      <c r="L14" t="n">
        <v>4</v>
      </c>
      <c r="M14" t="n">
        <v>27</v>
      </c>
      <c r="N14" t="n">
        <v>41.06</v>
      </c>
      <c r="O14" t="n">
        <v>24831.54</v>
      </c>
      <c r="P14" t="n">
        <v>153.43</v>
      </c>
      <c r="Q14" t="n">
        <v>197.82</v>
      </c>
      <c r="R14" t="n">
        <v>45.18</v>
      </c>
      <c r="S14" t="n">
        <v>25.4</v>
      </c>
      <c r="T14" t="n">
        <v>8943.48</v>
      </c>
      <c r="U14" t="n">
        <v>0.5600000000000001</v>
      </c>
      <c r="V14" t="n">
        <v>0.85</v>
      </c>
      <c r="W14" t="n">
        <v>2.98</v>
      </c>
      <c r="X14" t="n">
        <v>0.57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6.9037</v>
      </c>
      <c r="E15" t="n">
        <v>14.48</v>
      </c>
      <c r="F15" t="n">
        <v>10.92</v>
      </c>
      <c r="G15" t="n">
        <v>24.26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152.74</v>
      </c>
      <c r="Q15" t="n">
        <v>197.81</v>
      </c>
      <c r="R15" t="n">
        <v>43.84</v>
      </c>
      <c r="S15" t="n">
        <v>25.4</v>
      </c>
      <c r="T15" t="n">
        <v>8283.379999999999</v>
      </c>
      <c r="U15" t="n">
        <v>0.58</v>
      </c>
      <c r="V15" t="n">
        <v>0.85</v>
      </c>
      <c r="W15" t="n">
        <v>2.98</v>
      </c>
      <c r="X15" t="n">
        <v>0.53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6.9292</v>
      </c>
      <c r="E16" t="n">
        <v>14.43</v>
      </c>
      <c r="F16" t="n">
        <v>10.9</v>
      </c>
      <c r="G16" t="n">
        <v>25.16</v>
      </c>
      <c r="H16" t="n">
        <v>0.4</v>
      </c>
      <c r="I16" t="n">
        <v>26</v>
      </c>
      <c r="J16" t="n">
        <v>200.22</v>
      </c>
      <c r="K16" t="n">
        <v>54.38</v>
      </c>
      <c r="L16" t="n">
        <v>4.5</v>
      </c>
      <c r="M16" t="n">
        <v>24</v>
      </c>
      <c r="N16" t="n">
        <v>41.35</v>
      </c>
      <c r="O16" t="n">
        <v>24928.09</v>
      </c>
      <c r="P16" t="n">
        <v>152.32</v>
      </c>
      <c r="Q16" t="n">
        <v>197.79</v>
      </c>
      <c r="R16" t="n">
        <v>43.2</v>
      </c>
      <c r="S16" t="n">
        <v>25.4</v>
      </c>
      <c r="T16" t="n">
        <v>7968.44</v>
      </c>
      <c r="U16" t="n">
        <v>0.59</v>
      </c>
      <c r="V16" t="n">
        <v>0.85</v>
      </c>
      <c r="W16" t="n">
        <v>2.98</v>
      </c>
      <c r="X16" t="n">
        <v>0.51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6.9971</v>
      </c>
      <c r="E17" t="n">
        <v>14.29</v>
      </c>
      <c r="F17" t="n">
        <v>10.84</v>
      </c>
      <c r="G17" t="n">
        <v>27.1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151.43</v>
      </c>
      <c r="Q17" t="n">
        <v>197.77</v>
      </c>
      <c r="R17" t="n">
        <v>41.29</v>
      </c>
      <c r="S17" t="n">
        <v>25.4</v>
      </c>
      <c r="T17" t="n">
        <v>7022.32</v>
      </c>
      <c r="U17" t="n">
        <v>0.62</v>
      </c>
      <c r="V17" t="n">
        <v>0.86</v>
      </c>
      <c r="W17" t="n">
        <v>2.98</v>
      </c>
      <c r="X17" t="n">
        <v>0.45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7.0166</v>
      </c>
      <c r="E18" t="n">
        <v>14.25</v>
      </c>
      <c r="F18" t="n">
        <v>10.84</v>
      </c>
      <c r="G18" t="n">
        <v>28.28</v>
      </c>
      <c r="H18" t="n">
        <v>0.44</v>
      </c>
      <c r="I18" t="n">
        <v>23</v>
      </c>
      <c r="J18" t="n">
        <v>201.01</v>
      </c>
      <c r="K18" t="n">
        <v>54.38</v>
      </c>
      <c r="L18" t="n">
        <v>5</v>
      </c>
      <c r="M18" t="n">
        <v>21</v>
      </c>
      <c r="N18" t="n">
        <v>41.63</v>
      </c>
      <c r="O18" t="n">
        <v>25024.84</v>
      </c>
      <c r="P18" t="n">
        <v>151.36</v>
      </c>
      <c r="Q18" t="n">
        <v>197.77</v>
      </c>
      <c r="R18" t="n">
        <v>41.3</v>
      </c>
      <c r="S18" t="n">
        <v>25.4</v>
      </c>
      <c r="T18" t="n">
        <v>7028.74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7.0563</v>
      </c>
      <c r="E19" t="n">
        <v>14.17</v>
      </c>
      <c r="F19" t="n">
        <v>10.8</v>
      </c>
      <c r="G19" t="n">
        <v>29.45</v>
      </c>
      <c r="H19" t="n">
        <v>0.46</v>
      </c>
      <c r="I19" t="n">
        <v>22</v>
      </c>
      <c r="J19" t="n">
        <v>201.4</v>
      </c>
      <c r="K19" t="n">
        <v>54.38</v>
      </c>
      <c r="L19" t="n">
        <v>5.25</v>
      </c>
      <c r="M19" t="n">
        <v>20</v>
      </c>
      <c r="N19" t="n">
        <v>41.77</v>
      </c>
      <c r="O19" t="n">
        <v>25073.29</v>
      </c>
      <c r="P19" t="n">
        <v>150.67</v>
      </c>
      <c r="Q19" t="n">
        <v>197.78</v>
      </c>
      <c r="R19" t="n">
        <v>40.15</v>
      </c>
      <c r="S19" t="n">
        <v>25.4</v>
      </c>
      <c r="T19" t="n">
        <v>6463.48</v>
      </c>
      <c r="U19" t="n">
        <v>0.63</v>
      </c>
      <c r="V19" t="n">
        <v>0.86</v>
      </c>
      <c r="W19" t="n">
        <v>2.97</v>
      </c>
      <c r="X19" t="n">
        <v>0.41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7.0732</v>
      </c>
      <c r="E20" t="n">
        <v>14.14</v>
      </c>
      <c r="F20" t="n">
        <v>10.8</v>
      </c>
      <c r="G20" t="n">
        <v>30.87</v>
      </c>
      <c r="H20" t="n">
        <v>0.48</v>
      </c>
      <c r="I20" t="n">
        <v>21</v>
      </c>
      <c r="J20" t="n">
        <v>201.79</v>
      </c>
      <c r="K20" t="n">
        <v>54.38</v>
      </c>
      <c r="L20" t="n">
        <v>5.5</v>
      </c>
      <c r="M20" t="n">
        <v>19</v>
      </c>
      <c r="N20" t="n">
        <v>41.92</v>
      </c>
      <c r="O20" t="n">
        <v>25121.79</v>
      </c>
      <c r="P20" t="n">
        <v>150.66</v>
      </c>
      <c r="Q20" t="n">
        <v>197.8</v>
      </c>
      <c r="R20" t="n">
        <v>40.13</v>
      </c>
      <c r="S20" t="n">
        <v>25.4</v>
      </c>
      <c r="T20" t="n">
        <v>6453.68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7.1077</v>
      </c>
      <c r="E21" t="n">
        <v>14.07</v>
      </c>
      <c r="F21" t="n">
        <v>10.77</v>
      </c>
      <c r="G21" t="n">
        <v>32.32</v>
      </c>
      <c r="H21" t="n">
        <v>0.51</v>
      </c>
      <c r="I21" t="n">
        <v>20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150.23</v>
      </c>
      <c r="Q21" t="n">
        <v>197.85</v>
      </c>
      <c r="R21" t="n">
        <v>39.17</v>
      </c>
      <c r="S21" t="n">
        <v>25.4</v>
      </c>
      <c r="T21" t="n">
        <v>5983.05</v>
      </c>
      <c r="U21" t="n">
        <v>0.65</v>
      </c>
      <c r="V21" t="n">
        <v>0.86</v>
      </c>
      <c r="W21" t="n">
        <v>2.98</v>
      </c>
      <c r="X21" t="n">
        <v>0.38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7.1424</v>
      </c>
      <c r="E22" t="n">
        <v>14</v>
      </c>
      <c r="F22" t="n">
        <v>10.75</v>
      </c>
      <c r="G22" t="n">
        <v>33.93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149.62</v>
      </c>
      <c r="Q22" t="n">
        <v>197.83</v>
      </c>
      <c r="R22" t="n">
        <v>38.37</v>
      </c>
      <c r="S22" t="n">
        <v>25.4</v>
      </c>
      <c r="T22" t="n">
        <v>5584.54</v>
      </c>
      <c r="U22" t="n">
        <v>0.66</v>
      </c>
      <c r="V22" t="n">
        <v>0.87</v>
      </c>
      <c r="W22" t="n">
        <v>2.97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7.1441</v>
      </c>
      <c r="E23" t="n">
        <v>14</v>
      </c>
      <c r="F23" t="n">
        <v>10.74</v>
      </c>
      <c r="G23" t="n">
        <v>33.92</v>
      </c>
      <c r="H23" t="n">
        <v>0.55</v>
      </c>
      <c r="I23" t="n">
        <v>19</v>
      </c>
      <c r="J23" t="n">
        <v>202.98</v>
      </c>
      <c r="K23" t="n">
        <v>54.38</v>
      </c>
      <c r="L23" t="n">
        <v>6.25</v>
      </c>
      <c r="M23" t="n">
        <v>17</v>
      </c>
      <c r="N23" t="n">
        <v>42.35</v>
      </c>
      <c r="O23" t="n">
        <v>25267.7</v>
      </c>
      <c r="P23" t="n">
        <v>149.42</v>
      </c>
      <c r="Q23" t="n">
        <v>197.78</v>
      </c>
      <c r="R23" t="n">
        <v>38.26</v>
      </c>
      <c r="S23" t="n">
        <v>25.4</v>
      </c>
      <c r="T23" t="n">
        <v>5530.63</v>
      </c>
      <c r="U23" t="n">
        <v>0.66</v>
      </c>
      <c r="V23" t="n">
        <v>0.87</v>
      </c>
      <c r="W23" t="n">
        <v>2.97</v>
      </c>
      <c r="X23" t="n">
        <v>0.35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7.1746</v>
      </c>
      <c r="E24" t="n">
        <v>13.94</v>
      </c>
      <c r="F24" t="n">
        <v>10.72</v>
      </c>
      <c r="G24" t="n">
        <v>35.74</v>
      </c>
      <c r="H24" t="n">
        <v>0.57</v>
      </c>
      <c r="I24" t="n">
        <v>18</v>
      </c>
      <c r="J24" t="n">
        <v>203.37</v>
      </c>
      <c r="K24" t="n">
        <v>54.38</v>
      </c>
      <c r="L24" t="n">
        <v>6.5</v>
      </c>
      <c r="M24" t="n">
        <v>16</v>
      </c>
      <c r="N24" t="n">
        <v>42.49</v>
      </c>
      <c r="O24" t="n">
        <v>25316.39</v>
      </c>
      <c r="P24" t="n">
        <v>149.18</v>
      </c>
      <c r="Q24" t="n">
        <v>197.8</v>
      </c>
      <c r="R24" t="n">
        <v>37.56</v>
      </c>
      <c r="S24" t="n">
        <v>25.4</v>
      </c>
      <c r="T24" t="n">
        <v>5185.1</v>
      </c>
      <c r="U24" t="n">
        <v>0.68</v>
      </c>
      <c r="V24" t="n">
        <v>0.87</v>
      </c>
      <c r="W24" t="n">
        <v>2.97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7.1987</v>
      </c>
      <c r="E25" t="n">
        <v>13.89</v>
      </c>
      <c r="F25" t="n">
        <v>10.71</v>
      </c>
      <c r="G25" t="n">
        <v>37.81</v>
      </c>
      <c r="H25" t="n">
        <v>0.59</v>
      </c>
      <c r="I25" t="n">
        <v>17</v>
      </c>
      <c r="J25" t="n">
        <v>203.77</v>
      </c>
      <c r="K25" t="n">
        <v>54.38</v>
      </c>
      <c r="L25" t="n">
        <v>6.75</v>
      </c>
      <c r="M25" t="n">
        <v>15</v>
      </c>
      <c r="N25" t="n">
        <v>42.64</v>
      </c>
      <c r="O25" t="n">
        <v>25365.14</v>
      </c>
      <c r="P25" t="n">
        <v>148.74</v>
      </c>
      <c r="Q25" t="n">
        <v>197.78</v>
      </c>
      <c r="R25" t="n">
        <v>37.44</v>
      </c>
      <c r="S25" t="n">
        <v>25.4</v>
      </c>
      <c r="T25" t="n">
        <v>5130.1</v>
      </c>
      <c r="U25" t="n">
        <v>0.68</v>
      </c>
      <c r="V25" t="n">
        <v>0.87</v>
      </c>
      <c r="W25" t="n">
        <v>2.97</v>
      </c>
      <c r="X25" t="n">
        <v>0.32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7.193</v>
      </c>
      <c r="E26" t="n">
        <v>13.9</v>
      </c>
      <c r="F26" t="n">
        <v>10.72</v>
      </c>
      <c r="G26" t="n">
        <v>37.85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148.92</v>
      </c>
      <c r="Q26" t="n">
        <v>197.77</v>
      </c>
      <c r="R26" t="n">
        <v>37.82</v>
      </c>
      <c r="S26" t="n">
        <v>25.4</v>
      </c>
      <c r="T26" t="n">
        <v>5320.7</v>
      </c>
      <c r="U26" t="n">
        <v>0.67</v>
      </c>
      <c r="V26" t="n">
        <v>0.87</v>
      </c>
      <c r="W26" t="n">
        <v>2.97</v>
      </c>
      <c r="X26" t="n">
        <v>0.33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7.2315</v>
      </c>
      <c r="E27" t="n">
        <v>13.83</v>
      </c>
      <c r="F27" t="n">
        <v>10.69</v>
      </c>
      <c r="G27" t="n">
        <v>40.09</v>
      </c>
      <c r="H27" t="n">
        <v>0.63</v>
      </c>
      <c r="I27" t="n">
        <v>16</v>
      </c>
      <c r="J27" t="n">
        <v>204.56</v>
      </c>
      <c r="K27" t="n">
        <v>54.38</v>
      </c>
      <c r="L27" t="n">
        <v>7.25</v>
      </c>
      <c r="M27" t="n">
        <v>14</v>
      </c>
      <c r="N27" t="n">
        <v>42.93</v>
      </c>
      <c r="O27" t="n">
        <v>25462.78</v>
      </c>
      <c r="P27" t="n">
        <v>148.39</v>
      </c>
      <c r="Q27" t="n">
        <v>197.8</v>
      </c>
      <c r="R27" t="n">
        <v>36.61</v>
      </c>
      <c r="S27" t="n">
        <v>25.4</v>
      </c>
      <c r="T27" t="n">
        <v>4722.85</v>
      </c>
      <c r="U27" t="n">
        <v>0.6899999999999999</v>
      </c>
      <c r="V27" t="n">
        <v>0.87</v>
      </c>
      <c r="W27" t="n">
        <v>2.96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7.2334</v>
      </c>
      <c r="E28" t="n">
        <v>13.82</v>
      </c>
      <c r="F28" t="n">
        <v>10.69</v>
      </c>
      <c r="G28" t="n">
        <v>40.07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148.26</v>
      </c>
      <c r="Q28" t="n">
        <v>197.81</v>
      </c>
      <c r="R28" t="n">
        <v>36.64</v>
      </c>
      <c r="S28" t="n">
        <v>25.4</v>
      </c>
      <c r="T28" t="n">
        <v>4736.64</v>
      </c>
      <c r="U28" t="n">
        <v>0.6899999999999999</v>
      </c>
      <c r="V28" t="n">
        <v>0.87</v>
      </c>
      <c r="W28" t="n">
        <v>2.96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7.2613</v>
      </c>
      <c r="E29" t="n">
        <v>13.77</v>
      </c>
      <c r="F29" t="n">
        <v>10.67</v>
      </c>
      <c r="G29" t="n">
        <v>42.69</v>
      </c>
      <c r="H29" t="n">
        <v>0.67</v>
      </c>
      <c r="I29" t="n">
        <v>15</v>
      </c>
      <c r="J29" t="n">
        <v>205.35</v>
      </c>
      <c r="K29" t="n">
        <v>54.38</v>
      </c>
      <c r="L29" t="n">
        <v>7.75</v>
      </c>
      <c r="M29" t="n">
        <v>13</v>
      </c>
      <c r="N29" t="n">
        <v>43.22</v>
      </c>
      <c r="O29" t="n">
        <v>25560.62</v>
      </c>
      <c r="P29" t="n">
        <v>147.98</v>
      </c>
      <c r="Q29" t="n">
        <v>197.81</v>
      </c>
      <c r="R29" t="n">
        <v>36.19</v>
      </c>
      <c r="S29" t="n">
        <v>25.4</v>
      </c>
      <c r="T29" t="n">
        <v>4515.95</v>
      </c>
      <c r="U29" t="n">
        <v>0.7</v>
      </c>
      <c r="V29" t="n">
        <v>0.87</v>
      </c>
      <c r="W29" t="n">
        <v>2.96</v>
      </c>
      <c r="X29" t="n">
        <v>0.28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7.2664</v>
      </c>
      <c r="E30" t="n">
        <v>13.76</v>
      </c>
      <c r="F30" t="n">
        <v>10.66</v>
      </c>
      <c r="G30" t="n">
        <v>42.65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147.65</v>
      </c>
      <c r="Q30" t="n">
        <v>197.8</v>
      </c>
      <c r="R30" t="n">
        <v>35.88</v>
      </c>
      <c r="S30" t="n">
        <v>25.4</v>
      </c>
      <c r="T30" t="n">
        <v>4360.36</v>
      </c>
      <c r="U30" t="n">
        <v>0.71</v>
      </c>
      <c r="V30" t="n">
        <v>0.87</v>
      </c>
      <c r="W30" t="n">
        <v>2.96</v>
      </c>
      <c r="X30" t="n">
        <v>0.27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7.2914</v>
      </c>
      <c r="E31" t="n">
        <v>13.71</v>
      </c>
      <c r="F31" t="n">
        <v>10.65</v>
      </c>
      <c r="G31" t="n">
        <v>45.66</v>
      </c>
      <c r="H31" t="n">
        <v>0.71</v>
      </c>
      <c r="I31" t="n">
        <v>14</v>
      </c>
      <c r="J31" t="n">
        <v>206.15</v>
      </c>
      <c r="K31" t="n">
        <v>54.38</v>
      </c>
      <c r="L31" t="n">
        <v>8.25</v>
      </c>
      <c r="M31" t="n">
        <v>12</v>
      </c>
      <c r="N31" t="n">
        <v>43.52</v>
      </c>
      <c r="O31" t="n">
        <v>25658.66</v>
      </c>
      <c r="P31" t="n">
        <v>147.53</v>
      </c>
      <c r="Q31" t="n">
        <v>197.87</v>
      </c>
      <c r="R31" t="n">
        <v>35.41</v>
      </c>
      <c r="S31" t="n">
        <v>25.4</v>
      </c>
      <c r="T31" t="n">
        <v>4131.26</v>
      </c>
      <c r="U31" t="n">
        <v>0.72</v>
      </c>
      <c r="V31" t="n">
        <v>0.87</v>
      </c>
      <c r="W31" t="n">
        <v>2.97</v>
      </c>
      <c r="X31" t="n">
        <v>0.26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7.2897</v>
      </c>
      <c r="E32" t="n">
        <v>13.72</v>
      </c>
      <c r="F32" t="n">
        <v>10.66</v>
      </c>
      <c r="G32" t="n">
        <v>45.67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147.45</v>
      </c>
      <c r="Q32" t="n">
        <v>197.76</v>
      </c>
      <c r="R32" t="n">
        <v>35.63</v>
      </c>
      <c r="S32" t="n">
        <v>25.4</v>
      </c>
      <c r="T32" t="n">
        <v>4240.77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7.2883</v>
      </c>
      <c r="E33" t="n">
        <v>13.72</v>
      </c>
      <c r="F33" t="n">
        <v>10.66</v>
      </c>
      <c r="G33" t="n">
        <v>45.68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147.19</v>
      </c>
      <c r="Q33" t="n">
        <v>197.81</v>
      </c>
      <c r="R33" t="n">
        <v>35.92</v>
      </c>
      <c r="S33" t="n">
        <v>25.4</v>
      </c>
      <c r="T33" t="n">
        <v>4383.76</v>
      </c>
      <c r="U33" t="n">
        <v>0.71</v>
      </c>
      <c r="V33" t="n">
        <v>0.87</v>
      </c>
      <c r="W33" t="n">
        <v>2.96</v>
      </c>
      <c r="X33" t="n">
        <v>0.27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7.3174</v>
      </c>
      <c r="E34" t="n">
        <v>13.67</v>
      </c>
      <c r="F34" t="n">
        <v>10.64</v>
      </c>
      <c r="G34" t="n">
        <v>49.13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147.24</v>
      </c>
      <c r="Q34" t="n">
        <v>197.76</v>
      </c>
      <c r="R34" t="n">
        <v>35.15</v>
      </c>
      <c r="S34" t="n">
        <v>25.4</v>
      </c>
      <c r="T34" t="n">
        <v>4008.33</v>
      </c>
      <c r="U34" t="n">
        <v>0.72</v>
      </c>
      <c r="V34" t="n">
        <v>0.87</v>
      </c>
      <c r="W34" t="n">
        <v>2.96</v>
      </c>
      <c r="X34" t="n">
        <v>0.25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7.332</v>
      </c>
      <c r="E35" t="n">
        <v>13.64</v>
      </c>
      <c r="F35" t="n">
        <v>10.62</v>
      </c>
      <c r="G35" t="n">
        <v>49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146.67</v>
      </c>
      <c r="Q35" t="n">
        <v>197.76</v>
      </c>
      <c r="R35" t="n">
        <v>34.5</v>
      </c>
      <c r="S35" t="n">
        <v>25.4</v>
      </c>
      <c r="T35" t="n">
        <v>3681.62</v>
      </c>
      <c r="U35" t="n">
        <v>0.74</v>
      </c>
      <c r="V35" t="n">
        <v>0.88</v>
      </c>
      <c r="W35" t="n">
        <v>2.96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7.3235</v>
      </c>
      <c r="E36" t="n">
        <v>13.65</v>
      </c>
      <c r="F36" t="n">
        <v>10.63</v>
      </c>
      <c r="G36" t="n">
        <v>49.07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146.55</v>
      </c>
      <c r="Q36" t="n">
        <v>197.78</v>
      </c>
      <c r="R36" t="n">
        <v>34.97</v>
      </c>
      <c r="S36" t="n">
        <v>25.4</v>
      </c>
      <c r="T36" t="n">
        <v>3915.45</v>
      </c>
      <c r="U36" t="n">
        <v>0.73</v>
      </c>
      <c r="V36" t="n">
        <v>0.88</v>
      </c>
      <c r="W36" t="n">
        <v>2.96</v>
      </c>
      <c r="X36" t="n">
        <v>0.24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7.3534</v>
      </c>
      <c r="E37" t="n">
        <v>13.6</v>
      </c>
      <c r="F37" t="n">
        <v>10.62</v>
      </c>
      <c r="G37" t="n">
        <v>53.08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10</v>
      </c>
      <c r="N37" t="n">
        <v>44.41</v>
      </c>
      <c r="O37" t="n">
        <v>25954</v>
      </c>
      <c r="P37" t="n">
        <v>146.3</v>
      </c>
      <c r="Q37" t="n">
        <v>197.79</v>
      </c>
      <c r="R37" t="n">
        <v>34.26</v>
      </c>
      <c r="S37" t="n">
        <v>25.4</v>
      </c>
      <c r="T37" t="n">
        <v>3566.06</v>
      </c>
      <c r="U37" t="n">
        <v>0.74</v>
      </c>
      <c r="V37" t="n">
        <v>0.88</v>
      </c>
      <c r="W37" t="n">
        <v>2.96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7.3552</v>
      </c>
      <c r="E38" t="n">
        <v>13.6</v>
      </c>
      <c r="F38" t="n">
        <v>10.61</v>
      </c>
      <c r="G38" t="n">
        <v>53.06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146.27</v>
      </c>
      <c r="Q38" t="n">
        <v>197.78</v>
      </c>
      <c r="R38" t="n">
        <v>34.35</v>
      </c>
      <c r="S38" t="n">
        <v>25.4</v>
      </c>
      <c r="T38" t="n">
        <v>3609.71</v>
      </c>
      <c r="U38" t="n">
        <v>0.74</v>
      </c>
      <c r="V38" t="n">
        <v>0.88</v>
      </c>
      <c r="W38" t="n">
        <v>2.96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7.3529</v>
      </c>
      <c r="E39" t="n">
        <v>13.6</v>
      </c>
      <c r="F39" t="n">
        <v>10.62</v>
      </c>
      <c r="G39" t="n">
        <v>53.08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146</v>
      </c>
      <c r="Q39" t="n">
        <v>197.75</v>
      </c>
      <c r="R39" t="n">
        <v>34.4</v>
      </c>
      <c r="S39" t="n">
        <v>25.4</v>
      </c>
      <c r="T39" t="n">
        <v>3634.03</v>
      </c>
      <c r="U39" t="n">
        <v>0.74</v>
      </c>
      <c r="V39" t="n">
        <v>0.88</v>
      </c>
      <c r="W39" t="n">
        <v>2.96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7.3881</v>
      </c>
      <c r="E40" t="n">
        <v>13.54</v>
      </c>
      <c r="F40" t="n">
        <v>10.59</v>
      </c>
      <c r="G40" t="n">
        <v>57.77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9</v>
      </c>
      <c r="N40" t="n">
        <v>44.87</v>
      </c>
      <c r="O40" t="n">
        <v>26102.37</v>
      </c>
      <c r="P40" t="n">
        <v>145.57</v>
      </c>
      <c r="Q40" t="n">
        <v>197.75</v>
      </c>
      <c r="R40" t="n">
        <v>33.66</v>
      </c>
      <c r="S40" t="n">
        <v>25.4</v>
      </c>
      <c r="T40" t="n">
        <v>3269.49</v>
      </c>
      <c r="U40" t="n">
        <v>0.75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7.3898</v>
      </c>
      <c r="E41" t="n">
        <v>13.53</v>
      </c>
      <c r="F41" t="n">
        <v>10.59</v>
      </c>
      <c r="G41" t="n">
        <v>57.75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145.45</v>
      </c>
      <c r="Q41" t="n">
        <v>197.75</v>
      </c>
      <c r="R41" t="n">
        <v>33.47</v>
      </c>
      <c r="S41" t="n">
        <v>25.4</v>
      </c>
      <c r="T41" t="n">
        <v>3174.22</v>
      </c>
      <c r="U41" t="n">
        <v>0.76</v>
      </c>
      <c r="V41" t="n">
        <v>0.88</v>
      </c>
      <c r="W41" t="n">
        <v>2.96</v>
      </c>
      <c r="X41" t="n">
        <v>0.2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7.3919</v>
      </c>
      <c r="E42" t="n">
        <v>13.53</v>
      </c>
      <c r="F42" t="n">
        <v>10.58</v>
      </c>
      <c r="G42" t="n">
        <v>57.73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145.43</v>
      </c>
      <c r="Q42" t="n">
        <v>197.78</v>
      </c>
      <c r="R42" t="n">
        <v>33.44</v>
      </c>
      <c r="S42" t="n">
        <v>25.4</v>
      </c>
      <c r="T42" t="n">
        <v>3161.78</v>
      </c>
      <c r="U42" t="n">
        <v>0.76</v>
      </c>
      <c r="V42" t="n">
        <v>0.88</v>
      </c>
      <c r="W42" t="n">
        <v>2.95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7.3908</v>
      </c>
      <c r="E43" t="n">
        <v>13.53</v>
      </c>
      <c r="F43" t="n">
        <v>10.59</v>
      </c>
      <c r="G43" t="n">
        <v>57.74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145.47</v>
      </c>
      <c r="Q43" t="n">
        <v>197.75</v>
      </c>
      <c r="R43" t="n">
        <v>33.38</v>
      </c>
      <c r="S43" t="n">
        <v>25.4</v>
      </c>
      <c r="T43" t="n">
        <v>3130.4</v>
      </c>
      <c r="U43" t="n">
        <v>0.76</v>
      </c>
      <c r="V43" t="n">
        <v>0.88</v>
      </c>
      <c r="W43" t="n">
        <v>2.96</v>
      </c>
      <c r="X43" t="n">
        <v>0.2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7.3911</v>
      </c>
      <c r="E44" t="n">
        <v>13.53</v>
      </c>
      <c r="F44" t="n">
        <v>10.59</v>
      </c>
      <c r="G44" t="n">
        <v>57.74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145.16</v>
      </c>
      <c r="Q44" t="n">
        <v>197.79</v>
      </c>
      <c r="R44" t="n">
        <v>33.41</v>
      </c>
      <c r="S44" t="n">
        <v>25.4</v>
      </c>
      <c r="T44" t="n">
        <v>3144.25</v>
      </c>
      <c r="U44" t="n">
        <v>0.76</v>
      </c>
      <c r="V44" t="n">
        <v>0.88</v>
      </c>
      <c r="W44" t="n">
        <v>2.96</v>
      </c>
      <c r="X44" t="n">
        <v>0.19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7.4227</v>
      </c>
      <c r="E45" t="n">
        <v>13.47</v>
      </c>
      <c r="F45" t="n">
        <v>10.57</v>
      </c>
      <c r="G45" t="n">
        <v>63.4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144.98</v>
      </c>
      <c r="Q45" t="n">
        <v>197.76</v>
      </c>
      <c r="R45" t="n">
        <v>32.82</v>
      </c>
      <c r="S45" t="n">
        <v>25.4</v>
      </c>
      <c r="T45" t="n">
        <v>2856.13</v>
      </c>
      <c r="U45" t="n">
        <v>0.77</v>
      </c>
      <c r="V45" t="n">
        <v>0.88</v>
      </c>
      <c r="W45" t="n">
        <v>2.96</v>
      </c>
      <c r="X45" t="n">
        <v>0.18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7.4279</v>
      </c>
      <c r="E46" t="n">
        <v>13.46</v>
      </c>
      <c r="F46" t="n">
        <v>10.56</v>
      </c>
      <c r="G46" t="n">
        <v>63.34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144.86</v>
      </c>
      <c r="Q46" t="n">
        <v>197.75</v>
      </c>
      <c r="R46" t="n">
        <v>32.52</v>
      </c>
      <c r="S46" t="n">
        <v>25.4</v>
      </c>
      <c r="T46" t="n">
        <v>2703.74</v>
      </c>
      <c r="U46" t="n">
        <v>0.78</v>
      </c>
      <c r="V46" t="n">
        <v>0.88</v>
      </c>
      <c r="W46" t="n">
        <v>2.95</v>
      </c>
      <c r="X46" t="n">
        <v>0.17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7.4267</v>
      </c>
      <c r="E47" t="n">
        <v>13.46</v>
      </c>
      <c r="F47" t="n">
        <v>10.56</v>
      </c>
      <c r="G47" t="n">
        <v>63.36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144.78</v>
      </c>
      <c r="Q47" t="n">
        <v>197.76</v>
      </c>
      <c r="R47" t="n">
        <v>32.58</v>
      </c>
      <c r="S47" t="n">
        <v>25.4</v>
      </c>
      <c r="T47" t="n">
        <v>2736.57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7.4215</v>
      </c>
      <c r="E48" t="n">
        <v>13.47</v>
      </c>
      <c r="F48" t="n">
        <v>10.57</v>
      </c>
      <c r="G48" t="n">
        <v>63.41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144.78</v>
      </c>
      <c r="Q48" t="n">
        <v>197.81</v>
      </c>
      <c r="R48" t="n">
        <v>32.95</v>
      </c>
      <c r="S48" t="n">
        <v>25.4</v>
      </c>
      <c r="T48" t="n">
        <v>2920.37</v>
      </c>
      <c r="U48" t="n">
        <v>0.77</v>
      </c>
      <c r="V48" t="n">
        <v>0.88</v>
      </c>
      <c r="W48" t="n">
        <v>2.95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7.4228</v>
      </c>
      <c r="E49" t="n">
        <v>13.47</v>
      </c>
      <c r="F49" t="n">
        <v>10.57</v>
      </c>
      <c r="G49" t="n">
        <v>63.4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144.36</v>
      </c>
      <c r="Q49" t="n">
        <v>197.77</v>
      </c>
      <c r="R49" t="n">
        <v>32.85</v>
      </c>
      <c r="S49" t="n">
        <v>25.4</v>
      </c>
      <c r="T49" t="n">
        <v>2873.34</v>
      </c>
      <c r="U49" t="n">
        <v>0.77</v>
      </c>
      <c r="V49" t="n">
        <v>0.88</v>
      </c>
      <c r="W49" t="n">
        <v>2.95</v>
      </c>
      <c r="X49" t="n">
        <v>0.18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7.454</v>
      </c>
      <c r="E50" t="n">
        <v>13.42</v>
      </c>
      <c r="F50" t="n">
        <v>10.55</v>
      </c>
      <c r="G50" t="n">
        <v>70.33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143.97</v>
      </c>
      <c r="Q50" t="n">
        <v>197.75</v>
      </c>
      <c r="R50" t="n">
        <v>32.21</v>
      </c>
      <c r="S50" t="n">
        <v>25.4</v>
      </c>
      <c r="T50" t="n">
        <v>2558.1</v>
      </c>
      <c r="U50" t="n">
        <v>0.79</v>
      </c>
      <c r="V50" t="n">
        <v>0.88</v>
      </c>
      <c r="W50" t="n">
        <v>2.96</v>
      </c>
      <c r="X50" t="n">
        <v>0.16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7.4508</v>
      </c>
      <c r="E51" t="n">
        <v>13.42</v>
      </c>
      <c r="F51" t="n">
        <v>10.55</v>
      </c>
      <c r="G51" t="n">
        <v>70.36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144.17</v>
      </c>
      <c r="Q51" t="n">
        <v>197.75</v>
      </c>
      <c r="R51" t="n">
        <v>32.65</v>
      </c>
      <c r="S51" t="n">
        <v>25.4</v>
      </c>
      <c r="T51" t="n">
        <v>2775.22</v>
      </c>
      <c r="U51" t="n">
        <v>0.78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7.4531</v>
      </c>
      <c r="E52" t="n">
        <v>13.42</v>
      </c>
      <c r="F52" t="n">
        <v>10.55</v>
      </c>
      <c r="G52" t="n">
        <v>70.34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144.11</v>
      </c>
      <c r="Q52" t="n">
        <v>197.75</v>
      </c>
      <c r="R52" t="n">
        <v>32.44</v>
      </c>
      <c r="S52" t="n">
        <v>25.4</v>
      </c>
      <c r="T52" t="n">
        <v>2670.49</v>
      </c>
      <c r="U52" t="n">
        <v>0.78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7.4513</v>
      </c>
      <c r="E53" t="n">
        <v>13.42</v>
      </c>
      <c r="F53" t="n">
        <v>10.55</v>
      </c>
      <c r="G53" t="n">
        <v>70.36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144.17</v>
      </c>
      <c r="Q53" t="n">
        <v>197.8</v>
      </c>
      <c r="R53" t="n">
        <v>32.45</v>
      </c>
      <c r="S53" t="n">
        <v>25.4</v>
      </c>
      <c r="T53" t="n">
        <v>2676.52</v>
      </c>
      <c r="U53" t="n">
        <v>0.78</v>
      </c>
      <c r="V53" t="n">
        <v>0.88</v>
      </c>
      <c r="W53" t="n">
        <v>2.95</v>
      </c>
      <c r="X53" t="n">
        <v>0.16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7.4513</v>
      </c>
      <c r="E54" t="n">
        <v>13.42</v>
      </c>
      <c r="F54" t="n">
        <v>10.55</v>
      </c>
      <c r="G54" t="n">
        <v>70.36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143.95</v>
      </c>
      <c r="Q54" t="n">
        <v>197.76</v>
      </c>
      <c r="R54" t="n">
        <v>32.41</v>
      </c>
      <c r="S54" t="n">
        <v>25.4</v>
      </c>
      <c r="T54" t="n">
        <v>2653.74</v>
      </c>
      <c r="U54" t="n">
        <v>0.78</v>
      </c>
      <c r="V54" t="n">
        <v>0.88</v>
      </c>
      <c r="W54" t="n">
        <v>2.96</v>
      </c>
      <c r="X54" t="n">
        <v>0.16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7.4519</v>
      </c>
      <c r="E55" t="n">
        <v>13.42</v>
      </c>
      <c r="F55" t="n">
        <v>10.55</v>
      </c>
      <c r="G55" t="n">
        <v>70.34999999999999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143.83</v>
      </c>
      <c r="Q55" t="n">
        <v>197.75</v>
      </c>
      <c r="R55" t="n">
        <v>32.52</v>
      </c>
      <c r="S55" t="n">
        <v>25.4</v>
      </c>
      <c r="T55" t="n">
        <v>2709.14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7.4543</v>
      </c>
      <c r="E56" t="n">
        <v>13.42</v>
      </c>
      <c r="F56" t="n">
        <v>10.55</v>
      </c>
      <c r="G56" t="n">
        <v>70.31999999999999</v>
      </c>
      <c r="H56" t="n">
        <v>1.19</v>
      </c>
      <c r="I56" t="n">
        <v>9</v>
      </c>
      <c r="J56" t="n">
        <v>216.22</v>
      </c>
      <c r="K56" t="n">
        <v>54.38</v>
      </c>
      <c r="L56" t="n">
        <v>14.5</v>
      </c>
      <c r="M56" t="n">
        <v>7</v>
      </c>
      <c r="N56" t="n">
        <v>47.35</v>
      </c>
      <c r="O56" t="n">
        <v>26901.66</v>
      </c>
      <c r="P56" t="n">
        <v>143.58</v>
      </c>
      <c r="Q56" t="n">
        <v>197.8</v>
      </c>
      <c r="R56" t="n">
        <v>32.28</v>
      </c>
      <c r="S56" t="n">
        <v>25.4</v>
      </c>
      <c r="T56" t="n">
        <v>2590.38</v>
      </c>
      <c r="U56" t="n">
        <v>0.79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7.4906</v>
      </c>
      <c r="E57" t="n">
        <v>13.35</v>
      </c>
      <c r="F57" t="n">
        <v>10.52</v>
      </c>
      <c r="G57" t="n">
        <v>78.92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143.12</v>
      </c>
      <c r="Q57" t="n">
        <v>197.75</v>
      </c>
      <c r="R57" t="n">
        <v>31.55</v>
      </c>
      <c r="S57" t="n">
        <v>25.4</v>
      </c>
      <c r="T57" t="n">
        <v>2230.16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7.4903</v>
      </c>
      <c r="E58" t="n">
        <v>13.35</v>
      </c>
      <c r="F58" t="n">
        <v>10.52</v>
      </c>
      <c r="G58" t="n">
        <v>78.92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143.13</v>
      </c>
      <c r="Q58" t="n">
        <v>197.8</v>
      </c>
      <c r="R58" t="n">
        <v>31.48</v>
      </c>
      <c r="S58" t="n">
        <v>25.4</v>
      </c>
      <c r="T58" t="n">
        <v>2197.97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7.492</v>
      </c>
      <c r="E59" t="n">
        <v>13.35</v>
      </c>
      <c r="F59" t="n">
        <v>10.52</v>
      </c>
      <c r="G59" t="n">
        <v>78.90000000000001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143.12</v>
      </c>
      <c r="Q59" t="n">
        <v>197.84</v>
      </c>
      <c r="R59" t="n">
        <v>31.39</v>
      </c>
      <c r="S59" t="n">
        <v>25.4</v>
      </c>
      <c r="T59" t="n">
        <v>2150.76</v>
      </c>
      <c r="U59" t="n">
        <v>0.8100000000000001</v>
      </c>
      <c r="V59" t="n">
        <v>0.88</v>
      </c>
      <c r="W59" t="n">
        <v>2.95</v>
      </c>
      <c r="X59" t="n">
        <v>0.13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7.49</v>
      </c>
      <c r="E60" t="n">
        <v>13.35</v>
      </c>
      <c r="F60" t="n">
        <v>10.52</v>
      </c>
      <c r="G60" t="n">
        <v>78.92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143.19</v>
      </c>
      <c r="Q60" t="n">
        <v>197.75</v>
      </c>
      <c r="R60" t="n">
        <v>31.53</v>
      </c>
      <c r="S60" t="n">
        <v>25.4</v>
      </c>
      <c r="T60" t="n">
        <v>2220.94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7.49</v>
      </c>
      <c r="E61" t="n">
        <v>13.35</v>
      </c>
      <c r="F61" t="n">
        <v>10.52</v>
      </c>
      <c r="G61" t="n">
        <v>78.92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143.13</v>
      </c>
      <c r="Q61" t="n">
        <v>197.77</v>
      </c>
      <c r="R61" t="n">
        <v>31.51</v>
      </c>
      <c r="S61" t="n">
        <v>25.4</v>
      </c>
      <c r="T61" t="n">
        <v>2211.51</v>
      </c>
      <c r="U61" t="n">
        <v>0.8100000000000001</v>
      </c>
      <c r="V61" t="n">
        <v>0.88</v>
      </c>
      <c r="W61" t="n">
        <v>2.95</v>
      </c>
      <c r="X61" t="n">
        <v>0.13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7.4908</v>
      </c>
      <c r="E62" t="n">
        <v>13.35</v>
      </c>
      <c r="F62" t="n">
        <v>10.52</v>
      </c>
      <c r="G62" t="n">
        <v>78.91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142.94</v>
      </c>
      <c r="Q62" t="n">
        <v>197.75</v>
      </c>
      <c r="R62" t="n">
        <v>31.37</v>
      </c>
      <c r="S62" t="n">
        <v>25.4</v>
      </c>
      <c r="T62" t="n">
        <v>2140.89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7.4878</v>
      </c>
      <c r="E63" t="n">
        <v>13.36</v>
      </c>
      <c r="F63" t="n">
        <v>10.53</v>
      </c>
      <c r="G63" t="n">
        <v>78.95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142.93</v>
      </c>
      <c r="Q63" t="n">
        <v>197.76</v>
      </c>
      <c r="R63" t="n">
        <v>31.71</v>
      </c>
      <c r="S63" t="n">
        <v>25.4</v>
      </c>
      <c r="T63" t="n">
        <v>2309.56</v>
      </c>
      <c r="U63" t="n">
        <v>0.8</v>
      </c>
      <c r="V63" t="n">
        <v>0.88</v>
      </c>
      <c r="W63" t="n">
        <v>2.95</v>
      </c>
      <c r="X63" t="n">
        <v>0.14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7.4886</v>
      </c>
      <c r="E64" t="n">
        <v>13.35</v>
      </c>
      <c r="F64" t="n">
        <v>10.53</v>
      </c>
      <c r="G64" t="n">
        <v>78.94</v>
      </c>
      <c r="H64" t="n">
        <v>1.34</v>
      </c>
      <c r="I64" t="n">
        <v>8</v>
      </c>
      <c r="J64" t="n">
        <v>219.51</v>
      </c>
      <c r="K64" t="n">
        <v>54.38</v>
      </c>
      <c r="L64" t="n">
        <v>16.5</v>
      </c>
      <c r="M64" t="n">
        <v>6</v>
      </c>
      <c r="N64" t="n">
        <v>48.63</v>
      </c>
      <c r="O64" t="n">
        <v>27306.53</v>
      </c>
      <c r="P64" t="n">
        <v>142.61</v>
      </c>
      <c r="Q64" t="n">
        <v>197.82</v>
      </c>
      <c r="R64" t="n">
        <v>31.49</v>
      </c>
      <c r="S64" t="n">
        <v>25.4</v>
      </c>
      <c r="T64" t="n">
        <v>2200.08</v>
      </c>
      <c r="U64" t="n">
        <v>0.8100000000000001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7.4874</v>
      </c>
      <c r="E65" t="n">
        <v>13.36</v>
      </c>
      <c r="F65" t="n">
        <v>10.53</v>
      </c>
      <c r="G65" t="n">
        <v>78.95999999999999</v>
      </c>
      <c r="H65" t="n">
        <v>1.35</v>
      </c>
      <c r="I65" t="n">
        <v>8</v>
      </c>
      <c r="J65" t="n">
        <v>219.92</v>
      </c>
      <c r="K65" t="n">
        <v>54.38</v>
      </c>
      <c r="L65" t="n">
        <v>16.75</v>
      </c>
      <c r="M65" t="n">
        <v>6</v>
      </c>
      <c r="N65" t="n">
        <v>48.79</v>
      </c>
      <c r="O65" t="n">
        <v>27357.38</v>
      </c>
      <c r="P65" t="n">
        <v>142.3</v>
      </c>
      <c r="Q65" t="n">
        <v>197.76</v>
      </c>
      <c r="R65" t="n">
        <v>31.68</v>
      </c>
      <c r="S65" t="n">
        <v>25.4</v>
      </c>
      <c r="T65" t="n">
        <v>2295.8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7.5177</v>
      </c>
      <c r="E66" t="n">
        <v>13.3</v>
      </c>
      <c r="F66" t="n">
        <v>10.51</v>
      </c>
      <c r="G66" t="n">
        <v>90.11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141.93</v>
      </c>
      <c r="Q66" t="n">
        <v>197.78</v>
      </c>
      <c r="R66" t="n">
        <v>31.1</v>
      </c>
      <c r="S66" t="n">
        <v>25.4</v>
      </c>
      <c r="T66" t="n">
        <v>2013.39</v>
      </c>
      <c r="U66" t="n">
        <v>0.82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7.5216</v>
      </c>
      <c r="E67" t="n">
        <v>13.3</v>
      </c>
      <c r="F67" t="n">
        <v>10.51</v>
      </c>
      <c r="G67" t="n">
        <v>90.05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142.21</v>
      </c>
      <c r="Q67" t="n">
        <v>197.78</v>
      </c>
      <c r="R67" t="n">
        <v>30.99</v>
      </c>
      <c r="S67" t="n">
        <v>25.4</v>
      </c>
      <c r="T67" t="n">
        <v>1955.64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7.5166</v>
      </c>
      <c r="E68" t="n">
        <v>13.3</v>
      </c>
      <c r="F68" t="n">
        <v>10.52</v>
      </c>
      <c r="G68" t="n">
        <v>90.13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142.52</v>
      </c>
      <c r="Q68" t="n">
        <v>197.76</v>
      </c>
      <c r="R68" t="n">
        <v>31.3</v>
      </c>
      <c r="S68" t="n">
        <v>25.4</v>
      </c>
      <c r="T68" t="n">
        <v>2111.13</v>
      </c>
      <c r="U68" t="n">
        <v>0.8100000000000001</v>
      </c>
      <c r="V68" t="n">
        <v>0.88</v>
      </c>
      <c r="W68" t="n">
        <v>2.95</v>
      </c>
      <c r="X68" t="n">
        <v>0.12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7.5218</v>
      </c>
      <c r="E69" t="n">
        <v>13.29</v>
      </c>
      <c r="F69" t="n">
        <v>10.51</v>
      </c>
      <c r="G69" t="n">
        <v>90.05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142.41</v>
      </c>
      <c r="Q69" t="n">
        <v>197.75</v>
      </c>
      <c r="R69" t="n">
        <v>30.95</v>
      </c>
      <c r="S69" t="n">
        <v>25.4</v>
      </c>
      <c r="T69" t="n">
        <v>1935.17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7.5227</v>
      </c>
      <c r="E70" t="n">
        <v>13.29</v>
      </c>
      <c r="F70" t="n">
        <v>10.5</v>
      </c>
      <c r="G70" t="n">
        <v>90.04000000000001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142.27</v>
      </c>
      <c r="Q70" t="n">
        <v>197.75</v>
      </c>
      <c r="R70" t="n">
        <v>30.89</v>
      </c>
      <c r="S70" t="n">
        <v>25.4</v>
      </c>
      <c r="T70" t="n">
        <v>1906.42</v>
      </c>
      <c r="U70" t="n">
        <v>0.82</v>
      </c>
      <c r="V70" t="n">
        <v>0.89</v>
      </c>
      <c r="W70" t="n">
        <v>2.95</v>
      </c>
      <c r="X70" t="n">
        <v>0.11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7.5193</v>
      </c>
      <c r="E71" t="n">
        <v>13.3</v>
      </c>
      <c r="F71" t="n">
        <v>10.51</v>
      </c>
      <c r="G71" t="n">
        <v>90.09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142.41</v>
      </c>
      <c r="Q71" t="n">
        <v>197.75</v>
      </c>
      <c r="R71" t="n">
        <v>31.2</v>
      </c>
      <c r="S71" t="n">
        <v>25.4</v>
      </c>
      <c r="T71" t="n">
        <v>2059.86</v>
      </c>
      <c r="U71" t="n">
        <v>0.8100000000000001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7.5179</v>
      </c>
      <c r="E72" t="n">
        <v>13.3</v>
      </c>
      <c r="F72" t="n">
        <v>10.51</v>
      </c>
      <c r="G72" t="n">
        <v>90.11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142.34</v>
      </c>
      <c r="Q72" t="n">
        <v>197.76</v>
      </c>
      <c r="R72" t="n">
        <v>31.23</v>
      </c>
      <c r="S72" t="n">
        <v>25.4</v>
      </c>
      <c r="T72" t="n">
        <v>2076.55</v>
      </c>
      <c r="U72" t="n">
        <v>0.8100000000000001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7.5218</v>
      </c>
      <c r="E73" t="n">
        <v>13.29</v>
      </c>
      <c r="F73" t="n">
        <v>10.51</v>
      </c>
      <c r="G73" t="n">
        <v>90.05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142.05</v>
      </c>
      <c r="Q73" t="n">
        <v>197.75</v>
      </c>
      <c r="R73" t="n">
        <v>30.92</v>
      </c>
      <c r="S73" t="n">
        <v>25.4</v>
      </c>
      <c r="T73" t="n">
        <v>1918.6</v>
      </c>
      <c r="U73" t="n">
        <v>0.82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7.5204</v>
      </c>
      <c r="E74" t="n">
        <v>13.3</v>
      </c>
      <c r="F74" t="n">
        <v>10.51</v>
      </c>
      <c r="G74" t="n">
        <v>90.06999999999999</v>
      </c>
      <c r="H74" t="n">
        <v>1.51</v>
      </c>
      <c r="I74" t="n">
        <v>7</v>
      </c>
      <c r="J74" t="n">
        <v>223.65</v>
      </c>
      <c r="K74" t="n">
        <v>54.38</v>
      </c>
      <c r="L74" t="n">
        <v>19</v>
      </c>
      <c r="M74" t="n">
        <v>5</v>
      </c>
      <c r="N74" t="n">
        <v>50.27</v>
      </c>
      <c r="O74" t="n">
        <v>27817.81</v>
      </c>
      <c r="P74" t="n">
        <v>141.78</v>
      </c>
      <c r="Q74" t="n">
        <v>197.75</v>
      </c>
      <c r="R74" t="n">
        <v>31.12</v>
      </c>
      <c r="S74" t="n">
        <v>25.4</v>
      </c>
      <c r="T74" t="n">
        <v>2021.6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7.5157</v>
      </c>
      <c r="E75" t="n">
        <v>13.31</v>
      </c>
      <c r="F75" t="n">
        <v>10.52</v>
      </c>
      <c r="G75" t="n">
        <v>90.14</v>
      </c>
      <c r="H75" t="n">
        <v>1.53</v>
      </c>
      <c r="I75" t="n">
        <v>7</v>
      </c>
      <c r="J75" t="n">
        <v>224.07</v>
      </c>
      <c r="K75" t="n">
        <v>54.38</v>
      </c>
      <c r="L75" t="n">
        <v>19.25</v>
      </c>
      <c r="M75" t="n">
        <v>5</v>
      </c>
      <c r="N75" t="n">
        <v>50.44</v>
      </c>
      <c r="O75" t="n">
        <v>27869.24</v>
      </c>
      <c r="P75" t="n">
        <v>141.62</v>
      </c>
      <c r="Q75" t="n">
        <v>197.75</v>
      </c>
      <c r="R75" t="n">
        <v>31.33</v>
      </c>
      <c r="S75" t="n">
        <v>25.4</v>
      </c>
      <c r="T75" t="n">
        <v>2126.15</v>
      </c>
      <c r="U75" t="n">
        <v>0.8100000000000001</v>
      </c>
      <c r="V75" t="n">
        <v>0.88</v>
      </c>
      <c r="W75" t="n">
        <v>2.95</v>
      </c>
      <c r="X75" t="n">
        <v>0.13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7.5164</v>
      </c>
      <c r="E76" t="n">
        <v>13.3</v>
      </c>
      <c r="F76" t="n">
        <v>10.52</v>
      </c>
      <c r="G76" t="n">
        <v>90.13</v>
      </c>
      <c r="H76" t="n">
        <v>1.54</v>
      </c>
      <c r="I76" t="n">
        <v>7</v>
      </c>
      <c r="J76" t="n">
        <v>224.49</v>
      </c>
      <c r="K76" t="n">
        <v>54.38</v>
      </c>
      <c r="L76" t="n">
        <v>19.5</v>
      </c>
      <c r="M76" t="n">
        <v>5</v>
      </c>
      <c r="N76" t="n">
        <v>50.61</v>
      </c>
      <c r="O76" t="n">
        <v>27920.73</v>
      </c>
      <c r="P76" t="n">
        <v>141.44</v>
      </c>
      <c r="Q76" t="n">
        <v>197.76</v>
      </c>
      <c r="R76" t="n">
        <v>31.28</v>
      </c>
      <c r="S76" t="n">
        <v>25.4</v>
      </c>
      <c r="T76" t="n">
        <v>2099.89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7.5166</v>
      </c>
      <c r="E77" t="n">
        <v>13.3</v>
      </c>
      <c r="F77" t="n">
        <v>10.52</v>
      </c>
      <c r="G77" t="n">
        <v>90.13</v>
      </c>
      <c r="H77" t="n">
        <v>1.56</v>
      </c>
      <c r="I77" t="n">
        <v>7</v>
      </c>
      <c r="J77" t="n">
        <v>224.9</v>
      </c>
      <c r="K77" t="n">
        <v>54.38</v>
      </c>
      <c r="L77" t="n">
        <v>19.75</v>
      </c>
      <c r="M77" t="n">
        <v>5</v>
      </c>
      <c r="N77" t="n">
        <v>50.78</v>
      </c>
      <c r="O77" t="n">
        <v>27972.28</v>
      </c>
      <c r="P77" t="n">
        <v>141.13</v>
      </c>
      <c r="Q77" t="n">
        <v>197.77</v>
      </c>
      <c r="R77" t="n">
        <v>31.25</v>
      </c>
      <c r="S77" t="n">
        <v>25.4</v>
      </c>
      <c r="T77" t="n">
        <v>2083.73</v>
      </c>
      <c r="U77" t="n">
        <v>0.8100000000000001</v>
      </c>
      <c r="V77" t="n">
        <v>0.88</v>
      </c>
      <c r="W77" t="n">
        <v>2.95</v>
      </c>
      <c r="X77" t="n">
        <v>0.12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7.5218</v>
      </c>
      <c r="E78" t="n">
        <v>13.29</v>
      </c>
      <c r="F78" t="n">
        <v>10.51</v>
      </c>
      <c r="G78" t="n">
        <v>90.05</v>
      </c>
      <c r="H78" t="n">
        <v>1.58</v>
      </c>
      <c r="I78" t="n">
        <v>7</v>
      </c>
      <c r="J78" t="n">
        <v>225.32</v>
      </c>
      <c r="K78" t="n">
        <v>54.38</v>
      </c>
      <c r="L78" t="n">
        <v>20</v>
      </c>
      <c r="M78" t="n">
        <v>5</v>
      </c>
      <c r="N78" t="n">
        <v>50.95</v>
      </c>
      <c r="O78" t="n">
        <v>28023.89</v>
      </c>
      <c r="P78" t="n">
        <v>140.68</v>
      </c>
      <c r="Q78" t="n">
        <v>197.75</v>
      </c>
      <c r="R78" t="n">
        <v>31.04</v>
      </c>
      <c r="S78" t="n">
        <v>25.4</v>
      </c>
      <c r="T78" t="n">
        <v>1981.23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7.5537</v>
      </c>
      <c r="E79" t="n">
        <v>13.24</v>
      </c>
      <c r="F79" t="n">
        <v>10.49</v>
      </c>
      <c r="G79" t="n">
        <v>104.89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4</v>
      </c>
      <c r="N79" t="n">
        <v>51.11</v>
      </c>
      <c r="O79" t="n">
        <v>28075.56</v>
      </c>
      <c r="P79" t="n">
        <v>140.41</v>
      </c>
      <c r="Q79" t="n">
        <v>197.79</v>
      </c>
      <c r="R79" t="n">
        <v>30.45</v>
      </c>
      <c r="S79" t="n">
        <v>25.4</v>
      </c>
      <c r="T79" t="n">
        <v>1691.71</v>
      </c>
      <c r="U79" t="n">
        <v>0.83</v>
      </c>
      <c r="V79" t="n">
        <v>0.89</v>
      </c>
      <c r="W79" t="n">
        <v>2.95</v>
      </c>
      <c r="X79" t="n">
        <v>0.1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7.5578</v>
      </c>
      <c r="E80" t="n">
        <v>13.23</v>
      </c>
      <c r="F80" t="n">
        <v>10.48</v>
      </c>
      <c r="G80" t="n">
        <v>104.81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4</v>
      </c>
      <c r="N80" t="n">
        <v>51.28</v>
      </c>
      <c r="O80" t="n">
        <v>28127.29</v>
      </c>
      <c r="P80" t="n">
        <v>140.35</v>
      </c>
      <c r="Q80" t="n">
        <v>197.76</v>
      </c>
      <c r="R80" t="n">
        <v>30.24</v>
      </c>
      <c r="S80" t="n">
        <v>25.4</v>
      </c>
      <c r="T80" t="n">
        <v>1588.35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7.5549</v>
      </c>
      <c r="E81" t="n">
        <v>13.24</v>
      </c>
      <c r="F81" t="n">
        <v>10.49</v>
      </c>
      <c r="G81" t="n">
        <v>104.86</v>
      </c>
      <c r="H81" t="n">
        <v>1.63</v>
      </c>
      <c r="I81" t="n">
        <v>6</v>
      </c>
      <c r="J81" t="n">
        <v>226.58</v>
      </c>
      <c r="K81" t="n">
        <v>54.38</v>
      </c>
      <c r="L81" t="n">
        <v>20.75</v>
      </c>
      <c r="M81" t="n">
        <v>4</v>
      </c>
      <c r="N81" t="n">
        <v>51.45</v>
      </c>
      <c r="O81" t="n">
        <v>28179.08</v>
      </c>
      <c r="P81" t="n">
        <v>140.49</v>
      </c>
      <c r="Q81" t="n">
        <v>197.78</v>
      </c>
      <c r="R81" t="n">
        <v>30.34</v>
      </c>
      <c r="S81" t="n">
        <v>25.4</v>
      </c>
      <c r="T81" t="n">
        <v>1635.69</v>
      </c>
      <c r="U81" t="n">
        <v>0.84</v>
      </c>
      <c r="V81" t="n">
        <v>0.89</v>
      </c>
      <c r="W81" t="n">
        <v>2.95</v>
      </c>
      <c r="X81" t="n">
        <v>0.1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7.5543</v>
      </c>
      <c r="E82" t="n">
        <v>13.24</v>
      </c>
      <c r="F82" t="n">
        <v>10.49</v>
      </c>
      <c r="G82" t="n">
        <v>104.88</v>
      </c>
      <c r="H82" t="n">
        <v>1.64</v>
      </c>
      <c r="I82" t="n">
        <v>6</v>
      </c>
      <c r="J82" t="n">
        <v>227</v>
      </c>
      <c r="K82" t="n">
        <v>54.38</v>
      </c>
      <c r="L82" t="n">
        <v>21</v>
      </c>
      <c r="M82" t="n">
        <v>4</v>
      </c>
      <c r="N82" t="n">
        <v>51.62</v>
      </c>
      <c r="O82" t="n">
        <v>28230.92</v>
      </c>
      <c r="P82" t="n">
        <v>140.65</v>
      </c>
      <c r="Q82" t="n">
        <v>197.77</v>
      </c>
      <c r="R82" t="n">
        <v>30.38</v>
      </c>
      <c r="S82" t="n">
        <v>25.4</v>
      </c>
      <c r="T82" t="n">
        <v>1655.44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7.5543</v>
      </c>
      <c r="E83" t="n">
        <v>13.24</v>
      </c>
      <c r="F83" t="n">
        <v>10.49</v>
      </c>
      <c r="G83" t="n">
        <v>104.88</v>
      </c>
      <c r="H83" t="n">
        <v>1.66</v>
      </c>
      <c r="I83" t="n">
        <v>6</v>
      </c>
      <c r="J83" t="n">
        <v>227.42</v>
      </c>
      <c r="K83" t="n">
        <v>54.38</v>
      </c>
      <c r="L83" t="n">
        <v>21.25</v>
      </c>
      <c r="M83" t="n">
        <v>4</v>
      </c>
      <c r="N83" t="n">
        <v>51.8</v>
      </c>
      <c r="O83" t="n">
        <v>28282.83</v>
      </c>
      <c r="P83" t="n">
        <v>140.86</v>
      </c>
      <c r="Q83" t="n">
        <v>197.77</v>
      </c>
      <c r="R83" t="n">
        <v>30.41</v>
      </c>
      <c r="S83" t="n">
        <v>25.4</v>
      </c>
      <c r="T83" t="n">
        <v>1670.02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7.5557</v>
      </c>
      <c r="E84" t="n">
        <v>13.24</v>
      </c>
      <c r="F84" t="n">
        <v>10.48</v>
      </c>
      <c r="G84" t="n">
        <v>104.85</v>
      </c>
      <c r="H84" t="n">
        <v>1.68</v>
      </c>
      <c r="I84" t="n">
        <v>6</v>
      </c>
      <c r="J84" t="n">
        <v>227.84</v>
      </c>
      <c r="K84" t="n">
        <v>54.38</v>
      </c>
      <c r="L84" t="n">
        <v>21.5</v>
      </c>
      <c r="M84" t="n">
        <v>4</v>
      </c>
      <c r="N84" t="n">
        <v>51.97</v>
      </c>
      <c r="O84" t="n">
        <v>28334.8</v>
      </c>
      <c r="P84" t="n">
        <v>141.02</v>
      </c>
      <c r="Q84" t="n">
        <v>197.75</v>
      </c>
      <c r="R84" t="n">
        <v>30.43</v>
      </c>
      <c r="S84" t="n">
        <v>25.4</v>
      </c>
      <c r="T84" t="n">
        <v>1681.36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7.5564</v>
      </c>
      <c r="E85" t="n">
        <v>13.23</v>
      </c>
      <c r="F85" t="n">
        <v>10.48</v>
      </c>
      <c r="G85" t="n">
        <v>104.84</v>
      </c>
      <c r="H85" t="n">
        <v>1.69</v>
      </c>
      <c r="I85" t="n">
        <v>6</v>
      </c>
      <c r="J85" t="n">
        <v>228.27</v>
      </c>
      <c r="K85" t="n">
        <v>54.38</v>
      </c>
      <c r="L85" t="n">
        <v>21.75</v>
      </c>
      <c r="M85" t="n">
        <v>4</v>
      </c>
      <c r="N85" t="n">
        <v>52.14</v>
      </c>
      <c r="O85" t="n">
        <v>28386.82</v>
      </c>
      <c r="P85" t="n">
        <v>140.87</v>
      </c>
      <c r="Q85" t="n">
        <v>197.75</v>
      </c>
      <c r="R85" t="n">
        <v>30.26</v>
      </c>
      <c r="S85" t="n">
        <v>25.4</v>
      </c>
      <c r="T85" t="n">
        <v>1595.34</v>
      </c>
      <c r="U85" t="n">
        <v>0.84</v>
      </c>
      <c r="V85" t="n">
        <v>0.89</v>
      </c>
      <c r="W85" t="n">
        <v>2.95</v>
      </c>
      <c r="X85" t="n">
        <v>0.09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7.5554</v>
      </c>
      <c r="E86" t="n">
        <v>13.24</v>
      </c>
      <c r="F86" t="n">
        <v>10.49</v>
      </c>
      <c r="G86" t="n">
        <v>104.86</v>
      </c>
      <c r="H86" t="n">
        <v>1.71</v>
      </c>
      <c r="I86" t="n">
        <v>6</v>
      </c>
      <c r="J86" t="n">
        <v>228.69</v>
      </c>
      <c r="K86" t="n">
        <v>54.38</v>
      </c>
      <c r="L86" t="n">
        <v>22</v>
      </c>
      <c r="M86" t="n">
        <v>4</v>
      </c>
      <c r="N86" t="n">
        <v>52.31</v>
      </c>
      <c r="O86" t="n">
        <v>28438.91</v>
      </c>
      <c r="P86" t="n">
        <v>140.84</v>
      </c>
      <c r="Q86" t="n">
        <v>197.8</v>
      </c>
      <c r="R86" t="n">
        <v>30.21</v>
      </c>
      <c r="S86" t="n">
        <v>25.4</v>
      </c>
      <c r="T86" t="n">
        <v>1570.84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7.5545</v>
      </c>
      <c r="E87" t="n">
        <v>13.24</v>
      </c>
      <c r="F87" t="n">
        <v>10.49</v>
      </c>
      <c r="G87" t="n">
        <v>104.87</v>
      </c>
      <c r="H87" t="n">
        <v>1.73</v>
      </c>
      <c r="I87" t="n">
        <v>6</v>
      </c>
      <c r="J87" t="n">
        <v>229.11</v>
      </c>
      <c r="K87" t="n">
        <v>54.38</v>
      </c>
      <c r="L87" t="n">
        <v>22.25</v>
      </c>
      <c r="M87" t="n">
        <v>4</v>
      </c>
      <c r="N87" t="n">
        <v>52.48</v>
      </c>
      <c r="O87" t="n">
        <v>28491.06</v>
      </c>
      <c r="P87" t="n">
        <v>140.87</v>
      </c>
      <c r="Q87" t="n">
        <v>197.75</v>
      </c>
      <c r="R87" t="n">
        <v>30.41</v>
      </c>
      <c r="S87" t="n">
        <v>25.4</v>
      </c>
      <c r="T87" t="n">
        <v>1669.54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7.5543</v>
      </c>
      <c r="E88" t="n">
        <v>13.24</v>
      </c>
      <c r="F88" t="n">
        <v>10.49</v>
      </c>
      <c r="G88" t="n">
        <v>104.88</v>
      </c>
      <c r="H88" t="n">
        <v>1.74</v>
      </c>
      <c r="I88" t="n">
        <v>6</v>
      </c>
      <c r="J88" t="n">
        <v>229.53</v>
      </c>
      <c r="K88" t="n">
        <v>54.38</v>
      </c>
      <c r="L88" t="n">
        <v>22.5</v>
      </c>
      <c r="M88" t="n">
        <v>4</v>
      </c>
      <c r="N88" t="n">
        <v>52.66</v>
      </c>
      <c r="O88" t="n">
        <v>28543.27</v>
      </c>
      <c r="P88" t="n">
        <v>140.84</v>
      </c>
      <c r="Q88" t="n">
        <v>197.75</v>
      </c>
      <c r="R88" t="n">
        <v>30.26</v>
      </c>
      <c r="S88" t="n">
        <v>25.4</v>
      </c>
      <c r="T88" t="n">
        <v>1598.21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7.5533</v>
      </c>
      <c r="E89" t="n">
        <v>13.24</v>
      </c>
      <c r="F89" t="n">
        <v>10.49</v>
      </c>
      <c r="G89" t="n">
        <v>104.89</v>
      </c>
      <c r="H89" t="n">
        <v>1.76</v>
      </c>
      <c r="I89" t="n">
        <v>6</v>
      </c>
      <c r="J89" t="n">
        <v>229.96</v>
      </c>
      <c r="K89" t="n">
        <v>54.38</v>
      </c>
      <c r="L89" t="n">
        <v>22.75</v>
      </c>
      <c r="M89" t="n">
        <v>4</v>
      </c>
      <c r="N89" t="n">
        <v>52.83</v>
      </c>
      <c r="O89" t="n">
        <v>28595.54</v>
      </c>
      <c r="P89" t="n">
        <v>140.7</v>
      </c>
      <c r="Q89" t="n">
        <v>197.76</v>
      </c>
      <c r="R89" t="n">
        <v>30.44</v>
      </c>
      <c r="S89" t="n">
        <v>25.4</v>
      </c>
      <c r="T89" t="n">
        <v>1685.5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7.5557</v>
      </c>
      <c r="E90" t="n">
        <v>13.24</v>
      </c>
      <c r="F90" t="n">
        <v>10.48</v>
      </c>
      <c r="G90" t="n">
        <v>104.85</v>
      </c>
      <c r="H90" t="n">
        <v>1.77</v>
      </c>
      <c r="I90" t="n">
        <v>6</v>
      </c>
      <c r="J90" t="n">
        <v>230.38</v>
      </c>
      <c r="K90" t="n">
        <v>54.38</v>
      </c>
      <c r="L90" t="n">
        <v>23</v>
      </c>
      <c r="M90" t="n">
        <v>4</v>
      </c>
      <c r="N90" t="n">
        <v>53</v>
      </c>
      <c r="O90" t="n">
        <v>28647.87</v>
      </c>
      <c r="P90" t="n">
        <v>140.52</v>
      </c>
      <c r="Q90" t="n">
        <v>197.75</v>
      </c>
      <c r="R90" t="n">
        <v>30.37</v>
      </c>
      <c r="S90" t="n">
        <v>25.4</v>
      </c>
      <c r="T90" t="n">
        <v>1649.92</v>
      </c>
      <c r="U90" t="n">
        <v>0.84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7.5532</v>
      </c>
      <c r="E91" t="n">
        <v>13.24</v>
      </c>
      <c r="F91" t="n">
        <v>10.49</v>
      </c>
      <c r="G91" t="n">
        <v>104.89</v>
      </c>
      <c r="H91" t="n">
        <v>1.79</v>
      </c>
      <c r="I91" t="n">
        <v>6</v>
      </c>
      <c r="J91" t="n">
        <v>230.81</v>
      </c>
      <c r="K91" t="n">
        <v>54.38</v>
      </c>
      <c r="L91" t="n">
        <v>23.25</v>
      </c>
      <c r="M91" t="n">
        <v>4</v>
      </c>
      <c r="N91" t="n">
        <v>53.18</v>
      </c>
      <c r="O91" t="n">
        <v>28700.26</v>
      </c>
      <c r="P91" t="n">
        <v>140.4</v>
      </c>
      <c r="Q91" t="n">
        <v>197.77</v>
      </c>
      <c r="R91" t="n">
        <v>30.43</v>
      </c>
      <c r="S91" t="n">
        <v>25.4</v>
      </c>
      <c r="T91" t="n">
        <v>1680.4</v>
      </c>
      <c r="U91" t="n">
        <v>0.83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7.5556</v>
      </c>
      <c r="E92" t="n">
        <v>13.24</v>
      </c>
      <c r="F92" t="n">
        <v>10.49</v>
      </c>
      <c r="G92" t="n">
        <v>104.85</v>
      </c>
      <c r="H92" t="n">
        <v>1.81</v>
      </c>
      <c r="I92" t="n">
        <v>6</v>
      </c>
      <c r="J92" t="n">
        <v>231.23</v>
      </c>
      <c r="K92" t="n">
        <v>54.38</v>
      </c>
      <c r="L92" t="n">
        <v>23.5</v>
      </c>
      <c r="M92" t="n">
        <v>4</v>
      </c>
      <c r="N92" t="n">
        <v>53.36</v>
      </c>
      <c r="O92" t="n">
        <v>28752.71</v>
      </c>
      <c r="P92" t="n">
        <v>140.14</v>
      </c>
      <c r="Q92" t="n">
        <v>197.76</v>
      </c>
      <c r="R92" t="n">
        <v>30.33</v>
      </c>
      <c r="S92" t="n">
        <v>25.4</v>
      </c>
      <c r="T92" t="n">
        <v>1630.13</v>
      </c>
      <c r="U92" t="n">
        <v>0.84</v>
      </c>
      <c r="V92" t="n">
        <v>0.89</v>
      </c>
      <c r="W92" t="n">
        <v>2.95</v>
      </c>
      <c r="X92" t="n">
        <v>0.1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7.5559</v>
      </c>
      <c r="E93" t="n">
        <v>13.23</v>
      </c>
      <c r="F93" t="n">
        <v>10.48</v>
      </c>
      <c r="G93" t="n">
        <v>104.85</v>
      </c>
      <c r="H93" t="n">
        <v>1.82</v>
      </c>
      <c r="I93" t="n">
        <v>6</v>
      </c>
      <c r="J93" t="n">
        <v>231.66</v>
      </c>
      <c r="K93" t="n">
        <v>54.38</v>
      </c>
      <c r="L93" t="n">
        <v>23.75</v>
      </c>
      <c r="M93" t="n">
        <v>4</v>
      </c>
      <c r="N93" t="n">
        <v>53.53</v>
      </c>
      <c r="O93" t="n">
        <v>28805.23</v>
      </c>
      <c r="P93" t="n">
        <v>139.85</v>
      </c>
      <c r="Q93" t="n">
        <v>197.79</v>
      </c>
      <c r="R93" t="n">
        <v>30.4</v>
      </c>
      <c r="S93" t="n">
        <v>25.4</v>
      </c>
      <c r="T93" t="n">
        <v>1668.06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7.5548</v>
      </c>
      <c r="E94" t="n">
        <v>13.24</v>
      </c>
      <c r="F94" t="n">
        <v>10.49</v>
      </c>
      <c r="G94" t="n">
        <v>104.87</v>
      </c>
      <c r="H94" t="n">
        <v>1.84</v>
      </c>
      <c r="I94" t="n">
        <v>6</v>
      </c>
      <c r="J94" t="n">
        <v>232.08</v>
      </c>
      <c r="K94" t="n">
        <v>54.38</v>
      </c>
      <c r="L94" t="n">
        <v>24</v>
      </c>
      <c r="M94" t="n">
        <v>4</v>
      </c>
      <c r="N94" t="n">
        <v>53.71</v>
      </c>
      <c r="O94" t="n">
        <v>28857.81</v>
      </c>
      <c r="P94" t="n">
        <v>139.64</v>
      </c>
      <c r="Q94" t="n">
        <v>197.8</v>
      </c>
      <c r="R94" t="n">
        <v>30.37</v>
      </c>
      <c r="S94" t="n">
        <v>25.4</v>
      </c>
      <c r="T94" t="n">
        <v>1651.62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7.5572</v>
      </c>
      <c r="E95" t="n">
        <v>13.23</v>
      </c>
      <c r="F95" t="n">
        <v>10.48</v>
      </c>
      <c r="G95" t="n">
        <v>104.83</v>
      </c>
      <c r="H95" t="n">
        <v>1.85</v>
      </c>
      <c r="I95" t="n">
        <v>6</v>
      </c>
      <c r="J95" t="n">
        <v>232.51</v>
      </c>
      <c r="K95" t="n">
        <v>54.38</v>
      </c>
      <c r="L95" t="n">
        <v>24.25</v>
      </c>
      <c r="M95" t="n">
        <v>4</v>
      </c>
      <c r="N95" t="n">
        <v>53.88</v>
      </c>
      <c r="O95" t="n">
        <v>28910.45</v>
      </c>
      <c r="P95" t="n">
        <v>139.33</v>
      </c>
      <c r="Q95" t="n">
        <v>197.78</v>
      </c>
      <c r="R95" t="n">
        <v>30.25</v>
      </c>
      <c r="S95" t="n">
        <v>25.4</v>
      </c>
      <c r="T95" t="n">
        <v>1588.98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7.5543</v>
      </c>
      <c r="E96" t="n">
        <v>13.24</v>
      </c>
      <c r="F96" t="n">
        <v>10.49</v>
      </c>
      <c r="G96" t="n">
        <v>104.88</v>
      </c>
      <c r="H96" t="n">
        <v>1.87</v>
      </c>
      <c r="I96" t="n">
        <v>6</v>
      </c>
      <c r="J96" t="n">
        <v>232.94</v>
      </c>
      <c r="K96" t="n">
        <v>54.38</v>
      </c>
      <c r="L96" t="n">
        <v>24.5</v>
      </c>
      <c r="M96" t="n">
        <v>4</v>
      </c>
      <c r="N96" t="n">
        <v>54.06</v>
      </c>
      <c r="O96" t="n">
        <v>28963.15</v>
      </c>
      <c r="P96" t="n">
        <v>139.03</v>
      </c>
      <c r="Q96" t="n">
        <v>197.75</v>
      </c>
      <c r="R96" t="n">
        <v>30.46</v>
      </c>
      <c r="S96" t="n">
        <v>25.4</v>
      </c>
      <c r="T96" t="n">
        <v>1697.76</v>
      </c>
      <c r="U96" t="n">
        <v>0.83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7.5847</v>
      </c>
      <c r="E97" t="n">
        <v>13.18</v>
      </c>
      <c r="F97" t="n">
        <v>10.47</v>
      </c>
      <c r="G97" t="n">
        <v>125.68</v>
      </c>
      <c r="H97" t="n">
        <v>1.89</v>
      </c>
      <c r="I97" t="n">
        <v>5</v>
      </c>
      <c r="J97" t="n">
        <v>233.37</v>
      </c>
      <c r="K97" t="n">
        <v>54.38</v>
      </c>
      <c r="L97" t="n">
        <v>24.75</v>
      </c>
      <c r="M97" t="n">
        <v>3</v>
      </c>
      <c r="N97" t="n">
        <v>54.24</v>
      </c>
      <c r="O97" t="n">
        <v>29015.91</v>
      </c>
      <c r="P97" t="n">
        <v>138.36</v>
      </c>
      <c r="Q97" t="n">
        <v>197.78</v>
      </c>
      <c r="R97" t="n">
        <v>30.03</v>
      </c>
      <c r="S97" t="n">
        <v>25.4</v>
      </c>
      <c r="T97" t="n">
        <v>1487.79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7.5839</v>
      </c>
      <c r="E98" t="n">
        <v>13.19</v>
      </c>
      <c r="F98" t="n">
        <v>10.47</v>
      </c>
      <c r="G98" t="n">
        <v>125.7</v>
      </c>
      <c r="H98" t="n">
        <v>1.9</v>
      </c>
      <c r="I98" t="n">
        <v>5</v>
      </c>
      <c r="J98" t="n">
        <v>233.79</v>
      </c>
      <c r="K98" t="n">
        <v>54.38</v>
      </c>
      <c r="L98" t="n">
        <v>25</v>
      </c>
      <c r="M98" t="n">
        <v>3</v>
      </c>
      <c r="N98" t="n">
        <v>54.42</v>
      </c>
      <c r="O98" t="n">
        <v>29068.74</v>
      </c>
      <c r="P98" t="n">
        <v>138.69</v>
      </c>
      <c r="Q98" t="n">
        <v>197.79</v>
      </c>
      <c r="R98" t="n">
        <v>29.99</v>
      </c>
      <c r="S98" t="n">
        <v>25.4</v>
      </c>
      <c r="T98" t="n">
        <v>1468.41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7.5831</v>
      </c>
      <c r="E99" t="n">
        <v>13.19</v>
      </c>
      <c r="F99" t="n">
        <v>10.48</v>
      </c>
      <c r="G99" t="n">
        <v>125.71</v>
      </c>
      <c r="H99" t="n">
        <v>1.92</v>
      </c>
      <c r="I99" t="n">
        <v>5</v>
      </c>
      <c r="J99" t="n">
        <v>234.22</v>
      </c>
      <c r="K99" t="n">
        <v>54.38</v>
      </c>
      <c r="L99" t="n">
        <v>25.25</v>
      </c>
      <c r="M99" t="n">
        <v>3</v>
      </c>
      <c r="N99" t="n">
        <v>54.6</v>
      </c>
      <c r="O99" t="n">
        <v>29121.63</v>
      </c>
      <c r="P99" t="n">
        <v>138.91</v>
      </c>
      <c r="Q99" t="n">
        <v>197.75</v>
      </c>
      <c r="R99" t="n">
        <v>30.19</v>
      </c>
      <c r="S99" t="n">
        <v>25.4</v>
      </c>
      <c r="T99" t="n">
        <v>1564.73</v>
      </c>
      <c r="U99" t="n">
        <v>0.84</v>
      </c>
      <c r="V99" t="n">
        <v>0.89</v>
      </c>
      <c r="W99" t="n">
        <v>2.94</v>
      </c>
      <c r="X99" t="n">
        <v>0.09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7.5809</v>
      </c>
      <c r="E100" t="n">
        <v>13.19</v>
      </c>
      <c r="F100" t="n">
        <v>10.48</v>
      </c>
      <c r="G100" t="n">
        <v>125.76</v>
      </c>
      <c r="H100" t="n">
        <v>1.93</v>
      </c>
      <c r="I100" t="n">
        <v>5</v>
      </c>
      <c r="J100" t="n">
        <v>234.65</v>
      </c>
      <c r="K100" t="n">
        <v>54.38</v>
      </c>
      <c r="L100" t="n">
        <v>25.5</v>
      </c>
      <c r="M100" t="n">
        <v>3</v>
      </c>
      <c r="N100" t="n">
        <v>54.78</v>
      </c>
      <c r="O100" t="n">
        <v>29174.59</v>
      </c>
      <c r="P100" t="n">
        <v>139.16</v>
      </c>
      <c r="Q100" t="n">
        <v>197.76</v>
      </c>
      <c r="R100" t="n">
        <v>30.17</v>
      </c>
      <c r="S100" t="n">
        <v>25.4</v>
      </c>
      <c r="T100" t="n">
        <v>1555.79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7.582</v>
      </c>
      <c r="E101" t="n">
        <v>13.19</v>
      </c>
      <c r="F101" t="n">
        <v>10.48</v>
      </c>
      <c r="G101" t="n">
        <v>125.74</v>
      </c>
      <c r="H101" t="n">
        <v>1.95</v>
      </c>
      <c r="I101" t="n">
        <v>5</v>
      </c>
      <c r="J101" t="n">
        <v>235.08</v>
      </c>
      <c r="K101" t="n">
        <v>54.38</v>
      </c>
      <c r="L101" t="n">
        <v>25.75</v>
      </c>
      <c r="M101" t="n">
        <v>3</v>
      </c>
      <c r="N101" t="n">
        <v>54.96</v>
      </c>
      <c r="O101" t="n">
        <v>29227.61</v>
      </c>
      <c r="P101" t="n">
        <v>139.15</v>
      </c>
      <c r="Q101" t="n">
        <v>197.75</v>
      </c>
      <c r="R101" t="n">
        <v>30.1</v>
      </c>
      <c r="S101" t="n">
        <v>25.4</v>
      </c>
      <c r="T101" t="n">
        <v>1520.26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7.5858</v>
      </c>
      <c r="E102" t="n">
        <v>13.18</v>
      </c>
      <c r="F102" t="n">
        <v>10.47</v>
      </c>
      <c r="G102" t="n">
        <v>125.66</v>
      </c>
      <c r="H102" t="n">
        <v>1.96</v>
      </c>
      <c r="I102" t="n">
        <v>5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139.17</v>
      </c>
      <c r="Q102" t="n">
        <v>197.75</v>
      </c>
      <c r="R102" t="n">
        <v>29.9</v>
      </c>
      <c r="S102" t="n">
        <v>25.4</v>
      </c>
      <c r="T102" t="n">
        <v>1420.77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7.5836</v>
      </c>
      <c r="E103" t="n">
        <v>13.19</v>
      </c>
      <c r="F103" t="n">
        <v>10.48</v>
      </c>
      <c r="G103" t="n">
        <v>125.7</v>
      </c>
      <c r="H103" t="n">
        <v>1.98</v>
      </c>
      <c r="I103" t="n">
        <v>5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139.36</v>
      </c>
      <c r="Q103" t="n">
        <v>197.78</v>
      </c>
      <c r="R103" t="n">
        <v>29.97</v>
      </c>
      <c r="S103" t="n">
        <v>25.4</v>
      </c>
      <c r="T103" t="n">
        <v>1458.5</v>
      </c>
      <c r="U103" t="n">
        <v>0.85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7.5858</v>
      </c>
      <c r="E104" t="n">
        <v>13.18</v>
      </c>
      <c r="F104" t="n">
        <v>10.47</v>
      </c>
      <c r="G104" t="n">
        <v>125.66</v>
      </c>
      <c r="H104" t="n">
        <v>1.99</v>
      </c>
      <c r="I104" t="n">
        <v>5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139.37</v>
      </c>
      <c r="Q104" t="n">
        <v>197.75</v>
      </c>
      <c r="R104" t="n">
        <v>29.95</v>
      </c>
      <c r="S104" t="n">
        <v>25.4</v>
      </c>
      <c r="T104" t="n">
        <v>1444.04</v>
      </c>
      <c r="U104" t="n">
        <v>0.85</v>
      </c>
      <c r="V104" t="n">
        <v>0.89</v>
      </c>
      <c r="W104" t="n">
        <v>2.95</v>
      </c>
      <c r="X104" t="n">
        <v>0.08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7.5911</v>
      </c>
      <c r="E105" t="n">
        <v>13.17</v>
      </c>
      <c r="F105" t="n">
        <v>10.46</v>
      </c>
      <c r="G105" t="n">
        <v>125.55</v>
      </c>
      <c r="H105" t="n">
        <v>2.01</v>
      </c>
      <c r="I105" t="n">
        <v>5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139.19</v>
      </c>
      <c r="Q105" t="n">
        <v>197.75</v>
      </c>
      <c r="R105" t="n">
        <v>29.68</v>
      </c>
      <c r="S105" t="n">
        <v>25.4</v>
      </c>
      <c r="T105" t="n">
        <v>1311.48</v>
      </c>
      <c r="U105" t="n">
        <v>0.86</v>
      </c>
      <c r="V105" t="n">
        <v>0.89</v>
      </c>
      <c r="W105" t="n">
        <v>2.94</v>
      </c>
      <c r="X105" t="n">
        <v>0.07000000000000001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7.5874</v>
      </c>
      <c r="E106" t="n">
        <v>13.18</v>
      </c>
      <c r="F106" t="n">
        <v>10.47</v>
      </c>
      <c r="G106" t="n">
        <v>125.62</v>
      </c>
      <c r="H106" t="n">
        <v>2.02</v>
      </c>
      <c r="I106" t="n">
        <v>5</v>
      </c>
      <c r="J106" t="n">
        <v>237.24</v>
      </c>
      <c r="K106" t="n">
        <v>54.38</v>
      </c>
      <c r="L106" t="n">
        <v>27</v>
      </c>
      <c r="M106" t="n">
        <v>3</v>
      </c>
      <c r="N106" t="n">
        <v>55.86</v>
      </c>
      <c r="O106" t="n">
        <v>29493.67</v>
      </c>
      <c r="P106" t="n">
        <v>139.34</v>
      </c>
      <c r="Q106" t="n">
        <v>197.75</v>
      </c>
      <c r="R106" t="n">
        <v>29.82</v>
      </c>
      <c r="S106" t="n">
        <v>25.4</v>
      </c>
      <c r="T106" t="n">
        <v>1381.03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7.5853</v>
      </c>
      <c r="E107" t="n">
        <v>13.18</v>
      </c>
      <c r="F107" t="n">
        <v>10.47</v>
      </c>
      <c r="G107" t="n">
        <v>125.67</v>
      </c>
      <c r="H107" t="n">
        <v>2.04</v>
      </c>
      <c r="I107" t="n">
        <v>5</v>
      </c>
      <c r="J107" t="n">
        <v>237.67</v>
      </c>
      <c r="K107" t="n">
        <v>54.38</v>
      </c>
      <c r="L107" t="n">
        <v>27.25</v>
      </c>
      <c r="M107" t="n">
        <v>3</v>
      </c>
      <c r="N107" t="n">
        <v>56.05</v>
      </c>
      <c r="O107" t="n">
        <v>29547.07</v>
      </c>
      <c r="P107" t="n">
        <v>139.39</v>
      </c>
      <c r="Q107" t="n">
        <v>197.78</v>
      </c>
      <c r="R107" t="n">
        <v>29.89</v>
      </c>
      <c r="S107" t="n">
        <v>25.4</v>
      </c>
      <c r="T107" t="n">
        <v>1416.97</v>
      </c>
      <c r="U107" t="n">
        <v>0.85</v>
      </c>
      <c r="V107" t="n">
        <v>0.89</v>
      </c>
      <c r="W107" t="n">
        <v>2.95</v>
      </c>
      <c r="X107" t="n">
        <v>0.08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7.5874</v>
      </c>
      <c r="E108" t="n">
        <v>13.18</v>
      </c>
      <c r="F108" t="n">
        <v>10.47</v>
      </c>
      <c r="G108" t="n">
        <v>125.62</v>
      </c>
      <c r="H108" t="n">
        <v>2.05</v>
      </c>
      <c r="I108" t="n">
        <v>5</v>
      </c>
      <c r="J108" t="n">
        <v>238.11</v>
      </c>
      <c r="K108" t="n">
        <v>54.38</v>
      </c>
      <c r="L108" t="n">
        <v>27.5</v>
      </c>
      <c r="M108" t="n">
        <v>3</v>
      </c>
      <c r="N108" t="n">
        <v>56.23</v>
      </c>
      <c r="O108" t="n">
        <v>29600.54</v>
      </c>
      <c r="P108" t="n">
        <v>139.36</v>
      </c>
      <c r="Q108" t="n">
        <v>197.75</v>
      </c>
      <c r="R108" t="n">
        <v>29.92</v>
      </c>
      <c r="S108" t="n">
        <v>25.4</v>
      </c>
      <c r="T108" t="n">
        <v>1430.59</v>
      </c>
      <c r="U108" t="n">
        <v>0.85</v>
      </c>
      <c r="V108" t="n">
        <v>0.89</v>
      </c>
      <c r="W108" t="n">
        <v>2.94</v>
      </c>
      <c r="X108" t="n">
        <v>0.08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7.5861</v>
      </c>
      <c r="E109" t="n">
        <v>13.18</v>
      </c>
      <c r="F109" t="n">
        <v>10.47</v>
      </c>
      <c r="G109" t="n">
        <v>125.65</v>
      </c>
      <c r="H109" t="n">
        <v>2.07</v>
      </c>
      <c r="I109" t="n">
        <v>5</v>
      </c>
      <c r="J109" t="n">
        <v>238.54</v>
      </c>
      <c r="K109" t="n">
        <v>54.38</v>
      </c>
      <c r="L109" t="n">
        <v>27.75</v>
      </c>
      <c r="M109" t="n">
        <v>3</v>
      </c>
      <c r="N109" t="n">
        <v>56.41</v>
      </c>
      <c r="O109" t="n">
        <v>29654.08</v>
      </c>
      <c r="P109" t="n">
        <v>139.38</v>
      </c>
      <c r="Q109" t="n">
        <v>197.75</v>
      </c>
      <c r="R109" t="n">
        <v>29.89</v>
      </c>
      <c r="S109" t="n">
        <v>25.4</v>
      </c>
      <c r="T109" t="n">
        <v>1418.35</v>
      </c>
      <c r="U109" t="n">
        <v>0.85</v>
      </c>
      <c r="V109" t="n">
        <v>0.89</v>
      </c>
      <c r="W109" t="n">
        <v>2.95</v>
      </c>
      <c r="X109" t="n">
        <v>0.08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7.5865</v>
      </c>
      <c r="E110" t="n">
        <v>13.18</v>
      </c>
      <c r="F110" t="n">
        <v>10.47</v>
      </c>
      <c r="G110" t="n">
        <v>125.64</v>
      </c>
      <c r="H110" t="n">
        <v>2.08</v>
      </c>
      <c r="I110" t="n">
        <v>5</v>
      </c>
      <c r="J110" t="n">
        <v>238.97</v>
      </c>
      <c r="K110" t="n">
        <v>54.38</v>
      </c>
      <c r="L110" t="n">
        <v>28</v>
      </c>
      <c r="M110" t="n">
        <v>3</v>
      </c>
      <c r="N110" t="n">
        <v>56.6</v>
      </c>
      <c r="O110" t="n">
        <v>29707.68</v>
      </c>
      <c r="P110" t="n">
        <v>139.26</v>
      </c>
      <c r="Q110" t="n">
        <v>197.75</v>
      </c>
      <c r="R110" t="n">
        <v>29.86</v>
      </c>
      <c r="S110" t="n">
        <v>25.4</v>
      </c>
      <c r="T110" t="n">
        <v>1398.66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7.5876</v>
      </c>
      <c r="E111" t="n">
        <v>13.18</v>
      </c>
      <c r="F111" t="n">
        <v>10.47</v>
      </c>
      <c r="G111" t="n">
        <v>125.62</v>
      </c>
      <c r="H111" t="n">
        <v>2.1</v>
      </c>
      <c r="I111" t="n">
        <v>5</v>
      </c>
      <c r="J111" t="n">
        <v>239.41</v>
      </c>
      <c r="K111" t="n">
        <v>54.38</v>
      </c>
      <c r="L111" t="n">
        <v>28.25</v>
      </c>
      <c r="M111" t="n">
        <v>3</v>
      </c>
      <c r="N111" t="n">
        <v>56.78</v>
      </c>
      <c r="O111" t="n">
        <v>29761.35</v>
      </c>
      <c r="P111" t="n">
        <v>139.22</v>
      </c>
      <c r="Q111" t="n">
        <v>197.78</v>
      </c>
      <c r="R111" t="n">
        <v>29.84</v>
      </c>
      <c r="S111" t="n">
        <v>25.4</v>
      </c>
      <c r="T111" t="n">
        <v>1392.14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7.5897</v>
      </c>
      <c r="E112" t="n">
        <v>13.18</v>
      </c>
      <c r="F112" t="n">
        <v>10.46</v>
      </c>
      <c r="G112" t="n">
        <v>125.58</v>
      </c>
      <c r="H112" t="n">
        <v>2.11</v>
      </c>
      <c r="I112" t="n">
        <v>5</v>
      </c>
      <c r="J112" t="n">
        <v>239.85</v>
      </c>
      <c r="K112" t="n">
        <v>54.38</v>
      </c>
      <c r="L112" t="n">
        <v>28.5</v>
      </c>
      <c r="M112" t="n">
        <v>3</v>
      </c>
      <c r="N112" t="n">
        <v>56.97</v>
      </c>
      <c r="O112" t="n">
        <v>29815.09</v>
      </c>
      <c r="P112" t="n">
        <v>139.03</v>
      </c>
      <c r="Q112" t="n">
        <v>197.75</v>
      </c>
      <c r="R112" t="n">
        <v>29.71</v>
      </c>
      <c r="S112" t="n">
        <v>25.4</v>
      </c>
      <c r="T112" t="n">
        <v>1323.78</v>
      </c>
      <c r="U112" t="n">
        <v>0.85</v>
      </c>
      <c r="V112" t="n">
        <v>0.89</v>
      </c>
      <c r="W112" t="n">
        <v>2.95</v>
      </c>
      <c r="X112" t="n">
        <v>0.07000000000000001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7.5879</v>
      </c>
      <c r="E113" t="n">
        <v>13.18</v>
      </c>
      <c r="F113" t="n">
        <v>10.47</v>
      </c>
      <c r="G113" t="n">
        <v>125.61</v>
      </c>
      <c r="H113" t="n">
        <v>2.13</v>
      </c>
      <c r="I113" t="n">
        <v>5</v>
      </c>
      <c r="J113" t="n">
        <v>240.28</v>
      </c>
      <c r="K113" t="n">
        <v>54.38</v>
      </c>
      <c r="L113" t="n">
        <v>28.75</v>
      </c>
      <c r="M113" t="n">
        <v>3</v>
      </c>
      <c r="N113" t="n">
        <v>57.16</v>
      </c>
      <c r="O113" t="n">
        <v>29869.01</v>
      </c>
      <c r="P113" t="n">
        <v>138.96</v>
      </c>
      <c r="Q113" t="n">
        <v>197.78</v>
      </c>
      <c r="R113" t="n">
        <v>29.81</v>
      </c>
      <c r="S113" t="n">
        <v>25.4</v>
      </c>
      <c r="T113" t="n">
        <v>1375.21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7.5898</v>
      </c>
      <c r="E114" t="n">
        <v>13.18</v>
      </c>
      <c r="F114" t="n">
        <v>10.46</v>
      </c>
      <c r="G114" t="n">
        <v>125.57</v>
      </c>
      <c r="H114" t="n">
        <v>2.14</v>
      </c>
      <c r="I114" t="n">
        <v>5</v>
      </c>
      <c r="J114" t="n">
        <v>240.72</v>
      </c>
      <c r="K114" t="n">
        <v>54.38</v>
      </c>
      <c r="L114" t="n">
        <v>29</v>
      </c>
      <c r="M114" t="n">
        <v>3</v>
      </c>
      <c r="N114" t="n">
        <v>57.34</v>
      </c>
      <c r="O114" t="n">
        <v>29922.88</v>
      </c>
      <c r="P114" t="n">
        <v>138.75</v>
      </c>
      <c r="Q114" t="n">
        <v>197.75</v>
      </c>
      <c r="R114" t="n">
        <v>29.68</v>
      </c>
      <c r="S114" t="n">
        <v>25.4</v>
      </c>
      <c r="T114" t="n">
        <v>1311.54</v>
      </c>
      <c r="U114" t="n">
        <v>0.86</v>
      </c>
      <c r="V114" t="n">
        <v>0.89</v>
      </c>
      <c r="W114" t="n">
        <v>2.95</v>
      </c>
      <c r="X114" t="n">
        <v>0.07000000000000001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7.5906</v>
      </c>
      <c r="E115" t="n">
        <v>13.17</v>
      </c>
      <c r="F115" t="n">
        <v>10.46</v>
      </c>
      <c r="G115" t="n">
        <v>125.56</v>
      </c>
      <c r="H115" t="n">
        <v>2.16</v>
      </c>
      <c r="I115" t="n">
        <v>5</v>
      </c>
      <c r="J115" t="n">
        <v>241.16</v>
      </c>
      <c r="K115" t="n">
        <v>54.38</v>
      </c>
      <c r="L115" t="n">
        <v>29.25</v>
      </c>
      <c r="M115" t="n">
        <v>3</v>
      </c>
      <c r="N115" t="n">
        <v>57.53</v>
      </c>
      <c r="O115" t="n">
        <v>29976.82</v>
      </c>
      <c r="P115" t="n">
        <v>138.54</v>
      </c>
      <c r="Q115" t="n">
        <v>197.76</v>
      </c>
      <c r="R115" t="n">
        <v>29.65</v>
      </c>
      <c r="S115" t="n">
        <v>25.4</v>
      </c>
      <c r="T115" t="n">
        <v>1296.45</v>
      </c>
      <c r="U115" t="n">
        <v>0.86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7.5884</v>
      </c>
      <c r="E116" t="n">
        <v>13.18</v>
      </c>
      <c r="F116" t="n">
        <v>10.47</v>
      </c>
      <c r="G116" t="n">
        <v>125.6</v>
      </c>
      <c r="H116" t="n">
        <v>2.17</v>
      </c>
      <c r="I116" t="n">
        <v>5</v>
      </c>
      <c r="J116" t="n">
        <v>241.59</v>
      </c>
      <c r="K116" t="n">
        <v>54.38</v>
      </c>
      <c r="L116" t="n">
        <v>29.5</v>
      </c>
      <c r="M116" t="n">
        <v>3</v>
      </c>
      <c r="N116" t="n">
        <v>57.72</v>
      </c>
      <c r="O116" t="n">
        <v>30030.83</v>
      </c>
      <c r="P116" t="n">
        <v>138.55</v>
      </c>
      <c r="Q116" t="n">
        <v>197.78</v>
      </c>
      <c r="R116" t="n">
        <v>29.69</v>
      </c>
      <c r="S116" t="n">
        <v>25.4</v>
      </c>
      <c r="T116" t="n">
        <v>1316.66</v>
      </c>
      <c r="U116" t="n">
        <v>0.86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7.594</v>
      </c>
      <c r="E117" t="n">
        <v>13.17</v>
      </c>
      <c r="F117" t="n">
        <v>10.46</v>
      </c>
      <c r="G117" t="n">
        <v>125.49</v>
      </c>
      <c r="H117" t="n">
        <v>2.19</v>
      </c>
      <c r="I117" t="n">
        <v>5</v>
      </c>
      <c r="J117" t="n">
        <v>242.03</v>
      </c>
      <c r="K117" t="n">
        <v>54.38</v>
      </c>
      <c r="L117" t="n">
        <v>29.75</v>
      </c>
      <c r="M117" t="n">
        <v>3</v>
      </c>
      <c r="N117" t="n">
        <v>57.91</v>
      </c>
      <c r="O117" t="n">
        <v>30084.9</v>
      </c>
      <c r="P117" t="n">
        <v>138.13</v>
      </c>
      <c r="Q117" t="n">
        <v>197.75</v>
      </c>
      <c r="R117" t="n">
        <v>29.44</v>
      </c>
      <c r="S117" t="n">
        <v>25.4</v>
      </c>
      <c r="T117" t="n">
        <v>1192.93</v>
      </c>
      <c r="U117" t="n">
        <v>0.86</v>
      </c>
      <c r="V117" t="n">
        <v>0.89</v>
      </c>
      <c r="W117" t="n">
        <v>2.95</v>
      </c>
      <c r="X117" t="n">
        <v>0.07000000000000001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7.5905</v>
      </c>
      <c r="E118" t="n">
        <v>13.17</v>
      </c>
      <c r="F118" t="n">
        <v>10.46</v>
      </c>
      <c r="G118" t="n">
        <v>125.56</v>
      </c>
      <c r="H118" t="n">
        <v>2.2</v>
      </c>
      <c r="I118" t="n">
        <v>5</v>
      </c>
      <c r="J118" t="n">
        <v>242.47</v>
      </c>
      <c r="K118" t="n">
        <v>54.38</v>
      </c>
      <c r="L118" t="n">
        <v>30</v>
      </c>
      <c r="M118" t="n">
        <v>3</v>
      </c>
      <c r="N118" t="n">
        <v>58.1</v>
      </c>
      <c r="O118" t="n">
        <v>30139.04</v>
      </c>
      <c r="P118" t="n">
        <v>138.11</v>
      </c>
      <c r="Q118" t="n">
        <v>197.79</v>
      </c>
      <c r="R118" t="n">
        <v>29.61</v>
      </c>
      <c r="S118" t="n">
        <v>25.4</v>
      </c>
      <c r="T118" t="n">
        <v>1273.59</v>
      </c>
      <c r="U118" t="n">
        <v>0.86</v>
      </c>
      <c r="V118" t="n">
        <v>0.89</v>
      </c>
      <c r="W118" t="n">
        <v>2.95</v>
      </c>
      <c r="X118" t="n">
        <v>0.07000000000000001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7.5916</v>
      </c>
      <c r="E119" t="n">
        <v>13.17</v>
      </c>
      <c r="F119" t="n">
        <v>10.46</v>
      </c>
      <c r="G119" t="n">
        <v>125.54</v>
      </c>
      <c r="H119" t="n">
        <v>2.21</v>
      </c>
      <c r="I119" t="n">
        <v>5</v>
      </c>
      <c r="J119" t="n">
        <v>242.91</v>
      </c>
      <c r="K119" t="n">
        <v>54.38</v>
      </c>
      <c r="L119" t="n">
        <v>30.25</v>
      </c>
      <c r="M119" t="n">
        <v>3</v>
      </c>
      <c r="N119" t="n">
        <v>58.28</v>
      </c>
      <c r="O119" t="n">
        <v>30193.25</v>
      </c>
      <c r="P119" t="n">
        <v>137.61</v>
      </c>
      <c r="Q119" t="n">
        <v>197.75</v>
      </c>
      <c r="R119" t="n">
        <v>29.62</v>
      </c>
      <c r="S119" t="n">
        <v>25.4</v>
      </c>
      <c r="T119" t="n">
        <v>1280.79</v>
      </c>
      <c r="U119" t="n">
        <v>0.86</v>
      </c>
      <c r="V119" t="n">
        <v>0.89</v>
      </c>
      <c r="W119" t="n">
        <v>2.95</v>
      </c>
      <c r="X119" t="n">
        <v>0.07000000000000001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7.5935</v>
      </c>
      <c r="E120" t="n">
        <v>13.17</v>
      </c>
      <c r="F120" t="n">
        <v>10.46</v>
      </c>
      <c r="G120" t="n">
        <v>125.5</v>
      </c>
      <c r="H120" t="n">
        <v>2.23</v>
      </c>
      <c r="I120" t="n">
        <v>5</v>
      </c>
      <c r="J120" t="n">
        <v>243.35</v>
      </c>
      <c r="K120" t="n">
        <v>54.38</v>
      </c>
      <c r="L120" t="n">
        <v>30.5</v>
      </c>
      <c r="M120" t="n">
        <v>3</v>
      </c>
      <c r="N120" t="n">
        <v>58.47</v>
      </c>
      <c r="O120" t="n">
        <v>30247.52</v>
      </c>
      <c r="P120" t="n">
        <v>137.22</v>
      </c>
      <c r="Q120" t="n">
        <v>197.75</v>
      </c>
      <c r="R120" t="n">
        <v>29.54</v>
      </c>
      <c r="S120" t="n">
        <v>25.4</v>
      </c>
      <c r="T120" t="n">
        <v>1242.14</v>
      </c>
      <c r="U120" t="n">
        <v>0.86</v>
      </c>
      <c r="V120" t="n">
        <v>0.89</v>
      </c>
      <c r="W120" t="n">
        <v>2.94</v>
      </c>
      <c r="X120" t="n">
        <v>0.07000000000000001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7.5887</v>
      </c>
      <c r="E121" t="n">
        <v>13.18</v>
      </c>
      <c r="F121" t="n">
        <v>10.47</v>
      </c>
      <c r="G121" t="n">
        <v>125.6</v>
      </c>
      <c r="H121" t="n">
        <v>2.24</v>
      </c>
      <c r="I121" t="n">
        <v>5</v>
      </c>
      <c r="J121" t="n">
        <v>243.79</v>
      </c>
      <c r="K121" t="n">
        <v>54.38</v>
      </c>
      <c r="L121" t="n">
        <v>30.75</v>
      </c>
      <c r="M121" t="n">
        <v>3</v>
      </c>
      <c r="N121" t="n">
        <v>58.67</v>
      </c>
      <c r="O121" t="n">
        <v>30301.87</v>
      </c>
      <c r="P121" t="n">
        <v>137.17</v>
      </c>
      <c r="Q121" t="n">
        <v>197.75</v>
      </c>
      <c r="R121" t="n">
        <v>29.69</v>
      </c>
      <c r="S121" t="n">
        <v>25.4</v>
      </c>
      <c r="T121" t="n">
        <v>1317.25</v>
      </c>
      <c r="U121" t="n">
        <v>0.86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7.5865</v>
      </c>
      <c r="E122" t="n">
        <v>13.18</v>
      </c>
      <c r="F122" t="n">
        <v>10.47</v>
      </c>
      <c r="G122" t="n">
        <v>125.64</v>
      </c>
      <c r="H122" t="n">
        <v>2.26</v>
      </c>
      <c r="I122" t="n">
        <v>5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137.15</v>
      </c>
      <c r="Q122" t="n">
        <v>197.75</v>
      </c>
      <c r="R122" t="n">
        <v>29.86</v>
      </c>
      <c r="S122" t="n">
        <v>25.4</v>
      </c>
      <c r="T122" t="n">
        <v>1402.13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7.5858</v>
      </c>
      <c r="E123" t="n">
        <v>13.18</v>
      </c>
      <c r="F123" t="n">
        <v>10.47</v>
      </c>
      <c r="G123" t="n">
        <v>125.66</v>
      </c>
      <c r="H123" t="n">
        <v>2.27</v>
      </c>
      <c r="I123" t="n">
        <v>5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136.96</v>
      </c>
      <c r="Q123" t="n">
        <v>197.76</v>
      </c>
      <c r="R123" t="n">
        <v>29.87</v>
      </c>
      <c r="S123" t="n">
        <v>25.4</v>
      </c>
      <c r="T123" t="n">
        <v>1406.64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7.5898</v>
      </c>
      <c r="E124" t="n">
        <v>13.18</v>
      </c>
      <c r="F124" t="n">
        <v>10.46</v>
      </c>
      <c r="G124" t="n">
        <v>125.57</v>
      </c>
      <c r="H124" t="n">
        <v>2.29</v>
      </c>
      <c r="I124" t="n">
        <v>5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136.62</v>
      </c>
      <c r="Q124" t="n">
        <v>197.75</v>
      </c>
      <c r="R124" t="n">
        <v>29.8</v>
      </c>
      <c r="S124" t="n">
        <v>25.4</v>
      </c>
      <c r="T124" t="n">
        <v>1370.03</v>
      </c>
      <c r="U124" t="n">
        <v>0.85</v>
      </c>
      <c r="V124" t="n">
        <v>0.89</v>
      </c>
      <c r="W124" t="n">
        <v>2.94</v>
      </c>
      <c r="X124" t="n">
        <v>0.07000000000000001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7.5863</v>
      </c>
      <c r="E125" t="n">
        <v>13.18</v>
      </c>
      <c r="F125" t="n">
        <v>10.47</v>
      </c>
      <c r="G125" t="n">
        <v>125.65</v>
      </c>
      <c r="H125" t="n">
        <v>2.3</v>
      </c>
      <c r="I125" t="n">
        <v>5</v>
      </c>
      <c r="J125" t="n">
        <v>245.56</v>
      </c>
      <c r="K125" t="n">
        <v>54.38</v>
      </c>
      <c r="L125" t="n">
        <v>31.75</v>
      </c>
      <c r="M125" t="n">
        <v>3</v>
      </c>
      <c r="N125" t="n">
        <v>59.43</v>
      </c>
      <c r="O125" t="n">
        <v>30519.94</v>
      </c>
      <c r="P125" t="n">
        <v>136.33</v>
      </c>
      <c r="Q125" t="n">
        <v>197.75</v>
      </c>
      <c r="R125" t="n">
        <v>29.8</v>
      </c>
      <c r="S125" t="n">
        <v>25.4</v>
      </c>
      <c r="T125" t="n">
        <v>1370.01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7.5884</v>
      </c>
      <c r="E126" t="n">
        <v>13.18</v>
      </c>
      <c r="F126" t="n">
        <v>10.47</v>
      </c>
      <c r="G126" t="n">
        <v>125.6</v>
      </c>
      <c r="H126" t="n">
        <v>2.31</v>
      </c>
      <c r="I126" t="n">
        <v>5</v>
      </c>
      <c r="J126" t="n">
        <v>246</v>
      </c>
      <c r="K126" t="n">
        <v>54.38</v>
      </c>
      <c r="L126" t="n">
        <v>32</v>
      </c>
      <c r="M126" t="n">
        <v>3</v>
      </c>
      <c r="N126" t="n">
        <v>59.63</v>
      </c>
      <c r="O126" t="n">
        <v>30574.64</v>
      </c>
      <c r="P126" t="n">
        <v>136.1</v>
      </c>
      <c r="Q126" t="n">
        <v>197.82</v>
      </c>
      <c r="R126" t="n">
        <v>29.75</v>
      </c>
      <c r="S126" t="n">
        <v>25.4</v>
      </c>
      <c r="T126" t="n">
        <v>1347.02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7.5853</v>
      </c>
      <c r="E127" t="n">
        <v>13.18</v>
      </c>
      <c r="F127" t="n">
        <v>10.47</v>
      </c>
      <c r="G127" t="n">
        <v>125.67</v>
      </c>
      <c r="H127" t="n">
        <v>2.33</v>
      </c>
      <c r="I127" t="n">
        <v>5</v>
      </c>
      <c r="J127" t="n">
        <v>246.45</v>
      </c>
      <c r="K127" t="n">
        <v>54.38</v>
      </c>
      <c r="L127" t="n">
        <v>32.25</v>
      </c>
      <c r="M127" t="n">
        <v>3</v>
      </c>
      <c r="N127" t="n">
        <v>59.82</v>
      </c>
      <c r="O127" t="n">
        <v>30629.4</v>
      </c>
      <c r="P127" t="n">
        <v>135.96</v>
      </c>
      <c r="Q127" t="n">
        <v>197.75</v>
      </c>
      <c r="R127" t="n">
        <v>29.83</v>
      </c>
      <c r="S127" t="n">
        <v>25.4</v>
      </c>
      <c r="T127" t="n">
        <v>1387</v>
      </c>
      <c r="U127" t="n">
        <v>0.85</v>
      </c>
      <c r="V127" t="n">
        <v>0.89</v>
      </c>
      <c r="W127" t="n">
        <v>2.95</v>
      </c>
      <c r="X127" t="n">
        <v>0.08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7.6249</v>
      </c>
      <c r="E128" t="n">
        <v>13.12</v>
      </c>
      <c r="F128" t="n">
        <v>10.44</v>
      </c>
      <c r="G128" t="n">
        <v>156.64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2</v>
      </c>
      <c r="N128" t="n">
        <v>60.02</v>
      </c>
      <c r="O128" t="n">
        <v>30684.23</v>
      </c>
      <c r="P128" t="n">
        <v>135.62</v>
      </c>
      <c r="Q128" t="n">
        <v>197.75</v>
      </c>
      <c r="R128" t="n">
        <v>29.04</v>
      </c>
      <c r="S128" t="n">
        <v>25.4</v>
      </c>
      <c r="T128" t="n">
        <v>998.09</v>
      </c>
      <c r="U128" t="n">
        <v>0.87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7.6252</v>
      </c>
      <c r="E129" t="n">
        <v>13.11</v>
      </c>
      <c r="F129" t="n">
        <v>10.44</v>
      </c>
      <c r="G129" t="n">
        <v>156.63</v>
      </c>
      <c r="H129" t="n">
        <v>2.36</v>
      </c>
      <c r="I129" t="n">
        <v>4</v>
      </c>
      <c r="J129" t="n">
        <v>247.34</v>
      </c>
      <c r="K129" t="n">
        <v>54.38</v>
      </c>
      <c r="L129" t="n">
        <v>32.75</v>
      </c>
      <c r="M129" t="n">
        <v>2</v>
      </c>
      <c r="N129" t="n">
        <v>60.21</v>
      </c>
      <c r="O129" t="n">
        <v>30739.14</v>
      </c>
      <c r="P129" t="n">
        <v>135.88</v>
      </c>
      <c r="Q129" t="n">
        <v>197.75</v>
      </c>
      <c r="R129" t="n">
        <v>28.94</v>
      </c>
      <c r="S129" t="n">
        <v>25.4</v>
      </c>
      <c r="T129" t="n">
        <v>945.88</v>
      </c>
      <c r="U129" t="n">
        <v>0.88</v>
      </c>
      <c r="V129" t="n">
        <v>0.89</v>
      </c>
      <c r="W129" t="n">
        <v>2.95</v>
      </c>
      <c r="X129" t="n">
        <v>0.05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7.6242</v>
      </c>
      <c r="E130" t="n">
        <v>13.12</v>
      </c>
      <c r="F130" t="n">
        <v>10.44</v>
      </c>
      <c r="G130" t="n">
        <v>156.66</v>
      </c>
      <c r="H130" t="n">
        <v>2.37</v>
      </c>
      <c r="I130" t="n">
        <v>4</v>
      </c>
      <c r="J130" t="n">
        <v>247.78</v>
      </c>
      <c r="K130" t="n">
        <v>54.38</v>
      </c>
      <c r="L130" t="n">
        <v>33</v>
      </c>
      <c r="M130" t="n">
        <v>2</v>
      </c>
      <c r="N130" t="n">
        <v>60.41</v>
      </c>
      <c r="O130" t="n">
        <v>30794.11</v>
      </c>
      <c r="P130" t="n">
        <v>135.97</v>
      </c>
      <c r="Q130" t="n">
        <v>197.75</v>
      </c>
      <c r="R130" t="n">
        <v>29.05</v>
      </c>
      <c r="S130" t="n">
        <v>25.4</v>
      </c>
      <c r="T130" t="n">
        <v>1001.03</v>
      </c>
      <c r="U130" t="n">
        <v>0.87</v>
      </c>
      <c r="V130" t="n">
        <v>0.89</v>
      </c>
      <c r="W130" t="n">
        <v>2.94</v>
      </c>
      <c r="X130" t="n">
        <v>0.05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7.6239</v>
      </c>
      <c r="E131" t="n">
        <v>13.12</v>
      </c>
      <c r="F131" t="n">
        <v>10.44</v>
      </c>
      <c r="G131" t="n">
        <v>156.67</v>
      </c>
      <c r="H131" t="n">
        <v>2.38</v>
      </c>
      <c r="I131" t="n">
        <v>4</v>
      </c>
      <c r="J131" t="n">
        <v>248.23</v>
      </c>
      <c r="K131" t="n">
        <v>54.38</v>
      </c>
      <c r="L131" t="n">
        <v>33.25</v>
      </c>
      <c r="M131" t="n">
        <v>2</v>
      </c>
      <c r="N131" t="n">
        <v>60.6</v>
      </c>
      <c r="O131" t="n">
        <v>30849.16</v>
      </c>
      <c r="P131" t="n">
        <v>136.2</v>
      </c>
      <c r="Q131" t="n">
        <v>197.75</v>
      </c>
      <c r="R131" t="n">
        <v>29.1</v>
      </c>
      <c r="S131" t="n">
        <v>25.4</v>
      </c>
      <c r="T131" t="n">
        <v>1028.22</v>
      </c>
      <c r="U131" t="n">
        <v>0.87</v>
      </c>
      <c r="V131" t="n">
        <v>0.89</v>
      </c>
      <c r="W131" t="n">
        <v>2.94</v>
      </c>
      <c r="X131" t="n">
        <v>0.05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7.6245</v>
      </c>
      <c r="E132" t="n">
        <v>13.12</v>
      </c>
      <c r="F132" t="n">
        <v>10.44</v>
      </c>
      <c r="G132" t="n">
        <v>156.65</v>
      </c>
      <c r="H132" t="n">
        <v>2.4</v>
      </c>
      <c r="I132" t="n">
        <v>4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136.31</v>
      </c>
      <c r="Q132" t="n">
        <v>197.75</v>
      </c>
      <c r="R132" t="n">
        <v>29</v>
      </c>
      <c r="S132" t="n">
        <v>25.4</v>
      </c>
      <c r="T132" t="n">
        <v>973.89</v>
      </c>
      <c r="U132" t="n">
        <v>0.88</v>
      </c>
      <c r="V132" t="n">
        <v>0.89</v>
      </c>
      <c r="W132" t="n">
        <v>2.95</v>
      </c>
      <c r="X132" t="n">
        <v>0.05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7.6245</v>
      </c>
      <c r="E133" t="n">
        <v>13.12</v>
      </c>
      <c r="F133" t="n">
        <v>10.44</v>
      </c>
      <c r="G133" t="n">
        <v>156.65</v>
      </c>
      <c r="H133" t="n">
        <v>2.41</v>
      </c>
      <c r="I133" t="n">
        <v>4</v>
      </c>
      <c r="J133" t="n">
        <v>249.12</v>
      </c>
      <c r="K133" t="n">
        <v>54.38</v>
      </c>
      <c r="L133" t="n">
        <v>33.75</v>
      </c>
      <c r="M133" t="n">
        <v>2</v>
      </c>
      <c r="N133" t="n">
        <v>61</v>
      </c>
      <c r="O133" t="n">
        <v>30959.46</v>
      </c>
      <c r="P133" t="n">
        <v>136.54</v>
      </c>
      <c r="Q133" t="n">
        <v>197.75</v>
      </c>
      <c r="R133" t="n">
        <v>29.05</v>
      </c>
      <c r="S133" t="n">
        <v>25.4</v>
      </c>
      <c r="T133" t="n">
        <v>1001</v>
      </c>
      <c r="U133" t="n">
        <v>0.87</v>
      </c>
      <c r="V133" t="n">
        <v>0.89</v>
      </c>
      <c r="W133" t="n">
        <v>2.94</v>
      </c>
      <c r="X133" t="n">
        <v>0.05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7.6244</v>
      </c>
      <c r="E134" t="n">
        <v>13.12</v>
      </c>
      <c r="F134" t="n">
        <v>10.44</v>
      </c>
      <c r="G134" t="n">
        <v>156.65</v>
      </c>
      <c r="H134" t="n">
        <v>2.42</v>
      </c>
      <c r="I134" t="n">
        <v>4</v>
      </c>
      <c r="J134" t="n">
        <v>249.57</v>
      </c>
      <c r="K134" t="n">
        <v>54.38</v>
      </c>
      <c r="L134" t="n">
        <v>34</v>
      </c>
      <c r="M134" t="n">
        <v>2</v>
      </c>
      <c r="N134" t="n">
        <v>61.2</v>
      </c>
      <c r="O134" t="n">
        <v>31014.73</v>
      </c>
      <c r="P134" t="n">
        <v>136.65</v>
      </c>
      <c r="Q134" t="n">
        <v>197.75</v>
      </c>
      <c r="R134" t="n">
        <v>29.04</v>
      </c>
      <c r="S134" t="n">
        <v>25.4</v>
      </c>
      <c r="T134" t="n">
        <v>997.09</v>
      </c>
      <c r="U134" t="n">
        <v>0.87</v>
      </c>
      <c r="V134" t="n">
        <v>0.89</v>
      </c>
      <c r="W134" t="n">
        <v>2.95</v>
      </c>
      <c r="X134" t="n">
        <v>0.05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7.6234</v>
      </c>
      <c r="E135" t="n">
        <v>13.12</v>
      </c>
      <c r="F135" t="n">
        <v>10.45</v>
      </c>
      <c r="G135" t="n">
        <v>156.68</v>
      </c>
      <c r="H135" t="n">
        <v>2.44</v>
      </c>
      <c r="I135" t="n">
        <v>4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136.69</v>
      </c>
      <c r="Q135" t="n">
        <v>197.75</v>
      </c>
      <c r="R135" t="n">
        <v>29.07</v>
      </c>
      <c r="S135" t="n">
        <v>25.4</v>
      </c>
      <c r="T135" t="n">
        <v>1008.61</v>
      </c>
      <c r="U135" t="n">
        <v>0.87</v>
      </c>
      <c r="V135" t="n">
        <v>0.89</v>
      </c>
      <c r="W135" t="n">
        <v>2.95</v>
      </c>
      <c r="X135" t="n">
        <v>0.06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7.6211</v>
      </c>
      <c r="E136" t="n">
        <v>13.12</v>
      </c>
      <c r="F136" t="n">
        <v>10.45</v>
      </c>
      <c r="G136" t="n">
        <v>156.74</v>
      </c>
      <c r="H136" t="n">
        <v>2.45</v>
      </c>
      <c r="I136" t="n">
        <v>4</v>
      </c>
      <c r="J136" t="n">
        <v>250.47</v>
      </c>
      <c r="K136" t="n">
        <v>54.38</v>
      </c>
      <c r="L136" t="n">
        <v>34.5</v>
      </c>
      <c r="M136" t="n">
        <v>2</v>
      </c>
      <c r="N136" t="n">
        <v>61.59</v>
      </c>
      <c r="O136" t="n">
        <v>31125.47</v>
      </c>
      <c r="P136" t="n">
        <v>136.86</v>
      </c>
      <c r="Q136" t="n">
        <v>197.75</v>
      </c>
      <c r="R136" t="n">
        <v>29.19</v>
      </c>
      <c r="S136" t="n">
        <v>25.4</v>
      </c>
      <c r="T136" t="n">
        <v>1071.2</v>
      </c>
      <c r="U136" t="n">
        <v>0.87</v>
      </c>
      <c r="V136" t="n">
        <v>0.89</v>
      </c>
      <c r="W136" t="n">
        <v>2.95</v>
      </c>
      <c r="X136" t="n">
        <v>0.06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7.6229</v>
      </c>
      <c r="E137" t="n">
        <v>13.12</v>
      </c>
      <c r="F137" t="n">
        <v>10.45</v>
      </c>
      <c r="G137" t="n">
        <v>156.69</v>
      </c>
      <c r="H137" t="n">
        <v>2.46</v>
      </c>
      <c r="I137" t="n">
        <v>4</v>
      </c>
      <c r="J137" t="n">
        <v>250.92</v>
      </c>
      <c r="K137" t="n">
        <v>54.38</v>
      </c>
      <c r="L137" t="n">
        <v>34.75</v>
      </c>
      <c r="M137" t="n">
        <v>2</v>
      </c>
      <c r="N137" t="n">
        <v>61.79</v>
      </c>
      <c r="O137" t="n">
        <v>31180.95</v>
      </c>
      <c r="P137" t="n">
        <v>136.9</v>
      </c>
      <c r="Q137" t="n">
        <v>197.75</v>
      </c>
      <c r="R137" t="n">
        <v>29.2</v>
      </c>
      <c r="S137" t="n">
        <v>25.4</v>
      </c>
      <c r="T137" t="n">
        <v>1078.06</v>
      </c>
      <c r="U137" t="n">
        <v>0.87</v>
      </c>
      <c r="V137" t="n">
        <v>0.89</v>
      </c>
      <c r="W137" t="n">
        <v>2.94</v>
      </c>
      <c r="X137" t="n">
        <v>0.06</v>
      </c>
      <c r="Y137" t="n">
        <v>1</v>
      </c>
      <c r="Z137" t="n">
        <v>10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7.6213</v>
      </c>
      <c r="E138" t="n">
        <v>13.12</v>
      </c>
      <c r="F138" t="n">
        <v>10.45</v>
      </c>
      <c r="G138" t="n">
        <v>156.73</v>
      </c>
      <c r="H138" t="n">
        <v>2.48</v>
      </c>
      <c r="I138" t="n">
        <v>4</v>
      </c>
      <c r="J138" t="n">
        <v>251.37</v>
      </c>
      <c r="K138" t="n">
        <v>54.38</v>
      </c>
      <c r="L138" t="n">
        <v>35</v>
      </c>
      <c r="M138" t="n">
        <v>2</v>
      </c>
      <c r="N138" t="n">
        <v>61.99</v>
      </c>
      <c r="O138" t="n">
        <v>31236.5</v>
      </c>
      <c r="P138" t="n">
        <v>136.94</v>
      </c>
      <c r="Q138" t="n">
        <v>197.75</v>
      </c>
      <c r="R138" t="n">
        <v>29.25</v>
      </c>
      <c r="S138" t="n">
        <v>25.4</v>
      </c>
      <c r="T138" t="n">
        <v>1101.73</v>
      </c>
      <c r="U138" t="n">
        <v>0.87</v>
      </c>
      <c r="V138" t="n">
        <v>0.89</v>
      </c>
      <c r="W138" t="n">
        <v>2.94</v>
      </c>
      <c r="X138" t="n">
        <v>0.06</v>
      </c>
      <c r="Y138" t="n">
        <v>1</v>
      </c>
      <c r="Z138" t="n">
        <v>10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7.6258</v>
      </c>
      <c r="E139" t="n">
        <v>13.11</v>
      </c>
      <c r="F139" t="n">
        <v>10.44</v>
      </c>
      <c r="G139" t="n">
        <v>156.62</v>
      </c>
      <c r="H139" t="n">
        <v>2.49</v>
      </c>
      <c r="I139" t="n">
        <v>4</v>
      </c>
      <c r="J139" t="n">
        <v>251.82</v>
      </c>
      <c r="K139" t="n">
        <v>54.38</v>
      </c>
      <c r="L139" t="n">
        <v>35.25</v>
      </c>
      <c r="M139" t="n">
        <v>2</v>
      </c>
      <c r="N139" t="n">
        <v>62.19</v>
      </c>
      <c r="O139" t="n">
        <v>31292.13</v>
      </c>
      <c r="P139" t="n">
        <v>136.76</v>
      </c>
      <c r="Q139" t="n">
        <v>197.75</v>
      </c>
      <c r="R139" t="n">
        <v>28.99</v>
      </c>
      <c r="S139" t="n">
        <v>25.4</v>
      </c>
      <c r="T139" t="n">
        <v>972.6799999999999</v>
      </c>
      <c r="U139" t="n">
        <v>0.88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7.6257</v>
      </c>
      <c r="E140" t="n">
        <v>13.11</v>
      </c>
      <c r="F140" t="n">
        <v>10.44</v>
      </c>
      <c r="G140" t="n">
        <v>156.62</v>
      </c>
      <c r="H140" t="n">
        <v>2.5</v>
      </c>
      <c r="I140" t="n">
        <v>4</v>
      </c>
      <c r="J140" t="n">
        <v>252.27</v>
      </c>
      <c r="K140" t="n">
        <v>54.38</v>
      </c>
      <c r="L140" t="n">
        <v>35.5</v>
      </c>
      <c r="M140" t="n">
        <v>2</v>
      </c>
      <c r="N140" t="n">
        <v>62.4</v>
      </c>
      <c r="O140" t="n">
        <v>31347.83</v>
      </c>
      <c r="P140" t="n">
        <v>136.81</v>
      </c>
      <c r="Q140" t="n">
        <v>197.75</v>
      </c>
      <c r="R140" t="n">
        <v>28.98</v>
      </c>
      <c r="S140" t="n">
        <v>25.4</v>
      </c>
      <c r="T140" t="n">
        <v>967.76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7.6242</v>
      </c>
      <c r="E141" t="n">
        <v>13.12</v>
      </c>
      <c r="F141" t="n">
        <v>10.44</v>
      </c>
      <c r="G141" t="n">
        <v>156.66</v>
      </c>
      <c r="H141" t="n">
        <v>2.52</v>
      </c>
      <c r="I141" t="n">
        <v>4</v>
      </c>
      <c r="J141" t="n">
        <v>252.73</v>
      </c>
      <c r="K141" t="n">
        <v>54.38</v>
      </c>
      <c r="L141" t="n">
        <v>35.75</v>
      </c>
      <c r="M141" t="n">
        <v>2</v>
      </c>
      <c r="N141" t="n">
        <v>62.6</v>
      </c>
      <c r="O141" t="n">
        <v>31403.6</v>
      </c>
      <c r="P141" t="n">
        <v>136.79</v>
      </c>
      <c r="Q141" t="n">
        <v>197.75</v>
      </c>
      <c r="R141" t="n">
        <v>29.01</v>
      </c>
      <c r="S141" t="n">
        <v>25.4</v>
      </c>
      <c r="T141" t="n">
        <v>982.5599999999999</v>
      </c>
      <c r="U141" t="n">
        <v>0.88</v>
      </c>
      <c r="V141" t="n">
        <v>0.89</v>
      </c>
      <c r="W141" t="n">
        <v>2.95</v>
      </c>
      <c r="X141" t="n">
        <v>0.05</v>
      </c>
      <c r="Y141" t="n">
        <v>1</v>
      </c>
      <c r="Z141" t="n">
        <v>10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7.6226</v>
      </c>
      <c r="E142" t="n">
        <v>13.12</v>
      </c>
      <c r="F142" t="n">
        <v>10.45</v>
      </c>
      <c r="G142" t="n">
        <v>156.7</v>
      </c>
      <c r="H142" t="n">
        <v>2.53</v>
      </c>
      <c r="I142" t="n">
        <v>4</v>
      </c>
      <c r="J142" t="n">
        <v>253.18</v>
      </c>
      <c r="K142" t="n">
        <v>54.38</v>
      </c>
      <c r="L142" t="n">
        <v>36</v>
      </c>
      <c r="M142" t="n">
        <v>2</v>
      </c>
      <c r="N142" t="n">
        <v>62.8</v>
      </c>
      <c r="O142" t="n">
        <v>31459.45</v>
      </c>
      <c r="P142" t="n">
        <v>136.88</v>
      </c>
      <c r="Q142" t="n">
        <v>197.75</v>
      </c>
      <c r="R142" t="n">
        <v>29.12</v>
      </c>
      <c r="S142" t="n">
        <v>25.4</v>
      </c>
      <c r="T142" t="n">
        <v>1035.31</v>
      </c>
      <c r="U142" t="n">
        <v>0.87</v>
      </c>
      <c r="V142" t="n">
        <v>0.89</v>
      </c>
      <c r="W142" t="n">
        <v>2.95</v>
      </c>
      <c r="X142" t="n">
        <v>0.06</v>
      </c>
      <c r="Y142" t="n">
        <v>1</v>
      </c>
      <c r="Z142" t="n">
        <v>10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7.6242</v>
      </c>
      <c r="E143" t="n">
        <v>13.12</v>
      </c>
      <c r="F143" t="n">
        <v>10.44</v>
      </c>
      <c r="G143" t="n">
        <v>156.66</v>
      </c>
      <c r="H143" t="n">
        <v>2.54</v>
      </c>
      <c r="I143" t="n">
        <v>4</v>
      </c>
      <c r="J143" t="n">
        <v>253.63</v>
      </c>
      <c r="K143" t="n">
        <v>54.38</v>
      </c>
      <c r="L143" t="n">
        <v>36.25</v>
      </c>
      <c r="M143" t="n">
        <v>2</v>
      </c>
      <c r="N143" t="n">
        <v>63</v>
      </c>
      <c r="O143" t="n">
        <v>31515.37</v>
      </c>
      <c r="P143" t="n">
        <v>136.83</v>
      </c>
      <c r="Q143" t="n">
        <v>197.75</v>
      </c>
      <c r="R143" t="n">
        <v>29.04</v>
      </c>
      <c r="S143" t="n">
        <v>25.4</v>
      </c>
      <c r="T143" t="n">
        <v>998.47</v>
      </c>
      <c r="U143" t="n">
        <v>0.87</v>
      </c>
      <c r="V143" t="n">
        <v>0.89</v>
      </c>
      <c r="W143" t="n">
        <v>2.95</v>
      </c>
      <c r="X143" t="n">
        <v>0.05</v>
      </c>
      <c r="Y143" t="n">
        <v>1</v>
      </c>
      <c r="Z143" t="n">
        <v>10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7.6211</v>
      </c>
      <c r="E144" t="n">
        <v>13.12</v>
      </c>
      <c r="F144" t="n">
        <v>10.45</v>
      </c>
      <c r="G144" t="n">
        <v>156.74</v>
      </c>
      <c r="H144" t="n">
        <v>2.56</v>
      </c>
      <c r="I144" t="n">
        <v>4</v>
      </c>
      <c r="J144" t="n">
        <v>254.09</v>
      </c>
      <c r="K144" t="n">
        <v>54.38</v>
      </c>
      <c r="L144" t="n">
        <v>36.5</v>
      </c>
      <c r="M144" t="n">
        <v>2</v>
      </c>
      <c r="N144" t="n">
        <v>63.21</v>
      </c>
      <c r="O144" t="n">
        <v>31571.37</v>
      </c>
      <c r="P144" t="n">
        <v>136.87</v>
      </c>
      <c r="Q144" t="n">
        <v>197.75</v>
      </c>
      <c r="R144" t="n">
        <v>29.23</v>
      </c>
      <c r="S144" t="n">
        <v>25.4</v>
      </c>
      <c r="T144" t="n">
        <v>1093.13</v>
      </c>
      <c r="U144" t="n">
        <v>0.87</v>
      </c>
      <c r="V144" t="n">
        <v>0.89</v>
      </c>
      <c r="W144" t="n">
        <v>2.95</v>
      </c>
      <c r="X144" t="n">
        <v>0.06</v>
      </c>
      <c r="Y144" t="n">
        <v>1</v>
      </c>
      <c r="Z144" t="n">
        <v>10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7.6221</v>
      </c>
      <c r="E145" t="n">
        <v>13.12</v>
      </c>
      <c r="F145" t="n">
        <v>10.45</v>
      </c>
      <c r="G145" t="n">
        <v>156.71</v>
      </c>
      <c r="H145" t="n">
        <v>2.57</v>
      </c>
      <c r="I145" t="n">
        <v>4</v>
      </c>
      <c r="J145" t="n">
        <v>254.54</v>
      </c>
      <c r="K145" t="n">
        <v>54.38</v>
      </c>
      <c r="L145" t="n">
        <v>36.75</v>
      </c>
      <c r="M145" t="n">
        <v>2</v>
      </c>
      <c r="N145" t="n">
        <v>63.41</v>
      </c>
      <c r="O145" t="n">
        <v>31627.44</v>
      </c>
      <c r="P145" t="n">
        <v>136.9</v>
      </c>
      <c r="Q145" t="n">
        <v>197.75</v>
      </c>
      <c r="R145" t="n">
        <v>29.15</v>
      </c>
      <c r="S145" t="n">
        <v>25.4</v>
      </c>
      <c r="T145" t="n">
        <v>1052.65</v>
      </c>
      <c r="U145" t="n">
        <v>0.87</v>
      </c>
      <c r="V145" t="n">
        <v>0.89</v>
      </c>
      <c r="W145" t="n">
        <v>2.95</v>
      </c>
      <c r="X145" t="n">
        <v>0.06</v>
      </c>
      <c r="Y145" t="n">
        <v>1</v>
      </c>
      <c r="Z145" t="n">
        <v>10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7.6239</v>
      </c>
      <c r="E146" t="n">
        <v>13.12</v>
      </c>
      <c r="F146" t="n">
        <v>10.44</v>
      </c>
      <c r="G146" t="n">
        <v>156.67</v>
      </c>
      <c r="H146" t="n">
        <v>2.58</v>
      </c>
      <c r="I146" t="n">
        <v>4</v>
      </c>
      <c r="J146" t="n">
        <v>255</v>
      </c>
      <c r="K146" t="n">
        <v>54.38</v>
      </c>
      <c r="L146" t="n">
        <v>37</v>
      </c>
      <c r="M146" t="n">
        <v>2</v>
      </c>
      <c r="N146" t="n">
        <v>63.62</v>
      </c>
      <c r="O146" t="n">
        <v>31683.59</v>
      </c>
      <c r="P146" t="n">
        <v>136.85</v>
      </c>
      <c r="Q146" t="n">
        <v>197.75</v>
      </c>
      <c r="R146" t="n">
        <v>29.06</v>
      </c>
      <c r="S146" t="n">
        <v>25.4</v>
      </c>
      <c r="T146" t="n">
        <v>1003.86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7.6239</v>
      </c>
      <c r="E147" t="n">
        <v>13.12</v>
      </c>
      <c r="F147" t="n">
        <v>10.44</v>
      </c>
      <c r="G147" t="n">
        <v>156.67</v>
      </c>
      <c r="H147" t="n">
        <v>2.59</v>
      </c>
      <c r="I147" t="n">
        <v>4</v>
      </c>
      <c r="J147" t="n">
        <v>255.45</v>
      </c>
      <c r="K147" t="n">
        <v>54.38</v>
      </c>
      <c r="L147" t="n">
        <v>37.25</v>
      </c>
      <c r="M147" t="n">
        <v>2</v>
      </c>
      <c r="N147" t="n">
        <v>63.82</v>
      </c>
      <c r="O147" t="n">
        <v>31739.82</v>
      </c>
      <c r="P147" t="n">
        <v>136.78</v>
      </c>
      <c r="Q147" t="n">
        <v>197.77</v>
      </c>
      <c r="R147" t="n">
        <v>29.04</v>
      </c>
      <c r="S147" t="n">
        <v>25.4</v>
      </c>
      <c r="T147" t="n">
        <v>993.62</v>
      </c>
      <c r="U147" t="n">
        <v>0.87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7.624</v>
      </c>
      <c r="E148" t="n">
        <v>13.12</v>
      </c>
      <c r="F148" t="n">
        <v>10.44</v>
      </c>
      <c r="G148" t="n">
        <v>156.66</v>
      </c>
      <c r="H148" t="n">
        <v>2.61</v>
      </c>
      <c r="I148" t="n">
        <v>4</v>
      </c>
      <c r="J148" t="n">
        <v>255.91</v>
      </c>
      <c r="K148" t="n">
        <v>54.38</v>
      </c>
      <c r="L148" t="n">
        <v>37.5</v>
      </c>
      <c r="M148" t="n">
        <v>2</v>
      </c>
      <c r="N148" t="n">
        <v>64.03</v>
      </c>
      <c r="O148" t="n">
        <v>31796.12</v>
      </c>
      <c r="P148" t="n">
        <v>136.83</v>
      </c>
      <c r="Q148" t="n">
        <v>197.75</v>
      </c>
      <c r="R148" t="n">
        <v>29.04</v>
      </c>
      <c r="S148" t="n">
        <v>25.4</v>
      </c>
      <c r="T148" t="n">
        <v>997.72</v>
      </c>
      <c r="U148" t="n">
        <v>0.87</v>
      </c>
      <c r="V148" t="n">
        <v>0.89</v>
      </c>
      <c r="W148" t="n">
        <v>2.95</v>
      </c>
      <c r="X148" t="n">
        <v>0.05</v>
      </c>
      <c r="Y148" t="n">
        <v>1</v>
      </c>
      <c r="Z148" t="n">
        <v>10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7.6237</v>
      </c>
      <c r="E149" t="n">
        <v>13.12</v>
      </c>
      <c r="F149" t="n">
        <v>10.44</v>
      </c>
      <c r="G149" t="n">
        <v>156.67</v>
      </c>
      <c r="H149" t="n">
        <v>2.62</v>
      </c>
      <c r="I149" t="n">
        <v>4</v>
      </c>
      <c r="J149" t="n">
        <v>256.36</v>
      </c>
      <c r="K149" t="n">
        <v>54.38</v>
      </c>
      <c r="L149" t="n">
        <v>37.75</v>
      </c>
      <c r="M149" t="n">
        <v>2</v>
      </c>
      <c r="N149" t="n">
        <v>64.23999999999999</v>
      </c>
      <c r="O149" t="n">
        <v>31852.5</v>
      </c>
      <c r="P149" t="n">
        <v>136.85</v>
      </c>
      <c r="Q149" t="n">
        <v>197.75</v>
      </c>
      <c r="R149" t="n">
        <v>29.06</v>
      </c>
      <c r="S149" t="n">
        <v>25.4</v>
      </c>
      <c r="T149" t="n">
        <v>1006.06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7.6223</v>
      </c>
      <c r="E150" t="n">
        <v>13.12</v>
      </c>
      <c r="F150" t="n">
        <v>10.45</v>
      </c>
      <c r="G150" t="n">
        <v>156.71</v>
      </c>
      <c r="H150" t="n">
        <v>2.63</v>
      </c>
      <c r="I150" t="n">
        <v>4</v>
      </c>
      <c r="J150" t="n">
        <v>256.82</v>
      </c>
      <c r="K150" t="n">
        <v>54.38</v>
      </c>
      <c r="L150" t="n">
        <v>38</v>
      </c>
      <c r="M150" t="n">
        <v>2</v>
      </c>
      <c r="N150" t="n">
        <v>64.45</v>
      </c>
      <c r="O150" t="n">
        <v>31909.08</v>
      </c>
      <c r="P150" t="n">
        <v>136.76</v>
      </c>
      <c r="Q150" t="n">
        <v>197.77</v>
      </c>
      <c r="R150" t="n">
        <v>29.13</v>
      </c>
      <c r="S150" t="n">
        <v>25.4</v>
      </c>
      <c r="T150" t="n">
        <v>1041.75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7.6242</v>
      </c>
      <c r="E151" t="n">
        <v>13.12</v>
      </c>
      <c r="F151" t="n">
        <v>10.44</v>
      </c>
      <c r="G151" t="n">
        <v>156.66</v>
      </c>
      <c r="H151" t="n">
        <v>2.65</v>
      </c>
      <c r="I151" t="n">
        <v>4</v>
      </c>
      <c r="J151" t="n">
        <v>257.28</v>
      </c>
      <c r="K151" t="n">
        <v>54.38</v>
      </c>
      <c r="L151" t="n">
        <v>38.25</v>
      </c>
      <c r="M151" t="n">
        <v>2</v>
      </c>
      <c r="N151" t="n">
        <v>64.66</v>
      </c>
      <c r="O151" t="n">
        <v>31965.61</v>
      </c>
      <c r="P151" t="n">
        <v>136.58</v>
      </c>
      <c r="Q151" t="n">
        <v>197.75</v>
      </c>
      <c r="R151" t="n">
        <v>29.09</v>
      </c>
      <c r="S151" t="n">
        <v>25.4</v>
      </c>
      <c r="T151" t="n">
        <v>1021.82</v>
      </c>
      <c r="U151" t="n">
        <v>0.87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7.625</v>
      </c>
      <c r="E152" t="n">
        <v>13.11</v>
      </c>
      <c r="F152" t="n">
        <v>10.44</v>
      </c>
      <c r="G152" t="n">
        <v>156.64</v>
      </c>
      <c r="H152" t="n">
        <v>2.66</v>
      </c>
      <c r="I152" t="n">
        <v>4</v>
      </c>
      <c r="J152" t="n">
        <v>257.74</v>
      </c>
      <c r="K152" t="n">
        <v>54.38</v>
      </c>
      <c r="L152" t="n">
        <v>38.5</v>
      </c>
      <c r="M152" t="n">
        <v>2</v>
      </c>
      <c r="N152" t="n">
        <v>64.86</v>
      </c>
      <c r="O152" t="n">
        <v>32022.22</v>
      </c>
      <c r="P152" t="n">
        <v>136.36</v>
      </c>
      <c r="Q152" t="n">
        <v>197.75</v>
      </c>
      <c r="R152" t="n">
        <v>28.98</v>
      </c>
      <c r="S152" t="n">
        <v>25.4</v>
      </c>
      <c r="T152" t="n">
        <v>967.61</v>
      </c>
      <c r="U152" t="n">
        <v>0.88</v>
      </c>
      <c r="V152" t="n">
        <v>0.89</v>
      </c>
      <c r="W152" t="n">
        <v>2.95</v>
      </c>
      <c r="X152" t="n">
        <v>0.05</v>
      </c>
      <c r="Y152" t="n">
        <v>1</v>
      </c>
      <c r="Z152" t="n">
        <v>10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7.6245</v>
      </c>
      <c r="E153" t="n">
        <v>13.12</v>
      </c>
      <c r="F153" t="n">
        <v>10.44</v>
      </c>
      <c r="G153" t="n">
        <v>156.65</v>
      </c>
      <c r="H153" t="n">
        <v>2.67</v>
      </c>
      <c r="I153" t="n">
        <v>4</v>
      </c>
      <c r="J153" t="n">
        <v>258.2</v>
      </c>
      <c r="K153" t="n">
        <v>54.38</v>
      </c>
      <c r="L153" t="n">
        <v>38.75</v>
      </c>
      <c r="M153" t="n">
        <v>2</v>
      </c>
      <c r="N153" t="n">
        <v>65.06999999999999</v>
      </c>
      <c r="O153" t="n">
        <v>32078.91</v>
      </c>
      <c r="P153" t="n">
        <v>136.32</v>
      </c>
      <c r="Q153" t="n">
        <v>197.75</v>
      </c>
      <c r="R153" t="n">
        <v>28.99</v>
      </c>
      <c r="S153" t="n">
        <v>25.4</v>
      </c>
      <c r="T153" t="n">
        <v>973.13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7.625</v>
      </c>
      <c r="E154" t="n">
        <v>13.11</v>
      </c>
      <c r="F154" t="n">
        <v>10.44</v>
      </c>
      <c r="G154" t="n">
        <v>156.64</v>
      </c>
      <c r="H154" t="n">
        <v>2.68</v>
      </c>
      <c r="I154" t="n">
        <v>4</v>
      </c>
      <c r="J154" t="n">
        <v>258.66</v>
      </c>
      <c r="K154" t="n">
        <v>54.38</v>
      </c>
      <c r="L154" t="n">
        <v>39</v>
      </c>
      <c r="M154" t="n">
        <v>2</v>
      </c>
      <c r="N154" t="n">
        <v>65.28</v>
      </c>
      <c r="O154" t="n">
        <v>32135.68</v>
      </c>
      <c r="P154" t="n">
        <v>136.32</v>
      </c>
      <c r="Q154" t="n">
        <v>197.75</v>
      </c>
      <c r="R154" t="n">
        <v>29.01</v>
      </c>
      <c r="S154" t="n">
        <v>25.4</v>
      </c>
      <c r="T154" t="n">
        <v>982.51</v>
      </c>
      <c r="U154" t="n">
        <v>0.88</v>
      </c>
      <c r="V154" t="n">
        <v>0.89</v>
      </c>
      <c r="W154" t="n">
        <v>2.94</v>
      </c>
      <c r="X154" t="n">
        <v>0.05</v>
      </c>
      <c r="Y154" t="n">
        <v>1</v>
      </c>
      <c r="Z154" t="n">
        <v>10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7.6236</v>
      </c>
      <c r="E155" t="n">
        <v>13.12</v>
      </c>
      <c r="F155" t="n">
        <v>10.45</v>
      </c>
      <c r="G155" t="n">
        <v>156.68</v>
      </c>
      <c r="H155" t="n">
        <v>2.7</v>
      </c>
      <c r="I155" t="n">
        <v>4</v>
      </c>
      <c r="J155" t="n">
        <v>259.12</v>
      </c>
      <c r="K155" t="n">
        <v>54.38</v>
      </c>
      <c r="L155" t="n">
        <v>39.25</v>
      </c>
      <c r="M155" t="n">
        <v>2</v>
      </c>
      <c r="N155" t="n">
        <v>65.48999999999999</v>
      </c>
      <c r="O155" t="n">
        <v>32192.53</v>
      </c>
      <c r="P155" t="n">
        <v>136.37</v>
      </c>
      <c r="Q155" t="n">
        <v>197.75</v>
      </c>
      <c r="R155" t="n">
        <v>29.11</v>
      </c>
      <c r="S155" t="n">
        <v>25.4</v>
      </c>
      <c r="T155" t="n">
        <v>1029.22</v>
      </c>
      <c r="U155" t="n">
        <v>0.87</v>
      </c>
      <c r="V155" t="n">
        <v>0.89</v>
      </c>
      <c r="W155" t="n">
        <v>2.94</v>
      </c>
      <c r="X155" t="n">
        <v>0.06</v>
      </c>
      <c r="Y155" t="n">
        <v>1</v>
      </c>
      <c r="Z155" t="n">
        <v>10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7.6237</v>
      </c>
      <c r="E156" t="n">
        <v>13.12</v>
      </c>
      <c r="F156" t="n">
        <v>10.44</v>
      </c>
      <c r="G156" t="n">
        <v>156.67</v>
      </c>
      <c r="H156" t="n">
        <v>2.71</v>
      </c>
      <c r="I156" t="n">
        <v>4</v>
      </c>
      <c r="J156" t="n">
        <v>259.58</v>
      </c>
      <c r="K156" t="n">
        <v>54.38</v>
      </c>
      <c r="L156" t="n">
        <v>39.5</v>
      </c>
      <c r="M156" t="n">
        <v>2</v>
      </c>
      <c r="N156" t="n">
        <v>65.70999999999999</v>
      </c>
      <c r="O156" t="n">
        <v>32249.46</v>
      </c>
      <c r="P156" t="n">
        <v>136.36</v>
      </c>
      <c r="Q156" t="n">
        <v>197.75</v>
      </c>
      <c r="R156" t="n">
        <v>29.05</v>
      </c>
      <c r="S156" t="n">
        <v>25.4</v>
      </c>
      <c r="T156" t="n">
        <v>1001.7</v>
      </c>
      <c r="U156" t="n">
        <v>0.87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7.6245</v>
      </c>
      <c r="E157" t="n">
        <v>13.12</v>
      </c>
      <c r="F157" t="n">
        <v>10.44</v>
      </c>
      <c r="G157" t="n">
        <v>156.65</v>
      </c>
      <c r="H157" t="n">
        <v>2.72</v>
      </c>
      <c r="I157" t="n">
        <v>4</v>
      </c>
      <c r="J157" t="n">
        <v>260.05</v>
      </c>
      <c r="K157" t="n">
        <v>54.38</v>
      </c>
      <c r="L157" t="n">
        <v>39.75</v>
      </c>
      <c r="M157" t="n">
        <v>2</v>
      </c>
      <c r="N157" t="n">
        <v>65.92</v>
      </c>
      <c r="O157" t="n">
        <v>32306.46</v>
      </c>
      <c r="P157" t="n">
        <v>136.35</v>
      </c>
      <c r="Q157" t="n">
        <v>197.76</v>
      </c>
      <c r="R157" t="n">
        <v>28.94</v>
      </c>
      <c r="S157" t="n">
        <v>25.4</v>
      </c>
      <c r="T157" t="n">
        <v>944.75</v>
      </c>
      <c r="U157" t="n">
        <v>0.88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7.6255</v>
      </c>
      <c r="E158" t="n">
        <v>13.11</v>
      </c>
      <c r="F158" t="n">
        <v>10.44</v>
      </c>
      <c r="G158" t="n">
        <v>156.62</v>
      </c>
      <c r="H158" t="n">
        <v>2.73</v>
      </c>
      <c r="I158" t="n">
        <v>4</v>
      </c>
      <c r="J158" t="n">
        <v>260.51</v>
      </c>
      <c r="K158" t="n">
        <v>54.38</v>
      </c>
      <c r="L158" t="n">
        <v>40</v>
      </c>
      <c r="M158" t="n">
        <v>2</v>
      </c>
      <c r="N158" t="n">
        <v>66.13</v>
      </c>
      <c r="O158" t="n">
        <v>32363.54</v>
      </c>
      <c r="P158" t="n">
        <v>136.21</v>
      </c>
      <c r="Q158" t="n">
        <v>197.75</v>
      </c>
      <c r="R158" t="n">
        <v>28.94</v>
      </c>
      <c r="S158" t="n">
        <v>25.4</v>
      </c>
      <c r="T158" t="n">
        <v>948.26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</row>
    <row r="159">
      <c r="A159" t="n">
        <v>0</v>
      </c>
      <c r="B159" t="n">
        <v>140</v>
      </c>
      <c r="C159" t="inlineStr">
        <is>
          <t xml:space="preserve">CONCLUIDO	</t>
        </is>
      </c>
      <c r="D159" t="n">
        <v>3.8163</v>
      </c>
      <c r="E159" t="n">
        <v>26.2</v>
      </c>
      <c r="F159" t="n">
        <v>14.06</v>
      </c>
      <c r="G159" t="n">
        <v>4.77</v>
      </c>
      <c r="H159" t="n">
        <v>0.06</v>
      </c>
      <c r="I159" t="n">
        <v>177</v>
      </c>
      <c r="J159" t="n">
        <v>274.09</v>
      </c>
      <c r="K159" t="n">
        <v>60.56</v>
      </c>
      <c r="L159" t="n">
        <v>1</v>
      </c>
      <c r="M159" t="n">
        <v>175</v>
      </c>
      <c r="N159" t="n">
        <v>72.53</v>
      </c>
      <c r="O159" t="n">
        <v>34038.11</v>
      </c>
      <c r="P159" t="n">
        <v>245.49</v>
      </c>
      <c r="Q159" t="n">
        <v>198.35</v>
      </c>
      <c r="R159" t="n">
        <v>141.21</v>
      </c>
      <c r="S159" t="n">
        <v>25.4</v>
      </c>
      <c r="T159" t="n">
        <v>56216.74</v>
      </c>
      <c r="U159" t="n">
        <v>0.18</v>
      </c>
      <c r="V159" t="n">
        <v>0.66</v>
      </c>
      <c r="W159" t="n">
        <v>3.24</v>
      </c>
      <c r="X159" t="n">
        <v>3.66</v>
      </c>
      <c r="Y159" t="n">
        <v>1</v>
      </c>
      <c r="Z159" t="n">
        <v>10</v>
      </c>
    </row>
    <row r="160">
      <c r="A160" t="n">
        <v>1</v>
      </c>
      <c r="B160" t="n">
        <v>140</v>
      </c>
      <c r="C160" t="inlineStr">
        <is>
          <t xml:space="preserve">CONCLUIDO	</t>
        </is>
      </c>
      <c r="D160" t="n">
        <v>4.3531</v>
      </c>
      <c r="E160" t="n">
        <v>22.97</v>
      </c>
      <c r="F160" t="n">
        <v>13.13</v>
      </c>
      <c r="G160" t="n">
        <v>5.92</v>
      </c>
      <c r="H160" t="n">
        <v>0.08</v>
      </c>
      <c r="I160" t="n">
        <v>133</v>
      </c>
      <c r="J160" t="n">
        <v>274.57</v>
      </c>
      <c r="K160" t="n">
        <v>60.56</v>
      </c>
      <c r="L160" t="n">
        <v>1.25</v>
      </c>
      <c r="M160" t="n">
        <v>131</v>
      </c>
      <c r="N160" t="n">
        <v>72.76000000000001</v>
      </c>
      <c r="O160" t="n">
        <v>34097.72</v>
      </c>
      <c r="P160" t="n">
        <v>229.21</v>
      </c>
      <c r="Q160" t="n">
        <v>198.18</v>
      </c>
      <c r="R160" t="n">
        <v>112.55</v>
      </c>
      <c r="S160" t="n">
        <v>25.4</v>
      </c>
      <c r="T160" t="n">
        <v>42105.74</v>
      </c>
      <c r="U160" t="n">
        <v>0.23</v>
      </c>
      <c r="V160" t="n">
        <v>0.71</v>
      </c>
      <c r="W160" t="n">
        <v>3.15</v>
      </c>
      <c r="X160" t="n">
        <v>2.73</v>
      </c>
      <c r="Y160" t="n">
        <v>1</v>
      </c>
      <c r="Z160" t="n">
        <v>10</v>
      </c>
    </row>
    <row r="161">
      <c r="A161" t="n">
        <v>2</v>
      </c>
      <c r="B161" t="n">
        <v>140</v>
      </c>
      <c r="C161" t="inlineStr">
        <is>
          <t xml:space="preserve">CONCLUIDO	</t>
        </is>
      </c>
      <c r="D161" t="n">
        <v>4.7699</v>
      </c>
      <c r="E161" t="n">
        <v>20.96</v>
      </c>
      <c r="F161" t="n">
        <v>12.53</v>
      </c>
      <c r="G161" t="n">
        <v>7.09</v>
      </c>
      <c r="H161" t="n">
        <v>0.1</v>
      </c>
      <c r="I161" t="n">
        <v>106</v>
      </c>
      <c r="J161" t="n">
        <v>275.05</v>
      </c>
      <c r="K161" t="n">
        <v>60.56</v>
      </c>
      <c r="L161" t="n">
        <v>1.5</v>
      </c>
      <c r="M161" t="n">
        <v>104</v>
      </c>
      <c r="N161" t="n">
        <v>73</v>
      </c>
      <c r="O161" t="n">
        <v>34157.42</v>
      </c>
      <c r="P161" t="n">
        <v>218.82</v>
      </c>
      <c r="Q161" t="n">
        <v>197.98</v>
      </c>
      <c r="R161" t="n">
        <v>94.31</v>
      </c>
      <c r="S161" t="n">
        <v>25.4</v>
      </c>
      <c r="T161" t="n">
        <v>33119.41</v>
      </c>
      <c r="U161" t="n">
        <v>0.27</v>
      </c>
      <c r="V161" t="n">
        <v>0.74</v>
      </c>
      <c r="W161" t="n">
        <v>3.1</v>
      </c>
      <c r="X161" t="n">
        <v>2.13</v>
      </c>
      <c r="Y161" t="n">
        <v>1</v>
      </c>
      <c r="Z161" t="n">
        <v>10</v>
      </c>
    </row>
    <row r="162">
      <c r="A162" t="n">
        <v>3</v>
      </c>
      <c r="B162" t="n">
        <v>140</v>
      </c>
      <c r="C162" t="inlineStr">
        <is>
          <t xml:space="preserve">CONCLUIDO	</t>
        </is>
      </c>
      <c r="D162" t="n">
        <v>5.0888</v>
      </c>
      <c r="E162" t="n">
        <v>19.65</v>
      </c>
      <c r="F162" t="n">
        <v>12.15</v>
      </c>
      <c r="G162" t="n">
        <v>8.289999999999999</v>
      </c>
      <c r="H162" t="n">
        <v>0.11</v>
      </c>
      <c r="I162" t="n">
        <v>88</v>
      </c>
      <c r="J162" t="n">
        <v>275.54</v>
      </c>
      <c r="K162" t="n">
        <v>60.56</v>
      </c>
      <c r="L162" t="n">
        <v>1.75</v>
      </c>
      <c r="M162" t="n">
        <v>86</v>
      </c>
      <c r="N162" t="n">
        <v>73.23</v>
      </c>
      <c r="O162" t="n">
        <v>34217.22</v>
      </c>
      <c r="P162" t="n">
        <v>212.3</v>
      </c>
      <c r="Q162" t="n">
        <v>197.89</v>
      </c>
      <c r="R162" t="n">
        <v>82.26000000000001</v>
      </c>
      <c r="S162" t="n">
        <v>25.4</v>
      </c>
      <c r="T162" t="n">
        <v>27185.84</v>
      </c>
      <c r="U162" t="n">
        <v>0.31</v>
      </c>
      <c r="V162" t="n">
        <v>0.77</v>
      </c>
      <c r="W162" t="n">
        <v>3.08</v>
      </c>
      <c r="X162" t="n">
        <v>1.76</v>
      </c>
      <c r="Y162" t="n">
        <v>1</v>
      </c>
      <c r="Z162" t="n">
        <v>10</v>
      </c>
    </row>
    <row r="163">
      <c r="A163" t="n">
        <v>4</v>
      </c>
      <c r="B163" t="n">
        <v>140</v>
      </c>
      <c r="C163" t="inlineStr">
        <is>
          <t xml:space="preserve">CONCLUIDO	</t>
        </is>
      </c>
      <c r="D163" t="n">
        <v>5.3225</v>
      </c>
      <c r="E163" t="n">
        <v>18.79</v>
      </c>
      <c r="F163" t="n">
        <v>11.92</v>
      </c>
      <c r="G163" t="n">
        <v>9.41</v>
      </c>
      <c r="H163" t="n">
        <v>0.13</v>
      </c>
      <c r="I163" t="n">
        <v>76</v>
      </c>
      <c r="J163" t="n">
        <v>276.02</v>
      </c>
      <c r="K163" t="n">
        <v>60.56</v>
      </c>
      <c r="L163" t="n">
        <v>2</v>
      </c>
      <c r="M163" t="n">
        <v>74</v>
      </c>
      <c r="N163" t="n">
        <v>73.47</v>
      </c>
      <c r="O163" t="n">
        <v>34277.1</v>
      </c>
      <c r="P163" t="n">
        <v>208.16</v>
      </c>
      <c r="Q163" t="n">
        <v>197.94</v>
      </c>
      <c r="R163" t="n">
        <v>74.56</v>
      </c>
      <c r="S163" t="n">
        <v>25.4</v>
      </c>
      <c r="T163" t="n">
        <v>23397.97</v>
      </c>
      <c r="U163" t="n">
        <v>0.34</v>
      </c>
      <c r="V163" t="n">
        <v>0.78</v>
      </c>
      <c r="W163" t="n">
        <v>3.07</v>
      </c>
      <c r="X163" t="n">
        <v>1.52</v>
      </c>
      <c r="Y163" t="n">
        <v>1</v>
      </c>
      <c r="Z163" t="n">
        <v>10</v>
      </c>
    </row>
    <row r="164">
      <c r="A164" t="n">
        <v>5</v>
      </c>
      <c r="B164" t="n">
        <v>140</v>
      </c>
      <c r="C164" t="inlineStr">
        <is>
          <t xml:space="preserve">CONCLUIDO	</t>
        </is>
      </c>
      <c r="D164" t="n">
        <v>5.5092</v>
      </c>
      <c r="E164" t="n">
        <v>18.15</v>
      </c>
      <c r="F164" t="n">
        <v>11.75</v>
      </c>
      <c r="G164" t="n">
        <v>10.52</v>
      </c>
      <c r="H164" t="n">
        <v>0.14</v>
      </c>
      <c r="I164" t="n">
        <v>67</v>
      </c>
      <c r="J164" t="n">
        <v>276.51</v>
      </c>
      <c r="K164" t="n">
        <v>60.56</v>
      </c>
      <c r="L164" t="n">
        <v>2.25</v>
      </c>
      <c r="M164" t="n">
        <v>65</v>
      </c>
      <c r="N164" t="n">
        <v>73.70999999999999</v>
      </c>
      <c r="O164" t="n">
        <v>34337.08</v>
      </c>
      <c r="P164" t="n">
        <v>205.25</v>
      </c>
      <c r="Q164" t="n">
        <v>197.96</v>
      </c>
      <c r="R164" t="n">
        <v>69.5</v>
      </c>
      <c r="S164" t="n">
        <v>25.4</v>
      </c>
      <c r="T164" t="n">
        <v>20912.63</v>
      </c>
      <c r="U164" t="n">
        <v>0.37</v>
      </c>
      <c r="V164" t="n">
        <v>0.79</v>
      </c>
      <c r="W164" t="n">
        <v>3.05</v>
      </c>
      <c r="X164" t="n">
        <v>1.35</v>
      </c>
      <c r="Y164" t="n">
        <v>1</v>
      </c>
      <c r="Z164" t="n">
        <v>10</v>
      </c>
    </row>
    <row r="165">
      <c r="A165" t="n">
        <v>6</v>
      </c>
      <c r="B165" t="n">
        <v>140</v>
      </c>
      <c r="C165" t="inlineStr">
        <is>
          <t xml:space="preserve">CONCLUIDO	</t>
        </is>
      </c>
      <c r="D165" t="n">
        <v>5.696</v>
      </c>
      <c r="E165" t="n">
        <v>17.56</v>
      </c>
      <c r="F165" t="n">
        <v>11.57</v>
      </c>
      <c r="G165" t="n">
        <v>11.77</v>
      </c>
      <c r="H165" t="n">
        <v>0.16</v>
      </c>
      <c r="I165" t="n">
        <v>59</v>
      </c>
      <c r="J165" t="n">
        <v>277</v>
      </c>
      <c r="K165" t="n">
        <v>60.56</v>
      </c>
      <c r="L165" t="n">
        <v>2.5</v>
      </c>
      <c r="M165" t="n">
        <v>57</v>
      </c>
      <c r="N165" t="n">
        <v>73.94</v>
      </c>
      <c r="O165" t="n">
        <v>34397.15</v>
      </c>
      <c r="P165" t="n">
        <v>202.12</v>
      </c>
      <c r="Q165" t="n">
        <v>198.03</v>
      </c>
      <c r="R165" t="n">
        <v>64.23999999999999</v>
      </c>
      <c r="S165" t="n">
        <v>25.4</v>
      </c>
      <c r="T165" t="n">
        <v>18322.41</v>
      </c>
      <c r="U165" t="n">
        <v>0.4</v>
      </c>
      <c r="V165" t="n">
        <v>0.8</v>
      </c>
      <c r="W165" t="n">
        <v>3.03</v>
      </c>
      <c r="X165" t="n">
        <v>1.18</v>
      </c>
      <c r="Y165" t="n">
        <v>1</v>
      </c>
      <c r="Z165" t="n">
        <v>10</v>
      </c>
    </row>
    <row r="166">
      <c r="A166" t="n">
        <v>7</v>
      </c>
      <c r="B166" t="n">
        <v>140</v>
      </c>
      <c r="C166" t="inlineStr">
        <is>
          <t xml:space="preserve">CONCLUIDO	</t>
        </is>
      </c>
      <c r="D166" t="n">
        <v>5.8088</v>
      </c>
      <c r="E166" t="n">
        <v>17.22</v>
      </c>
      <c r="F166" t="n">
        <v>11.49</v>
      </c>
      <c r="G166" t="n">
        <v>12.77</v>
      </c>
      <c r="H166" t="n">
        <v>0.18</v>
      </c>
      <c r="I166" t="n">
        <v>54</v>
      </c>
      <c r="J166" t="n">
        <v>277.48</v>
      </c>
      <c r="K166" t="n">
        <v>60.56</v>
      </c>
      <c r="L166" t="n">
        <v>2.75</v>
      </c>
      <c r="M166" t="n">
        <v>52</v>
      </c>
      <c r="N166" t="n">
        <v>74.18000000000001</v>
      </c>
      <c r="O166" t="n">
        <v>34457.31</v>
      </c>
      <c r="P166" t="n">
        <v>200.75</v>
      </c>
      <c r="Q166" t="n">
        <v>197.95</v>
      </c>
      <c r="R166" t="n">
        <v>61.53</v>
      </c>
      <c r="S166" t="n">
        <v>25.4</v>
      </c>
      <c r="T166" t="n">
        <v>16991.43</v>
      </c>
      <c r="U166" t="n">
        <v>0.41</v>
      </c>
      <c r="V166" t="n">
        <v>0.8100000000000001</v>
      </c>
      <c r="W166" t="n">
        <v>3.03</v>
      </c>
      <c r="X166" t="n">
        <v>1.1</v>
      </c>
      <c r="Y166" t="n">
        <v>1</v>
      </c>
      <c r="Z166" t="n">
        <v>10</v>
      </c>
    </row>
    <row r="167">
      <c r="A167" t="n">
        <v>8</v>
      </c>
      <c r="B167" t="n">
        <v>140</v>
      </c>
      <c r="C167" t="inlineStr">
        <is>
          <t xml:space="preserve">CONCLUIDO	</t>
        </is>
      </c>
      <c r="D167" t="n">
        <v>5.9431</v>
      </c>
      <c r="E167" t="n">
        <v>16.83</v>
      </c>
      <c r="F167" t="n">
        <v>11.37</v>
      </c>
      <c r="G167" t="n">
        <v>13.92</v>
      </c>
      <c r="H167" t="n">
        <v>0.19</v>
      </c>
      <c r="I167" t="n">
        <v>49</v>
      </c>
      <c r="J167" t="n">
        <v>277.97</v>
      </c>
      <c r="K167" t="n">
        <v>60.56</v>
      </c>
      <c r="L167" t="n">
        <v>3</v>
      </c>
      <c r="M167" t="n">
        <v>47</v>
      </c>
      <c r="N167" t="n">
        <v>74.42</v>
      </c>
      <c r="O167" t="n">
        <v>34517.57</v>
      </c>
      <c r="P167" t="n">
        <v>198.5</v>
      </c>
      <c r="Q167" t="n">
        <v>197.89</v>
      </c>
      <c r="R167" t="n">
        <v>57.75</v>
      </c>
      <c r="S167" t="n">
        <v>25.4</v>
      </c>
      <c r="T167" t="n">
        <v>15126.01</v>
      </c>
      <c r="U167" t="n">
        <v>0.44</v>
      </c>
      <c r="V167" t="n">
        <v>0.82</v>
      </c>
      <c r="W167" t="n">
        <v>3.02</v>
      </c>
      <c r="X167" t="n">
        <v>0.97</v>
      </c>
      <c r="Y167" t="n">
        <v>1</v>
      </c>
      <c r="Z167" t="n">
        <v>10</v>
      </c>
    </row>
    <row r="168">
      <c r="A168" t="n">
        <v>9</v>
      </c>
      <c r="B168" t="n">
        <v>140</v>
      </c>
      <c r="C168" t="inlineStr">
        <is>
          <t xml:space="preserve">CONCLUIDO	</t>
        </is>
      </c>
      <c r="D168" t="n">
        <v>6.0504</v>
      </c>
      <c r="E168" t="n">
        <v>16.53</v>
      </c>
      <c r="F168" t="n">
        <v>11.28</v>
      </c>
      <c r="G168" t="n">
        <v>15.04</v>
      </c>
      <c r="H168" t="n">
        <v>0.21</v>
      </c>
      <c r="I168" t="n">
        <v>45</v>
      </c>
      <c r="J168" t="n">
        <v>278.46</v>
      </c>
      <c r="K168" t="n">
        <v>60.56</v>
      </c>
      <c r="L168" t="n">
        <v>3.25</v>
      </c>
      <c r="M168" t="n">
        <v>43</v>
      </c>
      <c r="N168" t="n">
        <v>74.66</v>
      </c>
      <c r="O168" t="n">
        <v>34577.92</v>
      </c>
      <c r="P168" t="n">
        <v>196.9</v>
      </c>
      <c r="Q168" t="n">
        <v>197.81</v>
      </c>
      <c r="R168" t="n">
        <v>54.97</v>
      </c>
      <c r="S168" t="n">
        <v>25.4</v>
      </c>
      <c r="T168" t="n">
        <v>13754.96</v>
      </c>
      <c r="U168" t="n">
        <v>0.46</v>
      </c>
      <c r="V168" t="n">
        <v>0.83</v>
      </c>
      <c r="W168" t="n">
        <v>3.01</v>
      </c>
      <c r="X168" t="n">
        <v>0.88</v>
      </c>
      <c r="Y168" t="n">
        <v>1</v>
      </c>
      <c r="Z168" t="n">
        <v>10</v>
      </c>
    </row>
    <row r="169">
      <c r="A169" t="n">
        <v>10</v>
      </c>
      <c r="B169" t="n">
        <v>140</v>
      </c>
      <c r="C169" t="inlineStr">
        <is>
          <t xml:space="preserve">CONCLUIDO	</t>
        </is>
      </c>
      <c r="D169" t="n">
        <v>6.1577</v>
      </c>
      <c r="E169" t="n">
        <v>16.24</v>
      </c>
      <c r="F169" t="n">
        <v>11.2</v>
      </c>
      <c r="G169" t="n">
        <v>16.39</v>
      </c>
      <c r="H169" t="n">
        <v>0.22</v>
      </c>
      <c r="I169" t="n">
        <v>41</v>
      </c>
      <c r="J169" t="n">
        <v>278.95</v>
      </c>
      <c r="K169" t="n">
        <v>60.56</v>
      </c>
      <c r="L169" t="n">
        <v>3.5</v>
      </c>
      <c r="M169" t="n">
        <v>39</v>
      </c>
      <c r="N169" t="n">
        <v>74.90000000000001</v>
      </c>
      <c r="O169" t="n">
        <v>34638.36</v>
      </c>
      <c r="P169" t="n">
        <v>195.52</v>
      </c>
      <c r="Q169" t="n">
        <v>197.85</v>
      </c>
      <c r="R169" t="n">
        <v>52.49</v>
      </c>
      <c r="S169" t="n">
        <v>25.4</v>
      </c>
      <c r="T169" t="n">
        <v>12534.6</v>
      </c>
      <c r="U169" t="n">
        <v>0.48</v>
      </c>
      <c r="V169" t="n">
        <v>0.83</v>
      </c>
      <c r="W169" t="n">
        <v>3.01</v>
      </c>
      <c r="X169" t="n">
        <v>0.8100000000000001</v>
      </c>
      <c r="Y169" t="n">
        <v>1</v>
      </c>
      <c r="Z169" t="n">
        <v>10</v>
      </c>
    </row>
    <row r="170">
      <c r="A170" t="n">
        <v>11</v>
      </c>
      <c r="B170" t="n">
        <v>140</v>
      </c>
      <c r="C170" t="inlineStr">
        <is>
          <t xml:space="preserve">CONCLUIDO	</t>
        </is>
      </c>
      <c r="D170" t="n">
        <v>6.2191</v>
      </c>
      <c r="E170" t="n">
        <v>16.08</v>
      </c>
      <c r="F170" t="n">
        <v>11.14</v>
      </c>
      <c r="G170" t="n">
        <v>17.14</v>
      </c>
      <c r="H170" t="n">
        <v>0.24</v>
      </c>
      <c r="I170" t="n">
        <v>39</v>
      </c>
      <c r="J170" t="n">
        <v>279.44</v>
      </c>
      <c r="K170" t="n">
        <v>60.56</v>
      </c>
      <c r="L170" t="n">
        <v>3.75</v>
      </c>
      <c r="M170" t="n">
        <v>37</v>
      </c>
      <c r="N170" t="n">
        <v>75.14</v>
      </c>
      <c r="O170" t="n">
        <v>34698.9</v>
      </c>
      <c r="P170" t="n">
        <v>194.51</v>
      </c>
      <c r="Q170" t="n">
        <v>197.81</v>
      </c>
      <c r="R170" t="n">
        <v>50.67</v>
      </c>
      <c r="S170" t="n">
        <v>25.4</v>
      </c>
      <c r="T170" t="n">
        <v>11636.4</v>
      </c>
      <c r="U170" t="n">
        <v>0.5</v>
      </c>
      <c r="V170" t="n">
        <v>0.84</v>
      </c>
      <c r="W170" t="n">
        <v>3</v>
      </c>
      <c r="X170" t="n">
        <v>0.75</v>
      </c>
      <c r="Y170" t="n">
        <v>1</v>
      </c>
      <c r="Z170" t="n">
        <v>10</v>
      </c>
    </row>
    <row r="171">
      <c r="A171" t="n">
        <v>12</v>
      </c>
      <c r="B171" t="n">
        <v>140</v>
      </c>
      <c r="C171" t="inlineStr">
        <is>
          <t xml:space="preserve">CONCLUIDO	</t>
        </is>
      </c>
      <c r="D171" t="n">
        <v>6.3003</v>
      </c>
      <c r="E171" t="n">
        <v>15.87</v>
      </c>
      <c r="F171" t="n">
        <v>11.09</v>
      </c>
      <c r="G171" t="n">
        <v>18.49</v>
      </c>
      <c r="H171" t="n">
        <v>0.25</v>
      </c>
      <c r="I171" t="n">
        <v>36</v>
      </c>
      <c r="J171" t="n">
        <v>279.94</v>
      </c>
      <c r="K171" t="n">
        <v>60.56</v>
      </c>
      <c r="L171" t="n">
        <v>4</v>
      </c>
      <c r="M171" t="n">
        <v>34</v>
      </c>
      <c r="N171" t="n">
        <v>75.38</v>
      </c>
      <c r="O171" t="n">
        <v>34759.54</v>
      </c>
      <c r="P171" t="n">
        <v>193.61</v>
      </c>
      <c r="Q171" t="n">
        <v>197.8</v>
      </c>
      <c r="R171" t="n">
        <v>49.12</v>
      </c>
      <c r="S171" t="n">
        <v>25.4</v>
      </c>
      <c r="T171" t="n">
        <v>10877.34</v>
      </c>
      <c r="U171" t="n">
        <v>0.52</v>
      </c>
      <c r="V171" t="n">
        <v>0.84</v>
      </c>
      <c r="W171" t="n">
        <v>3</v>
      </c>
      <c r="X171" t="n">
        <v>0.7</v>
      </c>
      <c r="Y171" t="n">
        <v>1</v>
      </c>
      <c r="Z171" t="n">
        <v>10</v>
      </c>
    </row>
    <row r="172">
      <c r="A172" t="n">
        <v>13</v>
      </c>
      <c r="B172" t="n">
        <v>140</v>
      </c>
      <c r="C172" t="inlineStr">
        <is>
          <t xml:space="preserve">CONCLUIDO	</t>
        </is>
      </c>
      <c r="D172" t="n">
        <v>6.3511</v>
      </c>
      <c r="E172" t="n">
        <v>15.75</v>
      </c>
      <c r="F172" t="n">
        <v>11.07</v>
      </c>
      <c r="G172" t="n">
        <v>19.53</v>
      </c>
      <c r="H172" t="n">
        <v>0.27</v>
      </c>
      <c r="I172" t="n">
        <v>34</v>
      </c>
      <c r="J172" t="n">
        <v>280.43</v>
      </c>
      <c r="K172" t="n">
        <v>60.56</v>
      </c>
      <c r="L172" t="n">
        <v>4.25</v>
      </c>
      <c r="M172" t="n">
        <v>32</v>
      </c>
      <c r="N172" t="n">
        <v>75.62</v>
      </c>
      <c r="O172" t="n">
        <v>34820.27</v>
      </c>
      <c r="P172" t="n">
        <v>193.2</v>
      </c>
      <c r="Q172" t="n">
        <v>197.81</v>
      </c>
      <c r="R172" t="n">
        <v>48.49</v>
      </c>
      <c r="S172" t="n">
        <v>25.4</v>
      </c>
      <c r="T172" t="n">
        <v>10573.02</v>
      </c>
      <c r="U172" t="n">
        <v>0.52</v>
      </c>
      <c r="V172" t="n">
        <v>0.84</v>
      </c>
      <c r="W172" t="n">
        <v>2.99</v>
      </c>
      <c r="X172" t="n">
        <v>0.68</v>
      </c>
      <c r="Y172" t="n">
        <v>1</v>
      </c>
      <c r="Z172" t="n">
        <v>10</v>
      </c>
    </row>
    <row r="173">
      <c r="A173" t="n">
        <v>14</v>
      </c>
      <c r="B173" t="n">
        <v>140</v>
      </c>
      <c r="C173" t="inlineStr">
        <is>
          <t xml:space="preserve">CONCLUIDO	</t>
        </is>
      </c>
      <c r="D173" t="n">
        <v>6.4122</v>
      </c>
      <c r="E173" t="n">
        <v>15.6</v>
      </c>
      <c r="F173" t="n">
        <v>11.02</v>
      </c>
      <c r="G173" t="n">
        <v>20.67</v>
      </c>
      <c r="H173" t="n">
        <v>0.29</v>
      </c>
      <c r="I173" t="n">
        <v>32</v>
      </c>
      <c r="J173" t="n">
        <v>280.92</v>
      </c>
      <c r="K173" t="n">
        <v>60.56</v>
      </c>
      <c r="L173" t="n">
        <v>4.5</v>
      </c>
      <c r="M173" t="n">
        <v>30</v>
      </c>
      <c r="N173" t="n">
        <v>75.87</v>
      </c>
      <c r="O173" t="n">
        <v>34881.09</v>
      </c>
      <c r="P173" t="n">
        <v>192.42</v>
      </c>
      <c r="Q173" t="n">
        <v>197.82</v>
      </c>
      <c r="R173" t="n">
        <v>47.12</v>
      </c>
      <c r="S173" t="n">
        <v>25.4</v>
      </c>
      <c r="T173" t="n">
        <v>9897.75</v>
      </c>
      <c r="U173" t="n">
        <v>0.54</v>
      </c>
      <c r="V173" t="n">
        <v>0.84</v>
      </c>
      <c r="W173" t="n">
        <v>2.99</v>
      </c>
      <c r="X173" t="n">
        <v>0.63</v>
      </c>
      <c r="Y173" t="n">
        <v>1</v>
      </c>
      <c r="Z173" t="n">
        <v>10</v>
      </c>
    </row>
    <row r="174">
      <c r="A174" t="n">
        <v>15</v>
      </c>
      <c r="B174" t="n">
        <v>140</v>
      </c>
      <c r="C174" t="inlineStr">
        <is>
          <t xml:space="preserve">CONCLUIDO	</t>
        </is>
      </c>
      <c r="D174" t="n">
        <v>6.4749</v>
      </c>
      <c r="E174" t="n">
        <v>15.44</v>
      </c>
      <c r="F174" t="n">
        <v>10.98</v>
      </c>
      <c r="G174" t="n">
        <v>21.95</v>
      </c>
      <c r="H174" t="n">
        <v>0.3</v>
      </c>
      <c r="I174" t="n">
        <v>30</v>
      </c>
      <c r="J174" t="n">
        <v>281.41</v>
      </c>
      <c r="K174" t="n">
        <v>60.56</v>
      </c>
      <c r="L174" t="n">
        <v>4.75</v>
      </c>
      <c r="M174" t="n">
        <v>28</v>
      </c>
      <c r="N174" t="n">
        <v>76.11</v>
      </c>
      <c r="O174" t="n">
        <v>34942.02</v>
      </c>
      <c r="P174" t="n">
        <v>191.62</v>
      </c>
      <c r="Q174" t="n">
        <v>197.8</v>
      </c>
      <c r="R174" t="n">
        <v>45.58</v>
      </c>
      <c r="S174" t="n">
        <v>25.4</v>
      </c>
      <c r="T174" t="n">
        <v>9138.530000000001</v>
      </c>
      <c r="U174" t="n">
        <v>0.5600000000000001</v>
      </c>
      <c r="V174" t="n">
        <v>0.85</v>
      </c>
      <c r="W174" t="n">
        <v>2.99</v>
      </c>
      <c r="X174" t="n">
        <v>0.58</v>
      </c>
      <c r="Y174" t="n">
        <v>1</v>
      </c>
      <c r="Z174" t="n">
        <v>10</v>
      </c>
    </row>
    <row r="175">
      <c r="A175" t="n">
        <v>16</v>
      </c>
      <c r="B175" t="n">
        <v>140</v>
      </c>
      <c r="C175" t="inlineStr">
        <is>
          <t xml:space="preserve">CONCLUIDO	</t>
        </is>
      </c>
      <c r="D175" t="n">
        <v>6.4997</v>
      </c>
      <c r="E175" t="n">
        <v>15.39</v>
      </c>
      <c r="F175" t="n">
        <v>10.97</v>
      </c>
      <c r="G175" t="n">
        <v>22.7</v>
      </c>
      <c r="H175" t="n">
        <v>0.32</v>
      </c>
      <c r="I175" t="n">
        <v>29</v>
      </c>
      <c r="J175" t="n">
        <v>281.91</v>
      </c>
      <c r="K175" t="n">
        <v>60.56</v>
      </c>
      <c r="L175" t="n">
        <v>5</v>
      </c>
      <c r="M175" t="n">
        <v>27</v>
      </c>
      <c r="N175" t="n">
        <v>76.34999999999999</v>
      </c>
      <c r="O175" t="n">
        <v>35003.04</v>
      </c>
      <c r="P175" t="n">
        <v>191.5</v>
      </c>
      <c r="Q175" t="n">
        <v>197.93</v>
      </c>
      <c r="R175" t="n">
        <v>45.15</v>
      </c>
      <c r="S175" t="n">
        <v>25.4</v>
      </c>
      <c r="T175" t="n">
        <v>8925.469999999999</v>
      </c>
      <c r="U175" t="n">
        <v>0.5600000000000001</v>
      </c>
      <c r="V175" t="n">
        <v>0.85</v>
      </c>
      <c r="W175" t="n">
        <v>2.99</v>
      </c>
      <c r="X175" t="n">
        <v>0.58</v>
      </c>
      <c r="Y175" t="n">
        <v>1</v>
      </c>
      <c r="Z175" t="n">
        <v>10</v>
      </c>
    </row>
    <row r="176">
      <c r="A176" t="n">
        <v>17</v>
      </c>
      <c r="B176" t="n">
        <v>140</v>
      </c>
      <c r="C176" t="inlineStr">
        <is>
          <t xml:space="preserve">CONCLUIDO	</t>
        </is>
      </c>
      <c r="D176" t="n">
        <v>6.5697</v>
      </c>
      <c r="E176" t="n">
        <v>15.22</v>
      </c>
      <c r="F176" t="n">
        <v>10.91</v>
      </c>
      <c r="G176" t="n">
        <v>24.25</v>
      </c>
      <c r="H176" t="n">
        <v>0.33</v>
      </c>
      <c r="I176" t="n">
        <v>27</v>
      </c>
      <c r="J176" t="n">
        <v>282.4</v>
      </c>
      <c r="K176" t="n">
        <v>60.56</v>
      </c>
      <c r="L176" t="n">
        <v>5.25</v>
      </c>
      <c r="M176" t="n">
        <v>25</v>
      </c>
      <c r="N176" t="n">
        <v>76.59999999999999</v>
      </c>
      <c r="O176" t="n">
        <v>35064.15</v>
      </c>
      <c r="P176" t="n">
        <v>190.41</v>
      </c>
      <c r="Q176" t="n">
        <v>197.8</v>
      </c>
      <c r="R176" t="n">
        <v>43.44</v>
      </c>
      <c r="S176" t="n">
        <v>25.4</v>
      </c>
      <c r="T176" t="n">
        <v>8078.68</v>
      </c>
      <c r="U176" t="n">
        <v>0.58</v>
      </c>
      <c r="V176" t="n">
        <v>0.85</v>
      </c>
      <c r="W176" t="n">
        <v>2.99</v>
      </c>
      <c r="X176" t="n">
        <v>0.52</v>
      </c>
      <c r="Y176" t="n">
        <v>1</v>
      </c>
      <c r="Z176" t="n">
        <v>10</v>
      </c>
    </row>
    <row r="177">
      <c r="A177" t="n">
        <v>18</v>
      </c>
      <c r="B177" t="n">
        <v>140</v>
      </c>
      <c r="C177" t="inlineStr">
        <is>
          <t xml:space="preserve">CONCLUIDO	</t>
        </is>
      </c>
      <c r="D177" t="n">
        <v>6.5953</v>
      </c>
      <c r="E177" t="n">
        <v>15.16</v>
      </c>
      <c r="F177" t="n">
        <v>10.9</v>
      </c>
      <c r="G177" t="n">
        <v>25.16</v>
      </c>
      <c r="H177" t="n">
        <v>0.35</v>
      </c>
      <c r="I177" t="n">
        <v>26</v>
      </c>
      <c r="J177" t="n">
        <v>282.9</v>
      </c>
      <c r="K177" t="n">
        <v>60.56</v>
      </c>
      <c r="L177" t="n">
        <v>5.5</v>
      </c>
      <c r="M177" t="n">
        <v>24</v>
      </c>
      <c r="N177" t="n">
        <v>76.84999999999999</v>
      </c>
      <c r="O177" t="n">
        <v>35125.37</v>
      </c>
      <c r="P177" t="n">
        <v>190.26</v>
      </c>
      <c r="Q177" t="n">
        <v>197.83</v>
      </c>
      <c r="R177" t="n">
        <v>43.24</v>
      </c>
      <c r="S177" t="n">
        <v>25.4</v>
      </c>
      <c r="T177" t="n">
        <v>7983.76</v>
      </c>
      <c r="U177" t="n">
        <v>0.59</v>
      </c>
      <c r="V177" t="n">
        <v>0.85</v>
      </c>
      <c r="W177" t="n">
        <v>2.98</v>
      </c>
      <c r="X177" t="n">
        <v>0.51</v>
      </c>
      <c r="Y177" t="n">
        <v>1</v>
      </c>
      <c r="Z177" t="n">
        <v>10</v>
      </c>
    </row>
    <row r="178">
      <c r="A178" t="n">
        <v>19</v>
      </c>
      <c r="B178" t="n">
        <v>140</v>
      </c>
      <c r="C178" t="inlineStr">
        <is>
          <t xml:space="preserve">CONCLUIDO	</t>
        </is>
      </c>
      <c r="D178" t="n">
        <v>6.6339</v>
      </c>
      <c r="E178" t="n">
        <v>15.07</v>
      </c>
      <c r="F178" t="n">
        <v>10.87</v>
      </c>
      <c r="G178" t="n">
        <v>26.08</v>
      </c>
      <c r="H178" t="n">
        <v>0.36</v>
      </c>
      <c r="I178" t="n">
        <v>25</v>
      </c>
      <c r="J178" t="n">
        <v>283.4</v>
      </c>
      <c r="K178" t="n">
        <v>60.56</v>
      </c>
      <c r="L178" t="n">
        <v>5.75</v>
      </c>
      <c r="M178" t="n">
        <v>23</v>
      </c>
      <c r="N178" t="n">
        <v>77.09</v>
      </c>
      <c r="O178" t="n">
        <v>35186.68</v>
      </c>
      <c r="P178" t="n">
        <v>189.66</v>
      </c>
      <c r="Q178" t="n">
        <v>197.85</v>
      </c>
      <c r="R178" t="n">
        <v>42.33</v>
      </c>
      <c r="S178" t="n">
        <v>25.4</v>
      </c>
      <c r="T178" t="n">
        <v>7538.19</v>
      </c>
      <c r="U178" t="n">
        <v>0.6</v>
      </c>
      <c r="V178" t="n">
        <v>0.86</v>
      </c>
      <c r="W178" t="n">
        <v>2.97</v>
      </c>
      <c r="X178" t="n">
        <v>0.48</v>
      </c>
      <c r="Y178" t="n">
        <v>1</v>
      </c>
      <c r="Z178" t="n">
        <v>10</v>
      </c>
    </row>
    <row r="179">
      <c r="A179" t="n">
        <v>20</v>
      </c>
      <c r="B179" t="n">
        <v>140</v>
      </c>
      <c r="C179" t="inlineStr">
        <is>
          <t xml:space="preserve">CONCLUIDO	</t>
        </is>
      </c>
      <c r="D179" t="n">
        <v>6.6637</v>
      </c>
      <c r="E179" t="n">
        <v>15.01</v>
      </c>
      <c r="F179" t="n">
        <v>10.85</v>
      </c>
      <c r="G179" t="n">
        <v>27.13</v>
      </c>
      <c r="H179" t="n">
        <v>0.38</v>
      </c>
      <c r="I179" t="n">
        <v>24</v>
      </c>
      <c r="J179" t="n">
        <v>283.9</v>
      </c>
      <c r="K179" t="n">
        <v>60.56</v>
      </c>
      <c r="L179" t="n">
        <v>6</v>
      </c>
      <c r="M179" t="n">
        <v>22</v>
      </c>
      <c r="N179" t="n">
        <v>77.34</v>
      </c>
      <c r="O179" t="n">
        <v>35248.1</v>
      </c>
      <c r="P179" t="n">
        <v>189.4</v>
      </c>
      <c r="Q179" t="n">
        <v>197.94</v>
      </c>
      <c r="R179" t="n">
        <v>41.61</v>
      </c>
      <c r="S179" t="n">
        <v>25.4</v>
      </c>
      <c r="T179" t="n">
        <v>7180.16</v>
      </c>
      <c r="U179" t="n">
        <v>0.61</v>
      </c>
      <c r="V179" t="n">
        <v>0.86</v>
      </c>
      <c r="W179" t="n">
        <v>2.98</v>
      </c>
      <c r="X179" t="n">
        <v>0.46</v>
      </c>
      <c r="Y179" t="n">
        <v>1</v>
      </c>
      <c r="Z179" t="n">
        <v>10</v>
      </c>
    </row>
    <row r="180">
      <c r="A180" t="n">
        <v>21</v>
      </c>
      <c r="B180" t="n">
        <v>140</v>
      </c>
      <c r="C180" t="inlineStr">
        <is>
          <t xml:space="preserve">CONCLUIDO	</t>
        </is>
      </c>
      <c r="D180" t="n">
        <v>6.6918</v>
      </c>
      <c r="E180" t="n">
        <v>14.94</v>
      </c>
      <c r="F180" t="n">
        <v>10.84</v>
      </c>
      <c r="G180" t="n">
        <v>28.28</v>
      </c>
      <c r="H180" t="n">
        <v>0.39</v>
      </c>
      <c r="I180" t="n">
        <v>23</v>
      </c>
      <c r="J180" t="n">
        <v>284.4</v>
      </c>
      <c r="K180" t="n">
        <v>60.56</v>
      </c>
      <c r="L180" t="n">
        <v>6.25</v>
      </c>
      <c r="M180" t="n">
        <v>21</v>
      </c>
      <c r="N180" t="n">
        <v>77.59</v>
      </c>
      <c r="O180" t="n">
        <v>35309.61</v>
      </c>
      <c r="P180" t="n">
        <v>189.2</v>
      </c>
      <c r="Q180" t="n">
        <v>197.82</v>
      </c>
      <c r="R180" t="n">
        <v>41.31</v>
      </c>
      <c r="S180" t="n">
        <v>25.4</v>
      </c>
      <c r="T180" t="n">
        <v>7034.56</v>
      </c>
      <c r="U180" t="n">
        <v>0.61</v>
      </c>
      <c r="V180" t="n">
        <v>0.86</v>
      </c>
      <c r="W180" t="n">
        <v>2.98</v>
      </c>
      <c r="X180" t="n">
        <v>0.45</v>
      </c>
      <c r="Y180" t="n">
        <v>1</v>
      </c>
      <c r="Z180" t="n">
        <v>10</v>
      </c>
    </row>
    <row r="181">
      <c r="A181" t="n">
        <v>22</v>
      </c>
      <c r="B181" t="n">
        <v>140</v>
      </c>
      <c r="C181" t="inlineStr">
        <is>
          <t xml:space="preserve">CONCLUIDO	</t>
        </is>
      </c>
      <c r="D181" t="n">
        <v>6.732</v>
      </c>
      <c r="E181" t="n">
        <v>14.85</v>
      </c>
      <c r="F181" t="n">
        <v>10.8</v>
      </c>
      <c r="G181" t="n">
        <v>29.47</v>
      </c>
      <c r="H181" t="n">
        <v>0.41</v>
      </c>
      <c r="I181" t="n">
        <v>22</v>
      </c>
      <c r="J181" t="n">
        <v>284.89</v>
      </c>
      <c r="K181" t="n">
        <v>60.56</v>
      </c>
      <c r="L181" t="n">
        <v>6.5</v>
      </c>
      <c r="M181" t="n">
        <v>20</v>
      </c>
      <c r="N181" t="n">
        <v>77.84</v>
      </c>
      <c r="O181" t="n">
        <v>35371.22</v>
      </c>
      <c r="P181" t="n">
        <v>188.49</v>
      </c>
      <c r="Q181" t="n">
        <v>197.76</v>
      </c>
      <c r="R181" t="n">
        <v>40.06</v>
      </c>
      <c r="S181" t="n">
        <v>25.4</v>
      </c>
      <c r="T181" t="n">
        <v>6414.1</v>
      </c>
      <c r="U181" t="n">
        <v>0.63</v>
      </c>
      <c r="V181" t="n">
        <v>0.86</v>
      </c>
      <c r="W181" t="n">
        <v>2.98</v>
      </c>
      <c r="X181" t="n">
        <v>0.41</v>
      </c>
      <c r="Y181" t="n">
        <v>1</v>
      </c>
      <c r="Z181" t="n">
        <v>10</v>
      </c>
    </row>
    <row r="182">
      <c r="A182" t="n">
        <v>23</v>
      </c>
      <c r="B182" t="n">
        <v>140</v>
      </c>
      <c r="C182" t="inlineStr">
        <is>
          <t xml:space="preserve">CONCLUIDO	</t>
        </is>
      </c>
      <c r="D182" t="n">
        <v>6.7593</v>
      </c>
      <c r="E182" t="n">
        <v>14.79</v>
      </c>
      <c r="F182" t="n">
        <v>10.8</v>
      </c>
      <c r="G182" t="n">
        <v>30.85</v>
      </c>
      <c r="H182" t="n">
        <v>0.42</v>
      </c>
      <c r="I182" t="n">
        <v>21</v>
      </c>
      <c r="J182" t="n">
        <v>285.39</v>
      </c>
      <c r="K182" t="n">
        <v>60.56</v>
      </c>
      <c r="L182" t="n">
        <v>6.75</v>
      </c>
      <c r="M182" t="n">
        <v>19</v>
      </c>
      <c r="N182" t="n">
        <v>78.09</v>
      </c>
      <c r="O182" t="n">
        <v>35432.93</v>
      </c>
      <c r="P182" t="n">
        <v>188.35</v>
      </c>
      <c r="Q182" t="n">
        <v>197.77</v>
      </c>
      <c r="R182" t="n">
        <v>40.06</v>
      </c>
      <c r="S182" t="n">
        <v>25.4</v>
      </c>
      <c r="T182" t="n">
        <v>6419.87</v>
      </c>
      <c r="U182" t="n">
        <v>0.63</v>
      </c>
      <c r="V182" t="n">
        <v>0.86</v>
      </c>
      <c r="W182" t="n">
        <v>2.97</v>
      </c>
      <c r="X182" t="n">
        <v>0.41</v>
      </c>
      <c r="Y182" t="n">
        <v>1</v>
      </c>
      <c r="Z182" t="n">
        <v>10</v>
      </c>
    </row>
    <row r="183">
      <c r="A183" t="n">
        <v>24</v>
      </c>
      <c r="B183" t="n">
        <v>140</v>
      </c>
      <c r="C183" t="inlineStr">
        <is>
          <t xml:space="preserve">CONCLUIDO	</t>
        </is>
      </c>
      <c r="D183" t="n">
        <v>6.7601</v>
      </c>
      <c r="E183" t="n">
        <v>14.79</v>
      </c>
      <c r="F183" t="n">
        <v>10.79</v>
      </c>
      <c r="G183" t="n">
        <v>30.84</v>
      </c>
      <c r="H183" t="n">
        <v>0.44</v>
      </c>
      <c r="I183" t="n">
        <v>21</v>
      </c>
      <c r="J183" t="n">
        <v>285.9</v>
      </c>
      <c r="K183" t="n">
        <v>60.56</v>
      </c>
      <c r="L183" t="n">
        <v>7</v>
      </c>
      <c r="M183" t="n">
        <v>19</v>
      </c>
      <c r="N183" t="n">
        <v>78.34</v>
      </c>
      <c r="O183" t="n">
        <v>35494.74</v>
      </c>
      <c r="P183" t="n">
        <v>188.27</v>
      </c>
      <c r="Q183" t="n">
        <v>197.82</v>
      </c>
      <c r="R183" t="n">
        <v>39.83</v>
      </c>
      <c r="S183" t="n">
        <v>25.4</v>
      </c>
      <c r="T183" t="n">
        <v>6304.21</v>
      </c>
      <c r="U183" t="n">
        <v>0.64</v>
      </c>
      <c r="V183" t="n">
        <v>0.86</v>
      </c>
      <c r="W183" t="n">
        <v>2.98</v>
      </c>
      <c r="X183" t="n">
        <v>0.4</v>
      </c>
      <c r="Y183" t="n">
        <v>1</v>
      </c>
      <c r="Z183" t="n">
        <v>10</v>
      </c>
    </row>
    <row r="184">
      <c r="A184" t="n">
        <v>25</v>
      </c>
      <c r="B184" t="n">
        <v>140</v>
      </c>
      <c r="C184" t="inlineStr">
        <is>
          <t xml:space="preserve">CONCLUIDO	</t>
        </is>
      </c>
      <c r="D184" t="n">
        <v>6.7998</v>
      </c>
      <c r="E184" t="n">
        <v>14.71</v>
      </c>
      <c r="F184" t="n">
        <v>10.76</v>
      </c>
      <c r="G184" t="n">
        <v>32.28</v>
      </c>
      <c r="H184" t="n">
        <v>0.45</v>
      </c>
      <c r="I184" t="n">
        <v>20</v>
      </c>
      <c r="J184" t="n">
        <v>286.4</v>
      </c>
      <c r="K184" t="n">
        <v>60.56</v>
      </c>
      <c r="L184" t="n">
        <v>7.25</v>
      </c>
      <c r="M184" t="n">
        <v>18</v>
      </c>
      <c r="N184" t="n">
        <v>78.59</v>
      </c>
      <c r="O184" t="n">
        <v>35556.78</v>
      </c>
      <c r="P184" t="n">
        <v>187.78</v>
      </c>
      <c r="Q184" t="n">
        <v>197.76</v>
      </c>
      <c r="R184" t="n">
        <v>38.77</v>
      </c>
      <c r="S184" t="n">
        <v>25.4</v>
      </c>
      <c r="T184" t="n">
        <v>5780.93</v>
      </c>
      <c r="U184" t="n">
        <v>0.66</v>
      </c>
      <c r="V184" t="n">
        <v>0.86</v>
      </c>
      <c r="W184" t="n">
        <v>2.97</v>
      </c>
      <c r="X184" t="n">
        <v>0.37</v>
      </c>
      <c r="Y184" t="n">
        <v>1</v>
      </c>
      <c r="Z184" t="n">
        <v>10</v>
      </c>
    </row>
    <row r="185">
      <c r="A185" t="n">
        <v>26</v>
      </c>
      <c r="B185" t="n">
        <v>140</v>
      </c>
      <c r="C185" t="inlineStr">
        <is>
          <t xml:space="preserve">CONCLUIDO	</t>
        </is>
      </c>
      <c r="D185" t="n">
        <v>6.8285</v>
      </c>
      <c r="E185" t="n">
        <v>14.64</v>
      </c>
      <c r="F185" t="n">
        <v>10.75</v>
      </c>
      <c r="G185" t="n">
        <v>33.95</v>
      </c>
      <c r="H185" t="n">
        <v>0.47</v>
      </c>
      <c r="I185" t="n">
        <v>19</v>
      </c>
      <c r="J185" t="n">
        <v>286.9</v>
      </c>
      <c r="K185" t="n">
        <v>60.56</v>
      </c>
      <c r="L185" t="n">
        <v>7.5</v>
      </c>
      <c r="M185" t="n">
        <v>17</v>
      </c>
      <c r="N185" t="n">
        <v>78.84999999999999</v>
      </c>
      <c r="O185" t="n">
        <v>35618.8</v>
      </c>
      <c r="P185" t="n">
        <v>187.5</v>
      </c>
      <c r="Q185" t="n">
        <v>197.85</v>
      </c>
      <c r="R185" t="n">
        <v>38.57</v>
      </c>
      <c r="S185" t="n">
        <v>25.4</v>
      </c>
      <c r="T185" t="n">
        <v>5683.74</v>
      </c>
      <c r="U185" t="n">
        <v>0.66</v>
      </c>
      <c r="V185" t="n">
        <v>0.87</v>
      </c>
      <c r="W185" t="n">
        <v>2.97</v>
      </c>
      <c r="X185" t="n">
        <v>0.36</v>
      </c>
      <c r="Y185" t="n">
        <v>1</v>
      </c>
      <c r="Z185" t="n">
        <v>10</v>
      </c>
    </row>
    <row r="186">
      <c r="A186" t="n">
        <v>27</v>
      </c>
      <c r="B186" t="n">
        <v>140</v>
      </c>
      <c r="C186" t="inlineStr">
        <is>
          <t xml:space="preserve">CONCLUIDO	</t>
        </is>
      </c>
      <c r="D186" t="n">
        <v>6.8267</v>
      </c>
      <c r="E186" t="n">
        <v>14.65</v>
      </c>
      <c r="F186" t="n">
        <v>10.76</v>
      </c>
      <c r="G186" t="n">
        <v>33.96</v>
      </c>
      <c r="H186" t="n">
        <v>0.48</v>
      </c>
      <c r="I186" t="n">
        <v>19</v>
      </c>
      <c r="J186" t="n">
        <v>287.41</v>
      </c>
      <c r="K186" t="n">
        <v>60.56</v>
      </c>
      <c r="L186" t="n">
        <v>7.75</v>
      </c>
      <c r="M186" t="n">
        <v>17</v>
      </c>
      <c r="N186" t="n">
        <v>79.09999999999999</v>
      </c>
      <c r="O186" t="n">
        <v>35680.92</v>
      </c>
      <c r="P186" t="n">
        <v>187.68</v>
      </c>
      <c r="Q186" t="n">
        <v>197.76</v>
      </c>
      <c r="R186" t="n">
        <v>38.61</v>
      </c>
      <c r="S186" t="n">
        <v>25.4</v>
      </c>
      <c r="T186" t="n">
        <v>5704.32</v>
      </c>
      <c r="U186" t="n">
        <v>0.66</v>
      </c>
      <c r="V186" t="n">
        <v>0.87</v>
      </c>
      <c r="W186" t="n">
        <v>2.97</v>
      </c>
      <c r="X186" t="n">
        <v>0.36</v>
      </c>
      <c r="Y186" t="n">
        <v>1</v>
      </c>
      <c r="Z186" t="n">
        <v>10</v>
      </c>
    </row>
    <row r="187">
      <c r="A187" t="n">
        <v>28</v>
      </c>
      <c r="B187" t="n">
        <v>140</v>
      </c>
      <c r="C187" t="inlineStr">
        <is>
          <t xml:space="preserve">CONCLUIDO	</t>
        </is>
      </c>
      <c r="D187" t="n">
        <v>6.8641</v>
      </c>
      <c r="E187" t="n">
        <v>14.57</v>
      </c>
      <c r="F187" t="n">
        <v>10.73</v>
      </c>
      <c r="G187" t="n">
        <v>35.76</v>
      </c>
      <c r="H187" t="n">
        <v>0.49</v>
      </c>
      <c r="I187" t="n">
        <v>18</v>
      </c>
      <c r="J187" t="n">
        <v>287.91</v>
      </c>
      <c r="K187" t="n">
        <v>60.56</v>
      </c>
      <c r="L187" t="n">
        <v>8</v>
      </c>
      <c r="M187" t="n">
        <v>16</v>
      </c>
      <c r="N187" t="n">
        <v>79.36</v>
      </c>
      <c r="O187" t="n">
        <v>35743.15</v>
      </c>
      <c r="P187" t="n">
        <v>187.11</v>
      </c>
      <c r="Q187" t="n">
        <v>197.82</v>
      </c>
      <c r="R187" t="n">
        <v>37.82</v>
      </c>
      <c r="S187" t="n">
        <v>25.4</v>
      </c>
      <c r="T187" t="n">
        <v>5315.5</v>
      </c>
      <c r="U187" t="n">
        <v>0.67</v>
      </c>
      <c r="V187" t="n">
        <v>0.87</v>
      </c>
      <c r="W187" t="n">
        <v>2.97</v>
      </c>
      <c r="X187" t="n">
        <v>0.34</v>
      </c>
      <c r="Y187" t="n">
        <v>1</v>
      </c>
      <c r="Z187" t="n">
        <v>10</v>
      </c>
    </row>
    <row r="188">
      <c r="A188" t="n">
        <v>29</v>
      </c>
      <c r="B188" t="n">
        <v>140</v>
      </c>
      <c r="C188" t="inlineStr">
        <is>
          <t xml:space="preserve">CONCLUIDO	</t>
        </is>
      </c>
      <c r="D188" t="n">
        <v>6.8647</v>
      </c>
      <c r="E188" t="n">
        <v>14.57</v>
      </c>
      <c r="F188" t="n">
        <v>10.73</v>
      </c>
      <c r="G188" t="n">
        <v>35.75</v>
      </c>
      <c r="H188" t="n">
        <v>0.51</v>
      </c>
      <c r="I188" t="n">
        <v>18</v>
      </c>
      <c r="J188" t="n">
        <v>288.42</v>
      </c>
      <c r="K188" t="n">
        <v>60.56</v>
      </c>
      <c r="L188" t="n">
        <v>8.25</v>
      </c>
      <c r="M188" t="n">
        <v>16</v>
      </c>
      <c r="N188" t="n">
        <v>79.61</v>
      </c>
      <c r="O188" t="n">
        <v>35805.48</v>
      </c>
      <c r="P188" t="n">
        <v>187.08</v>
      </c>
      <c r="Q188" t="n">
        <v>197.78</v>
      </c>
      <c r="R188" t="n">
        <v>37.88</v>
      </c>
      <c r="S188" t="n">
        <v>25.4</v>
      </c>
      <c r="T188" t="n">
        <v>5347.85</v>
      </c>
      <c r="U188" t="n">
        <v>0.67</v>
      </c>
      <c r="V188" t="n">
        <v>0.87</v>
      </c>
      <c r="W188" t="n">
        <v>2.96</v>
      </c>
      <c r="X188" t="n">
        <v>0.33</v>
      </c>
      <c r="Y188" t="n">
        <v>1</v>
      </c>
      <c r="Z188" t="n">
        <v>10</v>
      </c>
    </row>
    <row r="189">
      <c r="A189" t="n">
        <v>30</v>
      </c>
      <c r="B189" t="n">
        <v>140</v>
      </c>
      <c r="C189" t="inlineStr">
        <is>
          <t xml:space="preserve">CONCLUIDO	</t>
        </is>
      </c>
      <c r="D189" t="n">
        <v>6.8918</v>
      </c>
      <c r="E189" t="n">
        <v>14.51</v>
      </c>
      <c r="F189" t="n">
        <v>10.72</v>
      </c>
      <c r="G189" t="n">
        <v>37.84</v>
      </c>
      <c r="H189" t="n">
        <v>0.52</v>
      </c>
      <c r="I189" t="n">
        <v>17</v>
      </c>
      <c r="J189" t="n">
        <v>288.92</v>
      </c>
      <c r="K189" t="n">
        <v>60.56</v>
      </c>
      <c r="L189" t="n">
        <v>8.5</v>
      </c>
      <c r="M189" t="n">
        <v>15</v>
      </c>
      <c r="N189" t="n">
        <v>79.87</v>
      </c>
      <c r="O189" t="n">
        <v>35867.91</v>
      </c>
      <c r="P189" t="n">
        <v>186.88</v>
      </c>
      <c r="Q189" t="n">
        <v>197.8</v>
      </c>
      <c r="R189" t="n">
        <v>37.65</v>
      </c>
      <c r="S189" t="n">
        <v>25.4</v>
      </c>
      <c r="T189" t="n">
        <v>5233.59</v>
      </c>
      <c r="U189" t="n">
        <v>0.67</v>
      </c>
      <c r="V189" t="n">
        <v>0.87</v>
      </c>
      <c r="W189" t="n">
        <v>2.97</v>
      </c>
      <c r="X189" t="n">
        <v>0.33</v>
      </c>
      <c r="Y189" t="n">
        <v>1</v>
      </c>
      <c r="Z189" t="n">
        <v>10</v>
      </c>
    </row>
    <row r="190">
      <c r="A190" t="n">
        <v>31</v>
      </c>
      <c r="B190" t="n">
        <v>140</v>
      </c>
      <c r="C190" t="inlineStr">
        <is>
          <t xml:space="preserve">CONCLUIDO	</t>
        </is>
      </c>
      <c r="D190" t="n">
        <v>6.8889</v>
      </c>
      <c r="E190" t="n">
        <v>14.52</v>
      </c>
      <c r="F190" t="n">
        <v>10.73</v>
      </c>
      <c r="G190" t="n">
        <v>37.86</v>
      </c>
      <c r="H190" t="n">
        <v>0.54</v>
      </c>
      <c r="I190" t="n">
        <v>17</v>
      </c>
      <c r="J190" t="n">
        <v>289.43</v>
      </c>
      <c r="K190" t="n">
        <v>60.56</v>
      </c>
      <c r="L190" t="n">
        <v>8.75</v>
      </c>
      <c r="M190" t="n">
        <v>15</v>
      </c>
      <c r="N190" t="n">
        <v>80.12</v>
      </c>
      <c r="O190" t="n">
        <v>35930.44</v>
      </c>
      <c r="P190" t="n">
        <v>187.08</v>
      </c>
      <c r="Q190" t="n">
        <v>197.79</v>
      </c>
      <c r="R190" t="n">
        <v>37.79</v>
      </c>
      <c r="S190" t="n">
        <v>25.4</v>
      </c>
      <c r="T190" t="n">
        <v>5306.31</v>
      </c>
      <c r="U190" t="n">
        <v>0.67</v>
      </c>
      <c r="V190" t="n">
        <v>0.87</v>
      </c>
      <c r="W190" t="n">
        <v>2.97</v>
      </c>
      <c r="X190" t="n">
        <v>0.34</v>
      </c>
      <c r="Y190" t="n">
        <v>1</v>
      </c>
      <c r="Z190" t="n">
        <v>10</v>
      </c>
    </row>
    <row r="191">
      <c r="A191" t="n">
        <v>32</v>
      </c>
      <c r="B191" t="n">
        <v>140</v>
      </c>
      <c r="C191" t="inlineStr">
        <is>
          <t xml:space="preserve">CONCLUIDO	</t>
        </is>
      </c>
      <c r="D191" t="n">
        <v>6.9365</v>
      </c>
      <c r="E191" t="n">
        <v>14.42</v>
      </c>
      <c r="F191" t="n">
        <v>10.68</v>
      </c>
      <c r="G191" t="n">
        <v>40.05</v>
      </c>
      <c r="H191" t="n">
        <v>0.55</v>
      </c>
      <c r="I191" t="n">
        <v>16</v>
      </c>
      <c r="J191" t="n">
        <v>289.94</v>
      </c>
      <c r="K191" t="n">
        <v>60.56</v>
      </c>
      <c r="L191" t="n">
        <v>9</v>
      </c>
      <c r="M191" t="n">
        <v>14</v>
      </c>
      <c r="N191" t="n">
        <v>80.38</v>
      </c>
      <c r="O191" t="n">
        <v>35993.08</v>
      </c>
      <c r="P191" t="n">
        <v>186.23</v>
      </c>
      <c r="Q191" t="n">
        <v>197.76</v>
      </c>
      <c r="R191" t="n">
        <v>36.39</v>
      </c>
      <c r="S191" t="n">
        <v>25.4</v>
      </c>
      <c r="T191" t="n">
        <v>4611.45</v>
      </c>
      <c r="U191" t="n">
        <v>0.7</v>
      </c>
      <c r="V191" t="n">
        <v>0.87</v>
      </c>
      <c r="W191" t="n">
        <v>2.96</v>
      </c>
      <c r="X191" t="n">
        <v>0.29</v>
      </c>
      <c r="Y191" t="n">
        <v>1</v>
      </c>
      <c r="Z191" t="n">
        <v>10</v>
      </c>
    </row>
    <row r="192">
      <c r="A192" t="n">
        <v>33</v>
      </c>
      <c r="B192" t="n">
        <v>140</v>
      </c>
      <c r="C192" t="inlineStr">
        <is>
          <t xml:space="preserve">CONCLUIDO	</t>
        </is>
      </c>
      <c r="D192" t="n">
        <v>6.9251</v>
      </c>
      <c r="E192" t="n">
        <v>14.44</v>
      </c>
      <c r="F192" t="n">
        <v>10.7</v>
      </c>
      <c r="G192" t="n">
        <v>40.14</v>
      </c>
      <c r="H192" t="n">
        <v>0.57</v>
      </c>
      <c r="I192" t="n">
        <v>16</v>
      </c>
      <c r="J192" t="n">
        <v>290.45</v>
      </c>
      <c r="K192" t="n">
        <v>60.56</v>
      </c>
      <c r="L192" t="n">
        <v>9.25</v>
      </c>
      <c r="M192" t="n">
        <v>14</v>
      </c>
      <c r="N192" t="n">
        <v>80.64</v>
      </c>
      <c r="O192" t="n">
        <v>36055.83</v>
      </c>
      <c r="P192" t="n">
        <v>186.7</v>
      </c>
      <c r="Q192" t="n">
        <v>197.75</v>
      </c>
      <c r="R192" t="n">
        <v>36.86</v>
      </c>
      <c r="S192" t="n">
        <v>25.4</v>
      </c>
      <c r="T192" t="n">
        <v>4845.96</v>
      </c>
      <c r="U192" t="n">
        <v>0.6899999999999999</v>
      </c>
      <c r="V192" t="n">
        <v>0.87</v>
      </c>
      <c r="W192" t="n">
        <v>2.97</v>
      </c>
      <c r="X192" t="n">
        <v>0.31</v>
      </c>
      <c r="Y192" t="n">
        <v>1</v>
      </c>
      <c r="Z192" t="n">
        <v>10</v>
      </c>
    </row>
    <row r="193">
      <c r="A193" t="n">
        <v>34</v>
      </c>
      <c r="B193" t="n">
        <v>140</v>
      </c>
      <c r="C193" t="inlineStr">
        <is>
          <t xml:space="preserve">CONCLUIDO	</t>
        </is>
      </c>
      <c r="D193" t="n">
        <v>6.9682</v>
      </c>
      <c r="E193" t="n">
        <v>14.35</v>
      </c>
      <c r="F193" t="n">
        <v>10.67</v>
      </c>
      <c r="G193" t="n">
        <v>42.67</v>
      </c>
      <c r="H193" t="n">
        <v>0.58</v>
      </c>
      <c r="I193" t="n">
        <v>15</v>
      </c>
      <c r="J193" t="n">
        <v>290.96</v>
      </c>
      <c r="K193" t="n">
        <v>60.56</v>
      </c>
      <c r="L193" t="n">
        <v>9.5</v>
      </c>
      <c r="M193" t="n">
        <v>13</v>
      </c>
      <c r="N193" t="n">
        <v>80.90000000000001</v>
      </c>
      <c r="O193" t="n">
        <v>36118.68</v>
      </c>
      <c r="P193" t="n">
        <v>186</v>
      </c>
      <c r="Q193" t="n">
        <v>197.79</v>
      </c>
      <c r="R193" t="n">
        <v>35.94</v>
      </c>
      <c r="S193" t="n">
        <v>25.4</v>
      </c>
      <c r="T193" t="n">
        <v>4390.33</v>
      </c>
      <c r="U193" t="n">
        <v>0.71</v>
      </c>
      <c r="V193" t="n">
        <v>0.87</v>
      </c>
      <c r="W193" t="n">
        <v>2.96</v>
      </c>
      <c r="X193" t="n">
        <v>0.28</v>
      </c>
      <c r="Y193" t="n">
        <v>1</v>
      </c>
      <c r="Z193" t="n">
        <v>10</v>
      </c>
    </row>
    <row r="194">
      <c r="A194" t="n">
        <v>35</v>
      </c>
      <c r="B194" t="n">
        <v>140</v>
      </c>
      <c r="C194" t="inlineStr">
        <is>
          <t xml:space="preserve">CONCLUIDO	</t>
        </is>
      </c>
      <c r="D194" t="n">
        <v>6.9637</v>
      </c>
      <c r="E194" t="n">
        <v>14.36</v>
      </c>
      <c r="F194" t="n">
        <v>10.68</v>
      </c>
      <c r="G194" t="n">
        <v>42.7</v>
      </c>
      <c r="H194" t="n">
        <v>0.6</v>
      </c>
      <c r="I194" t="n">
        <v>15</v>
      </c>
      <c r="J194" t="n">
        <v>291.47</v>
      </c>
      <c r="K194" t="n">
        <v>60.56</v>
      </c>
      <c r="L194" t="n">
        <v>9.75</v>
      </c>
      <c r="M194" t="n">
        <v>13</v>
      </c>
      <c r="N194" t="n">
        <v>81.16</v>
      </c>
      <c r="O194" t="n">
        <v>36181.64</v>
      </c>
      <c r="P194" t="n">
        <v>186.25</v>
      </c>
      <c r="Q194" t="n">
        <v>197.76</v>
      </c>
      <c r="R194" t="n">
        <v>36.21</v>
      </c>
      <c r="S194" t="n">
        <v>25.4</v>
      </c>
      <c r="T194" t="n">
        <v>4523.91</v>
      </c>
      <c r="U194" t="n">
        <v>0.7</v>
      </c>
      <c r="V194" t="n">
        <v>0.87</v>
      </c>
      <c r="W194" t="n">
        <v>2.96</v>
      </c>
      <c r="X194" t="n">
        <v>0.29</v>
      </c>
      <c r="Y194" t="n">
        <v>1</v>
      </c>
      <c r="Z194" t="n">
        <v>10</v>
      </c>
    </row>
    <row r="195">
      <c r="A195" t="n">
        <v>36</v>
      </c>
      <c r="B195" t="n">
        <v>140</v>
      </c>
      <c r="C195" t="inlineStr">
        <is>
          <t xml:space="preserve">CONCLUIDO	</t>
        </is>
      </c>
      <c r="D195" t="n">
        <v>6.9676</v>
      </c>
      <c r="E195" t="n">
        <v>14.35</v>
      </c>
      <c r="F195" t="n">
        <v>10.67</v>
      </c>
      <c r="G195" t="n">
        <v>42.67</v>
      </c>
      <c r="H195" t="n">
        <v>0.61</v>
      </c>
      <c r="I195" t="n">
        <v>15</v>
      </c>
      <c r="J195" t="n">
        <v>291.98</v>
      </c>
      <c r="K195" t="n">
        <v>60.56</v>
      </c>
      <c r="L195" t="n">
        <v>10</v>
      </c>
      <c r="M195" t="n">
        <v>13</v>
      </c>
      <c r="N195" t="n">
        <v>81.42</v>
      </c>
      <c r="O195" t="n">
        <v>36244.71</v>
      </c>
      <c r="P195" t="n">
        <v>186</v>
      </c>
      <c r="Q195" t="n">
        <v>197.79</v>
      </c>
      <c r="R195" t="n">
        <v>35.92</v>
      </c>
      <c r="S195" t="n">
        <v>25.4</v>
      </c>
      <c r="T195" t="n">
        <v>4379.38</v>
      </c>
      <c r="U195" t="n">
        <v>0.71</v>
      </c>
      <c r="V195" t="n">
        <v>0.87</v>
      </c>
      <c r="W195" t="n">
        <v>2.97</v>
      </c>
      <c r="X195" t="n">
        <v>0.28</v>
      </c>
      <c r="Y195" t="n">
        <v>1</v>
      </c>
      <c r="Z195" t="n">
        <v>10</v>
      </c>
    </row>
    <row r="196">
      <c r="A196" t="n">
        <v>37</v>
      </c>
      <c r="B196" t="n">
        <v>140</v>
      </c>
      <c r="C196" t="inlineStr">
        <is>
          <t xml:space="preserve">CONCLUIDO	</t>
        </is>
      </c>
      <c r="D196" t="n">
        <v>7.0059</v>
      </c>
      <c r="E196" t="n">
        <v>14.27</v>
      </c>
      <c r="F196" t="n">
        <v>10.64</v>
      </c>
      <c r="G196" t="n">
        <v>45.61</v>
      </c>
      <c r="H196" t="n">
        <v>0.62</v>
      </c>
      <c r="I196" t="n">
        <v>14</v>
      </c>
      <c r="J196" t="n">
        <v>292.49</v>
      </c>
      <c r="K196" t="n">
        <v>60.56</v>
      </c>
      <c r="L196" t="n">
        <v>10.25</v>
      </c>
      <c r="M196" t="n">
        <v>12</v>
      </c>
      <c r="N196" t="n">
        <v>81.68000000000001</v>
      </c>
      <c r="O196" t="n">
        <v>36307.88</v>
      </c>
      <c r="P196" t="n">
        <v>185.56</v>
      </c>
      <c r="Q196" t="n">
        <v>197.83</v>
      </c>
      <c r="R196" t="n">
        <v>35.13</v>
      </c>
      <c r="S196" t="n">
        <v>25.4</v>
      </c>
      <c r="T196" t="n">
        <v>3993.35</v>
      </c>
      <c r="U196" t="n">
        <v>0.72</v>
      </c>
      <c r="V196" t="n">
        <v>0.87</v>
      </c>
      <c r="W196" t="n">
        <v>2.96</v>
      </c>
      <c r="X196" t="n">
        <v>0.25</v>
      </c>
      <c r="Y196" t="n">
        <v>1</v>
      </c>
      <c r="Z196" t="n">
        <v>10</v>
      </c>
    </row>
    <row r="197">
      <c r="A197" t="n">
        <v>38</v>
      </c>
      <c r="B197" t="n">
        <v>140</v>
      </c>
      <c r="C197" t="inlineStr">
        <is>
          <t xml:space="preserve">CONCLUIDO	</t>
        </is>
      </c>
      <c r="D197" t="n">
        <v>7.0024</v>
      </c>
      <c r="E197" t="n">
        <v>14.28</v>
      </c>
      <c r="F197" t="n">
        <v>10.65</v>
      </c>
      <c r="G197" t="n">
        <v>45.64</v>
      </c>
      <c r="H197" t="n">
        <v>0.64</v>
      </c>
      <c r="I197" t="n">
        <v>14</v>
      </c>
      <c r="J197" t="n">
        <v>293</v>
      </c>
      <c r="K197" t="n">
        <v>60.56</v>
      </c>
      <c r="L197" t="n">
        <v>10.5</v>
      </c>
      <c r="M197" t="n">
        <v>12</v>
      </c>
      <c r="N197" t="n">
        <v>81.95</v>
      </c>
      <c r="O197" t="n">
        <v>36371.17</v>
      </c>
      <c r="P197" t="n">
        <v>185.76</v>
      </c>
      <c r="Q197" t="n">
        <v>197.79</v>
      </c>
      <c r="R197" t="n">
        <v>35.28</v>
      </c>
      <c r="S197" t="n">
        <v>25.4</v>
      </c>
      <c r="T197" t="n">
        <v>4067.58</v>
      </c>
      <c r="U197" t="n">
        <v>0.72</v>
      </c>
      <c r="V197" t="n">
        <v>0.87</v>
      </c>
      <c r="W197" t="n">
        <v>2.96</v>
      </c>
      <c r="X197" t="n">
        <v>0.26</v>
      </c>
      <c r="Y197" t="n">
        <v>1</v>
      </c>
      <c r="Z197" t="n">
        <v>10</v>
      </c>
    </row>
    <row r="198">
      <c r="A198" t="n">
        <v>39</v>
      </c>
      <c r="B198" t="n">
        <v>140</v>
      </c>
      <c r="C198" t="inlineStr">
        <is>
          <t xml:space="preserve">CONCLUIDO	</t>
        </is>
      </c>
      <c r="D198" t="n">
        <v>6.998</v>
      </c>
      <c r="E198" t="n">
        <v>14.29</v>
      </c>
      <c r="F198" t="n">
        <v>10.66</v>
      </c>
      <c r="G198" t="n">
        <v>45.67</v>
      </c>
      <c r="H198" t="n">
        <v>0.65</v>
      </c>
      <c r="I198" t="n">
        <v>14</v>
      </c>
      <c r="J198" t="n">
        <v>293.52</v>
      </c>
      <c r="K198" t="n">
        <v>60.56</v>
      </c>
      <c r="L198" t="n">
        <v>10.75</v>
      </c>
      <c r="M198" t="n">
        <v>12</v>
      </c>
      <c r="N198" t="n">
        <v>82.20999999999999</v>
      </c>
      <c r="O198" t="n">
        <v>36434.56</v>
      </c>
      <c r="P198" t="n">
        <v>185.84</v>
      </c>
      <c r="Q198" t="n">
        <v>197.77</v>
      </c>
      <c r="R198" t="n">
        <v>35.61</v>
      </c>
      <c r="S198" t="n">
        <v>25.4</v>
      </c>
      <c r="T198" t="n">
        <v>4230.36</v>
      </c>
      <c r="U198" t="n">
        <v>0.71</v>
      </c>
      <c r="V198" t="n">
        <v>0.87</v>
      </c>
      <c r="W198" t="n">
        <v>2.96</v>
      </c>
      <c r="X198" t="n">
        <v>0.27</v>
      </c>
      <c r="Y198" t="n">
        <v>1</v>
      </c>
      <c r="Z198" t="n">
        <v>10</v>
      </c>
    </row>
    <row r="199">
      <c r="A199" t="n">
        <v>40</v>
      </c>
      <c r="B199" t="n">
        <v>140</v>
      </c>
      <c r="C199" t="inlineStr">
        <is>
          <t xml:space="preserve">CONCLUIDO	</t>
        </is>
      </c>
      <c r="D199" t="n">
        <v>6.9965</v>
      </c>
      <c r="E199" t="n">
        <v>14.29</v>
      </c>
      <c r="F199" t="n">
        <v>10.66</v>
      </c>
      <c r="G199" t="n">
        <v>45.69</v>
      </c>
      <c r="H199" t="n">
        <v>0.67</v>
      </c>
      <c r="I199" t="n">
        <v>14</v>
      </c>
      <c r="J199" t="n">
        <v>294.03</v>
      </c>
      <c r="K199" t="n">
        <v>60.56</v>
      </c>
      <c r="L199" t="n">
        <v>11</v>
      </c>
      <c r="M199" t="n">
        <v>12</v>
      </c>
      <c r="N199" t="n">
        <v>82.48</v>
      </c>
      <c r="O199" t="n">
        <v>36498.06</v>
      </c>
      <c r="P199" t="n">
        <v>185.76</v>
      </c>
      <c r="Q199" t="n">
        <v>197.85</v>
      </c>
      <c r="R199" t="n">
        <v>35.87</v>
      </c>
      <c r="S199" t="n">
        <v>25.4</v>
      </c>
      <c r="T199" t="n">
        <v>4358.65</v>
      </c>
      <c r="U199" t="n">
        <v>0.71</v>
      </c>
      <c r="V199" t="n">
        <v>0.87</v>
      </c>
      <c r="W199" t="n">
        <v>2.96</v>
      </c>
      <c r="X199" t="n">
        <v>0.27</v>
      </c>
      <c r="Y199" t="n">
        <v>1</v>
      </c>
      <c r="Z199" t="n">
        <v>10</v>
      </c>
    </row>
    <row r="200">
      <c r="A200" t="n">
        <v>41</v>
      </c>
      <c r="B200" t="n">
        <v>140</v>
      </c>
      <c r="C200" t="inlineStr">
        <is>
          <t xml:space="preserve">CONCLUIDO	</t>
        </is>
      </c>
      <c r="D200" t="n">
        <v>7.0348</v>
      </c>
      <c r="E200" t="n">
        <v>14.22</v>
      </c>
      <c r="F200" t="n">
        <v>10.63</v>
      </c>
      <c r="G200" t="n">
        <v>49.08</v>
      </c>
      <c r="H200" t="n">
        <v>0.68</v>
      </c>
      <c r="I200" t="n">
        <v>13</v>
      </c>
      <c r="J200" t="n">
        <v>294.55</v>
      </c>
      <c r="K200" t="n">
        <v>60.56</v>
      </c>
      <c r="L200" t="n">
        <v>11.25</v>
      </c>
      <c r="M200" t="n">
        <v>11</v>
      </c>
      <c r="N200" t="n">
        <v>82.73999999999999</v>
      </c>
      <c r="O200" t="n">
        <v>36561.67</v>
      </c>
      <c r="P200" t="n">
        <v>185.51</v>
      </c>
      <c r="Q200" t="n">
        <v>197.79</v>
      </c>
      <c r="R200" t="n">
        <v>34.88</v>
      </c>
      <c r="S200" t="n">
        <v>25.4</v>
      </c>
      <c r="T200" t="n">
        <v>3872.38</v>
      </c>
      <c r="U200" t="n">
        <v>0.73</v>
      </c>
      <c r="V200" t="n">
        <v>0.88</v>
      </c>
      <c r="W200" t="n">
        <v>2.96</v>
      </c>
      <c r="X200" t="n">
        <v>0.24</v>
      </c>
      <c r="Y200" t="n">
        <v>1</v>
      </c>
      <c r="Z200" t="n">
        <v>10</v>
      </c>
    </row>
    <row r="201">
      <c r="A201" t="n">
        <v>42</v>
      </c>
      <c r="B201" t="n">
        <v>140</v>
      </c>
      <c r="C201" t="inlineStr">
        <is>
          <t xml:space="preserve">CONCLUIDO	</t>
        </is>
      </c>
      <c r="D201" t="n">
        <v>7.0363</v>
      </c>
      <c r="E201" t="n">
        <v>14.21</v>
      </c>
      <c r="F201" t="n">
        <v>10.63</v>
      </c>
      <c r="G201" t="n">
        <v>49.07</v>
      </c>
      <c r="H201" t="n">
        <v>0.6899999999999999</v>
      </c>
      <c r="I201" t="n">
        <v>13</v>
      </c>
      <c r="J201" t="n">
        <v>295.06</v>
      </c>
      <c r="K201" t="n">
        <v>60.56</v>
      </c>
      <c r="L201" t="n">
        <v>11.5</v>
      </c>
      <c r="M201" t="n">
        <v>11</v>
      </c>
      <c r="N201" t="n">
        <v>83.01000000000001</v>
      </c>
      <c r="O201" t="n">
        <v>36625.39</v>
      </c>
      <c r="P201" t="n">
        <v>185.54</v>
      </c>
      <c r="Q201" t="n">
        <v>197.79</v>
      </c>
      <c r="R201" t="n">
        <v>34.89</v>
      </c>
      <c r="S201" t="n">
        <v>25.4</v>
      </c>
      <c r="T201" t="n">
        <v>3876.93</v>
      </c>
      <c r="U201" t="n">
        <v>0.73</v>
      </c>
      <c r="V201" t="n">
        <v>0.88</v>
      </c>
      <c r="W201" t="n">
        <v>2.96</v>
      </c>
      <c r="X201" t="n">
        <v>0.24</v>
      </c>
      <c r="Y201" t="n">
        <v>1</v>
      </c>
      <c r="Z201" t="n">
        <v>10</v>
      </c>
    </row>
    <row r="202">
      <c r="A202" t="n">
        <v>43</v>
      </c>
      <c r="B202" t="n">
        <v>140</v>
      </c>
      <c r="C202" t="inlineStr">
        <is>
          <t xml:space="preserve">CONCLUIDO	</t>
        </is>
      </c>
      <c r="D202" t="n">
        <v>7.0392</v>
      </c>
      <c r="E202" t="n">
        <v>14.21</v>
      </c>
      <c r="F202" t="n">
        <v>10.63</v>
      </c>
      <c r="G202" t="n">
        <v>49.04</v>
      </c>
      <c r="H202" t="n">
        <v>0.71</v>
      </c>
      <c r="I202" t="n">
        <v>13</v>
      </c>
      <c r="J202" t="n">
        <v>295.58</v>
      </c>
      <c r="K202" t="n">
        <v>60.56</v>
      </c>
      <c r="L202" t="n">
        <v>11.75</v>
      </c>
      <c r="M202" t="n">
        <v>11</v>
      </c>
      <c r="N202" t="n">
        <v>83.28</v>
      </c>
      <c r="O202" t="n">
        <v>36689.22</v>
      </c>
      <c r="P202" t="n">
        <v>185.36</v>
      </c>
      <c r="Q202" t="n">
        <v>197.79</v>
      </c>
      <c r="R202" t="n">
        <v>34.7</v>
      </c>
      <c r="S202" t="n">
        <v>25.4</v>
      </c>
      <c r="T202" t="n">
        <v>3780.59</v>
      </c>
      <c r="U202" t="n">
        <v>0.73</v>
      </c>
      <c r="V202" t="n">
        <v>0.88</v>
      </c>
      <c r="W202" t="n">
        <v>2.96</v>
      </c>
      <c r="X202" t="n">
        <v>0.24</v>
      </c>
      <c r="Y202" t="n">
        <v>1</v>
      </c>
      <c r="Z202" t="n">
        <v>10</v>
      </c>
    </row>
    <row r="203">
      <c r="A203" t="n">
        <v>44</v>
      </c>
      <c r="B203" t="n">
        <v>140</v>
      </c>
      <c r="C203" t="inlineStr">
        <is>
          <t xml:space="preserve">CONCLUIDO	</t>
        </is>
      </c>
      <c r="D203" t="n">
        <v>7.034</v>
      </c>
      <c r="E203" t="n">
        <v>14.22</v>
      </c>
      <c r="F203" t="n">
        <v>10.64</v>
      </c>
      <c r="G203" t="n">
        <v>49.09</v>
      </c>
      <c r="H203" t="n">
        <v>0.72</v>
      </c>
      <c r="I203" t="n">
        <v>13</v>
      </c>
      <c r="J203" t="n">
        <v>296.1</v>
      </c>
      <c r="K203" t="n">
        <v>60.56</v>
      </c>
      <c r="L203" t="n">
        <v>12</v>
      </c>
      <c r="M203" t="n">
        <v>11</v>
      </c>
      <c r="N203" t="n">
        <v>83.54000000000001</v>
      </c>
      <c r="O203" t="n">
        <v>36753.16</v>
      </c>
      <c r="P203" t="n">
        <v>185.34</v>
      </c>
      <c r="Q203" t="n">
        <v>197.78</v>
      </c>
      <c r="R203" t="n">
        <v>35.04</v>
      </c>
      <c r="S203" t="n">
        <v>25.4</v>
      </c>
      <c r="T203" t="n">
        <v>3951.59</v>
      </c>
      <c r="U203" t="n">
        <v>0.72</v>
      </c>
      <c r="V203" t="n">
        <v>0.87</v>
      </c>
      <c r="W203" t="n">
        <v>2.96</v>
      </c>
      <c r="X203" t="n">
        <v>0.25</v>
      </c>
      <c r="Y203" t="n">
        <v>1</v>
      </c>
      <c r="Z203" t="n">
        <v>10</v>
      </c>
    </row>
    <row r="204">
      <c r="A204" t="n">
        <v>45</v>
      </c>
      <c r="B204" t="n">
        <v>140</v>
      </c>
      <c r="C204" t="inlineStr">
        <is>
          <t xml:space="preserve">CONCLUIDO	</t>
        </is>
      </c>
      <c r="D204" t="n">
        <v>7.0753</v>
      </c>
      <c r="E204" t="n">
        <v>14.13</v>
      </c>
      <c r="F204" t="n">
        <v>10.61</v>
      </c>
      <c r="G204" t="n">
        <v>53.03</v>
      </c>
      <c r="H204" t="n">
        <v>0.74</v>
      </c>
      <c r="I204" t="n">
        <v>12</v>
      </c>
      <c r="J204" t="n">
        <v>296.62</v>
      </c>
      <c r="K204" t="n">
        <v>60.56</v>
      </c>
      <c r="L204" t="n">
        <v>12.25</v>
      </c>
      <c r="M204" t="n">
        <v>10</v>
      </c>
      <c r="N204" t="n">
        <v>83.81</v>
      </c>
      <c r="O204" t="n">
        <v>36817.22</v>
      </c>
      <c r="P204" t="n">
        <v>184.95</v>
      </c>
      <c r="Q204" t="n">
        <v>197.79</v>
      </c>
      <c r="R204" t="n">
        <v>34.25</v>
      </c>
      <c r="S204" t="n">
        <v>25.4</v>
      </c>
      <c r="T204" t="n">
        <v>3562.71</v>
      </c>
      <c r="U204" t="n">
        <v>0.74</v>
      </c>
      <c r="V204" t="n">
        <v>0.88</v>
      </c>
      <c r="W204" t="n">
        <v>2.95</v>
      </c>
      <c r="X204" t="n">
        <v>0.22</v>
      </c>
      <c r="Y204" t="n">
        <v>1</v>
      </c>
      <c r="Z204" t="n">
        <v>10</v>
      </c>
    </row>
    <row r="205">
      <c r="A205" t="n">
        <v>46</v>
      </c>
      <c r="B205" t="n">
        <v>140</v>
      </c>
      <c r="C205" t="inlineStr">
        <is>
          <t xml:space="preserve">CONCLUIDO	</t>
        </is>
      </c>
      <c r="D205" t="n">
        <v>7.0724</v>
      </c>
      <c r="E205" t="n">
        <v>14.14</v>
      </c>
      <c r="F205" t="n">
        <v>10.61</v>
      </c>
      <c r="G205" t="n">
        <v>53.06</v>
      </c>
      <c r="H205" t="n">
        <v>0.75</v>
      </c>
      <c r="I205" t="n">
        <v>12</v>
      </c>
      <c r="J205" t="n">
        <v>297.14</v>
      </c>
      <c r="K205" t="n">
        <v>60.56</v>
      </c>
      <c r="L205" t="n">
        <v>12.5</v>
      </c>
      <c r="M205" t="n">
        <v>10</v>
      </c>
      <c r="N205" t="n">
        <v>84.08</v>
      </c>
      <c r="O205" t="n">
        <v>36881.39</v>
      </c>
      <c r="P205" t="n">
        <v>185.09</v>
      </c>
      <c r="Q205" t="n">
        <v>197.75</v>
      </c>
      <c r="R205" t="n">
        <v>34.23</v>
      </c>
      <c r="S205" t="n">
        <v>25.4</v>
      </c>
      <c r="T205" t="n">
        <v>3549.14</v>
      </c>
      <c r="U205" t="n">
        <v>0.74</v>
      </c>
      <c r="V205" t="n">
        <v>0.88</v>
      </c>
      <c r="W205" t="n">
        <v>2.96</v>
      </c>
      <c r="X205" t="n">
        <v>0.22</v>
      </c>
      <c r="Y205" t="n">
        <v>1</v>
      </c>
      <c r="Z205" t="n">
        <v>10</v>
      </c>
    </row>
    <row r="206">
      <c r="A206" t="n">
        <v>47</v>
      </c>
      <c r="B206" t="n">
        <v>140</v>
      </c>
      <c r="C206" t="inlineStr">
        <is>
          <t xml:space="preserve">CONCLUIDO	</t>
        </is>
      </c>
      <c r="D206" t="n">
        <v>7.0726</v>
      </c>
      <c r="E206" t="n">
        <v>14.14</v>
      </c>
      <c r="F206" t="n">
        <v>10.61</v>
      </c>
      <c r="G206" t="n">
        <v>53.06</v>
      </c>
      <c r="H206" t="n">
        <v>0.76</v>
      </c>
      <c r="I206" t="n">
        <v>12</v>
      </c>
      <c r="J206" t="n">
        <v>297.66</v>
      </c>
      <c r="K206" t="n">
        <v>60.56</v>
      </c>
      <c r="L206" t="n">
        <v>12.75</v>
      </c>
      <c r="M206" t="n">
        <v>10</v>
      </c>
      <c r="N206" t="n">
        <v>84.36</v>
      </c>
      <c r="O206" t="n">
        <v>36945.67</v>
      </c>
      <c r="P206" t="n">
        <v>185.1</v>
      </c>
      <c r="Q206" t="n">
        <v>197.75</v>
      </c>
      <c r="R206" t="n">
        <v>34.21</v>
      </c>
      <c r="S206" t="n">
        <v>25.4</v>
      </c>
      <c r="T206" t="n">
        <v>3540.35</v>
      </c>
      <c r="U206" t="n">
        <v>0.74</v>
      </c>
      <c r="V206" t="n">
        <v>0.88</v>
      </c>
      <c r="W206" t="n">
        <v>2.96</v>
      </c>
      <c r="X206" t="n">
        <v>0.22</v>
      </c>
      <c r="Y206" t="n">
        <v>1</v>
      </c>
      <c r="Z206" t="n">
        <v>10</v>
      </c>
    </row>
    <row r="207">
      <c r="A207" t="n">
        <v>48</v>
      </c>
      <c r="B207" t="n">
        <v>140</v>
      </c>
      <c r="C207" t="inlineStr">
        <is>
          <t xml:space="preserve">CONCLUIDO	</t>
        </is>
      </c>
      <c r="D207" t="n">
        <v>7.0703</v>
      </c>
      <c r="E207" t="n">
        <v>14.14</v>
      </c>
      <c r="F207" t="n">
        <v>10.62</v>
      </c>
      <c r="G207" t="n">
        <v>53.08</v>
      </c>
      <c r="H207" t="n">
        <v>0.78</v>
      </c>
      <c r="I207" t="n">
        <v>12</v>
      </c>
      <c r="J207" t="n">
        <v>298.18</v>
      </c>
      <c r="K207" t="n">
        <v>60.56</v>
      </c>
      <c r="L207" t="n">
        <v>13</v>
      </c>
      <c r="M207" t="n">
        <v>10</v>
      </c>
      <c r="N207" t="n">
        <v>84.63</v>
      </c>
      <c r="O207" t="n">
        <v>37010.06</v>
      </c>
      <c r="P207" t="n">
        <v>184.93</v>
      </c>
      <c r="Q207" t="n">
        <v>197.76</v>
      </c>
      <c r="R207" t="n">
        <v>34.4</v>
      </c>
      <c r="S207" t="n">
        <v>25.4</v>
      </c>
      <c r="T207" t="n">
        <v>3637.43</v>
      </c>
      <c r="U207" t="n">
        <v>0.74</v>
      </c>
      <c r="V207" t="n">
        <v>0.88</v>
      </c>
      <c r="W207" t="n">
        <v>2.96</v>
      </c>
      <c r="X207" t="n">
        <v>0.23</v>
      </c>
      <c r="Y207" t="n">
        <v>1</v>
      </c>
      <c r="Z207" t="n">
        <v>10</v>
      </c>
    </row>
    <row r="208">
      <c r="A208" t="n">
        <v>49</v>
      </c>
      <c r="B208" t="n">
        <v>140</v>
      </c>
      <c r="C208" t="inlineStr">
        <is>
          <t xml:space="preserve">CONCLUIDO	</t>
        </is>
      </c>
      <c r="D208" t="n">
        <v>7.1069</v>
      </c>
      <c r="E208" t="n">
        <v>14.07</v>
      </c>
      <c r="F208" t="n">
        <v>10.6</v>
      </c>
      <c r="G208" t="n">
        <v>57.79</v>
      </c>
      <c r="H208" t="n">
        <v>0.79</v>
      </c>
      <c r="I208" t="n">
        <v>11</v>
      </c>
      <c r="J208" t="n">
        <v>298.71</v>
      </c>
      <c r="K208" t="n">
        <v>60.56</v>
      </c>
      <c r="L208" t="n">
        <v>13.25</v>
      </c>
      <c r="M208" t="n">
        <v>9</v>
      </c>
      <c r="N208" t="n">
        <v>84.90000000000001</v>
      </c>
      <c r="O208" t="n">
        <v>37074.57</v>
      </c>
      <c r="P208" t="n">
        <v>184.51</v>
      </c>
      <c r="Q208" t="n">
        <v>197.77</v>
      </c>
      <c r="R208" t="n">
        <v>33.74</v>
      </c>
      <c r="S208" t="n">
        <v>25.4</v>
      </c>
      <c r="T208" t="n">
        <v>3311.66</v>
      </c>
      <c r="U208" t="n">
        <v>0.75</v>
      </c>
      <c r="V208" t="n">
        <v>0.88</v>
      </c>
      <c r="W208" t="n">
        <v>2.96</v>
      </c>
      <c r="X208" t="n">
        <v>0.2</v>
      </c>
      <c r="Y208" t="n">
        <v>1</v>
      </c>
      <c r="Z208" t="n">
        <v>10</v>
      </c>
    </row>
    <row r="209">
      <c r="A209" t="n">
        <v>50</v>
      </c>
      <c r="B209" t="n">
        <v>140</v>
      </c>
      <c r="C209" t="inlineStr">
        <is>
          <t xml:space="preserve">CONCLUIDO	</t>
        </is>
      </c>
      <c r="D209" t="n">
        <v>7.1103</v>
      </c>
      <c r="E209" t="n">
        <v>14.06</v>
      </c>
      <c r="F209" t="n">
        <v>10.59</v>
      </c>
      <c r="G209" t="n">
        <v>57.76</v>
      </c>
      <c r="H209" t="n">
        <v>0.8</v>
      </c>
      <c r="I209" t="n">
        <v>11</v>
      </c>
      <c r="J209" t="n">
        <v>299.23</v>
      </c>
      <c r="K209" t="n">
        <v>60.56</v>
      </c>
      <c r="L209" t="n">
        <v>13.5</v>
      </c>
      <c r="M209" t="n">
        <v>9</v>
      </c>
      <c r="N209" t="n">
        <v>85.18000000000001</v>
      </c>
      <c r="O209" t="n">
        <v>37139.2</v>
      </c>
      <c r="P209" t="n">
        <v>184.55</v>
      </c>
      <c r="Q209" t="n">
        <v>197.78</v>
      </c>
      <c r="R209" t="n">
        <v>33.41</v>
      </c>
      <c r="S209" t="n">
        <v>25.4</v>
      </c>
      <c r="T209" t="n">
        <v>3144.54</v>
      </c>
      <c r="U209" t="n">
        <v>0.76</v>
      </c>
      <c r="V209" t="n">
        <v>0.88</v>
      </c>
      <c r="W209" t="n">
        <v>2.96</v>
      </c>
      <c r="X209" t="n">
        <v>0.2</v>
      </c>
      <c r="Y209" t="n">
        <v>1</v>
      </c>
      <c r="Z209" t="n">
        <v>10</v>
      </c>
    </row>
    <row r="210">
      <c r="A210" t="n">
        <v>51</v>
      </c>
      <c r="B210" t="n">
        <v>140</v>
      </c>
      <c r="C210" t="inlineStr">
        <is>
          <t xml:space="preserve">CONCLUIDO	</t>
        </is>
      </c>
      <c r="D210" t="n">
        <v>7.1118</v>
      </c>
      <c r="E210" t="n">
        <v>14.06</v>
      </c>
      <c r="F210" t="n">
        <v>10.59</v>
      </c>
      <c r="G210" t="n">
        <v>57.74</v>
      </c>
      <c r="H210" t="n">
        <v>0.82</v>
      </c>
      <c r="I210" t="n">
        <v>11</v>
      </c>
      <c r="J210" t="n">
        <v>299.76</v>
      </c>
      <c r="K210" t="n">
        <v>60.56</v>
      </c>
      <c r="L210" t="n">
        <v>13.75</v>
      </c>
      <c r="M210" t="n">
        <v>9</v>
      </c>
      <c r="N210" t="n">
        <v>85.45</v>
      </c>
      <c r="O210" t="n">
        <v>37204.07</v>
      </c>
      <c r="P210" t="n">
        <v>184.48</v>
      </c>
      <c r="Q210" t="n">
        <v>197.76</v>
      </c>
      <c r="R210" t="n">
        <v>33.43</v>
      </c>
      <c r="S210" t="n">
        <v>25.4</v>
      </c>
      <c r="T210" t="n">
        <v>3154.99</v>
      </c>
      <c r="U210" t="n">
        <v>0.76</v>
      </c>
      <c r="V210" t="n">
        <v>0.88</v>
      </c>
      <c r="W210" t="n">
        <v>2.96</v>
      </c>
      <c r="X210" t="n">
        <v>0.2</v>
      </c>
      <c r="Y210" t="n">
        <v>1</v>
      </c>
      <c r="Z210" t="n">
        <v>10</v>
      </c>
    </row>
    <row r="211">
      <c r="A211" t="n">
        <v>52</v>
      </c>
      <c r="B211" t="n">
        <v>140</v>
      </c>
      <c r="C211" t="inlineStr">
        <is>
          <t xml:space="preserve">CONCLUIDO	</t>
        </is>
      </c>
      <c r="D211" t="n">
        <v>7.1129</v>
      </c>
      <c r="E211" t="n">
        <v>14.06</v>
      </c>
      <c r="F211" t="n">
        <v>10.58</v>
      </c>
      <c r="G211" t="n">
        <v>57.73</v>
      </c>
      <c r="H211" t="n">
        <v>0.83</v>
      </c>
      <c r="I211" t="n">
        <v>11</v>
      </c>
      <c r="J211" t="n">
        <v>300.28</v>
      </c>
      <c r="K211" t="n">
        <v>60.56</v>
      </c>
      <c r="L211" t="n">
        <v>14</v>
      </c>
      <c r="M211" t="n">
        <v>9</v>
      </c>
      <c r="N211" t="n">
        <v>85.73</v>
      </c>
      <c r="O211" t="n">
        <v>37268.93</v>
      </c>
      <c r="P211" t="n">
        <v>184.55</v>
      </c>
      <c r="Q211" t="n">
        <v>197.8</v>
      </c>
      <c r="R211" t="n">
        <v>33.5</v>
      </c>
      <c r="S211" t="n">
        <v>25.4</v>
      </c>
      <c r="T211" t="n">
        <v>3189.68</v>
      </c>
      <c r="U211" t="n">
        <v>0.76</v>
      </c>
      <c r="V211" t="n">
        <v>0.88</v>
      </c>
      <c r="W211" t="n">
        <v>2.95</v>
      </c>
      <c r="X211" t="n">
        <v>0.19</v>
      </c>
      <c r="Y211" t="n">
        <v>1</v>
      </c>
      <c r="Z211" t="n">
        <v>10</v>
      </c>
    </row>
    <row r="212">
      <c r="A212" t="n">
        <v>53</v>
      </c>
      <c r="B212" t="n">
        <v>140</v>
      </c>
      <c r="C212" t="inlineStr">
        <is>
          <t xml:space="preserve">CONCLUIDO	</t>
        </is>
      </c>
      <c r="D212" t="n">
        <v>7.1093</v>
      </c>
      <c r="E212" t="n">
        <v>14.07</v>
      </c>
      <c r="F212" t="n">
        <v>10.59</v>
      </c>
      <c r="G212" t="n">
        <v>57.77</v>
      </c>
      <c r="H212" t="n">
        <v>0.84</v>
      </c>
      <c r="I212" t="n">
        <v>11</v>
      </c>
      <c r="J212" t="n">
        <v>300.81</v>
      </c>
      <c r="K212" t="n">
        <v>60.56</v>
      </c>
      <c r="L212" t="n">
        <v>14.25</v>
      </c>
      <c r="M212" t="n">
        <v>9</v>
      </c>
      <c r="N212" t="n">
        <v>86</v>
      </c>
      <c r="O212" t="n">
        <v>37333.9</v>
      </c>
      <c r="P212" t="n">
        <v>184.79</v>
      </c>
      <c r="Q212" t="n">
        <v>197.75</v>
      </c>
      <c r="R212" t="n">
        <v>33.54</v>
      </c>
      <c r="S212" t="n">
        <v>25.4</v>
      </c>
      <c r="T212" t="n">
        <v>3211.63</v>
      </c>
      <c r="U212" t="n">
        <v>0.76</v>
      </c>
      <c r="V212" t="n">
        <v>0.88</v>
      </c>
      <c r="W212" t="n">
        <v>2.96</v>
      </c>
      <c r="X212" t="n">
        <v>0.2</v>
      </c>
      <c r="Y212" t="n">
        <v>1</v>
      </c>
      <c r="Z212" t="n">
        <v>10</v>
      </c>
    </row>
    <row r="213">
      <c r="A213" t="n">
        <v>54</v>
      </c>
      <c r="B213" t="n">
        <v>140</v>
      </c>
      <c r="C213" t="inlineStr">
        <is>
          <t xml:space="preserve">CONCLUIDO	</t>
        </is>
      </c>
      <c r="D213" t="n">
        <v>7.1124</v>
      </c>
      <c r="E213" t="n">
        <v>14.06</v>
      </c>
      <c r="F213" t="n">
        <v>10.58</v>
      </c>
      <c r="G213" t="n">
        <v>57.73</v>
      </c>
      <c r="H213" t="n">
        <v>0.86</v>
      </c>
      <c r="I213" t="n">
        <v>11</v>
      </c>
      <c r="J213" t="n">
        <v>301.34</v>
      </c>
      <c r="K213" t="n">
        <v>60.56</v>
      </c>
      <c r="L213" t="n">
        <v>14.5</v>
      </c>
      <c r="M213" t="n">
        <v>9</v>
      </c>
      <c r="N213" t="n">
        <v>86.28</v>
      </c>
      <c r="O213" t="n">
        <v>37399</v>
      </c>
      <c r="P213" t="n">
        <v>184.46</v>
      </c>
      <c r="Q213" t="n">
        <v>197.78</v>
      </c>
      <c r="R213" t="n">
        <v>33.28</v>
      </c>
      <c r="S213" t="n">
        <v>25.4</v>
      </c>
      <c r="T213" t="n">
        <v>3082.75</v>
      </c>
      <c r="U213" t="n">
        <v>0.76</v>
      </c>
      <c r="V213" t="n">
        <v>0.88</v>
      </c>
      <c r="W213" t="n">
        <v>2.96</v>
      </c>
      <c r="X213" t="n">
        <v>0.19</v>
      </c>
      <c r="Y213" t="n">
        <v>1</v>
      </c>
      <c r="Z213" t="n">
        <v>10</v>
      </c>
    </row>
    <row r="214">
      <c r="A214" t="n">
        <v>55</v>
      </c>
      <c r="B214" t="n">
        <v>140</v>
      </c>
      <c r="C214" t="inlineStr">
        <is>
          <t xml:space="preserve">CONCLUIDO	</t>
        </is>
      </c>
      <c r="D214" t="n">
        <v>7.1504</v>
      </c>
      <c r="E214" t="n">
        <v>13.99</v>
      </c>
      <c r="F214" t="n">
        <v>10.56</v>
      </c>
      <c r="G214" t="n">
        <v>63.37</v>
      </c>
      <c r="H214" t="n">
        <v>0.87</v>
      </c>
      <c r="I214" t="n">
        <v>10</v>
      </c>
      <c r="J214" t="n">
        <v>301.86</v>
      </c>
      <c r="K214" t="n">
        <v>60.56</v>
      </c>
      <c r="L214" t="n">
        <v>14.75</v>
      </c>
      <c r="M214" t="n">
        <v>8</v>
      </c>
      <c r="N214" t="n">
        <v>86.56</v>
      </c>
      <c r="O214" t="n">
        <v>37464.21</v>
      </c>
      <c r="P214" t="n">
        <v>184.14</v>
      </c>
      <c r="Q214" t="n">
        <v>197.77</v>
      </c>
      <c r="R214" t="n">
        <v>32.79</v>
      </c>
      <c r="S214" t="n">
        <v>25.4</v>
      </c>
      <c r="T214" t="n">
        <v>2839.42</v>
      </c>
      <c r="U214" t="n">
        <v>0.77</v>
      </c>
      <c r="V214" t="n">
        <v>0.88</v>
      </c>
      <c r="W214" t="n">
        <v>2.95</v>
      </c>
      <c r="X214" t="n">
        <v>0.17</v>
      </c>
      <c r="Y214" t="n">
        <v>1</v>
      </c>
      <c r="Z214" t="n">
        <v>10</v>
      </c>
    </row>
    <row r="215">
      <c r="A215" t="n">
        <v>56</v>
      </c>
      <c r="B215" t="n">
        <v>140</v>
      </c>
      <c r="C215" t="inlineStr">
        <is>
          <t xml:space="preserve">CONCLUIDO	</t>
        </is>
      </c>
      <c r="D215" t="n">
        <v>7.1477</v>
      </c>
      <c r="E215" t="n">
        <v>13.99</v>
      </c>
      <c r="F215" t="n">
        <v>10.57</v>
      </c>
      <c r="G215" t="n">
        <v>63.4</v>
      </c>
      <c r="H215" t="n">
        <v>0.88</v>
      </c>
      <c r="I215" t="n">
        <v>10</v>
      </c>
      <c r="J215" t="n">
        <v>302.39</v>
      </c>
      <c r="K215" t="n">
        <v>60.56</v>
      </c>
      <c r="L215" t="n">
        <v>15</v>
      </c>
      <c r="M215" t="n">
        <v>8</v>
      </c>
      <c r="N215" t="n">
        <v>86.84</v>
      </c>
      <c r="O215" t="n">
        <v>37529.55</v>
      </c>
      <c r="P215" t="n">
        <v>184.41</v>
      </c>
      <c r="Q215" t="n">
        <v>197.77</v>
      </c>
      <c r="R215" t="n">
        <v>32.8</v>
      </c>
      <c r="S215" t="n">
        <v>25.4</v>
      </c>
      <c r="T215" t="n">
        <v>2846.5</v>
      </c>
      <c r="U215" t="n">
        <v>0.77</v>
      </c>
      <c r="V215" t="n">
        <v>0.88</v>
      </c>
      <c r="W215" t="n">
        <v>2.96</v>
      </c>
      <c r="X215" t="n">
        <v>0.18</v>
      </c>
      <c r="Y215" t="n">
        <v>1</v>
      </c>
      <c r="Z215" t="n">
        <v>10</v>
      </c>
    </row>
    <row r="216">
      <c r="A216" t="n">
        <v>57</v>
      </c>
      <c r="B216" t="n">
        <v>140</v>
      </c>
      <c r="C216" t="inlineStr">
        <is>
          <t xml:space="preserve">CONCLUIDO	</t>
        </is>
      </c>
      <c r="D216" t="n">
        <v>7.1511</v>
      </c>
      <c r="E216" t="n">
        <v>13.98</v>
      </c>
      <c r="F216" t="n">
        <v>10.56</v>
      </c>
      <c r="G216" t="n">
        <v>63.36</v>
      </c>
      <c r="H216" t="n">
        <v>0.9</v>
      </c>
      <c r="I216" t="n">
        <v>10</v>
      </c>
      <c r="J216" t="n">
        <v>302.92</v>
      </c>
      <c r="K216" t="n">
        <v>60.56</v>
      </c>
      <c r="L216" t="n">
        <v>15.25</v>
      </c>
      <c r="M216" t="n">
        <v>8</v>
      </c>
      <c r="N216" t="n">
        <v>87.12</v>
      </c>
      <c r="O216" t="n">
        <v>37595</v>
      </c>
      <c r="P216" t="n">
        <v>184.33</v>
      </c>
      <c r="Q216" t="n">
        <v>197.76</v>
      </c>
      <c r="R216" t="n">
        <v>32.54</v>
      </c>
      <c r="S216" t="n">
        <v>25.4</v>
      </c>
      <c r="T216" t="n">
        <v>2714.91</v>
      </c>
      <c r="U216" t="n">
        <v>0.78</v>
      </c>
      <c r="V216" t="n">
        <v>0.88</v>
      </c>
      <c r="W216" t="n">
        <v>2.96</v>
      </c>
      <c r="X216" t="n">
        <v>0.17</v>
      </c>
      <c r="Y216" t="n">
        <v>1</v>
      </c>
      <c r="Z216" t="n">
        <v>10</v>
      </c>
    </row>
    <row r="217">
      <c r="A217" t="n">
        <v>58</v>
      </c>
      <c r="B217" t="n">
        <v>140</v>
      </c>
      <c r="C217" t="inlineStr">
        <is>
          <t xml:space="preserve">CONCLUIDO	</t>
        </is>
      </c>
      <c r="D217" t="n">
        <v>7.15</v>
      </c>
      <c r="E217" t="n">
        <v>13.99</v>
      </c>
      <c r="F217" t="n">
        <v>10.56</v>
      </c>
      <c r="G217" t="n">
        <v>63.38</v>
      </c>
      <c r="H217" t="n">
        <v>0.91</v>
      </c>
      <c r="I217" t="n">
        <v>10</v>
      </c>
      <c r="J217" t="n">
        <v>303.46</v>
      </c>
      <c r="K217" t="n">
        <v>60.56</v>
      </c>
      <c r="L217" t="n">
        <v>15.5</v>
      </c>
      <c r="M217" t="n">
        <v>8</v>
      </c>
      <c r="N217" t="n">
        <v>87.40000000000001</v>
      </c>
      <c r="O217" t="n">
        <v>37660.57</v>
      </c>
      <c r="P217" t="n">
        <v>184.39</v>
      </c>
      <c r="Q217" t="n">
        <v>197.78</v>
      </c>
      <c r="R217" t="n">
        <v>32.62</v>
      </c>
      <c r="S217" t="n">
        <v>25.4</v>
      </c>
      <c r="T217" t="n">
        <v>2756.23</v>
      </c>
      <c r="U217" t="n">
        <v>0.78</v>
      </c>
      <c r="V217" t="n">
        <v>0.88</v>
      </c>
      <c r="W217" t="n">
        <v>2.96</v>
      </c>
      <c r="X217" t="n">
        <v>0.17</v>
      </c>
      <c r="Y217" t="n">
        <v>1</v>
      </c>
      <c r="Z217" t="n">
        <v>10</v>
      </c>
    </row>
    <row r="218">
      <c r="A218" t="n">
        <v>59</v>
      </c>
      <c r="B218" t="n">
        <v>140</v>
      </c>
      <c r="C218" t="inlineStr">
        <is>
          <t xml:space="preserve">CONCLUIDO	</t>
        </is>
      </c>
      <c r="D218" t="n">
        <v>7.1491</v>
      </c>
      <c r="E218" t="n">
        <v>13.99</v>
      </c>
      <c r="F218" t="n">
        <v>10.56</v>
      </c>
      <c r="G218" t="n">
        <v>63.39</v>
      </c>
      <c r="H218" t="n">
        <v>0.92</v>
      </c>
      <c r="I218" t="n">
        <v>10</v>
      </c>
      <c r="J218" t="n">
        <v>303.99</v>
      </c>
      <c r="K218" t="n">
        <v>60.56</v>
      </c>
      <c r="L218" t="n">
        <v>15.75</v>
      </c>
      <c r="M218" t="n">
        <v>8</v>
      </c>
      <c r="N218" t="n">
        <v>87.68000000000001</v>
      </c>
      <c r="O218" t="n">
        <v>37726.27</v>
      </c>
      <c r="P218" t="n">
        <v>184.32</v>
      </c>
      <c r="Q218" t="n">
        <v>197.78</v>
      </c>
      <c r="R218" t="n">
        <v>32.84</v>
      </c>
      <c r="S218" t="n">
        <v>25.4</v>
      </c>
      <c r="T218" t="n">
        <v>2864.92</v>
      </c>
      <c r="U218" t="n">
        <v>0.77</v>
      </c>
      <c r="V218" t="n">
        <v>0.88</v>
      </c>
      <c r="W218" t="n">
        <v>2.95</v>
      </c>
      <c r="X218" t="n">
        <v>0.17</v>
      </c>
      <c r="Y218" t="n">
        <v>1</v>
      </c>
      <c r="Z218" t="n">
        <v>10</v>
      </c>
    </row>
    <row r="219">
      <c r="A219" t="n">
        <v>60</v>
      </c>
      <c r="B219" t="n">
        <v>140</v>
      </c>
      <c r="C219" t="inlineStr">
        <is>
          <t xml:space="preserve">CONCLUIDO	</t>
        </is>
      </c>
      <c r="D219" t="n">
        <v>7.1475</v>
      </c>
      <c r="E219" t="n">
        <v>13.99</v>
      </c>
      <c r="F219" t="n">
        <v>10.57</v>
      </c>
      <c r="G219" t="n">
        <v>63.41</v>
      </c>
      <c r="H219" t="n">
        <v>0.9399999999999999</v>
      </c>
      <c r="I219" t="n">
        <v>10</v>
      </c>
      <c r="J219" t="n">
        <v>304.52</v>
      </c>
      <c r="K219" t="n">
        <v>60.56</v>
      </c>
      <c r="L219" t="n">
        <v>16</v>
      </c>
      <c r="M219" t="n">
        <v>8</v>
      </c>
      <c r="N219" t="n">
        <v>87.97</v>
      </c>
      <c r="O219" t="n">
        <v>37792.08</v>
      </c>
      <c r="P219" t="n">
        <v>184.36</v>
      </c>
      <c r="Q219" t="n">
        <v>197.76</v>
      </c>
      <c r="R219" t="n">
        <v>32.95</v>
      </c>
      <c r="S219" t="n">
        <v>25.4</v>
      </c>
      <c r="T219" t="n">
        <v>2919.8</v>
      </c>
      <c r="U219" t="n">
        <v>0.77</v>
      </c>
      <c r="V219" t="n">
        <v>0.88</v>
      </c>
      <c r="W219" t="n">
        <v>2.95</v>
      </c>
      <c r="X219" t="n">
        <v>0.18</v>
      </c>
      <c r="Y219" t="n">
        <v>1</v>
      </c>
      <c r="Z219" t="n">
        <v>10</v>
      </c>
    </row>
    <row r="220">
      <c r="A220" t="n">
        <v>61</v>
      </c>
      <c r="B220" t="n">
        <v>140</v>
      </c>
      <c r="C220" t="inlineStr">
        <is>
          <t xml:space="preserve">CONCLUIDO	</t>
        </is>
      </c>
      <c r="D220" t="n">
        <v>7.1497</v>
      </c>
      <c r="E220" t="n">
        <v>13.99</v>
      </c>
      <c r="F220" t="n">
        <v>10.56</v>
      </c>
      <c r="G220" t="n">
        <v>63.38</v>
      </c>
      <c r="H220" t="n">
        <v>0.95</v>
      </c>
      <c r="I220" t="n">
        <v>10</v>
      </c>
      <c r="J220" t="n">
        <v>305.06</v>
      </c>
      <c r="K220" t="n">
        <v>60.56</v>
      </c>
      <c r="L220" t="n">
        <v>16.25</v>
      </c>
      <c r="M220" t="n">
        <v>8</v>
      </c>
      <c r="N220" t="n">
        <v>88.25</v>
      </c>
      <c r="O220" t="n">
        <v>37858.02</v>
      </c>
      <c r="P220" t="n">
        <v>184.11</v>
      </c>
      <c r="Q220" t="n">
        <v>197.78</v>
      </c>
      <c r="R220" t="n">
        <v>32.73</v>
      </c>
      <c r="S220" t="n">
        <v>25.4</v>
      </c>
      <c r="T220" t="n">
        <v>2810.17</v>
      </c>
      <c r="U220" t="n">
        <v>0.78</v>
      </c>
      <c r="V220" t="n">
        <v>0.88</v>
      </c>
      <c r="W220" t="n">
        <v>2.96</v>
      </c>
      <c r="X220" t="n">
        <v>0.17</v>
      </c>
      <c r="Y220" t="n">
        <v>1</v>
      </c>
      <c r="Z220" t="n">
        <v>10</v>
      </c>
    </row>
    <row r="221">
      <c r="A221" t="n">
        <v>62</v>
      </c>
      <c r="B221" t="n">
        <v>140</v>
      </c>
      <c r="C221" t="inlineStr">
        <is>
          <t xml:space="preserve">CONCLUIDO	</t>
        </is>
      </c>
      <c r="D221" t="n">
        <v>7.1863</v>
      </c>
      <c r="E221" t="n">
        <v>13.92</v>
      </c>
      <c r="F221" t="n">
        <v>10.54</v>
      </c>
      <c r="G221" t="n">
        <v>70.29000000000001</v>
      </c>
      <c r="H221" t="n">
        <v>0.96</v>
      </c>
      <c r="I221" t="n">
        <v>9</v>
      </c>
      <c r="J221" t="n">
        <v>305.59</v>
      </c>
      <c r="K221" t="n">
        <v>60.56</v>
      </c>
      <c r="L221" t="n">
        <v>16.5</v>
      </c>
      <c r="M221" t="n">
        <v>7</v>
      </c>
      <c r="N221" t="n">
        <v>88.54000000000001</v>
      </c>
      <c r="O221" t="n">
        <v>37924.08</v>
      </c>
      <c r="P221" t="n">
        <v>183.54</v>
      </c>
      <c r="Q221" t="n">
        <v>197.76</v>
      </c>
      <c r="R221" t="n">
        <v>32.11</v>
      </c>
      <c r="S221" t="n">
        <v>25.4</v>
      </c>
      <c r="T221" t="n">
        <v>2505.4</v>
      </c>
      <c r="U221" t="n">
        <v>0.79</v>
      </c>
      <c r="V221" t="n">
        <v>0.88</v>
      </c>
      <c r="W221" t="n">
        <v>2.95</v>
      </c>
      <c r="X221" t="n">
        <v>0.15</v>
      </c>
      <c r="Y221" t="n">
        <v>1</v>
      </c>
      <c r="Z221" t="n">
        <v>10</v>
      </c>
    </row>
    <row r="222">
      <c r="A222" t="n">
        <v>63</v>
      </c>
      <c r="B222" t="n">
        <v>140</v>
      </c>
      <c r="C222" t="inlineStr">
        <is>
          <t xml:space="preserve">CONCLUIDO	</t>
        </is>
      </c>
      <c r="D222" t="n">
        <v>7.1805</v>
      </c>
      <c r="E222" t="n">
        <v>13.93</v>
      </c>
      <c r="F222" t="n">
        <v>10.56</v>
      </c>
      <c r="G222" t="n">
        <v>70.37</v>
      </c>
      <c r="H222" t="n">
        <v>0.97</v>
      </c>
      <c r="I222" t="n">
        <v>9</v>
      </c>
      <c r="J222" t="n">
        <v>306.13</v>
      </c>
      <c r="K222" t="n">
        <v>60.56</v>
      </c>
      <c r="L222" t="n">
        <v>16.75</v>
      </c>
      <c r="M222" t="n">
        <v>7</v>
      </c>
      <c r="N222" t="n">
        <v>88.83</v>
      </c>
      <c r="O222" t="n">
        <v>37990.27</v>
      </c>
      <c r="P222" t="n">
        <v>183.95</v>
      </c>
      <c r="Q222" t="n">
        <v>197.75</v>
      </c>
      <c r="R222" t="n">
        <v>32.58</v>
      </c>
      <c r="S222" t="n">
        <v>25.4</v>
      </c>
      <c r="T222" t="n">
        <v>2740.19</v>
      </c>
      <c r="U222" t="n">
        <v>0.78</v>
      </c>
      <c r="V222" t="n">
        <v>0.88</v>
      </c>
      <c r="W222" t="n">
        <v>2.95</v>
      </c>
      <c r="X222" t="n">
        <v>0.17</v>
      </c>
      <c r="Y222" t="n">
        <v>1</v>
      </c>
      <c r="Z222" t="n">
        <v>10</v>
      </c>
    </row>
    <row r="223">
      <c r="A223" t="n">
        <v>64</v>
      </c>
      <c r="B223" t="n">
        <v>140</v>
      </c>
      <c r="C223" t="inlineStr">
        <is>
          <t xml:space="preserve">CONCLUIDO	</t>
        </is>
      </c>
      <c r="D223" t="n">
        <v>7.18</v>
      </c>
      <c r="E223" t="n">
        <v>13.93</v>
      </c>
      <c r="F223" t="n">
        <v>10.56</v>
      </c>
      <c r="G223" t="n">
        <v>70.38</v>
      </c>
      <c r="H223" t="n">
        <v>0.99</v>
      </c>
      <c r="I223" t="n">
        <v>9</v>
      </c>
      <c r="J223" t="n">
        <v>306.67</v>
      </c>
      <c r="K223" t="n">
        <v>60.56</v>
      </c>
      <c r="L223" t="n">
        <v>17</v>
      </c>
      <c r="M223" t="n">
        <v>7</v>
      </c>
      <c r="N223" t="n">
        <v>89.11</v>
      </c>
      <c r="O223" t="n">
        <v>38056.58</v>
      </c>
      <c r="P223" t="n">
        <v>184.14</v>
      </c>
      <c r="Q223" t="n">
        <v>197.76</v>
      </c>
      <c r="R223" t="n">
        <v>32.59</v>
      </c>
      <c r="S223" t="n">
        <v>25.4</v>
      </c>
      <c r="T223" t="n">
        <v>2747.15</v>
      </c>
      <c r="U223" t="n">
        <v>0.78</v>
      </c>
      <c r="V223" t="n">
        <v>0.88</v>
      </c>
      <c r="W223" t="n">
        <v>2.95</v>
      </c>
      <c r="X223" t="n">
        <v>0.17</v>
      </c>
      <c r="Y223" t="n">
        <v>1</v>
      </c>
      <c r="Z223" t="n">
        <v>10</v>
      </c>
    </row>
    <row r="224">
      <c r="A224" t="n">
        <v>65</v>
      </c>
      <c r="B224" t="n">
        <v>140</v>
      </c>
      <c r="C224" t="inlineStr">
        <is>
          <t xml:space="preserve">CONCLUIDO	</t>
        </is>
      </c>
      <c r="D224" t="n">
        <v>7.1815</v>
      </c>
      <c r="E224" t="n">
        <v>13.92</v>
      </c>
      <c r="F224" t="n">
        <v>10.55</v>
      </c>
      <c r="G224" t="n">
        <v>70.36</v>
      </c>
      <c r="H224" t="n">
        <v>1</v>
      </c>
      <c r="I224" t="n">
        <v>9</v>
      </c>
      <c r="J224" t="n">
        <v>307.21</v>
      </c>
      <c r="K224" t="n">
        <v>60.56</v>
      </c>
      <c r="L224" t="n">
        <v>17.25</v>
      </c>
      <c r="M224" t="n">
        <v>7</v>
      </c>
      <c r="N224" t="n">
        <v>89.40000000000001</v>
      </c>
      <c r="O224" t="n">
        <v>38123.01</v>
      </c>
      <c r="P224" t="n">
        <v>184.16</v>
      </c>
      <c r="Q224" t="n">
        <v>197.8</v>
      </c>
      <c r="R224" t="n">
        <v>32.39</v>
      </c>
      <c r="S224" t="n">
        <v>25.4</v>
      </c>
      <c r="T224" t="n">
        <v>2644.77</v>
      </c>
      <c r="U224" t="n">
        <v>0.78</v>
      </c>
      <c r="V224" t="n">
        <v>0.88</v>
      </c>
      <c r="W224" t="n">
        <v>2.96</v>
      </c>
      <c r="X224" t="n">
        <v>0.16</v>
      </c>
      <c r="Y224" t="n">
        <v>1</v>
      </c>
      <c r="Z224" t="n">
        <v>10</v>
      </c>
    </row>
    <row r="225">
      <c r="A225" t="n">
        <v>66</v>
      </c>
      <c r="B225" t="n">
        <v>140</v>
      </c>
      <c r="C225" t="inlineStr">
        <is>
          <t xml:space="preserve">CONCLUIDO	</t>
        </is>
      </c>
      <c r="D225" t="n">
        <v>7.1816</v>
      </c>
      <c r="E225" t="n">
        <v>13.92</v>
      </c>
      <c r="F225" t="n">
        <v>10.55</v>
      </c>
      <c r="G225" t="n">
        <v>70.36</v>
      </c>
      <c r="H225" t="n">
        <v>1.01</v>
      </c>
      <c r="I225" t="n">
        <v>9</v>
      </c>
      <c r="J225" t="n">
        <v>307.75</v>
      </c>
      <c r="K225" t="n">
        <v>60.56</v>
      </c>
      <c r="L225" t="n">
        <v>17.5</v>
      </c>
      <c r="M225" t="n">
        <v>7</v>
      </c>
      <c r="N225" t="n">
        <v>89.69</v>
      </c>
      <c r="O225" t="n">
        <v>38189.58</v>
      </c>
      <c r="P225" t="n">
        <v>184.27</v>
      </c>
      <c r="Q225" t="n">
        <v>197.75</v>
      </c>
      <c r="R225" t="n">
        <v>32.42</v>
      </c>
      <c r="S225" t="n">
        <v>25.4</v>
      </c>
      <c r="T225" t="n">
        <v>2659.92</v>
      </c>
      <c r="U225" t="n">
        <v>0.78</v>
      </c>
      <c r="V225" t="n">
        <v>0.88</v>
      </c>
      <c r="W225" t="n">
        <v>2.96</v>
      </c>
      <c r="X225" t="n">
        <v>0.16</v>
      </c>
      <c r="Y225" t="n">
        <v>1</v>
      </c>
      <c r="Z225" t="n">
        <v>10</v>
      </c>
    </row>
    <row r="226">
      <c r="A226" t="n">
        <v>67</v>
      </c>
      <c r="B226" t="n">
        <v>140</v>
      </c>
      <c r="C226" t="inlineStr">
        <is>
          <t xml:space="preserve">CONCLUIDO	</t>
        </is>
      </c>
      <c r="D226" t="n">
        <v>7.1855</v>
      </c>
      <c r="E226" t="n">
        <v>13.92</v>
      </c>
      <c r="F226" t="n">
        <v>10.55</v>
      </c>
      <c r="G226" t="n">
        <v>70.31</v>
      </c>
      <c r="H226" t="n">
        <v>1.03</v>
      </c>
      <c r="I226" t="n">
        <v>9</v>
      </c>
      <c r="J226" t="n">
        <v>308.29</v>
      </c>
      <c r="K226" t="n">
        <v>60.56</v>
      </c>
      <c r="L226" t="n">
        <v>17.75</v>
      </c>
      <c r="M226" t="n">
        <v>7</v>
      </c>
      <c r="N226" t="n">
        <v>89.98</v>
      </c>
      <c r="O226" t="n">
        <v>38256.26</v>
      </c>
      <c r="P226" t="n">
        <v>184.09</v>
      </c>
      <c r="Q226" t="n">
        <v>197.77</v>
      </c>
      <c r="R226" t="n">
        <v>32.23</v>
      </c>
      <c r="S226" t="n">
        <v>25.4</v>
      </c>
      <c r="T226" t="n">
        <v>2565.52</v>
      </c>
      <c r="U226" t="n">
        <v>0.79</v>
      </c>
      <c r="V226" t="n">
        <v>0.88</v>
      </c>
      <c r="W226" t="n">
        <v>2.95</v>
      </c>
      <c r="X226" t="n">
        <v>0.16</v>
      </c>
      <c r="Y226" t="n">
        <v>1</v>
      </c>
      <c r="Z226" t="n">
        <v>10</v>
      </c>
    </row>
    <row r="227">
      <c r="A227" t="n">
        <v>68</v>
      </c>
      <c r="B227" t="n">
        <v>140</v>
      </c>
      <c r="C227" t="inlineStr">
        <is>
          <t xml:space="preserve">CONCLUIDO	</t>
        </is>
      </c>
      <c r="D227" t="n">
        <v>7.182</v>
      </c>
      <c r="E227" t="n">
        <v>13.92</v>
      </c>
      <c r="F227" t="n">
        <v>10.55</v>
      </c>
      <c r="G227" t="n">
        <v>70.34999999999999</v>
      </c>
      <c r="H227" t="n">
        <v>1.04</v>
      </c>
      <c r="I227" t="n">
        <v>9</v>
      </c>
      <c r="J227" t="n">
        <v>308.83</v>
      </c>
      <c r="K227" t="n">
        <v>60.56</v>
      </c>
      <c r="L227" t="n">
        <v>18</v>
      </c>
      <c r="M227" t="n">
        <v>7</v>
      </c>
      <c r="N227" t="n">
        <v>90.27</v>
      </c>
      <c r="O227" t="n">
        <v>38323.08</v>
      </c>
      <c r="P227" t="n">
        <v>184.14</v>
      </c>
      <c r="Q227" t="n">
        <v>197.76</v>
      </c>
      <c r="R227" t="n">
        <v>32.48</v>
      </c>
      <c r="S227" t="n">
        <v>25.4</v>
      </c>
      <c r="T227" t="n">
        <v>2691.64</v>
      </c>
      <c r="U227" t="n">
        <v>0.78</v>
      </c>
      <c r="V227" t="n">
        <v>0.88</v>
      </c>
      <c r="W227" t="n">
        <v>2.95</v>
      </c>
      <c r="X227" t="n">
        <v>0.16</v>
      </c>
      <c r="Y227" t="n">
        <v>1</v>
      </c>
      <c r="Z227" t="n">
        <v>10</v>
      </c>
    </row>
    <row r="228">
      <c r="A228" t="n">
        <v>69</v>
      </c>
      <c r="B228" t="n">
        <v>140</v>
      </c>
      <c r="C228" t="inlineStr">
        <is>
          <t xml:space="preserve">CONCLUIDO	</t>
        </is>
      </c>
      <c r="D228" t="n">
        <v>7.1816</v>
      </c>
      <c r="E228" t="n">
        <v>13.92</v>
      </c>
      <c r="F228" t="n">
        <v>10.55</v>
      </c>
      <c r="G228" t="n">
        <v>70.36</v>
      </c>
      <c r="H228" t="n">
        <v>1.05</v>
      </c>
      <c r="I228" t="n">
        <v>9</v>
      </c>
      <c r="J228" t="n">
        <v>309.37</v>
      </c>
      <c r="K228" t="n">
        <v>60.56</v>
      </c>
      <c r="L228" t="n">
        <v>18.25</v>
      </c>
      <c r="M228" t="n">
        <v>7</v>
      </c>
      <c r="N228" t="n">
        <v>90.56999999999999</v>
      </c>
      <c r="O228" t="n">
        <v>38390.02</v>
      </c>
      <c r="P228" t="n">
        <v>184.18</v>
      </c>
      <c r="Q228" t="n">
        <v>197.77</v>
      </c>
      <c r="R228" t="n">
        <v>32.51</v>
      </c>
      <c r="S228" t="n">
        <v>25.4</v>
      </c>
      <c r="T228" t="n">
        <v>2706.07</v>
      </c>
      <c r="U228" t="n">
        <v>0.78</v>
      </c>
      <c r="V228" t="n">
        <v>0.88</v>
      </c>
      <c r="W228" t="n">
        <v>2.95</v>
      </c>
      <c r="X228" t="n">
        <v>0.16</v>
      </c>
      <c r="Y228" t="n">
        <v>1</v>
      </c>
      <c r="Z228" t="n">
        <v>10</v>
      </c>
    </row>
    <row r="229">
      <c r="A229" t="n">
        <v>70</v>
      </c>
      <c r="B229" t="n">
        <v>140</v>
      </c>
      <c r="C229" t="inlineStr">
        <is>
          <t xml:space="preserve">CONCLUIDO	</t>
        </is>
      </c>
      <c r="D229" t="n">
        <v>7.1836</v>
      </c>
      <c r="E229" t="n">
        <v>13.92</v>
      </c>
      <c r="F229" t="n">
        <v>10.55</v>
      </c>
      <c r="G229" t="n">
        <v>70.33</v>
      </c>
      <c r="H229" t="n">
        <v>1.06</v>
      </c>
      <c r="I229" t="n">
        <v>9</v>
      </c>
      <c r="J229" t="n">
        <v>309.91</v>
      </c>
      <c r="K229" t="n">
        <v>60.56</v>
      </c>
      <c r="L229" t="n">
        <v>18.5</v>
      </c>
      <c r="M229" t="n">
        <v>7</v>
      </c>
      <c r="N229" t="n">
        <v>90.86</v>
      </c>
      <c r="O229" t="n">
        <v>38457.09</v>
      </c>
      <c r="P229" t="n">
        <v>184.06</v>
      </c>
      <c r="Q229" t="n">
        <v>197.78</v>
      </c>
      <c r="R229" t="n">
        <v>32.4</v>
      </c>
      <c r="S229" t="n">
        <v>25.4</v>
      </c>
      <c r="T229" t="n">
        <v>2652.77</v>
      </c>
      <c r="U229" t="n">
        <v>0.78</v>
      </c>
      <c r="V229" t="n">
        <v>0.88</v>
      </c>
      <c r="W229" t="n">
        <v>2.95</v>
      </c>
      <c r="X229" t="n">
        <v>0.16</v>
      </c>
      <c r="Y229" t="n">
        <v>1</v>
      </c>
      <c r="Z229" t="n">
        <v>10</v>
      </c>
    </row>
    <row r="230">
      <c r="A230" t="n">
        <v>71</v>
      </c>
      <c r="B230" t="n">
        <v>140</v>
      </c>
      <c r="C230" t="inlineStr">
        <is>
          <t xml:space="preserve">CONCLUIDO	</t>
        </is>
      </c>
      <c r="D230" t="n">
        <v>7.222</v>
      </c>
      <c r="E230" t="n">
        <v>13.85</v>
      </c>
      <c r="F230" t="n">
        <v>10.53</v>
      </c>
      <c r="G230" t="n">
        <v>78.95999999999999</v>
      </c>
      <c r="H230" t="n">
        <v>1.08</v>
      </c>
      <c r="I230" t="n">
        <v>8</v>
      </c>
      <c r="J230" t="n">
        <v>310.46</v>
      </c>
      <c r="K230" t="n">
        <v>60.56</v>
      </c>
      <c r="L230" t="n">
        <v>18.75</v>
      </c>
      <c r="M230" t="n">
        <v>6</v>
      </c>
      <c r="N230" t="n">
        <v>91.16</v>
      </c>
      <c r="O230" t="n">
        <v>38524.29</v>
      </c>
      <c r="P230" t="n">
        <v>183.49</v>
      </c>
      <c r="Q230" t="n">
        <v>197.79</v>
      </c>
      <c r="R230" t="n">
        <v>31.6</v>
      </c>
      <c r="S230" t="n">
        <v>25.4</v>
      </c>
      <c r="T230" t="n">
        <v>2254.15</v>
      </c>
      <c r="U230" t="n">
        <v>0.8</v>
      </c>
      <c r="V230" t="n">
        <v>0.88</v>
      </c>
      <c r="W230" t="n">
        <v>2.95</v>
      </c>
      <c r="X230" t="n">
        <v>0.14</v>
      </c>
      <c r="Y230" t="n">
        <v>1</v>
      </c>
      <c r="Z230" t="n">
        <v>10</v>
      </c>
    </row>
    <row r="231">
      <c r="A231" t="n">
        <v>72</v>
      </c>
      <c r="B231" t="n">
        <v>140</v>
      </c>
      <c r="C231" t="inlineStr">
        <is>
          <t xml:space="preserve">CONCLUIDO	</t>
        </is>
      </c>
      <c r="D231" t="n">
        <v>7.2231</v>
      </c>
      <c r="E231" t="n">
        <v>13.84</v>
      </c>
      <c r="F231" t="n">
        <v>10.53</v>
      </c>
      <c r="G231" t="n">
        <v>78.94</v>
      </c>
      <c r="H231" t="n">
        <v>1.09</v>
      </c>
      <c r="I231" t="n">
        <v>8</v>
      </c>
      <c r="J231" t="n">
        <v>311.01</v>
      </c>
      <c r="K231" t="n">
        <v>60.56</v>
      </c>
      <c r="L231" t="n">
        <v>19</v>
      </c>
      <c r="M231" t="n">
        <v>6</v>
      </c>
      <c r="N231" t="n">
        <v>91.45</v>
      </c>
      <c r="O231" t="n">
        <v>38591.62</v>
      </c>
      <c r="P231" t="n">
        <v>183.6</v>
      </c>
      <c r="Q231" t="n">
        <v>197.8</v>
      </c>
      <c r="R231" t="n">
        <v>31.53</v>
      </c>
      <c r="S231" t="n">
        <v>25.4</v>
      </c>
      <c r="T231" t="n">
        <v>2223.32</v>
      </c>
      <c r="U231" t="n">
        <v>0.8100000000000001</v>
      </c>
      <c r="V231" t="n">
        <v>0.88</v>
      </c>
      <c r="W231" t="n">
        <v>2.95</v>
      </c>
      <c r="X231" t="n">
        <v>0.14</v>
      </c>
      <c r="Y231" t="n">
        <v>1</v>
      </c>
      <c r="Z231" t="n">
        <v>10</v>
      </c>
    </row>
    <row r="232">
      <c r="A232" t="n">
        <v>73</v>
      </c>
      <c r="B232" t="n">
        <v>140</v>
      </c>
      <c r="C232" t="inlineStr">
        <is>
          <t xml:space="preserve">CONCLUIDO	</t>
        </is>
      </c>
      <c r="D232" t="n">
        <v>7.2244</v>
      </c>
      <c r="E232" t="n">
        <v>13.84</v>
      </c>
      <c r="F232" t="n">
        <v>10.52</v>
      </c>
      <c r="G232" t="n">
        <v>78.92</v>
      </c>
      <c r="H232" t="n">
        <v>1.1</v>
      </c>
      <c r="I232" t="n">
        <v>8</v>
      </c>
      <c r="J232" t="n">
        <v>311.55</v>
      </c>
      <c r="K232" t="n">
        <v>60.56</v>
      </c>
      <c r="L232" t="n">
        <v>19.25</v>
      </c>
      <c r="M232" t="n">
        <v>6</v>
      </c>
      <c r="N232" t="n">
        <v>91.75</v>
      </c>
      <c r="O232" t="n">
        <v>38659.08</v>
      </c>
      <c r="P232" t="n">
        <v>183.66</v>
      </c>
      <c r="Q232" t="n">
        <v>197.76</v>
      </c>
      <c r="R232" t="n">
        <v>31.48</v>
      </c>
      <c r="S232" t="n">
        <v>25.4</v>
      </c>
      <c r="T232" t="n">
        <v>2194.51</v>
      </c>
      <c r="U232" t="n">
        <v>0.8100000000000001</v>
      </c>
      <c r="V232" t="n">
        <v>0.88</v>
      </c>
      <c r="W232" t="n">
        <v>2.95</v>
      </c>
      <c r="X232" t="n">
        <v>0.13</v>
      </c>
      <c r="Y232" t="n">
        <v>1</v>
      </c>
      <c r="Z232" t="n">
        <v>10</v>
      </c>
    </row>
    <row r="233">
      <c r="A233" t="n">
        <v>74</v>
      </c>
      <c r="B233" t="n">
        <v>140</v>
      </c>
      <c r="C233" t="inlineStr">
        <is>
          <t xml:space="preserve">CONCLUIDO	</t>
        </is>
      </c>
      <c r="D233" t="n">
        <v>7.2246</v>
      </c>
      <c r="E233" t="n">
        <v>13.84</v>
      </c>
      <c r="F233" t="n">
        <v>10.52</v>
      </c>
      <c r="G233" t="n">
        <v>78.92</v>
      </c>
      <c r="H233" t="n">
        <v>1.11</v>
      </c>
      <c r="I233" t="n">
        <v>8</v>
      </c>
      <c r="J233" t="n">
        <v>312.1</v>
      </c>
      <c r="K233" t="n">
        <v>60.56</v>
      </c>
      <c r="L233" t="n">
        <v>19.5</v>
      </c>
      <c r="M233" t="n">
        <v>6</v>
      </c>
      <c r="N233" t="n">
        <v>92.05</v>
      </c>
      <c r="O233" t="n">
        <v>38726.8</v>
      </c>
      <c r="P233" t="n">
        <v>183.8</v>
      </c>
      <c r="Q233" t="n">
        <v>197.75</v>
      </c>
      <c r="R233" t="n">
        <v>31.53</v>
      </c>
      <c r="S233" t="n">
        <v>25.4</v>
      </c>
      <c r="T233" t="n">
        <v>2218.99</v>
      </c>
      <c r="U233" t="n">
        <v>0.8100000000000001</v>
      </c>
      <c r="V233" t="n">
        <v>0.88</v>
      </c>
      <c r="W233" t="n">
        <v>2.95</v>
      </c>
      <c r="X233" t="n">
        <v>0.13</v>
      </c>
      <c r="Y233" t="n">
        <v>1</v>
      </c>
      <c r="Z233" t="n">
        <v>10</v>
      </c>
    </row>
    <row r="234">
      <c r="A234" t="n">
        <v>75</v>
      </c>
      <c r="B234" t="n">
        <v>140</v>
      </c>
      <c r="C234" t="inlineStr">
        <is>
          <t xml:space="preserve">CONCLUIDO	</t>
        </is>
      </c>
      <c r="D234" t="n">
        <v>7.2215</v>
      </c>
      <c r="E234" t="n">
        <v>13.85</v>
      </c>
      <c r="F234" t="n">
        <v>10.53</v>
      </c>
      <c r="G234" t="n">
        <v>78.95999999999999</v>
      </c>
      <c r="H234" t="n">
        <v>1.13</v>
      </c>
      <c r="I234" t="n">
        <v>8</v>
      </c>
      <c r="J234" t="n">
        <v>312.65</v>
      </c>
      <c r="K234" t="n">
        <v>60.56</v>
      </c>
      <c r="L234" t="n">
        <v>19.75</v>
      </c>
      <c r="M234" t="n">
        <v>6</v>
      </c>
      <c r="N234" t="n">
        <v>92.34999999999999</v>
      </c>
      <c r="O234" t="n">
        <v>38794.53</v>
      </c>
      <c r="P234" t="n">
        <v>184.01</v>
      </c>
      <c r="Q234" t="n">
        <v>197.76</v>
      </c>
      <c r="R234" t="n">
        <v>31.6</v>
      </c>
      <c r="S234" t="n">
        <v>25.4</v>
      </c>
      <c r="T234" t="n">
        <v>2257.05</v>
      </c>
      <c r="U234" t="n">
        <v>0.8</v>
      </c>
      <c r="V234" t="n">
        <v>0.88</v>
      </c>
      <c r="W234" t="n">
        <v>2.95</v>
      </c>
      <c r="X234" t="n">
        <v>0.14</v>
      </c>
      <c r="Y234" t="n">
        <v>1</v>
      </c>
      <c r="Z234" t="n">
        <v>10</v>
      </c>
    </row>
    <row r="235">
      <c r="A235" t="n">
        <v>76</v>
      </c>
      <c r="B235" t="n">
        <v>140</v>
      </c>
      <c r="C235" t="inlineStr">
        <is>
          <t xml:space="preserve">CONCLUIDO	</t>
        </is>
      </c>
      <c r="D235" t="n">
        <v>7.2237</v>
      </c>
      <c r="E235" t="n">
        <v>13.84</v>
      </c>
      <c r="F235" t="n">
        <v>10.52</v>
      </c>
      <c r="G235" t="n">
        <v>78.93000000000001</v>
      </c>
      <c r="H235" t="n">
        <v>1.14</v>
      </c>
      <c r="I235" t="n">
        <v>8</v>
      </c>
      <c r="J235" t="n">
        <v>313.2</v>
      </c>
      <c r="K235" t="n">
        <v>60.56</v>
      </c>
      <c r="L235" t="n">
        <v>20</v>
      </c>
      <c r="M235" t="n">
        <v>6</v>
      </c>
      <c r="N235" t="n">
        <v>92.65000000000001</v>
      </c>
      <c r="O235" t="n">
        <v>38862.4</v>
      </c>
      <c r="P235" t="n">
        <v>184.01</v>
      </c>
      <c r="Q235" t="n">
        <v>197.81</v>
      </c>
      <c r="R235" t="n">
        <v>31.47</v>
      </c>
      <c r="S235" t="n">
        <v>25.4</v>
      </c>
      <c r="T235" t="n">
        <v>2193.31</v>
      </c>
      <c r="U235" t="n">
        <v>0.8100000000000001</v>
      </c>
      <c r="V235" t="n">
        <v>0.88</v>
      </c>
      <c r="W235" t="n">
        <v>2.95</v>
      </c>
      <c r="X235" t="n">
        <v>0.13</v>
      </c>
      <c r="Y235" t="n">
        <v>1</v>
      </c>
      <c r="Z235" t="n">
        <v>10</v>
      </c>
    </row>
    <row r="236">
      <c r="A236" t="n">
        <v>77</v>
      </c>
      <c r="B236" t="n">
        <v>140</v>
      </c>
      <c r="C236" t="inlineStr">
        <is>
          <t xml:space="preserve">CONCLUIDO	</t>
        </is>
      </c>
      <c r="D236" t="n">
        <v>7.224</v>
      </c>
      <c r="E236" t="n">
        <v>13.84</v>
      </c>
      <c r="F236" t="n">
        <v>10.52</v>
      </c>
      <c r="G236" t="n">
        <v>78.93000000000001</v>
      </c>
      <c r="H236" t="n">
        <v>1.15</v>
      </c>
      <c r="I236" t="n">
        <v>8</v>
      </c>
      <c r="J236" t="n">
        <v>313.75</v>
      </c>
      <c r="K236" t="n">
        <v>60.56</v>
      </c>
      <c r="L236" t="n">
        <v>20.25</v>
      </c>
      <c r="M236" t="n">
        <v>6</v>
      </c>
      <c r="N236" t="n">
        <v>92.95</v>
      </c>
      <c r="O236" t="n">
        <v>38930.39</v>
      </c>
      <c r="P236" t="n">
        <v>184.04</v>
      </c>
      <c r="Q236" t="n">
        <v>197.76</v>
      </c>
      <c r="R236" t="n">
        <v>31.55</v>
      </c>
      <c r="S236" t="n">
        <v>25.4</v>
      </c>
      <c r="T236" t="n">
        <v>2229.31</v>
      </c>
      <c r="U236" t="n">
        <v>0.8100000000000001</v>
      </c>
      <c r="V236" t="n">
        <v>0.88</v>
      </c>
      <c r="W236" t="n">
        <v>2.95</v>
      </c>
      <c r="X236" t="n">
        <v>0.13</v>
      </c>
      <c r="Y236" t="n">
        <v>1</v>
      </c>
      <c r="Z236" t="n">
        <v>10</v>
      </c>
    </row>
    <row r="237">
      <c r="A237" t="n">
        <v>78</v>
      </c>
      <c r="B237" t="n">
        <v>140</v>
      </c>
      <c r="C237" t="inlineStr">
        <is>
          <t xml:space="preserve">CONCLUIDO	</t>
        </is>
      </c>
      <c r="D237" t="n">
        <v>7.224</v>
      </c>
      <c r="E237" t="n">
        <v>13.84</v>
      </c>
      <c r="F237" t="n">
        <v>10.52</v>
      </c>
      <c r="G237" t="n">
        <v>78.93000000000001</v>
      </c>
      <c r="H237" t="n">
        <v>1.16</v>
      </c>
      <c r="I237" t="n">
        <v>8</v>
      </c>
      <c r="J237" t="n">
        <v>314.3</v>
      </c>
      <c r="K237" t="n">
        <v>60.56</v>
      </c>
      <c r="L237" t="n">
        <v>20.5</v>
      </c>
      <c r="M237" t="n">
        <v>6</v>
      </c>
      <c r="N237" t="n">
        <v>93.25</v>
      </c>
      <c r="O237" t="n">
        <v>38998.53</v>
      </c>
      <c r="P237" t="n">
        <v>183.96</v>
      </c>
      <c r="Q237" t="n">
        <v>197.78</v>
      </c>
      <c r="R237" t="n">
        <v>31.47</v>
      </c>
      <c r="S237" t="n">
        <v>25.4</v>
      </c>
      <c r="T237" t="n">
        <v>2188.8</v>
      </c>
      <c r="U237" t="n">
        <v>0.8100000000000001</v>
      </c>
      <c r="V237" t="n">
        <v>0.88</v>
      </c>
      <c r="W237" t="n">
        <v>2.95</v>
      </c>
      <c r="X237" t="n">
        <v>0.13</v>
      </c>
      <c r="Y237" t="n">
        <v>1</v>
      </c>
      <c r="Z237" t="n">
        <v>10</v>
      </c>
    </row>
    <row r="238">
      <c r="A238" t="n">
        <v>79</v>
      </c>
      <c r="B238" t="n">
        <v>140</v>
      </c>
      <c r="C238" t="inlineStr">
        <is>
          <t xml:space="preserve">CONCLUIDO	</t>
        </is>
      </c>
      <c r="D238" t="n">
        <v>7.2266</v>
      </c>
      <c r="E238" t="n">
        <v>13.84</v>
      </c>
      <c r="F238" t="n">
        <v>10.52</v>
      </c>
      <c r="G238" t="n">
        <v>78.89</v>
      </c>
      <c r="H238" t="n">
        <v>1.17</v>
      </c>
      <c r="I238" t="n">
        <v>8</v>
      </c>
      <c r="J238" t="n">
        <v>314.86</v>
      </c>
      <c r="K238" t="n">
        <v>60.56</v>
      </c>
      <c r="L238" t="n">
        <v>20.75</v>
      </c>
      <c r="M238" t="n">
        <v>6</v>
      </c>
      <c r="N238" t="n">
        <v>93.55</v>
      </c>
      <c r="O238" t="n">
        <v>39066.8</v>
      </c>
      <c r="P238" t="n">
        <v>183.85</v>
      </c>
      <c r="Q238" t="n">
        <v>197.76</v>
      </c>
      <c r="R238" t="n">
        <v>31.39</v>
      </c>
      <c r="S238" t="n">
        <v>25.4</v>
      </c>
      <c r="T238" t="n">
        <v>2150.84</v>
      </c>
      <c r="U238" t="n">
        <v>0.8100000000000001</v>
      </c>
      <c r="V238" t="n">
        <v>0.88</v>
      </c>
      <c r="W238" t="n">
        <v>2.95</v>
      </c>
      <c r="X238" t="n">
        <v>0.13</v>
      </c>
      <c r="Y238" t="n">
        <v>1</v>
      </c>
      <c r="Z238" t="n">
        <v>10</v>
      </c>
    </row>
    <row r="239">
      <c r="A239" t="n">
        <v>80</v>
      </c>
      <c r="B239" t="n">
        <v>140</v>
      </c>
      <c r="C239" t="inlineStr">
        <is>
          <t xml:space="preserve">CONCLUIDO	</t>
        </is>
      </c>
      <c r="D239" t="n">
        <v>7.2231</v>
      </c>
      <c r="E239" t="n">
        <v>13.84</v>
      </c>
      <c r="F239" t="n">
        <v>10.53</v>
      </c>
      <c r="G239" t="n">
        <v>78.94</v>
      </c>
      <c r="H239" t="n">
        <v>1.19</v>
      </c>
      <c r="I239" t="n">
        <v>8</v>
      </c>
      <c r="J239" t="n">
        <v>315.41</v>
      </c>
      <c r="K239" t="n">
        <v>60.56</v>
      </c>
      <c r="L239" t="n">
        <v>21</v>
      </c>
      <c r="M239" t="n">
        <v>6</v>
      </c>
      <c r="N239" t="n">
        <v>93.86</v>
      </c>
      <c r="O239" t="n">
        <v>39135.2</v>
      </c>
      <c r="P239" t="n">
        <v>184</v>
      </c>
      <c r="Q239" t="n">
        <v>197.77</v>
      </c>
      <c r="R239" t="n">
        <v>31.69</v>
      </c>
      <c r="S239" t="n">
        <v>25.4</v>
      </c>
      <c r="T239" t="n">
        <v>2301.96</v>
      </c>
      <c r="U239" t="n">
        <v>0.8</v>
      </c>
      <c r="V239" t="n">
        <v>0.88</v>
      </c>
      <c r="W239" t="n">
        <v>2.95</v>
      </c>
      <c r="X239" t="n">
        <v>0.14</v>
      </c>
      <c r="Y239" t="n">
        <v>1</v>
      </c>
      <c r="Z239" t="n">
        <v>10</v>
      </c>
    </row>
    <row r="240">
      <c r="A240" t="n">
        <v>81</v>
      </c>
      <c r="B240" t="n">
        <v>140</v>
      </c>
      <c r="C240" t="inlineStr">
        <is>
          <t xml:space="preserve">CONCLUIDO	</t>
        </is>
      </c>
      <c r="D240" t="n">
        <v>7.2244</v>
      </c>
      <c r="E240" t="n">
        <v>13.84</v>
      </c>
      <c r="F240" t="n">
        <v>10.52</v>
      </c>
      <c r="G240" t="n">
        <v>78.92</v>
      </c>
      <c r="H240" t="n">
        <v>1.2</v>
      </c>
      <c r="I240" t="n">
        <v>8</v>
      </c>
      <c r="J240" t="n">
        <v>315.97</v>
      </c>
      <c r="K240" t="n">
        <v>60.56</v>
      </c>
      <c r="L240" t="n">
        <v>21.25</v>
      </c>
      <c r="M240" t="n">
        <v>6</v>
      </c>
      <c r="N240" t="n">
        <v>94.16</v>
      </c>
      <c r="O240" t="n">
        <v>39203.74</v>
      </c>
      <c r="P240" t="n">
        <v>183.81</v>
      </c>
      <c r="Q240" t="n">
        <v>197.75</v>
      </c>
      <c r="R240" t="n">
        <v>31.48</v>
      </c>
      <c r="S240" t="n">
        <v>25.4</v>
      </c>
      <c r="T240" t="n">
        <v>2193.77</v>
      </c>
      <c r="U240" t="n">
        <v>0.8100000000000001</v>
      </c>
      <c r="V240" t="n">
        <v>0.88</v>
      </c>
      <c r="W240" t="n">
        <v>2.95</v>
      </c>
      <c r="X240" t="n">
        <v>0.13</v>
      </c>
      <c r="Y240" t="n">
        <v>1</v>
      </c>
      <c r="Z240" t="n">
        <v>10</v>
      </c>
    </row>
    <row r="241">
      <c r="A241" t="n">
        <v>82</v>
      </c>
      <c r="B241" t="n">
        <v>140</v>
      </c>
      <c r="C241" t="inlineStr">
        <is>
          <t xml:space="preserve">CONCLUIDO	</t>
        </is>
      </c>
      <c r="D241" t="n">
        <v>7.2247</v>
      </c>
      <c r="E241" t="n">
        <v>13.84</v>
      </c>
      <c r="F241" t="n">
        <v>10.52</v>
      </c>
      <c r="G241" t="n">
        <v>78.92</v>
      </c>
      <c r="H241" t="n">
        <v>1.21</v>
      </c>
      <c r="I241" t="n">
        <v>8</v>
      </c>
      <c r="J241" t="n">
        <v>316.53</v>
      </c>
      <c r="K241" t="n">
        <v>60.56</v>
      </c>
      <c r="L241" t="n">
        <v>21.5</v>
      </c>
      <c r="M241" t="n">
        <v>6</v>
      </c>
      <c r="N241" t="n">
        <v>94.47</v>
      </c>
      <c r="O241" t="n">
        <v>39272.42</v>
      </c>
      <c r="P241" t="n">
        <v>183.67</v>
      </c>
      <c r="Q241" t="n">
        <v>197.76</v>
      </c>
      <c r="R241" t="n">
        <v>31.49</v>
      </c>
      <c r="S241" t="n">
        <v>25.4</v>
      </c>
      <c r="T241" t="n">
        <v>2201.96</v>
      </c>
      <c r="U241" t="n">
        <v>0.8100000000000001</v>
      </c>
      <c r="V241" t="n">
        <v>0.88</v>
      </c>
      <c r="W241" t="n">
        <v>2.95</v>
      </c>
      <c r="X241" t="n">
        <v>0.13</v>
      </c>
      <c r="Y241" t="n">
        <v>1</v>
      </c>
      <c r="Z241" t="n">
        <v>10</v>
      </c>
    </row>
    <row r="242">
      <c r="A242" t="n">
        <v>83</v>
      </c>
      <c r="B242" t="n">
        <v>140</v>
      </c>
      <c r="C242" t="inlineStr">
        <is>
          <t xml:space="preserve">CONCLUIDO	</t>
        </is>
      </c>
      <c r="D242" t="n">
        <v>7.2198</v>
      </c>
      <c r="E242" t="n">
        <v>13.85</v>
      </c>
      <c r="F242" t="n">
        <v>10.53</v>
      </c>
      <c r="G242" t="n">
        <v>78.98999999999999</v>
      </c>
      <c r="H242" t="n">
        <v>1.22</v>
      </c>
      <c r="I242" t="n">
        <v>8</v>
      </c>
      <c r="J242" t="n">
        <v>317.08</v>
      </c>
      <c r="K242" t="n">
        <v>60.56</v>
      </c>
      <c r="L242" t="n">
        <v>21.75</v>
      </c>
      <c r="M242" t="n">
        <v>6</v>
      </c>
      <c r="N242" t="n">
        <v>94.78</v>
      </c>
      <c r="O242" t="n">
        <v>39341.24</v>
      </c>
      <c r="P242" t="n">
        <v>183.67</v>
      </c>
      <c r="Q242" t="n">
        <v>197.78</v>
      </c>
      <c r="R242" t="n">
        <v>31.88</v>
      </c>
      <c r="S242" t="n">
        <v>25.4</v>
      </c>
      <c r="T242" t="n">
        <v>2394.09</v>
      </c>
      <c r="U242" t="n">
        <v>0.8</v>
      </c>
      <c r="V242" t="n">
        <v>0.88</v>
      </c>
      <c r="W242" t="n">
        <v>2.95</v>
      </c>
      <c r="X242" t="n">
        <v>0.14</v>
      </c>
      <c r="Y242" t="n">
        <v>1</v>
      </c>
      <c r="Z242" t="n">
        <v>10</v>
      </c>
    </row>
    <row r="243">
      <c r="A243" t="n">
        <v>84</v>
      </c>
      <c r="B243" t="n">
        <v>140</v>
      </c>
      <c r="C243" t="inlineStr">
        <is>
          <t xml:space="preserve">CONCLUIDO	</t>
        </is>
      </c>
      <c r="D243" t="n">
        <v>7.2588</v>
      </c>
      <c r="E243" t="n">
        <v>13.78</v>
      </c>
      <c r="F243" t="n">
        <v>10.51</v>
      </c>
      <c r="G243" t="n">
        <v>90.08</v>
      </c>
      <c r="H243" t="n">
        <v>1.23</v>
      </c>
      <c r="I243" t="n">
        <v>7</v>
      </c>
      <c r="J243" t="n">
        <v>317.64</v>
      </c>
      <c r="K243" t="n">
        <v>60.56</v>
      </c>
      <c r="L243" t="n">
        <v>22</v>
      </c>
      <c r="M243" t="n">
        <v>5</v>
      </c>
      <c r="N243" t="n">
        <v>95.09</v>
      </c>
      <c r="O243" t="n">
        <v>39410.2</v>
      </c>
      <c r="P243" t="n">
        <v>183.37</v>
      </c>
      <c r="Q243" t="n">
        <v>197.76</v>
      </c>
      <c r="R243" t="n">
        <v>31.1</v>
      </c>
      <c r="S243" t="n">
        <v>25.4</v>
      </c>
      <c r="T243" t="n">
        <v>2009.44</v>
      </c>
      <c r="U243" t="n">
        <v>0.82</v>
      </c>
      <c r="V243" t="n">
        <v>0.89</v>
      </c>
      <c r="W243" t="n">
        <v>2.95</v>
      </c>
      <c r="X243" t="n">
        <v>0.12</v>
      </c>
      <c r="Y243" t="n">
        <v>1</v>
      </c>
      <c r="Z243" t="n">
        <v>10</v>
      </c>
    </row>
    <row r="244">
      <c r="A244" t="n">
        <v>85</v>
      </c>
      <c r="B244" t="n">
        <v>140</v>
      </c>
      <c r="C244" t="inlineStr">
        <is>
          <t xml:space="preserve">CONCLUIDO	</t>
        </is>
      </c>
      <c r="D244" t="n">
        <v>7.2619</v>
      </c>
      <c r="E244" t="n">
        <v>13.77</v>
      </c>
      <c r="F244" t="n">
        <v>10.5</v>
      </c>
      <c r="G244" t="n">
        <v>90.03</v>
      </c>
      <c r="H244" t="n">
        <v>1.25</v>
      </c>
      <c r="I244" t="n">
        <v>7</v>
      </c>
      <c r="J244" t="n">
        <v>318.2</v>
      </c>
      <c r="K244" t="n">
        <v>60.56</v>
      </c>
      <c r="L244" t="n">
        <v>22.25</v>
      </c>
      <c r="M244" t="n">
        <v>5</v>
      </c>
      <c r="N244" t="n">
        <v>95.40000000000001</v>
      </c>
      <c r="O244" t="n">
        <v>39479.3</v>
      </c>
      <c r="P244" t="n">
        <v>183.59</v>
      </c>
      <c r="Q244" t="n">
        <v>197.78</v>
      </c>
      <c r="R244" t="n">
        <v>30.94</v>
      </c>
      <c r="S244" t="n">
        <v>25.4</v>
      </c>
      <c r="T244" t="n">
        <v>1931.6</v>
      </c>
      <c r="U244" t="n">
        <v>0.82</v>
      </c>
      <c r="V244" t="n">
        <v>0.89</v>
      </c>
      <c r="W244" t="n">
        <v>2.95</v>
      </c>
      <c r="X244" t="n">
        <v>0.11</v>
      </c>
      <c r="Y244" t="n">
        <v>1</v>
      </c>
      <c r="Z244" t="n">
        <v>10</v>
      </c>
    </row>
    <row r="245">
      <c r="A245" t="n">
        <v>86</v>
      </c>
      <c r="B245" t="n">
        <v>140</v>
      </c>
      <c r="C245" t="inlineStr">
        <is>
          <t xml:space="preserve">CONCLUIDO	</t>
        </is>
      </c>
      <c r="D245" t="n">
        <v>7.2585</v>
      </c>
      <c r="E245" t="n">
        <v>13.78</v>
      </c>
      <c r="F245" t="n">
        <v>10.51</v>
      </c>
      <c r="G245" t="n">
        <v>90.09</v>
      </c>
      <c r="H245" t="n">
        <v>1.26</v>
      </c>
      <c r="I245" t="n">
        <v>7</v>
      </c>
      <c r="J245" t="n">
        <v>318.76</v>
      </c>
      <c r="K245" t="n">
        <v>60.56</v>
      </c>
      <c r="L245" t="n">
        <v>22.5</v>
      </c>
      <c r="M245" t="n">
        <v>5</v>
      </c>
      <c r="N245" t="n">
        <v>95.70999999999999</v>
      </c>
      <c r="O245" t="n">
        <v>39548.54</v>
      </c>
      <c r="P245" t="n">
        <v>183.98</v>
      </c>
      <c r="Q245" t="n">
        <v>197.75</v>
      </c>
      <c r="R245" t="n">
        <v>31.16</v>
      </c>
      <c r="S245" t="n">
        <v>25.4</v>
      </c>
      <c r="T245" t="n">
        <v>2041.34</v>
      </c>
      <c r="U245" t="n">
        <v>0.82</v>
      </c>
      <c r="V245" t="n">
        <v>0.89</v>
      </c>
      <c r="W245" t="n">
        <v>2.95</v>
      </c>
      <c r="X245" t="n">
        <v>0.12</v>
      </c>
      <c r="Y245" t="n">
        <v>1</v>
      </c>
      <c r="Z245" t="n">
        <v>10</v>
      </c>
    </row>
    <row r="246">
      <c r="A246" t="n">
        <v>87</v>
      </c>
      <c r="B246" t="n">
        <v>140</v>
      </c>
      <c r="C246" t="inlineStr">
        <is>
          <t xml:space="preserve">CONCLUIDO	</t>
        </is>
      </c>
      <c r="D246" t="n">
        <v>7.2638</v>
      </c>
      <c r="E246" t="n">
        <v>13.77</v>
      </c>
      <c r="F246" t="n">
        <v>10.5</v>
      </c>
      <c r="G246" t="n">
        <v>90</v>
      </c>
      <c r="H246" t="n">
        <v>1.27</v>
      </c>
      <c r="I246" t="n">
        <v>7</v>
      </c>
      <c r="J246" t="n">
        <v>319.33</v>
      </c>
      <c r="K246" t="n">
        <v>60.56</v>
      </c>
      <c r="L246" t="n">
        <v>22.75</v>
      </c>
      <c r="M246" t="n">
        <v>5</v>
      </c>
      <c r="N246" t="n">
        <v>96.02</v>
      </c>
      <c r="O246" t="n">
        <v>39617.93</v>
      </c>
      <c r="P246" t="n">
        <v>183.89</v>
      </c>
      <c r="Q246" t="n">
        <v>197.76</v>
      </c>
      <c r="R246" t="n">
        <v>30.95</v>
      </c>
      <c r="S246" t="n">
        <v>25.4</v>
      </c>
      <c r="T246" t="n">
        <v>1935.66</v>
      </c>
      <c r="U246" t="n">
        <v>0.82</v>
      </c>
      <c r="V246" t="n">
        <v>0.89</v>
      </c>
      <c r="W246" t="n">
        <v>2.95</v>
      </c>
      <c r="X246" t="n">
        <v>0.11</v>
      </c>
      <c r="Y246" t="n">
        <v>1</v>
      </c>
      <c r="Z246" t="n">
        <v>10</v>
      </c>
    </row>
    <row r="247">
      <c r="A247" t="n">
        <v>88</v>
      </c>
      <c r="B247" t="n">
        <v>140</v>
      </c>
      <c r="C247" t="inlineStr">
        <is>
          <t xml:space="preserve">CONCLUIDO	</t>
        </is>
      </c>
      <c r="D247" t="n">
        <v>7.2625</v>
      </c>
      <c r="E247" t="n">
        <v>13.77</v>
      </c>
      <c r="F247" t="n">
        <v>10.5</v>
      </c>
      <c r="G247" t="n">
        <v>90.02</v>
      </c>
      <c r="H247" t="n">
        <v>1.28</v>
      </c>
      <c r="I247" t="n">
        <v>7</v>
      </c>
      <c r="J247" t="n">
        <v>319.89</v>
      </c>
      <c r="K247" t="n">
        <v>60.56</v>
      </c>
      <c r="L247" t="n">
        <v>23</v>
      </c>
      <c r="M247" t="n">
        <v>5</v>
      </c>
      <c r="N247" t="n">
        <v>96.34</v>
      </c>
      <c r="O247" t="n">
        <v>39687.46</v>
      </c>
      <c r="P247" t="n">
        <v>184.05</v>
      </c>
      <c r="Q247" t="n">
        <v>197.75</v>
      </c>
      <c r="R247" t="n">
        <v>30.89</v>
      </c>
      <c r="S247" t="n">
        <v>25.4</v>
      </c>
      <c r="T247" t="n">
        <v>1904.31</v>
      </c>
      <c r="U247" t="n">
        <v>0.82</v>
      </c>
      <c r="V247" t="n">
        <v>0.89</v>
      </c>
      <c r="W247" t="n">
        <v>2.95</v>
      </c>
      <c r="X247" t="n">
        <v>0.11</v>
      </c>
      <c r="Y247" t="n">
        <v>1</v>
      </c>
      <c r="Z247" t="n">
        <v>10</v>
      </c>
    </row>
    <row r="248">
      <c r="A248" t="n">
        <v>89</v>
      </c>
      <c r="B248" t="n">
        <v>140</v>
      </c>
      <c r="C248" t="inlineStr">
        <is>
          <t xml:space="preserve">CONCLUIDO	</t>
        </is>
      </c>
      <c r="D248" t="n">
        <v>7.2649</v>
      </c>
      <c r="E248" t="n">
        <v>13.76</v>
      </c>
      <c r="F248" t="n">
        <v>10.5</v>
      </c>
      <c r="G248" t="n">
        <v>89.98</v>
      </c>
      <c r="H248" t="n">
        <v>1.29</v>
      </c>
      <c r="I248" t="n">
        <v>7</v>
      </c>
      <c r="J248" t="n">
        <v>320.46</v>
      </c>
      <c r="K248" t="n">
        <v>60.56</v>
      </c>
      <c r="L248" t="n">
        <v>23.25</v>
      </c>
      <c r="M248" t="n">
        <v>5</v>
      </c>
      <c r="N248" t="n">
        <v>96.65000000000001</v>
      </c>
      <c r="O248" t="n">
        <v>39757.13</v>
      </c>
      <c r="P248" t="n">
        <v>184.02</v>
      </c>
      <c r="Q248" t="n">
        <v>197.77</v>
      </c>
      <c r="R248" t="n">
        <v>30.81</v>
      </c>
      <c r="S248" t="n">
        <v>25.4</v>
      </c>
      <c r="T248" t="n">
        <v>1865.77</v>
      </c>
      <c r="U248" t="n">
        <v>0.82</v>
      </c>
      <c r="V248" t="n">
        <v>0.89</v>
      </c>
      <c r="W248" t="n">
        <v>2.95</v>
      </c>
      <c r="X248" t="n">
        <v>0.11</v>
      </c>
      <c r="Y248" t="n">
        <v>1</v>
      </c>
      <c r="Z248" t="n">
        <v>10</v>
      </c>
    </row>
    <row r="249">
      <c r="A249" t="n">
        <v>90</v>
      </c>
      <c r="B249" t="n">
        <v>140</v>
      </c>
      <c r="C249" t="inlineStr">
        <is>
          <t xml:space="preserve">CONCLUIDO	</t>
        </is>
      </c>
      <c r="D249" t="n">
        <v>7.261</v>
      </c>
      <c r="E249" t="n">
        <v>13.77</v>
      </c>
      <c r="F249" t="n">
        <v>10.51</v>
      </c>
      <c r="G249" t="n">
        <v>90.05</v>
      </c>
      <c r="H249" t="n">
        <v>1.3</v>
      </c>
      <c r="I249" t="n">
        <v>7</v>
      </c>
      <c r="J249" t="n">
        <v>321.02</v>
      </c>
      <c r="K249" t="n">
        <v>60.56</v>
      </c>
      <c r="L249" t="n">
        <v>23.5</v>
      </c>
      <c r="M249" t="n">
        <v>5</v>
      </c>
      <c r="N249" t="n">
        <v>96.97</v>
      </c>
      <c r="O249" t="n">
        <v>39826.95</v>
      </c>
      <c r="P249" t="n">
        <v>184.19</v>
      </c>
      <c r="Q249" t="n">
        <v>197.75</v>
      </c>
      <c r="R249" t="n">
        <v>31.04</v>
      </c>
      <c r="S249" t="n">
        <v>25.4</v>
      </c>
      <c r="T249" t="n">
        <v>1981.5</v>
      </c>
      <c r="U249" t="n">
        <v>0.82</v>
      </c>
      <c r="V249" t="n">
        <v>0.89</v>
      </c>
      <c r="W249" t="n">
        <v>2.95</v>
      </c>
      <c r="X249" t="n">
        <v>0.12</v>
      </c>
      <c r="Y249" t="n">
        <v>1</v>
      </c>
      <c r="Z249" t="n">
        <v>10</v>
      </c>
    </row>
    <row r="250">
      <c r="A250" t="n">
        <v>91</v>
      </c>
      <c r="B250" t="n">
        <v>140</v>
      </c>
      <c r="C250" t="inlineStr">
        <is>
          <t xml:space="preserve">CONCLUIDO	</t>
        </is>
      </c>
      <c r="D250" t="n">
        <v>7.2576</v>
      </c>
      <c r="E250" t="n">
        <v>13.78</v>
      </c>
      <c r="F250" t="n">
        <v>10.51</v>
      </c>
      <c r="G250" t="n">
        <v>90.09999999999999</v>
      </c>
      <c r="H250" t="n">
        <v>1.32</v>
      </c>
      <c r="I250" t="n">
        <v>7</v>
      </c>
      <c r="J250" t="n">
        <v>321.59</v>
      </c>
      <c r="K250" t="n">
        <v>60.56</v>
      </c>
      <c r="L250" t="n">
        <v>23.75</v>
      </c>
      <c r="M250" t="n">
        <v>5</v>
      </c>
      <c r="N250" t="n">
        <v>97.28</v>
      </c>
      <c r="O250" t="n">
        <v>39896.91</v>
      </c>
      <c r="P250" t="n">
        <v>184.37</v>
      </c>
      <c r="Q250" t="n">
        <v>197.75</v>
      </c>
      <c r="R250" t="n">
        <v>31.17</v>
      </c>
      <c r="S250" t="n">
        <v>25.4</v>
      </c>
      <c r="T250" t="n">
        <v>2046.6</v>
      </c>
      <c r="U250" t="n">
        <v>0.8100000000000001</v>
      </c>
      <c r="V250" t="n">
        <v>0.89</v>
      </c>
      <c r="W250" t="n">
        <v>2.95</v>
      </c>
      <c r="X250" t="n">
        <v>0.12</v>
      </c>
      <c r="Y250" t="n">
        <v>1</v>
      </c>
      <c r="Z250" t="n">
        <v>10</v>
      </c>
    </row>
    <row r="251">
      <c r="A251" t="n">
        <v>92</v>
      </c>
      <c r="B251" t="n">
        <v>140</v>
      </c>
      <c r="C251" t="inlineStr">
        <is>
          <t xml:space="preserve">CONCLUIDO	</t>
        </is>
      </c>
      <c r="D251" t="n">
        <v>7.255</v>
      </c>
      <c r="E251" t="n">
        <v>13.78</v>
      </c>
      <c r="F251" t="n">
        <v>10.52</v>
      </c>
      <c r="G251" t="n">
        <v>90.15000000000001</v>
      </c>
      <c r="H251" t="n">
        <v>1.33</v>
      </c>
      <c r="I251" t="n">
        <v>7</v>
      </c>
      <c r="J251" t="n">
        <v>322.16</v>
      </c>
      <c r="K251" t="n">
        <v>60.56</v>
      </c>
      <c r="L251" t="n">
        <v>24</v>
      </c>
      <c r="M251" t="n">
        <v>5</v>
      </c>
      <c r="N251" t="n">
        <v>97.59999999999999</v>
      </c>
      <c r="O251" t="n">
        <v>39967.02</v>
      </c>
      <c r="P251" t="n">
        <v>184.54</v>
      </c>
      <c r="Q251" t="n">
        <v>197.75</v>
      </c>
      <c r="R251" t="n">
        <v>31.32</v>
      </c>
      <c r="S251" t="n">
        <v>25.4</v>
      </c>
      <c r="T251" t="n">
        <v>2118.94</v>
      </c>
      <c r="U251" t="n">
        <v>0.8100000000000001</v>
      </c>
      <c r="V251" t="n">
        <v>0.88</v>
      </c>
      <c r="W251" t="n">
        <v>2.95</v>
      </c>
      <c r="X251" t="n">
        <v>0.13</v>
      </c>
      <c r="Y251" t="n">
        <v>1</v>
      </c>
      <c r="Z251" t="n">
        <v>10</v>
      </c>
    </row>
    <row r="252">
      <c r="A252" t="n">
        <v>93</v>
      </c>
      <c r="B252" t="n">
        <v>140</v>
      </c>
      <c r="C252" t="inlineStr">
        <is>
          <t xml:space="preserve">CONCLUIDO	</t>
        </is>
      </c>
      <c r="D252" t="n">
        <v>7.26</v>
      </c>
      <c r="E252" t="n">
        <v>13.77</v>
      </c>
      <c r="F252" t="n">
        <v>10.51</v>
      </c>
      <c r="G252" t="n">
        <v>90.06</v>
      </c>
      <c r="H252" t="n">
        <v>1.34</v>
      </c>
      <c r="I252" t="n">
        <v>7</v>
      </c>
      <c r="J252" t="n">
        <v>322.73</v>
      </c>
      <c r="K252" t="n">
        <v>60.56</v>
      </c>
      <c r="L252" t="n">
        <v>24.25</v>
      </c>
      <c r="M252" t="n">
        <v>5</v>
      </c>
      <c r="N252" t="n">
        <v>97.92</v>
      </c>
      <c r="O252" t="n">
        <v>40037.28</v>
      </c>
      <c r="P252" t="n">
        <v>184.29</v>
      </c>
      <c r="Q252" t="n">
        <v>197.77</v>
      </c>
      <c r="R252" t="n">
        <v>31.03</v>
      </c>
      <c r="S252" t="n">
        <v>25.4</v>
      </c>
      <c r="T252" t="n">
        <v>1976.06</v>
      </c>
      <c r="U252" t="n">
        <v>0.82</v>
      </c>
      <c r="V252" t="n">
        <v>0.89</v>
      </c>
      <c r="W252" t="n">
        <v>2.95</v>
      </c>
      <c r="X252" t="n">
        <v>0.12</v>
      </c>
      <c r="Y252" t="n">
        <v>1</v>
      </c>
      <c r="Z252" t="n">
        <v>10</v>
      </c>
    </row>
    <row r="253">
      <c r="A253" t="n">
        <v>94</v>
      </c>
      <c r="B253" t="n">
        <v>140</v>
      </c>
      <c r="C253" t="inlineStr">
        <is>
          <t xml:space="preserve">CONCLUIDO	</t>
        </is>
      </c>
      <c r="D253" t="n">
        <v>7.2589</v>
      </c>
      <c r="E253" t="n">
        <v>13.78</v>
      </c>
      <c r="F253" t="n">
        <v>10.51</v>
      </c>
      <c r="G253" t="n">
        <v>90.08</v>
      </c>
      <c r="H253" t="n">
        <v>1.35</v>
      </c>
      <c r="I253" t="n">
        <v>7</v>
      </c>
      <c r="J253" t="n">
        <v>323.3</v>
      </c>
      <c r="K253" t="n">
        <v>60.56</v>
      </c>
      <c r="L253" t="n">
        <v>24.5</v>
      </c>
      <c r="M253" t="n">
        <v>5</v>
      </c>
      <c r="N253" t="n">
        <v>98.23999999999999</v>
      </c>
      <c r="O253" t="n">
        <v>40107.81</v>
      </c>
      <c r="P253" t="n">
        <v>184.24</v>
      </c>
      <c r="Q253" t="n">
        <v>197.75</v>
      </c>
      <c r="R253" t="n">
        <v>31.06</v>
      </c>
      <c r="S253" t="n">
        <v>25.4</v>
      </c>
      <c r="T253" t="n">
        <v>1993.27</v>
      </c>
      <c r="U253" t="n">
        <v>0.82</v>
      </c>
      <c r="V253" t="n">
        <v>0.89</v>
      </c>
      <c r="W253" t="n">
        <v>2.95</v>
      </c>
      <c r="X253" t="n">
        <v>0.12</v>
      </c>
      <c r="Y253" t="n">
        <v>1</v>
      </c>
      <c r="Z253" t="n">
        <v>10</v>
      </c>
    </row>
    <row r="254">
      <c r="A254" t="n">
        <v>95</v>
      </c>
      <c r="B254" t="n">
        <v>140</v>
      </c>
      <c r="C254" t="inlineStr">
        <is>
          <t xml:space="preserve">CONCLUIDO	</t>
        </is>
      </c>
      <c r="D254" t="n">
        <v>7.2579</v>
      </c>
      <c r="E254" t="n">
        <v>13.78</v>
      </c>
      <c r="F254" t="n">
        <v>10.51</v>
      </c>
      <c r="G254" t="n">
        <v>90.09999999999999</v>
      </c>
      <c r="H254" t="n">
        <v>1.36</v>
      </c>
      <c r="I254" t="n">
        <v>7</v>
      </c>
      <c r="J254" t="n">
        <v>323.87</v>
      </c>
      <c r="K254" t="n">
        <v>60.56</v>
      </c>
      <c r="L254" t="n">
        <v>24.75</v>
      </c>
      <c r="M254" t="n">
        <v>5</v>
      </c>
      <c r="N254" t="n">
        <v>98.56999999999999</v>
      </c>
      <c r="O254" t="n">
        <v>40178.37</v>
      </c>
      <c r="P254" t="n">
        <v>184.16</v>
      </c>
      <c r="Q254" t="n">
        <v>197.75</v>
      </c>
      <c r="R254" t="n">
        <v>31.13</v>
      </c>
      <c r="S254" t="n">
        <v>25.4</v>
      </c>
      <c r="T254" t="n">
        <v>2023.84</v>
      </c>
      <c r="U254" t="n">
        <v>0.82</v>
      </c>
      <c r="V254" t="n">
        <v>0.89</v>
      </c>
      <c r="W254" t="n">
        <v>2.95</v>
      </c>
      <c r="X254" t="n">
        <v>0.12</v>
      </c>
      <c r="Y254" t="n">
        <v>1</v>
      </c>
      <c r="Z254" t="n">
        <v>10</v>
      </c>
    </row>
    <row r="255">
      <c r="A255" t="n">
        <v>96</v>
      </c>
      <c r="B255" t="n">
        <v>140</v>
      </c>
      <c r="C255" t="inlineStr">
        <is>
          <t xml:space="preserve">CONCLUIDO	</t>
        </is>
      </c>
      <c r="D255" t="n">
        <v>7.257</v>
      </c>
      <c r="E255" t="n">
        <v>13.78</v>
      </c>
      <c r="F255" t="n">
        <v>10.51</v>
      </c>
      <c r="G255" t="n">
        <v>90.11</v>
      </c>
      <c r="H255" t="n">
        <v>1.37</v>
      </c>
      <c r="I255" t="n">
        <v>7</v>
      </c>
      <c r="J255" t="n">
        <v>324.44</v>
      </c>
      <c r="K255" t="n">
        <v>60.56</v>
      </c>
      <c r="L255" t="n">
        <v>25</v>
      </c>
      <c r="M255" t="n">
        <v>5</v>
      </c>
      <c r="N255" t="n">
        <v>98.89</v>
      </c>
      <c r="O255" t="n">
        <v>40249.08</v>
      </c>
      <c r="P255" t="n">
        <v>184.16</v>
      </c>
      <c r="Q255" t="n">
        <v>197.75</v>
      </c>
      <c r="R255" t="n">
        <v>31.16</v>
      </c>
      <c r="S255" t="n">
        <v>25.4</v>
      </c>
      <c r="T255" t="n">
        <v>2040.71</v>
      </c>
      <c r="U255" t="n">
        <v>0.82</v>
      </c>
      <c r="V255" t="n">
        <v>0.89</v>
      </c>
      <c r="W255" t="n">
        <v>2.95</v>
      </c>
      <c r="X255" t="n">
        <v>0.12</v>
      </c>
      <c r="Y255" t="n">
        <v>1</v>
      </c>
      <c r="Z255" t="n">
        <v>10</v>
      </c>
    </row>
    <row r="256">
      <c r="A256" t="n">
        <v>97</v>
      </c>
      <c r="B256" t="n">
        <v>140</v>
      </c>
      <c r="C256" t="inlineStr">
        <is>
          <t xml:space="preserve">CONCLUIDO	</t>
        </is>
      </c>
      <c r="D256" t="n">
        <v>7.256</v>
      </c>
      <c r="E256" t="n">
        <v>13.78</v>
      </c>
      <c r="F256" t="n">
        <v>10.52</v>
      </c>
      <c r="G256" t="n">
        <v>90.13</v>
      </c>
      <c r="H256" t="n">
        <v>1.38</v>
      </c>
      <c r="I256" t="n">
        <v>7</v>
      </c>
      <c r="J256" t="n">
        <v>325.02</v>
      </c>
      <c r="K256" t="n">
        <v>60.56</v>
      </c>
      <c r="L256" t="n">
        <v>25.25</v>
      </c>
      <c r="M256" t="n">
        <v>5</v>
      </c>
      <c r="N256" t="n">
        <v>99.20999999999999</v>
      </c>
      <c r="O256" t="n">
        <v>40319.95</v>
      </c>
      <c r="P256" t="n">
        <v>184.12</v>
      </c>
      <c r="Q256" t="n">
        <v>197.76</v>
      </c>
      <c r="R256" t="n">
        <v>31.29</v>
      </c>
      <c r="S256" t="n">
        <v>25.4</v>
      </c>
      <c r="T256" t="n">
        <v>2105.27</v>
      </c>
      <c r="U256" t="n">
        <v>0.8100000000000001</v>
      </c>
      <c r="V256" t="n">
        <v>0.88</v>
      </c>
      <c r="W256" t="n">
        <v>2.95</v>
      </c>
      <c r="X256" t="n">
        <v>0.12</v>
      </c>
      <c r="Y256" t="n">
        <v>1</v>
      </c>
      <c r="Z256" t="n">
        <v>10</v>
      </c>
    </row>
    <row r="257">
      <c r="A257" t="n">
        <v>98</v>
      </c>
      <c r="B257" t="n">
        <v>140</v>
      </c>
      <c r="C257" t="inlineStr">
        <is>
          <t xml:space="preserve">CONCLUIDO	</t>
        </is>
      </c>
      <c r="D257" t="n">
        <v>7.2576</v>
      </c>
      <c r="E257" t="n">
        <v>13.78</v>
      </c>
      <c r="F257" t="n">
        <v>10.51</v>
      </c>
      <c r="G257" t="n">
        <v>90.09999999999999</v>
      </c>
      <c r="H257" t="n">
        <v>1.4</v>
      </c>
      <c r="I257" t="n">
        <v>7</v>
      </c>
      <c r="J257" t="n">
        <v>325.59</v>
      </c>
      <c r="K257" t="n">
        <v>60.56</v>
      </c>
      <c r="L257" t="n">
        <v>25.5</v>
      </c>
      <c r="M257" t="n">
        <v>5</v>
      </c>
      <c r="N257" t="n">
        <v>99.54000000000001</v>
      </c>
      <c r="O257" t="n">
        <v>40390.96</v>
      </c>
      <c r="P257" t="n">
        <v>184</v>
      </c>
      <c r="Q257" t="n">
        <v>197.79</v>
      </c>
      <c r="R257" t="n">
        <v>31.19</v>
      </c>
      <c r="S257" t="n">
        <v>25.4</v>
      </c>
      <c r="T257" t="n">
        <v>2055.02</v>
      </c>
      <c r="U257" t="n">
        <v>0.8100000000000001</v>
      </c>
      <c r="V257" t="n">
        <v>0.89</v>
      </c>
      <c r="W257" t="n">
        <v>2.95</v>
      </c>
      <c r="X257" t="n">
        <v>0.12</v>
      </c>
      <c r="Y257" t="n">
        <v>1</v>
      </c>
      <c r="Z257" t="n">
        <v>10</v>
      </c>
    </row>
    <row r="258">
      <c r="A258" t="n">
        <v>99</v>
      </c>
      <c r="B258" t="n">
        <v>140</v>
      </c>
      <c r="C258" t="inlineStr">
        <is>
          <t xml:space="preserve">CONCLUIDO	</t>
        </is>
      </c>
      <c r="D258" t="n">
        <v>7.2566</v>
      </c>
      <c r="E258" t="n">
        <v>13.78</v>
      </c>
      <c r="F258" t="n">
        <v>10.51</v>
      </c>
      <c r="G258" t="n">
        <v>90.12</v>
      </c>
      <c r="H258" t="n">
        <v>1.41</v>
      </c>
      <c r="I258" t="n">
        <v>7</v>
      </c>
      <c r="J258" t="n">
        <v>326.17</v>
      </c>
      <c r="K258" t="n">
        <v>60.56</v>
      </c>
      <c r="L258" t="n">
        <v>25.75</v>
      </c>
      <c r="M258" t="n">
        <v>5</v>
      </c>
      <c r="N258" t="n">
        <v>99.87</v>
      </c>
      <c r="O258" t="n">
        <v>40462.13</v>
      </c>
      <c r="P258" t="n">
        <v>183.88</v>
      </c>
      <c r="Q258" t="n">
        <v>197.75</v>
      </c>
      <c r="R258" t="n">
        <v>31.22</v>
      </c>
      <c r="S258" t="n">
        <v>25.4</v>
      </c>
      <c r="T258" t="n">
        <v>2069.83</v>
      </c>
      <c r="U258" t="n">
        <v>0.8100000000000001</v>
      </c>
      <c r="V258" t="n">
        <v>0.88</v>
      </c>
      <c r="W258" t="n">
        <v>2.95</v>
      </c>
      <c r="X258" t="n">
        <v>0.12</v>
      </c>
      <c r="Y258" t="n">
        <v>1</v>
      </c>
      <c r="Z258" t="n">
        <v>10</v>
      </c>
    </row>
    <row r="259">
      <c r="A259" t="n">
        <v>100</v>
      </c>
      <c r="B259" t="n">
        <v>140</v>
      </c>
      <c r="C259" t="inlineStr">
        <is>
          <t xml:space="preserve">CONCLUIDO	</t>
        </is>
      </c>
      <c r="D259" t="n">
        <v>7.2597</v>
      </c>
      <c r="E259" t="n">
        <v>13.77</v>
      </c>
      <c r="F259" t="n">
        <v>10.51</v>
      </c>
      <c r="G259" t="n">
        <v>90.06999999999999</v>
      </c>
      <c r="H259" t="n">
        <v>1.42</v>
      </c>
      <c r="I259" t="n">
        <v>7</v>
      </c>
      <c r="J259" t="n">
        <v>326.75</v>
      </c>
      <c r="K259" t="n">
        <v>60.56</v>
      </c>
      <c r="L259" t="n">
        <v>26</v>
      </c>
      <c r="M259" t="n">
        <v>5</v>
      </c>
      <c r="N259" t="n">
        <v>100.2</v>
      </c>
      <c r="O259" t="n">
        <v>40533.46</v>
      </c>
      <c r="P259" t="n">
        <v>183.67</v>
      </c>
      <c r="Q259" t="n">
        <v>197.75</v>
      </c>
      <c r="R259" t="n">
        <v>31.05</v>
      </c>
      <c r="S259" t="n">
        <v>25.4</v>
      </c>
      <c r="T259" t="n">
        <v>1986.28</v>
      </c>
      <c r="U259" t="n">
        <v>0.82</v>
      </c>
      <c r="V259" t="n">
        <v>0.89</v>
      </c>
      <c r="W259" t="n">
        <v>2.95</v>
      </c>
      <c r="X259" t="n">
        <v>0.12</v>
      </c>
      <c r="Y259" t="n">
        <v>1</v>
      </c>
      <c r="Z259" t="n">
        <v>10</v>
      </c>
    </row>
    <row r="260">
      <c r="A260" t="n">
        <v>101</v>
      </c>
      <c r="B260" t="n">
        <v>140</v>
      </c>
      <c r="C260" t="inlineStr">
        <is>
          <t xml:space="preserve">CONCLUIDO	</t>
        </is>
      </c>
      <c r="D260" t="n">
        <v>7.2973</v>
      </c>
      <c r="E260" t="n">
        <v>13.7</v>
      </c>
      <c r="F260" t="n">
        <v>10.49</v>
      </c>
      <c r="G260" t="n">
        <v>104.89</v>
      </c>
      <c r="H260" t="n">
        <v>1.43</v>
      </c>
      <c r="I260" t="n">
        <v>6</v>
      </c>
      <c r="J260" t="n">
        <v>327.33</v>
      </c>
      <c r="K260" t="n">
        <v>60.56</v>
      </c>
      <c r="L260" t="n">
        <v>26.25</v>
      </c>
      <c r="M260" t="n">
        <v>4</v>
      </c>
      <c r="N260" t="n">
        <v>100.52</v>
      </c>
      <c r="O260" t="n">
        <v>40604.94</v>
      </c>
      <c r="P260" t="n">
        <v>183.22</v>
      </c>
      <c r="Q260" t="n">
        <v>197.77</v>
      </c>
      <c r="R260" t="n">
        <v>30.52</v>
      </c>
      <c r="S260" t="n">
        <v>25.4</v>
      </c>
      <c r="T260" t="n">
        <v>1724.81</v>
      </c>
      <c r="U260" t="n">
        <v>0.83</v>
      </c>
      <c r="V260" t="n">
        <v>0.89</v>
      </c>
      <c r="W260" t="n">
        <v>2.95</v>
      </c>
      <c r="X260" t="n">
        <v>0.1</v>
      </c>
      <c r="Y260" t="n">
        <v>1</v>
      </c>
      <c r="Z260" t="n">
        <v>10</v>
      </c>
    </row>
    <row r="261">
      <c r="A261" t="n">
        <v>102</v>
      </c>
      <c r="B261" t="n">
        <v>140</v>
      </c>
      <c r="C261" t="inlineStr">
        <is>
          <t xml:space="preserve">CONCLUIDO	</t>
        </is>
      </c>
      <c r="D261" t="n">
        <v>7.2999</v>
      </c>
      <c r="E261" t="n">
        <v>13.7</v>
      </c>
      <c r="F261" t="n">
        <v>10.48</v>
      </c>
      <c r="G261" t="n">
        <v>104.84</v>
      </c>
      <c r="H261" t="n">
        <v>1.44</v>
      </c>
      <c r="I261" t="n">
        <v>6</v>
      </c>
      <c r="J261" t="n">
        <v>327.91</v>
      </c>
      <c r="K261" t="n">
        <v>60.56</v>
      </c>
      <c r="L261" t="n">
        <v>26.5</v>
      </c>
      <c r="M261" t="n">
        <v>4</v>
      </c>
      <c r="N261" t="n">
        <v>100.86</v>
      </c>
      <c r="O261" t="n">
        <v>40676.58</v>
      </c>
      <c r="P261" t="n">
        <v>183.28</v>
      </c>
      <c r="Q261" t="n">
        <v>197.78</v>
      </c>
      <c r="R261" t="n">
        <v>30.37</v>
      </c>
      <c r="S261" t="n">
        <v>25.4</v>
      </c>
      <c r="T261" t="n">
        <v>1652.79</v>
      </c>
      <c r="U261" t="n">
        <v>0.84</v>
      </c>
      <c r="V261" t="n">
        <v>0.89</v>
      </c>
      <c r="W261" t="n">
        <v>2.95</v>
      </c>
      <c r="X261" t="n">
        <v>0.09</v>
      </c>
      <c r="Y261" t="n">
        <v>1</v>
      </c>
      <c r="Z261" t="n">
        <v>10</v>
      </c>
    </row>
    <row r="262">
      <c r="A262" t="n">
        <v>103</v>
      </c>
      <c r="B262" t="n">
        <v>140</v>
      </c>
      <c r="C262" t="inlineStr">
        <is>
          <t xml:space="preserve">CONCLUIDO	</t>
        </is>
      </c>
      <c r="D262" t="n">
        <v>7.3008</v>
      </c>
      <c r="E262" t="n">
        <v>13.7</v>
      </c>
      <c r="F262" t="n">
        <v>10.48</v>
      </c>
      <c r="G262" t="n">
        <v>104.83</v>
      </c>
      <c r="H262" t="n">
        <v>1.45</v>
      </c>
      <c r="I262" t="n">
        <v>6</v>
      </c>
      <c r="J262" t="n">
        <v>328.49</v>
      </c>
      <c r="K262" t="n">
        <v>60.56</v>
      </c>
      <c r="L262" t="n">
        <v>26.75</v>
      </c>
      <c r="M262" t="n">
        <v>4</v>
      </c>
      <c r="N262" t="n">
        <v>101.19</v>
      </c>
      <c r="O262" t="n">
        <v>40748.37</v>
      </c>
      <c r="P262" t="n">
        <v>183.34</v>
      </c>
      <c r="Q262" t="n">
        <v>197.76</v>
      </c>
      <c r="R262" t="n">
        <v>30.24</v>
      </c>
      <c r="S262" t="n">
        <v>25.4</v>
      </c>
      <c r="T262" t="n">
        <v>1583.85</v>
      </c>
      <c r="U262" t="n">
        <v>0.84</v>
      </c>
      <c r="V262" t="n">
        <v>0.89</v>
      </c>
      <c r="W262" t="n">
        <v>2.95</v>
      </c>
      <c r="X262" t="n">
        <v>0.09</v>
      </c>
      <c r="Y262" t="n">
        <v>1</v>
      </c>
      <c r="Z262" t="n">
        <v>10</v>
      </c>
    </row>
    <row r="263">
      <c r="A263" t="n">
        <v>104</v>
      </c>
      <c r="B263" t="n">
        <v>140</v>
      </c>
      <c r="C263" t="inlineStr">
        <is>
          <t xml:space="preserve">CONCLUIDO	</t>
        </is>
      </c>
      <c r="D263" t="n">
        <v>7.3022</v>
      </c>
      <c r="E263" t="n">
        <v>13.69</v>
      </c>
      <c r="F263" t="n">
        <v>10.48</v>
      </c>
      <c r="G263" t="n">
        <v>104.8</v>
      </c>
      <c r="H263" t="n">
        <v>1.46</v>
      </c>
      <c r="I263" t="n">
        <v>6</v>
      </c>
      <c r="J263" t="n">
        <v>329.08</v>
      </c>
      <c r="K263" t="n">
        <v>60.56</v>
      </c>
      <c r="L263" t="n">
        <v>27</v>
      </c>
      <c r="M263" t="n">
        <v>4</v>
      </c>
      <c r="N263" t="n">
        <v>101.52</v>
      </c>
      <c r="O263" t="n">
        <v>40820.32</v>
      </c>
      <c r="P263" t="n">
        <v>183.48</v>
      </c>
      <c r="Q263" t="n">
        <v>197.75</v>
      </c>
      <c r="R263" t="n">
        <v>30.16</v>
      </c>
      <c r="S263" t="n">
        <v>25.4</v>
      </c>
      <c r="T263" t="n">
        <v>1547.4</v>
      </c>
      <c r="U263" t="n">
        <v>0.84</v>
      </c>
      <c r="V263" t="n">
        <v>0.89</v>
      </c>
      <c r="W263" t="n">
        <v>2.95</v>
      </c>
      <c r="X263" t="n">
        <v>0.09</v>
      </c>
      <c r="Y263" t="n">
        <v>1</v>
      </c>
      <c r="Z263" t="n">
        <v>10</v>
      </c>
    </row>
    <row r="264">
      <c r="A264" t="n">
        <v>105</v>
      </c>
      <c r="B264" t="n">
        <v>140</v>
      </c>
      <c r="C264" t="inlineStr">
        <is>
          <t xml:space="preserve">CONCLUIDO	</t>
        </is>
      </c>
      <c r="D264" t="n">
        <v>7.2985</v>
      </c>
      <c r="E264" t="n">
        <v>13.7</v>
      </c>
      <c r="F264" t="n">
        <v>10.49</v>
      </c>
      <c r="G264" t="n">
        <v>104.87</v>
      </c>
      <c r="H264" t="n">
        <v>1.47</v>
      </c>
      <c r="I264" t="n">
        <v>6</v>
      </c>
      <c r="J264" t="n">
        <v>329.66</v>
      </c>
      <c r="K264" t="n">
        <v>60.56</v>
      </c>
      <c r="L264" t="n">
        <v>27.25</v>
      </c>
      <c r="M264" t="n">
        <v>4</v>
      </c>
      <c r="N264" t="n">
        <v>101.86</v>
      </c>
      <c r="O264" t="n">
        <v>40892.44</v>
      </c>
      <c r="P264" t="n">
        <v>183.78</v>
      </c>
      <c r="Q264" t="n">
        <v>197.76</v>
      </c>
      <c r="R264" t="n">
        <v>30.39</v>
      </c>
      <c r="S264" t="n">
        <v>25.4</v>
      </c>
      <c r="T264" t="n">
        <v>1661.91</v>
      </c>
      <c r="U264" t="n">
        <v>0.84</v>
      </c>
      <c r="V264" t="n">
        <v>0.89</v>
      </c>
      <c r="W264" t="n">
        <v>2.95</v>
      </c>
      <c r="X264" t="n">
        <v>0.1</v>
      </c>
      <c r="Y264" t="n">
        <v>1</v>
      </c>
      <c r="Z264" t="n">
        <v>10</v>
      </c>
    </row>
    <row r="265">
      <c r="A265" t="n">
        <v>106</v>
      </c>
      <c r="B265" t="n">
        <v>140</v>
      </c>
      <c r="C265" t="inlineStr">
        <is>
          <t xml:space="preserve">CONCLUIDO	</t>
        </is>
      </c>
      <c r="D265" t="n">
        <v>7.2987</v>
      </c>
      <c r="E265" t="n">
        <v>13.7</v>
      </c>
      <c r="F265" t="n">
        <v>10.49</v>
      </c>
      <c r="G265" t="n">
        <v>104.87</v>
      </c>
      <c r="H265" t="n">
        <v>1.48</v>
      </c>
      <c r="I265" t="n">
        <v>6</v>
      </c>
      <c r="J265" t="n">
        <v>330.25</v>
      </c>
      <c r="K265" t="n">
        <v>60.56</v>
      </c>
      <c r="L265" t="n">
        <v>27.5</v>
      </c>
      <c r="M265" t="n">
        <v>4</v>
      </c>
      <c r="N265" t="n">
        <v>102.19</v>
      </c>
      <c r="O265" t="n">
        <v>40964.71</v>
      </c>
      <c r="P265" t="n">
        <v>183.92</v>
      </c>
      <c r="Q265" t="n">
        <v>197.8</v>
      </c>
      <c r="R265" t="n">
        <v>30.38</v>
      </c>
      <c r="S265" t="n">
        <v>25.4</v>
      </c>
      <c r="T265" t="n">
        <v>1655.52</v>
      </c>
      <c r="U265" t="n">
        <v>0.84</v>
      </c>
      <c r="V265" t="n">
        <v>0.89</v>
      </c>
      <c r="W265" t="n">
        <v>2.95</v>
      </c>
      <c r="X265" t="n">
        <v>0.1</v>
      </c>
      <c r="Y265" t="n">
        <v>1</v>
      </c>
      <c r="Z265" t="n">
        <v>10</v>
      </c>
    </row>
    <row r="266">
      <c r="A266" t="n">
        <v>107</v>
      </c>
      <c r="B266" t="n">
        <v>140</v>
      </c>
      <c r="C266" t="inlineStr">
        <is>
          <t xml:space="preserve">CONCLUIDO	</t>
        </is>
      </c>
      <c r="D266" t="n">
        <v>7.3018</v>
      </c>
      <c r="E266" t="n">
        <v>13.7</v>
      </c>
      <c r="F266" t="n">
        <v>10.48</v>
      </c>
      <c r="G266" t="n">
        <v>104.81</v>
      </c>
      <c r="H266" t="n">
        <v>1.49</v>
      </c>
      <c r="I266" t="n">
        <v>6</v>
      </c>
      <c r="J266" t="n">
        <v>330.83</v>
      </c>
      <c r="K266" t="n">
        <v>60.56</v>
      </c>
      <c r="L266" t="n">
        <v>27.75</v>
      </c>
      <c r="M266" t="n">
        <v>4</v>
      </c>
      <c r="N266" t="n">
        <v>102.53</v>
      </c>
      <c r="O266" t="n">
        <v>41037.15</v>
      </c>
      <c r="P266" t="n">
        <v>184.14</v>
      </c>
      <c r="Q266" t="n">
        <v>197.76</v>
      </c>
      <c r="R266" t="n">
        <v>30.28</v>
      </c>
      <c r="S266" t="n">
        <v>25.4</v>
      </c>
      <c r="T266" t="n">
        <v>1603.62</v>
      </c>
      <c r="U266" t="n">
        <v>0.84</v>
      </c>
      <c r="V266" t="n">
        <v>0.89</v>
      </c>
      <c r="W266" t="n">
        <v>2.95</v>
      </c>
      <c r="X266" t="n">
        <v>0.09</v>
      </c>
      <c r="Y266" t="n">
        <v>1</v>
      </c>
      <c r="Z266" t="n">
        <v>10</v>
      </c>
    </row>
    <row r="267">
      <c r="A267" t="n">
        <v>108</v>
      </c>
      <c r="B267" t="n">
        <v>140</v>
      </c>
      <c r="C267" t="inlineStr">
        <is>
          <t xml:space="preserve">CONCLUIDO	</t>
        </is>
      </c>
      <c r="D267" t="n">
        <v>7.2968</v>
      </c>
      <c r="E267" t="n">
        <v>13.7</v>
      </c>
      <c r="F267" t="n">
        <v>10.49</v>
      </c>
      <c r="G267" t="n">
        <v>104.9</v>
      </c>
      <c r="H267" t="n">
        <v>1.51</v>
      </c>
      <c r="I267" t="n">
        <v>6</v>
      </c>
      <c r="J267" t="n">
        <v>331.42</v>
      </c>
      <c r="K267" t="n">
        <v>60.56</v>
      </c>
      <c r="L267" t="n">
        <v>28</v>
      </c>
      <c r="M267" t="n">
        <v>4</v>
      </c>
      <c r="N267" t="n">
        <v>102.87</v>
      </c>
      <c r="O267" t="n">
        <v>41109.75</v>
      </c>
      <c r="P267" t="n">
        <v>184.45</v>
      </c>
      <c r="Q267" t="n">
        <v>197.76</v>
      </c>
      <c r="R267" t="n">
        <v>30.45</v>
      </c>
      <c r="S267" t="n">
        <v>25.4</v>
      </c>
      <c r="T267" t="n">
        <v>1693.53</v>
      </c>
      <c r="U267" t="n">
        <v>0.83</v>
      </c>
      <c r="V267" t="n">
        <v>0.89</v>
      </c>
      <c r="W267" t="n">
        <v>2.95</v>
      </c>
      <c r="X267" t="n">
        <v>0.1</v>
      </c>
      <c r="Y267" t="n">
        <v>1</v>
      </c>
      <c r="Z267" t="n">
        <v>10</v>
      </c>
    </row>
    <row r="268">
      <c r="A268" t="n">
        <v>109</v>
      </c>
      <c r="B268" t="n">
        <v>140</v>
      </c>
      <c r="C268" t="inlineStr">
        <is>
          <t xml:space="preserve">CONCLUIDO	</t>
        </is>
      </c>
      <c r="D268" t="n">
        <v>7.2979</v>
      </c>
      <c r="E268" t="n">
        <v>13.7</v>
      </c>
      <c r="F268" t="n">
        <v>10.49</v>
      </c>
      <c r="G268" t="n">
        <v>104.88</v>
      </c>
      <c r="H268" t="n">
        <v>1.52</v>
      </c>
      <c r="I268" t="n">
        <v>6</v>
      </c>
      <c r="J268" t="n">
        <v>332.01</v>
      </c>
      <c r="K268" t="n">
        <v>60.56</v>
      </c>
      <c r="L268" t="n">
        <v>28.25</v>
      </c>
      <c r="M268" t="n">
        <v>4</v>
      </c>
      <c r="N268" t="n">
        <v>103.21</v>
      </c>
      <c r="O268" t="n">
        <v>41182.52</v>
      </c>
      <c r="P268" t="n">
        <v>184.66</v>
      </c>
      <c r="Q268" t="n">
        <v>197.79</v>
      </c>
      <c r="R268" t="n">
        <v>30.45</v>
      </c>
      <c r="S268" t="n">
        <v>25.4</v>
      </c>
      <c r="T268" t="n">
        <v>1691.41</v>
      </c>
      <c r="U268" t="n">
        <v>0.83</v>
      </c>
      <c r="V268" t="n">
        <v>0.89</v>
      </c>
      <c r="W268" t="n">
        <v>2.95</v>
      </c>
      <c r="X268" t="n">
        <v>0.1</v>
      </c>
      <c r="Y268" t="n">
        <v>1</v>
      </c>
      <c r="Z268" t="n">
        <v>10</v>
      </c>
    </row>
    <row r="269">
      <c r="A269" t="n">
        <v>110</v>
      </c>
      <c r="B269" t="n">
        <v>140</v>
      </c>
      <c r="C269" t="inlineStr">
        <is>
          <t xml:space="preserve">CONCLUIDO	</t>
        </is>
      </c>
      <c r="D269" t="n">
        <v>7.3005</v>
      </c>
      <c r="E269" t="n">
        <v>13.7</v>
      </c>
      <c r="F269" t="n">
        <v>10.48</v>
      </c>
      <c r="G269" t="n">
        <v>104.83</v>
      </c>
      <c r="H269" t="n">
        <v>1.53</v>
      </c>
      <c r="I269" t="n">
        <v>6</v>
      </c>
      <c r="J269" t="n">
        <v>332.6</v>
      </c>
      <c r="K269" t="n">
        <v>60.56</v>
      </c>
      <c r="L269" t="n">
        <v>28.5</v>
      </c>
      <c r="M269" t="n">
        <v>4</v>
      </c>
      <c r="N269" t="n">
        <v>103.55</v>
      </c>
      <c r="O269" t="n">
        <v>41255.45</v>
      </c>
      <c r="P269" t="n">
        <v>184.56</v>
      </c>
      <c r="Q269" t="n">
        <v>197.76</v>
      </c>
      <c r="R269" t="n">
        <v>30.3</v>
      </c>
      <c r="S269" t="n">
        <v>25.4</v>
      </c>
      <c r="T269" t="n">
        <v>1615.54</v>
      </c>
      <c r="U269" t="n">
        <v>0.84</v>
      </c>
      <c r="V269" t="n">
        <v>0.89</v>
      </c>
      <c r="W269" t="n">
        <v>2.95</v>
      </c>
      <c r="X269" t="n">
        <v>0.09</v>
      </c>
      <c r="Y269" t="n">
        <v>1</v>
      </c>
      <c r="Z269" t="n">
        <v>10</v>
      </c>
    </row>
    <row r="270">
      <c r="A270" t="n">
        <v>111</v>
      </c>
      <c r="B270" t="n">
        <v>140</v>
      </c>
      <c r="C270" t="inlineStr">
        <is>
          <t xml:space="preserve">CONCLUIDO	</t>
        </is>
      </c>
      <c r="D270" t="n">
        <v>7.3027</v>
      </c>
      <c r="E270" t="n">
        <v>13.69</v>
      </c>
      <c r="F270" t="n">
        <v>10.48</v>
      </c>
      <c r="G270" t="n">
        <v>104.79</v>
      </c>
      <c r="H270" t="n">
        <v>1.54</v>
      </c>
      <c r="I270" t="n">
        <v>6</v>
      </c>
      <c r="J270" t="n">
        <v>333.2</v>
      </c>
      <c r="K270" t="n">
        <v>60.56</v>
      </c>
      <c r="L270" t="n">
        <v>28.75</v>
      </c>
      <c r="M270" t="n">
        <v>4</v>
      </c>
      <c r="N270" t="n">
        <v>103.89</v>
      </c>
      <c r="O270" t="n">
        <v>41328.54</v>
      </c>
      <c r="P270" t="n">
        <v>184.46</v>
      </c>
      <c r="Q270" t="n">
        <v>197.79</v>
      </c>
      <c r="R270" t="n">
        <v>30.08</v>
      </c>
      <c r="S270" t="n">
        <v>25.4</v>
      </c>
      <c r="T270" t="n">
        <v>1507.83</v>
      </c>
      <c r="U270" t="n">
        <v>0.84</v>
      </c>
      <c r="V270" t="n">
        <v>0.89</v>
      </c>
      <c r="W270" t="n">
        <v>2.95</v>
      </c>
      <c r="X270" t="n">
        <v>0.09</v>
      </c>
      <c r="Y270" t="n">
        <v>1</v>
      </c>
      <c r="Z270" t="n">
        <v>10</v>
      </c>
    </row>
    <row r="271">
      <c r="A271" t="n">
        <v>112</v>
      </c>
      <c r="B271" t="n">
        <v>140</v>
      </c>
      <c r="C271" t="inlineStr">
        <is>
          <t xml:space="preserve">CONCLUIDO	</t>
        </is>
      </c>
      <c r="D271" t="n">
        <v>7.301</v>
      </c>
      <c r="E271" t="n">
        <v>13.7</v>
      </c>
      <c r="F271" t="n">
        <v>10.48</v>
      </c>
      <c r="G271" t="n">
        <v>104.82</v>
      </c>
      <c r="H271" t="n">
        <v>1.55</v>
      </c>
      <c r="I271" t="n">
        <v>6</v>
      </c>
      <c r="J271" t="n">
        <v>333.79</v>
      </c>
      <c r="K271" t="n">
        <v>60.56</v>
      </c>
      <c r="L271" t="n">
        <v>29</v>
      </c>
      <c r="M271" t="n">
        <v>4</v>
      </c>
      <c r="N271" t="n">
        <v>104.24</v>
      </c>
      <c r="O271" t="n">
        <v>41401.93</v>
      </c>
      <c r="P271" t="n">
        <v>184.7</v>
      </c>
      <c r="Q271" t="n">
        <v>197.75</v>
      </c>
      <c r="R271" t="n">
        <v>30.22</v>
      </c>
      <c r="S271" t="n">
        <v>25.4</v>
      </c>
      <c r="T271" t="n">
        <v>1577.93</v>
      </c>
      <c r="U271" t="n">
        <v>0.84</v>
      </c>
      <c r="V271" t="n">
        <v>0.89</v>
      </c>
      <c r="W271" t="n">
        <v>2.95</v>
      </c>
      <c r="X271" t="n">
        <v>0.09</v>
      </c>
      <c r="Y271" t="n">
        <v>1</v>
      </c>
      <c r="Z271" t="n">
        <v>10</v>
      </c>
    </row>
    <row r="272">
      <c r="A272" t="n">
        <v>113</v>
      </c>
      <c r="B272" t="n">
        <v>140</v>
      </c>
      <c r="C272" t="inlineStr">
        <is>
          <t xml:space="preserve">CONCLUIDO	</t>
        </is>
      </c>
      <c r="D272" t="n">
        <v>7.2988</v>
      </c>
      <c r="E272" t="n">
        <v>13.7</v>
      </c>
      <c r="F272" t="n">
        <v>10.49</v>
      </c>
      <c r="G272" t="n">
        <v>104.86</v>
      </c>
      <c r="H272" t="n">
        <v>1.56</v>
      </c>
      <c r="I272" t="n">
        <v>6</v>
      </c>
      <c r="J272" t="n">
        <v>334.39</v>
      </c>
      <c r="K272" t="n">
        <v>60.56</v>
      </c>
      <c r="L272" t="n">
        <v>29.25</v>
      </c>
      <c r="M272" t="n">
        <v>4</v>
      </c>
      <c r="N272" t="n">
        <v>104.58</v>
      </c>
      <c r="O272" t="n">
        <v>41475.37</v>
      </c>
      <c r="P272" t="n">
        <v>184.83</v>
      </c>
      <c r="Q272" t="n">
        <v>197.75</v>
      </c>
      <c r="R272" t="n">
        <v>30.38</v>
      </c>
      <c r="S272" t="n">
        <v>25.4</v>
      </c>
      <c r="T272" t="n">
        <v>1653.71</v>
      </c>
      <c r="U272" t="n">
        <v>0.84</v>
      </c>
      <c r="V272" t="n">
        <v>0.89</v>
      </c>
      <c r="W272" t="n">
        <v>2.95</v>
      </c>
      <c r="X272" t="n">
        <v>0.1</v>
      </c>
      <c r="Y272" t="n">
        <v>1</v>
      </c>
      <c r="Z272" t="n">
        <v>10</v>
      </c>
    </row>
    <row r="273">
      <c r="A273" t="n">
        <v>114</v>
      </c>
      <c r="B273" t="n">
        <v>140</v>
      </c>
      <c r="C273" t="inlineStr">
        <is>
          <t xml:space="preserve">CONCLUIDO	</t>
        </is>
      </c>
      <c r="D273" t="n">
        <v>7.2994</v>
      </c>
      <c r="E273" t="n">
        <v>13.7</v>
      </c>
      <c r="F273" t="n">
        <v>10.49</v>
      </c>
      <c r="G273" t="n">
        <v>104.85</v>
      </c>
      <c r="H273" t="n">
        <v>1.57</v>
      </c>
      <c r="I273" t="n">
        <v>6</v>
      </c>
      <c r="J273" t="n">
        <v>334.98</v>
      </c>
      <c r="K273" t="n">
        <v>60.56</v>
      </c>
      <c r="L273" t="n">
        <v>29.5</v>
      </c>
      <c r="M273" t="n">
        <v>4</v>
      </c>
      <c r="N273" t="n">
        <v>104.93</v>
      </c>
      <c r="O273" t="n">
        <v>41548.98</v>
      </c>
      <c r="P273" t="n">
        <v>184.91</v>
      </c>
      <c r="Q273" t="n">
        <v>197.76</v>
      </c>
      <c r="R273" t="n">
        <v>30.36</v>
      </c>
      <c r="S273" t="n">
        <v>25.4</v>
      </c>
      <c r="T273" t="n">
        <v>1648.48</v>
      </c>
      <c r="U273" t="n">
        <v>0.84</v>
      </c>
      <c r="V273" t="n">
        <v>0.89</v>
      </c>
      <c r="W273" t="n">
        <v>2.95</v>
      </c>
      <c r="X273" t="n">
        <v>0.1</v>
      </c>
      <c r="Y273" t="n">
        <v>1</v>
      </c>
      <c r="Z273" t="n">
        <v>10</v>
      </c>
    </row>
    <row r="274">
      <c r="A274" t="n">
        <v>115</v>
      </c>
      <c r="B274" t="n">
        <v>140</v>
      </c>
      <c r="C274" t="inlineStr">
        <is>
          <t xml:space="preserve">CONCLUIDO	</t>
        </is>
      </c>
      <c r="D274" t="n">
        <v>7.2994</v>
      </c>
      <c r="E274" t="n">
        <v>13.7</v>
      </c>
      <c r="F274" t="n">
        <v>10.49</v>
      </c>
      <c r="G274" t="n">
        <v>104.85</v>
      </c>
      <c r="H274" t="n">
        <v>1.58</v>
      </c>
      <c r="I274" t="n">
        <v>6</v>
      </c>
      <c r="J274" t="n">
        <v>335.58</v>
      </c>
      <c r="K274" t="n">
        <v>60.56</v>
      </c>
      <c r="L274" t="n">
        <v>29.75</v>
      </c>
      <c r="M274" t="n">
        <v>4</v>
      </c>
      <c r="N274" t="n">
        <v>105.28</v>
      </c>
      <c r="O274" t="n">
        <v>41622.76</v>
      </c>
      <c r="P274" t="n">
        <v>184.84</v>
      </c>
      <c r="Q274" t="n">
        <v>197.75</v>
      </c>
      <c r="R274" t="n">
        <v>30.4</v>
      </c>
      <c r="S274" t="n">
        <v>25.4</v>
      </c>
      <c r="T274" t="n">
        <v>1668.28</v>
      </c>
      <c r="U274" t="n">
        <v>0.84</v>
      </c>
      <c r="V274" t="n">
        <v>0.89</v>
      </c>
      <c r="W274" t="n">
        <v>2.95</v>
      </c>
      <c r="X274" t="n">
        <v>0.1</v>
      </c>
      <c r="Y274" t="n">
        <v>1</v>
      </c>
      <c r="Z274" t="n">
        <v>10</v>
      </c>
    </row>
    <row r="275">
      <c r="A275" t="n">
        <v>116</v>
      </c>
      <c r="B275" t="n">
        <v>140</v>
      </c>
      <c r="C275" t="inlineStr">
        <is>
          <t xml:space="preserve">CONCLUIDO	</t>
        </is>
      </c>
      <c r="D275" t="n">
        <v>7.2988</v>
      </c>
      <c r="E275" t="n">
        <v>13.7</v>
      </c>
      <c r="F275" t="n">
        <v>10.49</v>
      </c>
      <c r="G275" t="n">
        <v>104.86</v>
      </c>
      <c r="H275" t="n">
        <v>1.59</v>
      </c>
      <c r="I275" t="n">
        <v>6</v>
      </c>
      <c r="J275" t="n">
        <v>336.18</v>
      </c>
      <c r="K275" t="n">
        <v>60.56</v>
      </c>
      <c r="L275" t="n">
        <v>30</v>
      </c>
      <c r="M275" t="n">
        <v>4</v>
      </c>
      <c r="N275" t="n">
        <v>105.63</v>
      </c>
      <c r="O275" t="n">
        <v>41696.71</v>
      </c>
      <c r="P275" t="n">
        <v>184.94</v>
      </c>
      <c r="Q275" t="n">
        <v>197.75</v>
      </c>
      <c r="R275" t="n">
        <v>30.43</v>
      </c>
      <c r="S275" t="n">
        <v>25.4</v>
      </c>
      <c r="T275" t="n">
        <v>1680.38</v>
      </c>
      <c r="U275" t="n">
        <v>0.83</v>
      </c>
      <c r="V275" t="n">
        <v>0.89</v>
      </c>
      <c r="W275" t="n">
        <v>2.95</v>
      </c>
      <c r="X275" t="n">
        <v>0.1</v>
      </c>
      <c r="Y275" t="n">
        <v>1</v>
      </c>
      <c r="Z275" t="n">
        <v>10</v>
      </c>
    </row>
    <row r="276">
      <c r="A276" t="n">
        <v>117</v>
      </c>
      <c r="B276" t="n">
        <v>140</v>
      </c>
      <c r="C276" t="inlineStr">
        <is>
          <t xml:space="preserve">CONCLUIDO	</t>
        </is>
      </c>
      <c r="D276" t="n">
        <v>7.299</v>
      </c>
      <c r="E276" t="n">
        <v>13.7</v>
      </c>
      <c r="F276" t="n">
        <v>10.49</v>
      </c>
      <c r="G276" t="n">
        <v>104.86</v>
      </c>
      <c r="H276" t="n">
        <v>1.6</v>
      </c>
      <c r="I276" t="n">
        <v>6</v>
      </c>
      <c r="J276" t="n">
        <v>336.78</v>
      </c>
      <c r="K276" t="n">
        <v>60.56</v>
      </c>
      <c r="L276" t="n">
        <v>30.25</v>
      </c>
      <c r="M276" t="n">
        <v>4</v>
      </c>
      <c r="N276" t="n">
        <v>105.98</v>
      </c>
      <c r="O276" t="n">
        <v>41770.83</v>
      </c>
      <c r="P276" t="n">
        <v>184.96</v>
      </c>
      <c r="Q276" t="n">
        <v>197.75</v>
      </c>
      <c r="R276" t="n">
        <v>30.41</v>
      </c>
      <c r="S276" t="n">
        <v>25.4</v>
      </c>
      <c r="T276" t="n">
        <v>1673.25</v>
      </c>
      <c r="U276" t="n">
        <v>0.84</v>
      </c>
      <c r="V276" t="n">
        <v>0.89</v>
      </c>
      <c r="W276" t="n">
        <v>2.95</v>
      </c>
      <c r="X276" t="n">
        <v>0.1</v>
      </c>
      <c r="Y276" t="n">
        <v>1</v>
      </c>
      <c r="Z276" t="n">
        <v>10</v>
      </c>
    </row>
    <row r="277">
      <c r="A277" t="n">
        <v>118</v>
      </c>
      <c r="B277" t="n">
        <v>140</v>
      </c>
      <c r="C277" t="inlineStr">
        <is>
          <t xml:space="preserve">CONCLUIDO	</t>
        </is>
      </c>
      <c r="D277" t="n">
        <v>7.299</v>
      </c>
      <c r="E277" t="n">
        <v>13.7</v>
      </c>
      <c r="F277" t="n">
        <v>10.49</v>
      </c>
      <c r="G277" t="n">
        <v>104.86</v>
      </c>
      <c r="H277" t="n">
        <v>1.61</v>
      </c>
      <c r="I277" t="n">
        <v>6</v>
      </c>
      <c r="J277" t="n">
        <v>337.39</v>
      </c>
      <c r="K277" t="n">
        <v>60.56</v>
      </c>
      <c r="L277" t="n">
        <v>30.5</v>
      </c>
      <c r="M277" t="n">
        <v>4</v>
      </c>
      <c r="N277" t="n">
        <v>106.33</v>
      </c>
      <c r="O277" t="n">
        <v>41845.13</v>
      </c>
      <c r="P277" t="n">
        <v>184.98</v>
      </c>
      <c r="Q277" t="n">
        <v>197.75</v>
      </c>
      <c r="R277" t="n">
        <v>30.34</v>
      </c>
      <c r="S277" t="n">
        <v>25.4</v>
      </c>
      <c r="T277" t="n">
        <v>1638.14</v>
      </c>
      <c r="U277" t="n">
        <v>0.84</v>
      </c>
      <c r="V277" t="n">
        <v>0.89</v>
      </c>
      <c r="W277" t="n">
        <v>2.95</v>
      </c>
      <c r="X277" t="n">
        <v>0.1</v>
      </c>
      <c r="Y277" t="n">
        <v>1</v>
      </c>
      <c r="Z277" t="n">
        <v>10</v>
      </c>
    </row>
    <row r="278">
      <c r="A278" t="n">
        <v>119</v>
      </c>
      <c r="B278" t="n">
        <v>140</v>
      </c>
      <c r="C278" t="inlineStr">
        <is>
          <t xml:space="preserve">CONCLUIDO	</t>
        </is>
      </c>
      <c r="D278" t="n">
        <v>7.2997</v>
      </c>
      <c r="E278" t="n">
        <v>13.7</v>
      </c>
      <c r="F278" t="n">
        <v>10.48</v>
      </c>
      <c r="G278" t="n">
        <v>104.85</v>
      </c>
      <c r="H278" t="n">
        <v>1.62</v>
      </c>
      <c r="I278" t="n">
        <v>6</v>
      </c>
      <c r="J278" t="n">
        <v>337.99</v>
      </c>
      <c r="K278" t="n">
        <v>60.56</v>
      </c>
      <c r="L278" t="n">
        <v>30.75</v>
      </c>
      <c r="M278" t="n">
        <v>4</v>
      </c>
      <c r="N278" t="n">
        <v>106.68</v>
      </c>
      <c r="O278" t="n">
        <v>41919.61</v>
      </c>
      <c r="P278" t="n">
        <v>184.88</v>
      </c>
      <c r="Q278" t="n">
        <v>197.77</v>
      </c>
      <c r="R278" t="n">
        <v>30.4</v>
      </c>
      <c r="S278" t="n">
        <v>25.4</v>
      </c>
      <c r="T278" t="n">
        <v>1664.53</v>
      </c>
      <c r="U278" t="n">
        <v>0.84</v>
      </c>
      <c r="V278" t="n">
        <v>0.89</v>
      </c>
      <c r="W278" t="n">
        <v>2.95</v>
      </c>
      <c r="X278" t="n">
        <v>0.09</v>
      </c>
      <c r="Y278" t="n">
        <v>1</v>
      </c>
      <c r="Z278" t="n">
        <v>10</v>
      </c>
    </row>
    <row r="279">
      <c r="A279" t="n">
        <v>120</v>
      </c>
      <c r="B279" t="n">
        <v>140</v>
      </c>
      <c r="C279" t="inlineStr">
        <is>
          <t xml:space="preserve">CONCLUIDO	</t>
        </is>
      </c>
      <c r="D279" t="n">
        <v>7.2988</v>
      </c>
      <c r="E279" t="n">
        <v>13.7</v>
      </c>
      <c r="F279" t="n">
        <v>10.49</v>
      </c>
      <c r="G279" t="n">
        <v>104.86</v>
      </c>
      <c r="H279" t="n">
        <v>1.63</v>
      </c>
      <c r="I279" t="n">
        <v>6</v>
      </c>
      <c r="J279" t="n">
        <v>338.59</v>
      </c>
      <c r="K279" t="n">
        <v>60.56</v>
      </c>
      <c r="L279" t="n">
        <v>31</v>
      </c>
      <c r="M279" t="n">
        <v>4</v>
      </c>
      <c r="N279" t="n">
        <v>107.04</v>
      </c>
      <c r="O279" t="n">
        <v>41994.26</v>
      </c>
      <c r="P279" t="n">
        <v>184.87</v>
      </c>
      <c r="Q279" t="n">
        <v>197.76</v>
      </c>
      <c r="R279" t="n">
        <v>30.33</v>
      </c>
      <c r="S279" t="n">
        <v>25.4</v>
      </c>
      <c r="T279" t="n">
        <v>1629.23</v>
      </c>
      <c r="U279" t="n">
        <v>0.84</v>
      </c>
      <c r="V279" t="n">
        <v>0.89</v>
      </c>
      <c r="W279" t="n">
        <v>2.95</v>
      </c>
      <c r="X279" t="n">
        <v>0.1</v>
      </c>
      <c r="Y279" t="n">
        <v>1</v>
      </c>
      <c r="Z279" t="n">
        <v>10</v>
      </c>
    </row>
    <row r="280">
      <c r="A280" t="n">
        <v>121</v>
      </c>
      <c r="B280" t="n">
        <v>140</v>
      </c>
      <c r="C280" t="inlineStr">
        <is>
          <t xml:space="preserve">CONCLUIDO	</t>
        </is>
      </c>
      <c r="D280" t="n">
        <v>7.2991</v>
      </c>
      <c r="E280" t="n">
        <v>13.7</v>
      </c>
      <c r="F280" t="n">
        <v>10.49</v>
      </c>
      <c r="G280" t="n">
        <v>104.86</v>
      </c>
      <c r="H280" t="n">
        <v>1.64</v>
      </c>
      <c r="I280" t="n">
        <v>6</v>
      </c>
      <c r="J280" t="n">
        <v>339.2</v>
      </c>
      <c r="K280" t="n">
        <v>60.56</v>
      </c>
      <c r="L280" t="n">
        <v>31.25</v>
      </c>
      <c r="M280" t="n">
        <v>4</v>
      </c>
      <c r="N280" t="n">
        <v>107.4</v>
      </c>
      <c r="O280" t="n">
        <v>42069.09</v>
      </c>
      <c r="P280" t="n">
        <v>184.82</v>
      </c>
      <c r="Q280" t="n">
        <v>197.76</v>
      </c>
      <c r="R280" t="n">
        <v>30.32</v>
      </c>
      <c r="S280" t="n">
        <v>25.4</v>
      </c>
      <c r="T280" t="n">
        <v>1627.06</v>
      </c>
      <c r="U280" t="n">
        <v>0.84</v>
      </c>
      <c r="V280" t="n">
        <v>0.89</v>
      </c>
      <c r="W280" t="n">
        <v>2.95</v>
      </c>
      <c r="X280" t="n">
        <v>0.1</v>
      </c>
      <c r="Y280" t="n">
        <v>1</v>
      </c>
      <c r="Z280" t="n">
        <v>10</v>
      </c>
    </row>
    <row r="281">
      <c r="A281" t="n">
        <v>122</v>
      </c>
      <c r="B281" t="n">
        <v>140</v>
      </c>
      <c r="C281" t="inlineStr">
        <is>
          <t xml:space="preserve">CONCLUIDO	</t>
        </is>
      </c>
      <c r="D281" t="n">
        <v>7.2975</v>
      </c>
      <c r="E281" t="n">
        <v>13.7</v>
      </c>
      <c r="F281" t="n">
        <v>10.49</v>
      </c>
      <c r="G281" t="n">
        <v>104.89</v>
      </c>
      <c r="H281" t="n">
        <v>1.65</v>
      </c>
      <c r="I281" t="n">
        <v>6</v>
      </c>
      <c r="J281" t="n">
        <v>339.81</v>
      </c>
      <c r="K281" t="n">
        <v>60.56</v>
      </c>
      <c r="L281" t="n">
        <v>31.5</v>
      </c>
      <c r="M281" t="n">
        <v>4</v>
      </c>
      <c r="N281" t="n">
        <v>107.75</v>
      </c>
      <c r="O281" t="n">
        <v>42144.11</v>
      </c>
      <c r="P281" t="n">
        <v>184.78</v>
      </c>
      <c r="Q281" t="n">
        <v>197.76</v>
      </c>
      <c r="R281" t="n">
        <v>30.4</v>
      </c>
      <c r="S281" t="n">
        <v>25.4</v>
      </c>
      <c r="T281" t="n">
        <v>1666.9</v>
      </c>
      <c r="U281" t="n">
        <v>0.84</v>
      </c>
      <c r="V281" t="n">
        <v>0.89</v>
      </c>
      <c r="W281" t="n">
        <v>2.95</v>
      </c>
      <c r="X281" t="n">
        <v>0.1</v>
      </c>
      <c r="Y281" t="n">
        <v>1</v>
      </c>
      <c r="Z281" t="n">
        <v>10</v>
      </c>
    </row>
    <row r="282">
      <c r="A282" t="n">
        <v>123</v>
      </c>
      <c r="B282" t="n">
        <v>140</v>
      </c>
      <c r="C282" t="inlineStr">
        <is>
          <t xml:space="preserve">CONCLUIDO	</t>
        </is>
      </c>
      <c r="D282" t="n">
        <v>7.2984</v>
      </c>
      <c r="E282" t="n">
        <v>13.7</v>
      </c>
      <c r="F282" t="n">
        <v>10.49</v>
      </c>
      <c r="G282" t="n">
        <v>104.87</v>
      </c>
      <c r="H282" t="n">
        <v>1.66</v>
      </c>
      <c r="I282" t="n">
        <v>6</v>
      </c>
      <c r="J282" t="n">
        <v>340.42</v>
      </c>
      <c r="K282" t="n">
        <v>60.56</v>
      </c>
      <c r="L282" t="n">
        <v>31.75</v>
      </c>
      <c r="M282" t="n">
        <v>4</v>
      </c>
      <c r="N282" t="n">
        <v>108.11</v>
      </c>
      <c r="O282" t="n">
        <v>42219.3</v>
      </c>
      <c r="P282" t="n">
        <v>184.66</v>
      </c>
      <c r="Q282" t="n">
        <v>197.76</v>
      </c>
      <c r="R282" t="n">
        <v>30.33</v>
      </c>
      <c r="S282" t="n">
        <v>25.4</v>
      </c>
      <c r="T282" t="n">
        <v>1632.61</v>
      </c>
      <c r="U282" t="n">
        <v>0.84</v>
      </c>
      <c r="V282" t="n">
        <v>0.89</v>
      </c>
      <c r="W282" t="n">
        <v>2.95</v>
      </c>
      <c r="X282" t="n">
        <v>0.1</v>
      </c>
      <c r="Y282" t="n">
        <v>1</v>
      </c>
      <c r="Z282" t="n">
        <v>10</v>
      </c>
    </row>
    <row r="283">
      <c r="A283" t="n">
        <v>124</v>
      </c>
      <c r="B283" t="n">
        <v>140</v>
      </c>
      <c r="C283" t="inlineStr">
        <is>
          <t xml:space="preserve">CONCLUIDO	</t>
        </is>
      </c>
      <c r="D283" t="n">
        <v>7.2988</v>
      </c>
      <c r="E283" t="n">
        <v>13.7</v>
      </c>
      <c r="F283" t="n">
        <v>10.49</v>
      </c>
      <c r="G283" t="n">
        <v>104.86</v>
      </c>
      <c r="H283" t="n">
        <v>1.67</v>
      </c>
      <c r="I283" t="n">
        <v>6</v>
      </c>
      <c r="J283" t="n">
        <v>341.03</v>
      </c>
      <c r="K283" t="n">
        <v>60.56</v>
      </c>
      <c r="L283" t="n">
        <v>32</v>
      </c>
      <c r="M283" t="n">
        <v>4</v>
      </c>
      <c r="N283" t="n">
        <v>108.48</v>
      </c>
      <c r="O283" t="n">
        <v>42294.68</v>
      </c>
      <c r="P283" t="n">
        <v>184.64</v>
      </c>
      <c r="Q283" t="n">
        <v>197.75</v>
      </c>
      <c r="R283" t="n">
        <v>30.4</v>
      </c>
      <c r="S283" t="n">
        <v>25.4</v>
      </c>
      <c r="T283" t="n">
        <v>1665.94</v>
      </c>
      <c r="U283" t="n">
        <v>0.84</v>
      </c>
      <c r="V283" t="n">
        <v>0.89</v>
      </c>
      <c r="W283" t="n">
        <v>2.95</v>
      </c>
      <c r="X283" t="n">
        <v>0.1</v>
      </c>
      <c r="Y283" t="n">
        <v>1</v>
      </c>
      <c r="Z283" t="n">
        <v>10</v>
      </c>
    </row>
    <row r="284">
      <c r="A284" t="n">
        <v>125</v>
      </c>
      <c r="B284" t="n">
        <v>140</v>
      </c>
      <c r="C284" t="inlineStr">
        <is>
          <t xml:space="preserve">CONCLUIDO	</t>
        </is>
      </c>
      <c r="D284" t="n">
        <v>7.3018</v>
      </c>
      <c r="E284" t="n">
        <v>13.7</v>
      </c>
      <c r="F284" t="n">
        <v>10.48</v>
      </c>
      <c r="G284" t="n">
        <v>104.81</v>
      </c>
      <c r="H284" t="n">
        <v>1.68</v>
      </c>
      <c r="I284" t="n">
        <v>6</v>
      </c>
      <c r="J284" t="n">
        <v>341.64</v>
      </c>
      <c r="K284" t="n">
        <v>60.56</v>
      </c>
      <c r="L284" t="n">
        <v>32.25</v>
      </c>
      <c r="M284" t="n">
        <v>4</v>
      </c>
      <c r="N284" t="n">
        <v>108.84</v>
      </c>
      <c r="O284" t="n">
        <v>42370.23</v>
      </c>
      <c r="P284" t="n">
        <v>184.42</v>
      </c>
      <c r="Q284" t="n">
        <v>197.75</v>
      </c>
      <c r="R284" t="n">
        <v>30.28</v>
      </c>
      <c r="S284" t="n">
        <v>25.4</v>
      </c>
      <c r="T284" t="n">
        <v>1607.25</v>
      </c>
      <c r="U284" t="n">
        <v>0.84</v>
      </c>
      <c r="V284" t="n">
        <v>0.89</v>
      </c>
      <c r="W284" t="n">
        <v>2.95</v>
      </c>
      <c r="X284" t="n">
        <v>0.09</v>
      </c>
      <c r="Y284" t="n">
        <v>1</v>
      </c>
      <c r="Z284" t="n">
        <v>10</v>
      </c>
    </row>
    <row r="285">
      <c r="A285" t="n">
        <v>126</v>
      </c>
      <c r="B285" t="n">
        <v>140</v>
      </c>
      <c r="C285" t="inlineStr">
        <is>
          <t xml:space="preserve">CONCLUIDO	</t>
        </is>
      </c>
      <c r="D285" t="n">
        <v>7.2975</v>
      </c>
      <c r="E285" t="n">
        <v>13.7</v>
      </c>
      <c r="F285" t="n">
        <v>10.49</v>
      </c>
      <c r="G285" t="n">
        <v>104.89</v>
      </c>
      <c r="H285" t="n">
        <v>1.69</v>
      </c>
      <c r="I285" t="n">
        <v>6</v>
      </c>
      <c r="J285" t="n">
        <v>342.26</v>
      </c>
      <c r="K285" t="n">
        <v>60.56</v>
      </c>
      <c r="L285" t="n">
        <v>32.5</v>
      </c>
      <c r="M285" t="n">
        <v>4</v>
      </c>
      <c r="N285" t="n">
        <v>109.2</v>
      </c>
      <c r="O285" t="n">
        <v>42445.98</v>
      </c>
      <c r="P285" t="n">
        <v>184.4</v>
      </c>
      <c r="Q285" t="n">
        <v>197.77</v>
      </c>
      <c r="R285" t="n">
        <v>30.41</v>
      </c>
      <c r="S285" t="n">
        <v>25.4</v>
      </c>
      <c r="T285" t="n">
        <v>1669.45</v>
      </c>
      <c r="U285" t="n">
        <v>0.84</v>
      </c>
      <c r="V285" t="n">
        <v>0.89</v>
      </c>
      <c r="W285" t="n">
        <v>2.95</v>
      </c>
      <c r="X285" t="n">
        <v>0.1</v>
      </c>
      <c r="Y285" t="n">
        <v>1</v>
      </c>
      <c r="Z285" t="n">
        <v>10</v>
      </c>
    </row>
    <row r="286">
      <c r="A286" t="n">
        <v>127</v>
      </c>
      <c r="B286" t="n">
        <v>140</v>
      </c>
      <c r="C286" t="inlineStr">
        <is>
          <t xml:space="preserve">CONCLUIDO	</t>
        </is>
      </c>
      <c r="D286" t="n">
        <v>7.2956</v>
      </c>
      <c r="E286" t="n">
        <v>13.71</v>
      </c>
      <c r="F286" t="n">
        <v>10.49</v>
      </c>
      <c r="G286" t="n">
        <v>104.92</v>
      </c>
      <c r="H286" t="n">
        <v>1.7</v>
      </c>
      <c r="I286" t="n">
        <v>6</v>
      </c>
      <c r="J286" t="n">
        <v>342.87</v>
      </c>
      <c r="K286" t="n">
        <v>60.56</v>
      </c>
      <c r="L286" t="n">
        <v>32.75</v>
      </c>
      <c r="M286" t="n">
        <v>4</v>
      </c>
      <c r="N286" t="n">
        <v>109.57</v>
      </c>
      <c r="O286" t="n">
        <v>42521.91</v>
      </c>
      <c r="P286" t="n">
        <v>184.23</v>
      </c>
      <c r="Q286" t="n">
        <v>197.75</v>
      </c>
      <c r="R286" t="n">
        <v>30.66</v>
      </c>
      <c r="S286" t="n">
        <v>25.4</v>
      </c>
      <c r="T286" t="n">
        <v>1796.73</v>
      </c>
      <c r="U286" t="n">
        <v>0.83</v>
      </c>
      <c r="V286" t="n">
        <v>0.89</v>
      </c>
      <c r="W286" t="n">
        <v>2.95</v>
      </c>
      <c r="X286" t="n">
        <v>0.1</v>
      </c>
      <c r="Y286" t="n">
        <v>1</v>
      </c>
      <c r="Z286" t="n">
        <v>10</v>
      </c>
    </row>
    <row r="287">
      <c r="A287" t="n">
        <v>128</v>
      </c>
      <c r="B287" t="n">
        <v>140</v>
      </c>
      <c r="C287" t="inlineStr">
        <is>
          <t xml:space="preserve">CONCLUIDO	</t>
        </is>
      </c>
      <c r="D287" t="n">
        <v>7.3327</v>
      </c>
      <c r="E287" t="n">
        <v>13.64</v>
      </c>
      <c r="F287" t="n">
        <v>10.48</v>
      </c>
      <c r="G287" t="n">
        <v>125.7</v>
      </c>
      <c r="H287" t="n">
        <v>1.71</v>
      </c>
      <c r="I287" t="n">
        <v>5</v>
      </c>
      <c r="J287" t="n">
        <v>343.49</v>
      </c>
      <c r="K287" t="n">
        <v>60.56</v>
      </c>
      <c r="L287" t="n">
        <v>33</v>
      </c>
      <c r="M287" t="n">
        <v>3</v>
      </c>
      <c r="N287" t="n">
        <v>109.94</v>
      </c>
      <c r="O287" t="n">
        <v>42598.03</v>
      </c>
      <c r="P287" t="n">
        <v>184.02</v>
      </c>
      <c r="Q287" t="n">
        <v>197.75</v>
      </c>
      <c r="R287" t="n">
        <v>30.03</v>
      </c>
      <c r="S287" t="n">
        <v>25.4</v>
      </c>
      <c r="T287" t="n">
        <v>1487.91</v>
      </c>
      <c r="U287" t="n">
        <v>0.85</v>
      </c>
      <c r="V287" t="n">
        <v>0.89</v>
      </c>
      <c r="W287" t="n">
        <v>2.95</v>
      </c>
      <c r="X287" t="n">
        <v>0.09</v>
      </c>
      <c r="Y287" t="n">
        <v>1</v>
      </c>
      <c r="Z287" t="n">
        <v>10</v>
      </c>
    </row>
    <row r="288">
      <c r="A288" t="n">
        <v>129</v>
      </c>
      <c r="B288" t="n">
        <v>140</v>
      </c>
      <c r="C288" t="inlineStr">
        <is>
          <t xml:space="preserve">CONCLUIDO	</t>
        </is>
      </c>
      <c r="D288" t="n">
        <v>7.3344</v>
      </c>
      <c r="E288" t="n">
        <v>13.63</v>
      </c>
      <c r="F288" t="n">
        <v>10.47</v>
      </c>
      <c r="G288" t="n">
        <v>125.67</v>
      </c>
      <c r="H288" t="n">
        <v>1.72</v>
      </c>
      <c r="I288" t="n">
        <v>5</v>
      </c>
      <c r="J288" t="n">
        <v>344.11</v>
      </c>
      <c r="K288" t="n">
        <v>60.56</v>
      </c>
      <c r="L288" t="n">
        <v>33.25</v>
      </c>
      <c r="M288" t="n">
        <v>3</v>
      </c>
      <c r="N288" t="n">
        <v>110.3</v>
      </c>
      <c r="O288" t="n">
        <v>42674.47</v>
      </c>
      <c r="P288" t="n">
        <v>184.23</v>
      </c>
      <c r="Q288" t="n">
        <v>197.75</v>
      </c>
      <c r="R288" t="n">
        <v>29.97</v>
      </c>
      <c r="S288" t="n">
        <v>25.4</v>
      </c>
      <c r="T288" t="n">
        <v>1455</v>
      </c>
      <c r="U288" t="n">
        <v>0.85</v>
      </c>
      <c r="V288" t="n">
        <v>0.89</v>
      </c>
      <c r="W288" t="n">
        <v>2.95</v>
      </c>
      <c r="X288" t="n">
        <v>0.08</v>
      </c>
      <c r="Y288" t="n">
        <v>1</v>
      </c>
      <c r="Z288" t="n">
        <v>10</v>
      </c>
    </row>
    <row r="289">
      <c r="A289" t="n">
        <v>130</v>
      </c>
      <c r="B289" t="n">
        <v>140</v>
      </c>
      <c r="C289" t="inlineStr">
        <is>
          <t xml:space="preserve">CONCLUIDO	</t>
        </is>
      </c>
      <c r="D289" t="n">
        <v>7.3333</v>
      </c>
      <c r="E289" t="n">
        <v>13.64</v>
      </c>
      <c r="F289" t="n">
        <v>10.47</v>
      </c>
      <c r="G289" t="n">
        <v>125.69</v>
      </c>
      <c r="H289" t="n">
        <v>1.73</v>
      </c>
      <c r="I289" t="n">
        <v>5</v>
      </c>
      <c r="J289" t="n">
        <v>344.73</v>
      </c>
      <c r="K289" t="n">
        <v>60.56</v>
      </c>
      <c r="L289" t="n">
        <v>33.5</v>
      </c>
      <c r="M289" t="n">
        <v>3</v>
      </c>
      <c r="N289" t="n">
        <v>110.67</v>
      </c>
      <c r="O289" t="n">
        <v>42750.97</v>
      </c>
      <c r="P289" t="n">
        <v>184.55</v>
      </c>
      <c r="Q289" t="n">
        <v>197.75</v>
      </c>
      <c r="R289" t="n">
        <v>30.06</v>
      </c>
      <c r="S289" t="n">
        <v>25.4</v>
      </c>
      <c r="T289" t="n">
        <v>1502.97</v>
      </c>
      <c r="U289" t="n">
        <v>0.84</v>
      </c>
      <c r="V289" t="n">
        <v>0.89</v>
      </c>
      <c r="W289" t="n">
        <v>2.95</v>
      </c>
      <c r="X289" t="n">
        <v>0.08</v>
      </c>
      <c r="Y289" t="n">
        <v>1</v>
      </c>
      <c r="Z289" t="n">
        <v>10</v>
      </c>
    </row>
    <row r="290">
      <c r="A290" t="n">
        <v>131</v>
      </c>
      <c r="B290" t="n">
        <v>140</v>
      </c>
      <c r="C290" t="inlineStr">
        <is>
          <t xml:space="preserve">CONCLUIDO	</t>
        </is>
      </c>
      <c r="D290" t="n">
        <v>7.3321</v>
      </c>
      <c r="E290" t="n">
        <v>13.64</v>
      </c>
      <c r="F290" t="n">
        <v>10.48</v>
      </c>
      <c r="G290" t="n">
        <v>125.72</v>
      </c>
      <c r="H290" t="n">
        <v>1.74</v>
      </c>
      <c r="I290" t="n">
        <v>5</v>
      </c>
      <c r="J290" t="n">
        <v>345.35</v>
      </c>
      <c r="K290" t="n">
        <v>60.56</v>
      </c>
      <c r="L290" t="n">
        <v>33.75</v>
      </c>
      <c r="M290" t="n">
        <v>3</v>
      </c>
      <c r="N290" t="n">
        <v>111.05</v>
      </c>
      <c r="O290" t="n">
        <v>42827.67</v>
      </c>
      <c r="P290" t="n">
        <v>184.77</v>
      </c>
      <c r="Q290" t="n">
        <v>197.76</v>
      </c>
      <c r="R290" t="n">
        <v>30.17</v>
      </c>
      <c r="S290" t="n">
        <v>25.4</v>
      </c>
      <c r="T290" t="n">
        <v>1553.75</v>
      </c>
      <c r="U290" t="n">
        <v>0.84</v>
      </c>
      <c r="V290" t="n">
        <v>0.89</v>
      </c>
      <c r="W290" t="n">
        <v>2.95</v>
      </c>
      <c r="X290" t="n">
        <v>0.09</v>
      </c>
      <c r="Y290" t="n">
        <v>1</v>
      </c>
      <c r="Z290" t="n">
        <v>10</v>
      </c>
    </row>
    <row r="291">
      <c r="A291" t="n">
        <v>132</v>
      </c>
      <c r="B291" t="n">
        <v>140</v>
      </c>
      <c r="C291" t="inlineStr">
        <is>
          <t xml:space="preserve">CONCLUIDO	</t>
        </is>
      </c>
      <c r="D291" t="n">
        <v>7.3311</v>
      </c>
      <c r="E291" t="n">
        <v>13.64</v>
      </c>
      <c r="F291" t="n">
        <v>10.48</v>
      </c>
      <c r="G291" t="n">
        <v>125.74</v>
      </c>
      <c r="H291" t="n">
        <v>1.75</v>
      </c>
      <c r="I291" t="n">
        <v>5</v>
      </c>
      <c r="J291" t="n">
        <v>345.97</v>
      </c>
      <c r="K291" t="n">
        <v>60.56</v>
      </c>
      <c r="L291" t="n">
        <v>34</v>
      </c>
      <c r="M291" t="n">
        <v>3</v>
      </c>
      <c r="N291" t="n">
        <v>111.42</v>
      </c>
      <c r="O291" t="n">
        <v>42904.56</v>
      </c>
      <c r="P291" t="n">
        <v>185.03</v>
      </c>
      <c r="Q291" t="n">
        <v>197.76</v>
      </c>
      <c r="R291" t="n">
        <v>30.16</v>
      </c>
      <c r="S291" t="n">
        <v>25.4</v>
      </c>
      <c r="T291" t="n">
        <v>1550.46</v>
      </c>
      <c r="U291" t="n">
        <v>0.84</v>
      </c>
      <c r="V291" t="n">
        <v>0.89</v>
      </c>
      <c r="W291" t="n">
        <v>2.95</v>
      </c>
      <c r="X291" t="n">
        <v>0.09</v>
      </c>
      <c r="Y291" t="n">
        <v>1</v>
      </c>
      <c r="Z291" t="n">
        <v>10</v>
      </c>
    </row>
    <row r="292">
      <c r="A292" t="n">
        <v>133</v>
      </c>
      <c r="B292" t="n">
        <v>140</v>
      </c>
      <c r="C292" t="inlineStr">
        <is>
          <t xml:space="preserve">CONCLUIDO	</t>
        </is>
      </c>
      <c r="D292" t="n">
        <v>7.332</v>
      </c>
      <c r="E292" t="n">
        <v>13.64</v>
      </c>
      <c r="F292" t="n">
        <v>10.48</v>
      </c>
      <c r="G292" t="n">
        <v>125.72</v>
      </c>
      <c r="H292" t="n">
        <v>1.76</v>
      </c>
      <c r="I292" t="n">
        <v>5</v>
      </c>
      <c r="J292" t="n">
        <v>346.6</v>
      </c>
      <c r="K292" t="n">
        <v>60.56</v>
      </c>
      <c r="L292" t="n">
        <v>34.25</v>
      </c>
      <c r="M292" t="n">
        <v>3</v>
      </c>
      <c r="N292" t="n">
        <v>111.8</v>
      </c>
      <c r="O292" t="n">
        <v>42981.64</v>
      </c>
      <c r="P292" t="n">
        <v>185.19</v>
      </c>
      <c r="Q292" t="n">
        <v>197.76</v>
      </c>
      <c r="R292" t="n">
        <v>30.1</v>
      </c>
      <c r="S292" t="n">
        <v>25.4</v>
      </c>
      <c r="T292" t="n">
        <v>1519.72</v>
      </c>
      <c r="U292" t="n">
        <v>0.84</v>
      </c>
      <c r="V292" t="n">
        <v>0.89</v>
      </c>
      <c r="W292" t="n">
        <v>2.95</v>
      </c>
      <c r="X292" t="n">
        <v>0.09</v>
      </c>
      <c r="Y292" t="n">
        <v>1</v>
      </c>
      <c r="Z292" t="n">
        <v>10</v>
      </c>
    </row>
    <row r="293">
      <c r="A293" t="n">
        <v>134</v>
      </c>
      <c r="B293" t="n">
        <v>140</v>
      </c>
      <c r="C293" t="inlineStr">
        <is>
          <t xml:space="preserve">CONCLUIDO	</t>
        </is>
      </c>
      <c r="D293" t="n">
        <v>7.3348</v>
      </c>
      <c r="E293" t="n">
        <v>13.63</v>
      </c>
      <c r="F293" t="n">
        <v>10.47</v>
      </c>
      <c r="G293" t="n">
        <v>125.66</v>
      </c>
      <c r="H293" t="n">
        <v>1.77</v>
      </c>
      <c r="I293" t="n">
        <v>5</v>
      </c>
      <c r="J293" t="n">
        <v>347.23</v>
      </c>
      <c r="K293" t="n">
        <v>60.56</v>
      </c>
      <c r="L293" t="n">
        <v>34.5</v>
      </c>
      <c r="M293" t="n">
        <v>3</v>
      </c>
      <c r="N293" t="n">
        <v>112.17</v>
      </c>
      <c r="O293" t="n">
        <v>43058.93</v>
      </c>
      <c r="P293" t="n">
        <v>185.24</v>
      </c>
      <c r="Q293" t="n">
        <v>197.75</v>
      </c>
      <c r="R293" t="n">
        <v>29.94</v>
      </c>
      <c r="S293" t="n">
        <v>25.4</v>
      </c>
      <c r="T293" t="n">
        <v>1441.56</v>
      </c>
      <c r="U293" t="n">
        <v>0.85</v>
      </c>
      <c r="V293" t="n">
        <v>0.89</v>
      </c>
      <c r="W293" t="n">
        <v>2.95</v>
      </c>
      <c r="X293" t="n">
        <v>0.08</v>
      </c>
      <c r="Y293" t="n">
        <v>1</v>
      </c>
      <c r="Z293" t="n">
        <v>10</v>
      </c>
    </row>
    <row r="294">
      <c r="A294" t="n">
        <v>135</v>
      </c>
      <c r="B294" t="n">
        <v>140</v>
      </c>
      <c r="C294" t="inlineStr">
        <is>
          <t xml:space="preserve">CONCLUIDO	</t>
        </is>
      </c>
      <c r="D294" t="n">
        <v>7.3354</v>
      </c>
      <c r="E294" t="n">
        <v>13.63</v>
      </c>
      <c r="F294" t="n">
        <v>10.47</v>
      </c>
      <c r="G294" t="n">
        <v>125.64</v>
      </c>
      <c r="H294" t="n">
        <v>1.78</v>
      </c>
      <c r="I294" t="n">
        <v>5</v>
      </c>
      <c r="J294" t="n">
        <v>347.85</v>
      </c>
      <c r="K294" t="n">
        <v>60.56</v>
      </c>
      <c r="L294" t="n">
        <v>34.75</v>
      </c>
      <c r="M294" t="n">
        <v>3</v>
      </c>
      <c r="N294" t="n">
        <v>112.55</v>
      </c>
      <c r="O294" t="n">
        <v>43136.41</v>
      </c>
      <c r="P294" t="n">
        <v>185.4</v>
      </c>
      <c r="Q294" t="n">
        <v>197.75</v>
      </c>
      <c r="R294" t="n">
        <v>29.93</v>
      </c>
      <c r="S294" t="n">
        <v>25.4</v>
      </c>
      <c r="T294" t="n">
        <v>1434.38</v>
      </c>
      <c r="U294" t="n">
        <v>0.85</v>
      </c>
      <c r="V294" t="n">
        <v>0.89</v>
      </c>
      <c r="W294" t="n">
        <v>2.95</v>
      </c>
      <c r="X294" t="n">
        <v>0.08</v>
      </c>
      <c r="Y294" t="n">
        <v>1</v>
      </c>
      <c r="Z294" t="n">
        <v>10</v>
      </c>
    </row>
    <row r="295">
      <c r="A295" t="n">
        <v>136</v>
      </c>
      <c r="B295" t="n">
        <v>140</v>
      </c>
      <c r="C295" t="inlineStr">
        <is>
          <t xml:space="preserve">CONCLUIDO	</t>
        </is>
      </c>
      <c r="D295" t="n">
        <v>7.3339</v>
      </c>
      <c r="E295" t="n">
        <v>13.64</v>
      </c>
      <c r="F295" t="n">
        <v>10.47</v>
      </c>
      <c r="G295" t="n">
        <v>125.68</v>
      </c>
      <c r="H295" t="n">
        <v>1.79</v>
      </c>
      <c r="I295" t="n">
        <v>5</v>
      </c>
      <c r="J295" t="n">
        <v>348.48</v>
      </c>
      <c r="K295" t="n">
        <v>60.56</v>
      </c>
      <c r="L295" t="n">
        <v>35</v>
      </c>
      <c r="M295" t="n">
        <v>3</v>
      </c>
      <c r="N295" t="n">
        <v>112.93</v>
      </c>
      <c r="O295" t="n">
        <v>43214.09</v>
      </c>
      <c r="P295" t="n">
        <v>185.59</v>
      </c>
      <c r="Q295" t="n">
        <v>197.76</v>
      </c>
      <c r="R295" t="n">
        <v>29.89</v>
      </c>
      <c r="S295" t="n">
        <v>25.4</v>
      </c>
      <c r="T295" t="n">
        <v>1414.02</v>
      </c>
      <c r="U295" t="n">
        <v>0.85</v>
      </c>
      <c r="V295" t="n">
        <v>0.89</v>
      </c>
      <c r="W295" t="n">
        <v>2.95</v>
      </c>
      <c r="X295" t="n">
        <v>0.08</v>
      </c>
      <c r="Y295" t="n">
        <v>1</v>
      </c>
      <c r="Z295" t="n">
        <v>10</v>
      </c>
    </row>
    <row r="296">
      <c r="A296" t="n">
        <v>137</v>
      </c>
      <c r="B296" t="n">
        <v>140</v>
      </c>
      <c r="C296" t="inlineStr">
        <is>
          <t xml:space="preserve">CONCLUIDO	</t>
        </is>
      </c>
      <c r="D296" t="n">
        <v>7.3339</v>
      </c>
      <c r="E296" t="n">
        <v>13.64</v>
      </c>
      <c r="F296" t="n">
        <v>10.47</v>
      </c>
      <c r="G296" t="n">
        <v>125.68</v>
      </c>
      <c r="H296" t="n">
        <v>1.8</v>
      </c>
      <c r="I296" t="n">
        <v>5</v>
      </c>
      <c r="J296" t="n">
        <v>349.12</v>
      </c>
      <c r="K296" t="n">
        <v>60.56</v>
      </c>
      <c r="L296" t="n">
        <v>35.25</v>
      </c>
      <c r="M296" t="n">
        <v>3</v>
      </c>
      <c r="N296" t="n">
        <v>113.31</v>
      </c>
      <c r="O296" t="n">
        <v>43291.97</v>
      </c>
      <c r="P296" t="n">
        <v>185.78</v>
      </c>
      <c r="Q296" t="n">
        <v>197.75</v>
      </c>
      <c r="R296" t="n">
        <v>29.99</v>
      </c>
      <c r="S296" t="n">
        <v>25.4</v>
      </c>
      <c r="T296" t="n">
        <v>1464.8</v>
      </c>
      <c r="U296" t="n">
        <v>0.85</v>
      </c>
      <c r="V296" t="n">
        <v>0.89</v>
      </c>
      <c r="W296" t="n">
        <v>2.95</v>
      </c>
      <c r="X296" t="n">
        <v>0.08</v>
      </c>
      <c r="Y296" t="n">
        <v>1</v>
      </c>
      <c r="Z296" t="n">
        <v>10</v>
      </c>
    </row>
    <row r="297">
      <c r="A297" t="n">
        <v>138</v>
      </c>
      <c r="B297" t="n">
        <v>140</v>
      </c>
      <c r="C297" t="inlineStr">
        <is>
          <t xml:space="preserve">CONCLUIDO	</t>
        </is>
      </c>
      <c r="D297" t="n">
        <v>7.3335</v>
      </c>
      <c r="E297" t="n">
        <v>13.64</v>
      </c>
      <c r="F297" t="n">
        <v>10.47</v>
      </c>
      <c r="G297" t="n">
        <v>125.69</v>
      </c>
      <c r="H297" t="n">
        <v>1.81</v>
      </c>
      <c r="I297" t="n">
        <v>5</v>
      </c>
      <c r="J297" t="n">
        <v>349.75</v>
      </c>
      <c r="K297" t="n">
        <v>60.56</v>
      </c>
      <c r="L297" t="n">
        <v>35.5</v>
      </c>
      <c r="M297" t="n">
        <v>3</v>
      </c>
      <c r="N297" t="n">
        <v>113.69</v>
      </c>
      <c r="O297" t="n">
        <v>43370.05</v>
      </c>
      <c r="P297" t="n">
        <v>185.99</v>
      </c>
      <c r="Q297" t="n">
        <v>197.75</v>
      </c>
      <c r="R297" t="n">
        <v>29.95</v>
      </c>
      <c r="S297" t="n">
        <v>25.4</v>
      </c>
      <c r="T297" t="n">
        <v>1445.87</v>
      </c>
      <c r="U297" t="n">
        <v>0.85</v>
      </c>
      <c r="V297" t="n">
        <v>0.89</v>
      </c>
      <c r="W297" t="n">
        <v>2.95</v>
      </c>
      <c r="X297" t="n">
        <v>0.08</v>
      </c>
      <c r="Y297" t="n">
        <v>1</v>
      </c>
      <c r="Z297" t="n">
        <v>10</v>
      </c>
    </row>
    <row r="298">
      <c r="A298" t="n">
        <v>139</v>
      </c>
      <c r="B298" t="n">
        <v>140</v>
      </c>
      <c r="C298" t="inlineStr">
        <is>
          <t xml:space="preserve">CONCLUIDO	</t>
        </is>
      </c>
      <c r="D298" t="n">
        <v>7.3387</v>
      </c>
      <c r="E298" t="n">
        <v>13.63</v>
      </c>
      <c r="F298" t="n">
        <v>10.46</v>
      </c>
      <c r="G298" t="n">
        <v>125.57</v>
      </c>
      <c r="H298" t="n">
        <v>1.82</v>
      </c>
      <c r="I298" t="n">
        <v>5</v>
      </c>
      <c r="J298" t="n">
        <v>350.38</v>
      </c>
      <c r="K298" t="n">
        <v>60.56</v>
      </c>
      <c r="L298" t="n">
        <v>35.75</v>
      </c>
      <c r="M298" t="n">
        <v>3</v>
      </c>
      <c r="N298" t="n">
        <v>114.08</v>
      </c>
      <c r="O298" t="n">
        <v>43448.34</v>
      </c>
      <c r="P298" t="n">
        <v>185.91</v>
      </c>
      <c r="Q298" t="n">
        <v>197.75</v>
      </c>
      <c r="R298" t="n">
        <v>29.69</v>
      </c>
      <c r="S298" t="n">
        <v>25.4</v>
      </c>
      <c r="T298" t="n">
        <v>1316.5</v>
      </c>
      <c r="U298" t="n">
        <v>0.86</v>
      </c>
      <c r="V298" t="n">
        <v>0.89</v>
      </c>
      <c r="W298" t="n">
        <v>2.95</v>
      </c>
      <c r="X298" t="n">
        <v>0.07000000000000001</v>
      </c>
      <c r="Y298" t="n">
        <v>1</v>
      </c>
      <c r="Z298" t="n">
        <v>10</v>
      </c>
    </row>
    <row r="299">
      <c r="A299" t="n">
        <v>140</v>
      </c>
      <c r="B299" t="n">
        <v>140</v>
      </c>
      <c r="C299" t="inlineStr">
        <is>
          <t xml:space="preserve">CONCLUIDO	</t>
        </is>
      </c>
      <c r="D299" t="n">
        <v>7.3381</v>
      </c>
      <c r="E299" t="n">
        <v>13.63</v>
      </c>
      <c r="F299" t="n">
        <v>10.47</v>
      </c>
      <c r="G299" t="n">
        <v>125.58</v>
      </c>
      <c r="H299" t="n">
        <v>1.83</v>
      </c>
      <c r="I299" t="n">
        <v>5</v>
      </c>
      <c r="J299" t="n">
        <v>351.02</v>
      </c>
      <c r="K299" t="n">
        <v>60.56</v>
      </c>
      <c r="L299" t="n">
        <v>36</v>
      </c>
      <c r="M299" t="n">
        <v>3</v>
      </c>
      <c r="N299" t="n">
        <v>114.47</v>
      </c>
      <c r="O299" t="n">
        <v>43526.84</v>
      </c>
      <c r="P299" t="n">
        <v>186.08</v>
      </c>
      <c r="Q299" t="n">
        <v>197.75</v>
      </c>
      <c r="R299" t="n">
        <v>29.75</v>
      </c>
      <c r="S299" t="n">
        <v>25.4</v>
      </c>
      <c r="T299" t="n">
        <v>1345.34</v>
      </c>
      <c r="U299" t="n">
        <v>0.85</v>
      </c>
      <c r="V299" t="n">
        <v>0.89</v>
      </c>
      <c r="W299" t="n">
        <v>2.95</v>
      </c>
      <c r="X299" t="n">
        <v>0.08</v>
      </c>
      <c r="Y299" t="n">
        <v>1</v>
      </c>
      <c r="Z299" t="n">
        <v>10</v>
      </c>
    </row>
    <row r="300">
      <c r="A300" t="n">
        <v>141</v>
      </c>
      <c r="B300" t="n">
        <v>140</v>
      </c>
      <c r="C300" t="inlineStr">
        <is>
          <t xml:space="preserve">CONCLUIDO	</t>
        </is>
      </c>
      <c r="D300" t="n">
        <v>7.3362</v>
      </c>
      <c r="E300" t="n">
        <v>13.63</v>
      </c>
      <c r="F300" t="n">
        <v>10.47</v>
      </c>
      <c r="G300" t="n">
        <v>125.63</v>
      </c>
      <c r="H300" t="n">
        <v>1.84</v>
      </c>
      <c r="I300" t="n">
        <v>5</v>
      </c>
      <c r="J300" t="n">
        <v>351.66</v>
      </c>
      <c r="K300" t="n">
        <v>60.56</v>
      </c>
      <c r="L300" t="n">
        <v>36.25</v>
      </c>
      <c r="M300" t="n">
        <v>3</v>
      </c>
      <c r="N300" t="n">
        <v>114.85</v>
      </c>
      <c r="O300" t="n">
        <v>43605.54</v>
      </c>
      <c r="P300" t="n">
        <v>186.23</v>
      </c>
      <c r="Q300" t="n">
        <v>197.76</v>
      </c>
      <c r="R300" t="n">
        <v>29.8</v>
      </c>
      <c r="S300" t="n">
        <v>25.4</v>
      </c>
      <c r="T300" t="n">
        <v>1369.72</v>
      </c>
      <c r="U300" t="n">
        <v>0.85</v>
      </c>
      <c r="V300" t="n">
        <v>0.89</v>
      </c>
      <c r="W300" t="n">
        <v>2.95</v>
      </c>
      <c r="X300" t="n">
        <v>0.08</v>
      </c>
      <c r="Y300" t="n">
        <v>1</v>
      </c>
      <c r="Z300" t="n">
        <v>10</v>
      </c>
    </row>
    <row r="301">
      <c r="A301" t="n">
        <v>142</v>
      </c>
      <c r="B301" t="n">
        <v>140</v>
      </c>
      <c r="C301" t="inlineStr">
        <is>
          <t xml:space="preserve">CONCLUIDO	</t>
        </is>
      </c>
      <c r="D301" t="n">
        <v>7.3363</v>
      </c>
      <c r="E301" t="n">
        <v>13.63</v>
      </c>
      <c r="F301" t="n">
        <v>10.47</v>
      </c>
      <c r="G301" t="n">
        <v>125.62</v>
      </c>
      <c r="H301" t="n">
        <v>1.85</v>
      </c>
      <c r="I301" t="n">
        <v>5</v>
      </c>
      <c r="J301" t="n">
        <v>352.3</v>
      </c>
      <c r="K301" t="n">
        <v>60.56</v>
      </c>
      <c r="L301" t="n">
        <v>36.5</v>
      </c>
      <c r="M301" t="n">
        <v>3</v>
      </c>
      <c r="N301" t="n">
        <v>115.24</v>
      </c>
      <c r="O301" t="n">
        <v>43684.46</v>
      </c>
      <c r="P301" t="n">
        <v>186.39</v>
      </c>
      <c r="Q301" t="n">
        <v>197.75</v>
      </c>
      <c r="R301" t="n">
        <v>29.81</v>
      </c>
      <c r="S301" t="n">
        <v>25.4</v>
      </c>
      <c r="T301" t="n">
        <v>1376.85</v>
      </c>
      <c r="U301" t="n">
        <v>0.85</v>
      </c>
      <c r="V301" t="n">
        <v>0.89</v>
      </c>
      <c r="W301" t="n">
        <v>2.95</v>
      </c>
      <c r="X301" t="n">
        <v>0.08</v>
      </c>
      <c r="Y301" t="n">
        <v>1</v>
      </c>
      <c r="Z301" t="n">
        <v>10</v>
      </c>
    </row>
    <row r="302">
      <c r="A302" t="n">
        <v>143</v>
      </c>
      <c r="B302" t="n">
        <v>140</v>
      </c>
      <c r="C302" t="inlineStr">
        <is>
          <t xml:space="preserve">CONCLUIDO	</t>
        </is>
      </c>
      <c r="D302" t="n">
        <v>7.3362</v>
      </c>
      <c r="E302" t="n">
        <v>13.63</v>
      </c>
      <c r="F302" t="n">
        <v>10.47</v>
      </c>
      <c r="G302" t="n">
        <v>125.63</v>
      </c>
      <c r="H302" t="n">
        <v>1.86</v>
      </c>
      <c r="I302" t="n">
        <v>5</v>
      </c>
      <c r="J302" t="n">
        <v>352.94</v>
      </c>
      <c r="K302" t="n">
        <v>60.56</v>
      </c>
      <c r="L302" t="n">
        <v>36.75</v>
      </c>
      <c r="M302" t="n">
        <v>3</v>
      </c>
      <c r="N302" t="n">
        <v>115.64</v>
      </c>
      <c r="O302" t="n">
        <v>43763.7</v>
      </c>
      <c r="P302" t="n">
        <v>186.56</v>
      </c>
      <c r="Q302" t="n">
        <v>197.75</v>
      </c>
      <c r="R302" t="n">
        <v>29.92</v>
      </c>
      <c r="S302" t="n">
        <v>25.4</v>
      </c>
      <c r="T302" t="n">
        <v>1430.42</v>
      </c>
      <c r="U302" t="n">
        <v>0.85</v>
      </c>
      <c r="V302" t="n">
        <v>0.89</v>
      </c>
      <c r="W302" t="n">
        <v>2.95</v>
      </c>
      <c r="X302" t="n">
        <v>0.08</v>
      </c>
      <c r="Y302" t="n">
        <v>1</v>
      </c>
      <c r="Z302" t="n">
        <v>10</v>
      </c>
    </row>
    <row r="303">
      <c r="A303" t="n">
        <v>144</v>
      </c>
      <c r="B303" t="n">
        <v>140</v>
      </c>
      <c r="C303" t="inlineStr">
        <is>
          <t xml:space="preserve">CONCLUIDO	</t>
        </is>
      </c>
      <c r="D303" t="n">
        <v>7.3351</v>
      </c>
      <c r="E303" t="n">
        <v>13.63</v>
      </c>
      <c r="F303" t="n">
        <v>10.47</v>
      </c>
      <c r="G303" t="n">
        <v>125.65</v>
      </c>
      <c r="H303" t="n">
        <v>1.87</v>
      </c>
      <c r="I303" t="n">
        <v>5</v>
      </c>
      <c r="J303" t="n">
        <v>353.58</v>
      </c>
      <c r="K303" t="n">
        <v>60.56</v>
      </c>
      <c r="L303" t="n">
        <v>37</v>
      </c>
      <c r="M303" t="n">
        <v>3</v>
      </c>
      <c r="N303" t="n">
        <v>116.03</v>
      </c>
      <c r="O303" t="n">
        <v>43843.04</v>
      </c>
      <c r="P303" t="n">
        <v>186.65</v>
      </c>
      <c r="Q303" t="n">
        <v>197.75</v>
      </c>
      <c r="R303" t="n">
        <v>29.95</v>
      </c>
      <c r="S303" t="n">
        <v>25.4</v>
      </c>
      <c r="T303" t="n">
        <v>1446.63</v>
      </c>
      <c r="U303" t="n">
        <v>0.85</v>
      </c>
      <c r="V303" t="n">
        <v>0.89</v>
      </c>
      <c r="W303" t="n">
        <v>2.95</v>
      </c>
      <c r="X303" t="n">
        <v>0.08</v>
      </c>
      <c r="Y303" t="n">
        <v>1</v>
      </c>
      <c r="Z303" t="n">
        <v>10</v>
      </c>
    </row>
    <row r="304">
      <c r="A304" t="n">
        <v>145</v>
      </c>
      <c r="B304" t="n">
        <v>140</v>
      </c>
      <c r="C304" t="inlineStr">
        <is>
          <t xml:space="preserve">CONCLUIDO	</t>
        </is>
      </c>
      <c r="D304" t="n">
        <v>7.3359</v>
      </c>
      <c r="E304" t="n">
        <v>13.63</v>
      </c>
      <c r="F304" t="n">
        <v>10.47</v>
      </c>
      <c r="G304" t="n">
        <v>125.63</v>
      </c>
      <c r="H304" t="n">
        <v>1.87</v>
      </c>
      <c r="I304" t="n">
        <v>5</v>
      </c>
      <c r="J304" t="n">
        <v>354.23</v>
      </c>
      <c r="K304" t="n">
        <v>60.56</v>
      </c>
      <c r="L304" t="n">
        <v>37.25</v>
      </c>
      <c r="M304" t="n">
        <v>3</v>
      </c>
      <c r="N304" t="n">
        <v>116.42</v>
      </c>
      <c r="O304" t="n">
        <v>43922.6</v>
      </c>
      <c r="P304" t="n">
        <v>186.72</v>
      </c>
      <c r="Q304" t="n">
        <v>197.75</v>
      </c>
      <c r="R304" t="n">
        <v>29.93</v>
      </c>
      <c r="S304" t="n">
        <v>25.4</v>
      </c>
      <c r="T304" t="n">
        <v>1437.92</v>
      </c>
      <c r="U304" t="n">
        <v>0.85</v>
      </c>
      <c r="V304" t="n">
        <v>0.89</v>
      </c>
      <c r="W304" t="n">
        <v>2.95</v>
      </c>
      <c r="X304" t="n">
        <v>0.08</v>
      </c>
      <c r="Y304" t="n">
        <v>1</v>
      </c>
      <c r="Z304" t="n">
        <v>10</v>
      </c>
    </row>
    <row r="305">
      <c r="A305" t="n">
        <v>146</v>
      </c>
      <c r="B305" t="n">
        <v>140</v>
      </c>
      <c r="C305" t="inlineStr">
        <is>
          <t xml:space="preserve">CONCLUIDO	</t>
        </is>
      </c>
      <c r="D305" t="n">
        <v>7.3335</v>
      </c>
      <c r="E305" t="n">
        <v>13.64</v>
      </c>
      <c r="F305" t="n">
        <v>10.47</v>
      </c>
      <c r="G305" t="n">
        <v>125.69</v>
      </c>
      <c r="H305" t="n">
        <v>1.88</v>
      </c>
      <c r="I305" t="n">
        <v>5</v>
      </c>
      <c r="J305" t="n">
        <v>354.88</v>
      </c>
      <c r="K305" t="n">
        <v>60.56</v>
      </c>
      <c r="L305" t="n">
        <v>37.5</v>
      </c>
      <c r="M305" t="n">
        <v>3</v>
      </c>
      <c r="N305" t="n">
        <v>116.82</v>
      </c>
      <c r="O305" t="n">
        <v>44002.37</v>
      </c>
      <c r="P305" t="n">
        <v>186.91</v>
      </c>
      <c r="Q305" t="n">
        <v>197.75</v>
      </c>
      <c r="R305" t="n">
        <v>29.92</v>
      </c>
      <c r="S305" t="n">
        <v>25.4</v>
      </c>
      <c r="T305" t="n">
        <v>1430.21</v>
      </c>
      <c r="U305" t="n">
        <v>0.85</v>
      </c>
      <c r="V305" t="n">
        <v>0.89</v>
      </c>
      <c r="W305" t="n">
        <v>2.95</v>
      </c>
      <c r="X305" t="n">
        <v>0.08</v>
      </c>
      <c r="Y305" t="n">
        <v>1</v>
      </c>
      <c r="Z305" t="n">
        <v>10</v>
      </c>
    </row>
    <row r="306">
      <c r="A306" t="n">
        <v>147</v>
      </c>
      <c r="B306" t="n">
        <v>140</v>
      </c>
      <c r="C306" t="inlineStr">
        <is>
          <t xml:space="preserve">CONCLUIDO	</t>
        </is>
      </c>
      <c r="D306" t="n">
        <v>7.3353</v>
      </c>
      <c r="E306" t="n">
        <v>13.63</v>
      </c>
      <c r="F306" t="n">
        <v>10.47</v>
      </c>
      <c r="G306" t="n">
        <v>125.65</v>
      </c>
      <c r="H306" t="n">
        <v>1.89</v>
      </c>
      <c r="I306" t="n">
        <v>5</v>
      </c>
      <c r="J306" t="n">
        <v>355.52</v>
      </c>
      <c r="K306" t="n">
        <v>60.56</v>
      </c>
      <c r="L306" t="n">
        <v>37.75</v>
      </c>
      <c r="M306" t="n">
        <v>3</v>
      </c>
      <c r="N306" t="n">
        <v>117.22</v>
      </c>
      <c r="O306" t="n">
        <v>44082.36</v>
      </c>
      <c r="P306" t="n">
        <v>186.92</v>
      </c>
      <c r="Q306" t="n">
        <v>197.75</v>
      </c>
      <c r="R306" t="n">
        <v>29.89</v>
      </c>
      <c r="S306" t="n">
        <v>25.4</v>
      </c>
      <c r="T306" t="n">
        <v>1415.22</v>
      </c>
      <c r="U306" t="n">
        <v>0.85</v>
      </c>
      <c r="V306" t="n">
        <v>0.89</v>
      </c>
      <c r="W306" t="n">
        <v>2.95</v>
      </c>
      <c r="X306" t="n">
        <v>0.08</v>
      </c>
      <c r="Y306" t="n">
        <v>1</v>
      </c>
      <c r="Z306" t="n">
        <v>10</v>
      </c>
    </row>
    <row r="307">
      <c r="A307" t="n">
        <v>148</v>
      </c>
      <c r="B307" t="n">
        <v>140</v>
      </c>
      <c r="C307" t="inlineStr">
        <is>
          <t xml:space="preserve">CONCLUIDO	</t>
        </is>
      </c>
      <c r="D307" t="n">
        <v>7.3369</v>
      </c>
      <c r="E307" t="n">
        <v>13.63</v>
      </c>
      <c r="F307" t="n">
        <v>10.47</v>
      </c>
      <c r="G307" t="n">
        <v>125.61</v>
      </c>
      <c r="H307" t="n">
        <v>1.9</v>
      </c>
      <c r="I307" t="n">
        <v>5</v>
      </c>
      <c r="J307" t="n">
        <v>356.17</v>
      </c>
      <c r="K307" t="n">
        <v>60.56</v>
      </c>
      <c r="L307" t="n">
        <v>38</v>
      </c>
      <c r="M307" t="n">
        <v>3</v>
      </c>
      <c r="N307" t="n">
        <v>117.62</v>
      </c>
      <c r="O307" t="n">
        <v>44162.57</v>
      </c>
      <c r="P307" t="n">
        <v>186.89</v>
      </c>
      <c r="Q307" t="n">
        <v>197.75</v>
      </c>
      <c r="R307" t="n">
        <v>29.86</v>
      </c>
      <c r="S307" t="n">
        <v>25.4</v>
      </c>
      <c r="T307" t="n">
        <v>1399.91</v>
      </c>
      <c r="U307" t="n">
        <v>0.85</v>
      </c>
      <c r="V307" t="n">
        <v>0.89</v>
      </c>
      <c r="W307" t="n">
        <v>2.95</v>
      </c>
      <c r="X307" t="n">
        <v>0.08</v>
      </c>
      <c r="Y307" t="n">
        <v>1</v>
      </c>
      <c r="Z307" t="n">
        <v>10</v>
      </c>
    </row>
    <row r="308">
      <c r="A308" t="n">
        <v>149</v>
      </c>
      <c r="B308" t="n">
        <v>140</v>
      </c>
      <c r="C308" t="inlineStr">
        <is>
          <t xml:space="preserve">CONCLUIDO	</t>
        </is>
      </c>
      <c r="D308" t="n">
        <v>7.3378</v>
      </c>
      <c r="E308" t="n">
        <v>13.63</v>
      </c>
      <c r="F308" t="n">
        <v>10.47</v>
      </c>
      <c r="G308" t="n">
        <v>125.59</v>
      </c>
      <c r="H308" t="n">
        <v>1.91</v>
      </c>
      <c r="I308" t="n">
        <v>5</v>
      </c>
      <c r="J308" t="n">
        <v>356.83</v>
      </c>
      <c r="K308" t="n">
        <v>60.56</v>
      </c>
      <c r="L308" t="n">
        <v>38.25</v>
      </c>
      <c r="M308" t="n">
        <v>3</v>
      </c>
      <c r="N308" t="n">
        <v>118.02</v>
      </c>
      <c r="O308" t="n">
        <v>44243</v>
      </c>
      <c r="P308" t="n">
        <v>187.01</v>
      </c>
      <c r="Q308" t="n">
        <v>197.75</v>
      </c>
      <c r="R308" t="n">
        <v>29.81</v>
      </c>
      <c r="S308" t="n">
        <v>25.4</v>
      </c>
      <c r="T308" t="n">
        <v>1376.07</v>
      </c>
      <c r="U308" t="n">
        <v>0.85</v>
      </c>
      <c r="V308" t="n">
        <v>0.89</v>
      </c>
      <c r="W308" t="n">
        <v>2.95</v>
      </c>
      <c r="X308" t="n">
        <v>0.08</v>
      </c>
      <c r="Y308" t="n">
        <v>1</v>
      </c>
      <c r="Z308" t="n">
        <v>10</v>
      </c>
    </row>
    <row r="309">
      <c r="A309" t="n">
        <v>150</v>
      </c>
      <c r="B309" t="n">
        <v>140</v>
      </c>
      <c r="C309" t="inlineStr">
        <is>
          <t xml:space="preserve">CONCLUIDO	</t>
        </is>
      </c>
      <c r="D309" t="n">
        <v>7.3377</v>
      </c>
      <c r="E309" t="n">
        <v>13.63</v>
      </c>
      <c r="F309" t="n">
        <v>10.47</v>
      </c>
      <c r="G309" t="n">
        <v>125.59</v>
      </c>
      <c r="H309" t="n">
        <v>1.92</v>
      </c>
      <c r="I309" t="n">
        <v>5</v>
      </c>
      <c r="J309" t="n">
        <v>357.48</v>
      </c>
      <c r="K309" t="n">
        <v>60.56</v>
      </c>
      <c r="L309" t="n">
        <v>38.5</v>
      </c>
      <c r="M309" t="n">
        <v>3</v>
      </c>
      <c r="N309" t="n">
        <v>118.43</v>
      </c>
      <c r="O309" t="n">
        <v>44323.66</v>
      </c>
      <c r="P309" t="n">
        <v>187</v>
      </c>
      <c r="Q309" t="n">
        <v>197.75</v>
      </c>
      <c r="R309" t="n">
        <v>29.76</v>
      </c>
      <c r="S309" t="n">
        <v>25.4</v>
      </c>
      <c r="T309" t="n">
        <v>1351.77</v>
      </c>
      <c r="U309" t="n">
        <v>0.85</v>
      </c>
      <c r="V309" t="n">
        <v>0.89</v>
      </c>
      <c r="W309" t="n">
        <v>2.95</v>
      </c>
      <c r="X309" t="n">
        <v>0.08</v>
      </c>
      <c r="Y309" t="n">
        <v>1</v>
      </c>
      <c r="Z309" t="n">
        <v>10</v>
      </c>
    </row>
    <row r="310">
      <c r="A310" t="n">
        <v>151</v>
      </c>
      <c r="B310" t="n">
        <v>140</v>
      </c>
      <c r="C310" t="inlineStr">
        <is>
          <t xml:space="preserve">CONCLUIDO	</t>
        </is>
      </c>
      <c r="D310" t="n">
        <v>7.3378</v>
      </c>
      <c r="E310" t="n">
        <v>13.63</v>
      </c>
      <c r="F310" t="n">
        <v>10.47</v>
      </c>
      <c r="G310" t="n">
        <v>125.59</v>
      </c>
      <c r="H310" t="n">
        <v>1.93</v>
      </c>
      <c r="I310" t="n">
        <v>5</v>
      </c>
      <c r="J310" t="n">
        <v>358.14</v>
      </c>
      <c r="K310" t="n">
        <v>60.56</v>
      </c>
      <c r="L310" t="n">
        <v>38.75</v>
      </c>
      <c r="M310" t="n">
        <v>3</v>
      </c>
      <c r="N310" t="n">
        <v>118.83</v>
      </c>
      <c r="O310" t="n">
        <v>44404.54</v>
      </c>
      <c r="P310" t="n">
        <v>187.06</v>
      </c>
      <c r="Q310" t="n">
        <v>197.75</v>
      </c>
      <c r="R310" t="n">
        <v>29.74</v>
      </c>
      <c r="S310" t="n">
        <v>25.4</v>
      </c>
      <c r="T310" t="n">
        <v>1339.75</v>
      </c>
      <c r="U310" t="n">
        <v>0.85</v>
      </c>
      <c r="V310" t="n">
        <v>0.89</v>
      </c>
      <c r="W310" t="n">
        <v>2.95</v>
      </c>
      <c r="X310" t="n">
        <v>0.08</v>
      </c>
      <c r="Y310" t="n">
        <v>1</v>
      </c>
      <c r="Z310" t="n">
        <v>10</v>
      </c>
    </row>
    <row r="311">
      <c r="A311" t="n">
        <v>152</v>
      </c>
      <c r="B311" t="n">
        <v>140</v>
      </c>
      <c r="C311" t="inlineStr">
        <is>
          <t xml:space="preserve">CONCLUIDO	</t>
        </is>
      </c>
      <c r="D311" t="n">
        <v>7.3369</v>
      </c>
      <c r="E311" t="n">
        <v>13.63</v>
      </c>
      <c r="F311" t="n">
        <v>10.47</v>
      </c>
      <c r="G311" t="n">
        <v>125.61</v>
      </c>
      <c r="H311" t="n">
        <v>1.94</v>
      </c>
      <c r="I311" t="n">
        <v>5</v>
      </c>
      <c r="J311" t="n">
        <v>358.79</v>
      </c>
      <c r="K311" t="n">
        <v>60.56</v>
      </c>
      <c r="L311" t="n">
        <v>39</v>
      </c>
      <c r="M311" t="n">
        <v>3</v>
      </c>
      <c r="N311" t="n">
        <v>119.24</v>
      </c>
      <c r="O311" t="n">
        <v>44485.65</v>
      </c>
      <c r="P311" t="n">
        <v>187.1</v>
      </c>
      <c r="Q311" t="n">
        <v>197.77</v>
      </c>
      <c r="R311" t="n">
        <v>29.86</v>
      </c>
      <c r="S311" t="n">
        <v>25.4</v>
      </c>
      <c r="T311" t="n">
        <v>1400.81</v>
      </c>
      <c r="U311" t="n">
        <v>0.85</v>
      </c>
      <c r="V311" t="n">
        <v>0.89</v>
      </c>
      <c r="W311" t="n">
        <v>2.94</v>
      </c>
      <c r="X311" t="n">
        <v>0.08</v>
      </c>
      <c r="Y311" t="n">
        <v>1</v>
      </c>
      <c r="Z311" t="n">
        <v>10</v>
      </c>
    </row>
    <row r="312">
      <c r="A312" t="n">
        <v>153</v>
      </c>
      <c r="B312" t="n">
        <v>140</v>
      </c>
      <c r="C312" t="inlineStr">
        <is>
          <t xml:space="preserve">CONCLUIDO	</t>
        </is>
      </c>
      <c r="D312" t="n">
        <v>7.3381</v>
      </c>
      <c r="E312" t="n">
        <v>13.63</v>
      </c>
      <c r="F312" t="n">
        <v>10.47</v>
      </c>
      <c r="G312" t="n">
        <v>125.58</v>
      </c>
      <c r="H312" t="n">
        <v>1.95</v>
      </c>
      <c r="I312" t="n">
        <v>5</v>
      </c>
      <c r="J312" t="n">
        <v>359.45</v>
      </c>
      <c r="K312" t="n">
        <v>60.56</v>
      </c>
      <c r="L312" t="n">
        <v>39.25</v>
      </c>
      <c r="M312" t="n">
        <v>3</v>
      </c>
      <c r="N312" t="n">
        <v>119.65</v>
      </c>
      <c r="O312" t="n">
        <v>44566.98</v>
      </c>
      <c r="P312" t="n">
        <v>187.17</v>
      </c>
      <c r="Q312" t="n">
        <v>197.75</v>
      </c>
      <c r="R312" t="n">
        <v>29.75</v>
      </c>
      <c r="S312" t="n">
        <v>25.4</v>
      </c>
      <c r="T312" t="n">
        <v>1347.25</v>
      </c>
      <c r="U312" t="n">
        <v>0.85</v>
      </c>
      <c r="V312" t="n">
        <v>0.89</v>
      </c>
      <c r="W312" t="n">
        <v>2.95</v>
      </c>
      <c r="X312" t="n">
        <v>0.08</v>
      </c>
      <c r="Y312" t="n">
        <v>1</v>
      </c>
      <c r="Z312" t="n">
        <v>10</v>
      </c>
    </row>
    <row r="313">
      <c r="A313" t="n">
        <v>154</v>
      </c>
      <c r="B313" t="n">
        <v>140</v>
      </c>
      <c r="C313" t="inlineStr">
        <is>
          <t xml:space="preserve">CONCLUIDO	</t>
        </is>
      </c>
      <c r="D313" t="n">
        <v>7.342</v>
      </c>
      <c r="E313" t="n">
        <v>13.62</v>
      </c>
      <c r="F313" t="n">
        <v>10.46</v>
      </c>
      <c r="G313" t="n">
        <v>125.5</v>
      </c>
      <c r="H313" t="n">
        <v>1.96</v>
      </c>
      <c r="I313" t="n">
        <v>5</v>
      </c>
      <c r="J313" t="n">
        <v>360.12</v>
      </c>
      <c r="K313" t="n">
        <v>60.56</v>
      </c>
      <c r="L313" t="n">
        <v>39.5</v>
      </c>
      <c r="M313" t="n">
        <v>3</v>
      </c>
      <c r="N313" t="n">
        <v>120.06</v>
      </c>
      <c r="O313" t="n">
        <v>44648.55</v>
      </c>
      <c r="P313" t="n">
        <v>187</v>
      </c>
      <c r="Q313" t="n">
        <v>197.75</v>
      </c>
      <c r="R313" t="n">
        <v>29.55</v>
      </c>
      <c r="S313" t="n">
        <v>25.4</v>
      </c>
      <c r="T313" t="n">
        <v>1246.15</v>
      </c>
      <c r="U313" t="n">
        <v>0.86</v>
      </c>
      <c r="V313" t="n">
        <v>0.89</v>
      </c>
      <c r="W313" t="n">
        <v>2.94</v>
      </c>
      <c r="X313" t="n">
        <v>0.07000000000000001</v>
      </c>
      <c r="Y313" t="n">
        <v>1</v>
      </c>
      <c r="Z313" t="n">
        <v>10</v>
      </c>
    </row>
    <row r="314">
      <c r="A314" t="n">
        <v>155</v>
      </c>
      <c r="B314" t="n">
        <v>140</v>
      </c>
      <c r="C314" t="inlineStr">
        <is>
          <t xml:space="preserve">CONCLUIDO	</t>
        </is>
      </c>
      <c r="D314" t="n">
        <v>7.3384</v>
      </c>
      <c r="E314" t="n">
        <v>13.63</v>
      </c>
      <c r="F314" t="n">
        <v>10.46</v>
      </c>
      <c r="G314" t="n">
        <v>125.58</v>
      </c>
      <c r="H314" t="n">
        <v>1.96</v>
      </c>
      <c r="I314" t="n">
        <v>5</v>
      </c>
      <c r="J314" t="n">
        <v>360.78</v>
      </c>
      <c r="K314" t="n">
        <v>60.56</v>
      </c>
      <c r="L314" t="n">
        <v>39.75</v>
      </c>
      <c r="M314" t="n">
        <v>3</v>
      </c>
      <c r="N314" t="n">
        <v>120.47</v>
      </c>
      <c r="O314" t="n">
        <v>44730.35</v>
      </c>
      <c r="P314" t="n">
        <v>187.11</v>
      </c>
      <c r="Q314" t="n">
        <v>197.75</v>
      </c>
      <c r="R314" t="n">
        <v>29.69</v>
      </c>
      <c r="S314" t="n">
        <v>25.4</v>
      </c>
      <c r="T314" t="n">
        <v>1317.55</v>
      </c>
      <c r="U314" t="n">
        <v>0.86</v>
      </c>
      <c r="V314" t="n">
        <v>0.89</v>
      </c>
      <c r="W314" t="n">
        <v>2.95</v>
      </c>
      <c r="X314" t="n">
        <v>0.07000000000000001</v>
      </c>
      <c r="Y314" t="n">
        <v>1</v>
      </c>
      <c r="Z314" t="n">
        <v>10</v>
      </c>
    </row>
    <row r="315">
      <c r="A315" t="n">
        <v>156</v>
      </c>
      <c r="B315" t="n">
        <v>140</v>
      </c>
      <c r="C315" t="inlineStr">
        <is>
          <t xml:space="preserve">CONCLUIDO	</t>
        </is>
      </c>
      <c r="D315" t="n">
        <v>7.3387</v>
      </c>
      <c r="E315" t="n">
        <v>13.63</v>
      </c>
      <c r="F315" t="n">
        <v>10.46</v>
      </c>
      <c r="G315" t="n">
        <v>125.57</v>
      </c>
      <c r="H315" t="n">
        <v>1.97</v>
      </c>
      <c r="I315" t="n">
        <v>5</v>
      </c>
      <c r="J315" t="n">
        <v>361.44</v>
      </c>
      <c r="K315" t="n">
        <v>60.56</v>
      </c>
      <c r="L315" t="n">
        <v>40</v>
      </c>
      <c r="M315" t="n">
        <v>3</v>
      </c>
      <c r="N315" t="n">
        <v>120.89</v>
      </c>
      <c r="O315" t="n">
        <v>44812.39</v>
      </c>
      <c r="P315" t="n">
        <v>187.21</v>
      </c>
      <c r="Q315" t="n">
        <v>197.75</v>
      </c>
      <c r="R315" t="n">
        <v>29.74</v>
      </c>
      <c r="S315" t="n">
        <v>25.4</v>
      </c>
      <c r="T315" t="n">
        <v>1339.23</v>
      </c>
      <c r="U315" t="n">
        <v>0.85</v>
      </c>
      <c r="V315" t="n">
        <v>0.89</v>
      </c>
      <c r="W315" t="n">
        <v>2.95</v>
      </c>
      <c r="X315" t="n">
        <v>0.07000000000000001</v>
      </c>
      <c r="Y315" t="n">
        <v>1</v>
      </c>
      <c r="Z315" t="n">
        <v>10</v>
      </c>
    </row>
    <row r="316">
      <c r="A316" t="n">
        <v>0</v>
      </c>
      <c r="B316" t="n">
        <v>40</v>
      </c>
      <c r="C316" t="inlineStr">
        <is>
          <t xml:space="preserve">CONCLUIDO	</t>
        </is>
      </c>
      <c r="D316" t="n">
        <v>6.5941</v>
      </c>
      <c r="E316" t="n">
        <v>15.16</v>
      </c>
      <c r="F316" t="n">
        <v>11.85</v>
      </c>
      <c r="G316" t="n">
        <v>9.74</v>
      </c>
      <c r="H316" t="n">
        <v>0.2</v>
      </c>
      <c r="I316" t="n">
        <v>73</v>
      </c>
      <c r="J316" t="n">
        <v>89.87</v>
      </c>
      <c r="K316" t="n">
        <v>37.55</v>
      </c>
      <c r="L316" t="n">
        <v>1</v>
      </c>
      <c r="M316" t="n">
        <v>71</v>
      </c>
      <c r="N316" t="n">
        <v>11.32</v>
      </c>
      <c r="O316" t="n">
        <v>11317.98</v>
      </c>
      <c r="P316" t="n">
        <v>100.2</v>
      </c>
      <c r="Q316" t="n">
        <v>197.87</v>
      </c>
      <c r="R316" t="n">
        <v>72.38</v>
      </c>
      <c r="S316" t="n">
        <v>25.4</v>
      </c>
      <c r="T316" t="n">
        <v>22321.51</v>
      </c>
      <c r="U316" t="n">
        <v>0.35</v>
      </c>
      <c r="V316" t="n">
        <v>0.79</v>
      </c>
      <c r="W316" t="n">
        <v>3.06</v>
      </c>
      <c r="X316" t="n">
        <v>1.45</v>
      </c>
      <c r="Y316" t="n">
        <v>1</v>
      </c>
      <c r="Z316" t="n">
        <v>10</v>
      </c>
    </row>
    <row r="317">
      <c r="A317" t="n">
        <v>1</v>
      </c>
      <c r="B317" t="n">
        <v>40</v>
      </c>
      <c r="C317" t="inlineStr">
        <is>
          <t xml:space="preserve">CONCLUIDO	</t>
        </is>
      </c>
      <c r="D317" t="n">
        <v>6.8793</v>
      </c>
      <c r="E317" t="n">
        <v>14.54</v>
      </c>
      <c r="F317" t="n">
        <v>11.52</v>
      </c>
      <c r="G317" t="n">
        <v>12.13</v>
      </c>
      <c r="H317" t="n">
        <v>0.24</v>
      </c>
      <c r="I317" t="n">
        <v>57</v>
      </c>
      <c r="J317" t="n">
        <v>90.18000000000001</v>
      </c>
      <c r="K317" t="n">
        <v>37.55</v>
      </c>
      <c r="L317" t="n">
        <v>1.25</v>
      </c>
      <c r="M317" t="n">
        <v>55</v>
      </c>
      <c r="N317" t="n">
        <v>11.37</v>
      </c>
      <c r="O317" t="n">
        <v>11355.7</v>
      </c>
      <c r="P317" t="n">
        <v>97.08</v>
      </c>
      <c r="Q317" t="n">
        <v>197.88</v>
      </c>
      <c r="R317" t="n">
        <v>62.6</v>
      </c>
      <c r="S317" t="n">
        <v>25.4</v>
      </c>
      <c r="T317" t="n">
        <v>17509.13</v>
      </c>
      <c r="U317" t="n">
        <v>0.41</v>
      </c>
      <c r="V317" t="n">
        <v>0.8100000000000001</v>
      </c>
      <c r="W317" t="n">
        <v>3.02</v>
      </c>
      <c r="X317" t="n">
        <v>1.13</v>
      </c>
      <c r="Y317" t="n">
        <v>1</v>
      </c>
      <c r="Z317" t="n">
        <v>10</v>
      </c>
    </row>
    <row r="318">
      <c r="A318" t="n">
        <v>2</v>
      </c>
      <c r="B318" t="n">
        <v>40</v>
      </c>
      <c r="C318" t="inlineStr">
        <is>
          <t xml:space="preserve">CONCLUIDO	</t>
        </is>
      </c>
      <c r="D318" t="n">
        <v>7.0699</v>
      </c>
      <c r="E318" t="n">
        <v>14.14</v>
      </c>
      <c r="F318" t="n">
        <v>11.32</v>
      </c>
      <c r="G318" t="n">
        <v>14.45</v>
      </c>
      <c r="H318" t="n">
        <v>0.29</v>
      </c>
      <c r="I318" t="n">
        <v>47</v>
      </c>
      <c r="J318" t="n">
        <v>90.48</v>
      </c>
      <c r="K318" t="n">
        <v>37.55</v>
      </c>
      <c r="L318" t="n">
        <v>1.5</v>
      </c>
      <c r="M318" t="n">
        <v>45</v>
      </c>
      <c r="N318" t="n">
        <v>11.43</v>
      </c>
      <c r="O318" t="n">
        <v>11393.43</v>
      </c>
      <c r="P318" t="n">
        <v>95.06</v>
      </c>
      <c r="Q318" t="n">
        <v>197.89</v>
      </c>
      <c r="R318" t="n">
        <v>56.21</v>
      </c>
      <c r="S318" t="n">
        <v>25.4</v>
      </c>
      <c r="T318" t="n">
        <v>14365.47</v>
      </c>
      <c r="U318" t="n">
        <v>0.45</v>
      </c>
      <c r="V318" t="n">
        <v>0.82</v>
      </c>
      <c r="W318" t="n">
        <v>3.01</v>
      </c>
      <c r="X318" t="n">
        <v>0.92</v>
      </c>
      <c r="Y318" t="n">
        <v>1</v>
      </c>
      <c r="Z318" t="n">
        <v>10</v>
      </c>
    </row>
    <row r="319">
      <c r="A319" t="n">
        <v>3</v>
      </c>
      <c r="B319" t="n">
        <v>40</v>
      </c>
      <c r="C319" t="inlineStr">
        <is>
          <t xml:space="preserve">CONCLUIDO	</t>
        </is>
      </c>
      <c r="D319" t="n">
        <v>7.2159</v>
      </c>
      <c r="E319" t="n">
        <v>13.86</v>
      </c>
      <c r="F319" t="n">
        <v>11.16</v>
      </c>
      <c r="G319" t="n">
        <v>16.74</v>
      </c>
      <c r="H319" t="n">
        <v>0.34</v>
      </c>
      <c r="I319" t="n">
        <v>40</v>
      </c>
      <c r="J319" t="n">
        <v>90.79000000000001</v>
      </c>
      <c r="K319" t="n">
        <v>37.55</v>
      </c>
      <c r="L319" t="n">
        <v>1.75</v>
      </c>
      <c r="M319" t="n">
        <v>38</v>
      </c>
      <c r="N319" t="n">
        <v>11.49</v>
      </c>
      <c r="O319" t="n">
        <v>11431.19</v>
      </c>
      <c r="P319" t="n">
        <v>93.39</v>
      </c>
      <c r="Q319" t="n">
        <v>197.79</v>
      </c>
      <c r="R319" t="n">
        <v>51.62</v>
      </c>
      <c r="S319" t="n">
        <v>25.4</v>
      </c>
      <c r="T319" t="n">
        <v>12104.62</v>
      </c>
      <c r="U319" t="n">
        <v>0.49</v>
      </c>
      <c r="V319" t="n">
        <v>0.83</v>
      </c>
      <c r="W319" t="n">
        <v>3</v>
      </c>
      <c r="X319" t="n">
        <v>0.77</v>
      </c>
      <c r="Y319" t="n">
        <v>1</v>
      </c>
      <c r="Z319" t="n">
        <v>10</v>
      </c>
    </row>
    <row r="320">
      <c r="A320" t="n">
        <v>4</v>
      </c>
      <c r="B320" t="n">
        <v>40</v>
      </c>
      <c r="C320" t="inlineStr">
        <is>
          <t xml:space="preserve">CONCLUIDO	</t>
        </is>
      </c>
      <c r="D320" t="n">
        <v>7.3377</v>
      </c>
      <c r="E320" t="n">
        <v>13.63</v>
      </c>
      <c r="F320" t="n">
        <v>11.05</v>
      </c>
      <c r="G320" t="n">
        <v>19.49</v>
      </c>
      <c r="H320" t="n">
        <v>0.39</v>
      </c>
      <c r="I320" t="n">
        <v>34</v>
      </c>
      <c r="J320" t="n">
        <v>91.09999999999999</v>
      </c>
      <c r="K320" t="n">
        <v>37.55</v>
      </c>
      <c r="L320" t="n">
        <v>2</v>
      </c>
      <c r="M320" t="n">
        <v>32</v>
      </c>
      <c r="N320" t="n">
        <v>11.54</v>
      </c>
      <c r="O320" t="n">
        <v>11468.97</v>
      </c>
      <c r="P320" t="n">
        <v>92.09999999999999</v>
      </c>
      <c r="Q320" t="n">
        <v>197.82</v>
      </c>
      <c r="R320" t="n">
        <v>47.58</v>
      </c>
      <c r="S320" t="n">
        <v>25.4</v>
      </c>
      <c r="T320" t="n">
        <v>10118.39</v>
      </c>
      <c r="U320" t="n">
        <v>0.53</v>
      </c>
      <c r="V320" t="n">
        <v>0.84</v>
      </c>
      <c r="W320" t="n">
        <v>3</v>
      </c>
      <c r="X320" t="n">
        <v>0.65</v>
      </c>
      <c r="Y320" t="n">
        <v>1</v>
      </c>
      <c r="Z320" t="n">
        <v>10</v>
      </c>
    </row>
    <row r="321">
      <c r="A321" t="n">
        <v>5</v>
      </c>
      <c r="B321" t="n">
        <v>40</v>
      </c>
      <c r="C321" t="inlineStr">
        <is>
          <t xml:space="preserve">CONCLUIDO	</t>
        </is>
      </c>
      <c r="D321" t="n">
        <v>7.4222</v>
      </c>
      <c r="E321" t="n">
        <v>13.47</v>
      </c>
      <c r="F321" t="n">
        <v>10.97</v>
      </c>
      <c r="G321" t="n">
        <v>21.93</v>
      </c>
      <c r="H321" t="n">
        <v>0.43</v>
      </c>
      <c r="I321" t="n">
        <v>30</v>
      </c>
      <c r="J321" t="n">
        <v>91.40000000000001</v>
      </c>
      <c r="K321" t="n">
        <v>37.55</v>
      </c>
      <c r="L321" t="n">
        <v>2.25</v>
      </c>
      <c r="M321" t="n">
        <v>28</v>
      </c>
      <c r="N321" t="n">
        <v>11.6</v>
      </c>
      <c r="O321" t="n">
        <v>11506.78</v>
      </c>
      <c r="P321" t="n">
        <v>91.09</v>
      </c>
      <c r="Q321" t="n">
        <v>197.83</v>
      </c>
      <c r="R321" t="n">
        <v>45.32</v>
      </c>
      <c r="S321" t="n">
        <v>25.4</v>
      </c>
      <c r="T321" t="n">
        <v>9007.139999999999</v>
      </c>
      <c r="U321" t="n">
        <v>0.5600000000000001</v>
      </c>
      <c r="V321" t="n">
        <v>0.85</v>
      </c>
      <c r="W321" t="n">
        <v>2.98</v>
      </c>
      <c r="X321" t="n">
        <v>0.57</v>
      </c>
      <c r="Y321" t="n">
        <v>1</v>
      </c>
      <c r="Z321" t="n">
        <v>10</v>
      </c>
    </row>
    <row r="322">
      <c r="A322" t="n">
        <v>6</v>
      </c>
      <c r="B322" t="n">
        <v>40</v>
      </c>
      <c r="C322" t="inlineStr">
        <is>
          <t xml:space="preserve">CONCLUIDO	</t>
        </is>
      </c>
      <c r="D322" t="n">
        <v>7.4813</v>
      </c>
      <c r="E322" t="n">
        <v>13.37</v>
      </c>
      <c r="F322" t="n">
        <v>10.92</v>
      </c>
      <c r="G322" t="n">
        <v>24.26</v>
      </c>
      <c r="H322" t="n">
        <v>0.48</v>
      </c>
      <c r="I322" t="n">
        <v>27</v>
      </c>
      <c r="J322" t="n">
        <v>91.70999999999999</v>
      </c>
      <c r="K322" t="n">
        <v>37.55</v>
      </c>
      <c r="L322" t="n">
        <v>2.5</v>
      </c>
      <c r="M322" t="n">
        <v>25</v>
      </c>
      <c r="N322" t="n">
        <v>11.66</v>
      </c>
      <c r="O322" t="n">
        <v>11544.61</v>
      </c>
      <c r="P322" t="n">
        <v>90.34</v>
      </c>
      <c r="Q322" t="n">
        <v>197.81</v>
      </c>
      <c r="R322" t="n">
        <v>43.72</v>
      </c>
      <c r="S322" t="n">
        <v>25.4</v>
      </c>
      <c r="T322" t="n">
        <v>8221.07</v>
      </c>
      <c r="U322" t="n">
        <v>0.58</v>
      </c>
      <c r="V322" t="n">
        <v>0.85</v>
      </c>
      <c r="W322" t="n">
        <v>2.98</v>
      </c>
      <c r="X322" t="n">
        <v>0.53</v>
      </c>
      <c r="Y322" t="n">
        <v>1</v>
      </c>
      <c r="Z322" t="n">
        <v>10</v>
      </c>
    </row>
    <row r="323">
      <c r="A323" t="n">
        <v>7</v>
      </c>
      <c r="B323" t="n">
        <v>40</v>
      </c>
      <c r="C323" t="inlineStr">
        <is>
          <t xml:space="preserve">CONCLUIDO	</t>
        </is>
      </c>
      <c r="D323" t="n">
        <v>7.5279</v>
      </c>
      <c r="E323" t="n">
        <v>13.28</v>
      </c>
      <c r="F323" t="n">
        <v>10.87</v>
      </c>
      <c r="G323" t="n">
        <v>26.09</v>
      </c>
      <c r="H323" t="n">
        <v>0.52</v>
      </c>
      <c r="I323" t="n">
        <v>25</v>
      </c>
      <c r="J323" t="n">
        <v>92.02</v>
      </c>
      <c r="K323" t="n">
        <v>37.55</v>
      </c>
      <c r="L323" t="n">
        <v>2.75</v>
      </c>
      <c r="M323" t="n">
        <v>23</v>
      </c>
      <c r="N323" t="n">
        <v>11.71</v>
      </c>
      <c r="O323" t="n">
        <v>11582.46</v>
      </c>
      <c r="P323" t="n">
        <v>89.61</v>
      </c>
      <c r="Q323" t="n">
        <v>197.78</v>
      </c>
      <c r="R323" t="n">
        <v>42.49</v>
      </c>
      <c r="S323" t="n">
        <v>25.4</v>
      </c>
      <c r="T323" t="n">
        <v>7617.38</v>
      </c>
      <c r="U323" t="n">
        <v>0.6</v>
      </c>
      <c r="V323" t="n">
        <v>0.86</v>
      </c>
      <c r="W323" t="n">
        <v>2.97</v>
      </c>
      <c r="X323" t="n">
        <v>0.48</v>
      </c>
      <c r="Y323" t="n">
        <v>1</v>
      </c>
      <c r="Z323" t="n">
        <v>10</v>
      </c>
    </row>
    <row r="324">
      <c r="A324" t="n">
        <v>8</v>
      </c>
      <c r="B324" t="n">
        <v>40</v>
      </c>
      <c r="C324" t="inlineStr">
        <is>
          <t xml:space="preserve">CONCLUIDO	</t>
        </is>
      </c>
      <c r="D324" t="n">
        <v>7.5786</v>
      </c>
      <c r="E324" t="n">
        <v>13.2</v>
      </c>
      <c r="F324" t="n">
        <v>10.82</v>
      </c>
      <c r="G324" t="n">
        <v>28.23</v>
      </c>
      <c r="H324" t="n">
        <v>0.57</v>
      </c>
      <c r="I324" t="n">
        <v>23</v>
      </c>
      <c r="J324" t="n">
        <v>92.31999999999999</v>
      </c>
      <c r="K324" t="n">
        <v>37.55</v>
      </c>
      <c r="L324" t="n">
        <v>3</v>
      </c>
      <c r="M324" t="n">
        <v>21</v>
      </c>
      <c r="N324" t="n">
        <v>11.77</v>
      </c>
      <c r="O324" t="n">
        <v>11620.34</v>
      </c>
      <c r="P324" t="n">
        <v>88.79000000000001</v>
      </c>
      <c r="Q324" t="n">
        <v>197.81</v>
      </c>
      <c r="R324" t="n">
        <v>40.94</v>
      </c>
      <c r="S324" t="n">
        <v>25.4</v>
      </c>
      <c r="T324" t="n">
        <v>6851.67</v>
      </c>
      <c r="U324" t="n">
        <v>0.62</v>
      </c>
      <c r="V324" t="n">
        <v>0.86</v>
      </c>
      <c r="W324" t="n">
        <v>2.97</v>
      </c>
      <c r="X324" t="n">
        <v>0.43</v>
      </c>
      <c r="Y324" t="n">
        <v>1</v>
      </c>
      <c r="Z324" t="n">
        <v>10</v>
      </c>
    </row>
    <row r="325">
      <c r="A325" t="n">
        <v>9</v>
      </c>
      <c r="B325" t="n">
        <v>40</v>
      </c>
      <c r="C325" t="inlineStr">
        <is>
          <t xml:space="preserve">CONCLUIDO	</t>
        </is>
      </c>
      <c r="D325" t="n">
        <v>7.6195</v>
      </c>
      <c r="E325" t="n">
        <v>13.12</v>
      </c>
      <c r="F325" t="n">
        <v>10.79</v>
      </c>
      <c r="G325" t="n">
        <v>30.82</v>
      </c>
      <c r="H325" t="n">
        <v>0.62</v>
      </c>
      <c r="I325" t="n">
        <v>21</v>
      </c>
      <c r="J325" t="n">
        <v>92.63</v>
      </c>
      <c r="K325" t="n">
        <v>37.55</v>
      </c>
      <c r="L325" t="n">
        <v>3.25</v>
      </c>
      <c r="M325" t="n">
        <v>19</v>
      </c>
      <c r="N325" t="n">
        <v>11.83</v>
      </c>
      <c r="O325" t="n">
        <v>11658.24</v>
      </c>
      <c r="P325" t="n">
        <v>88.14</v>
      </c>
      <c r="Q325" t="n">
        <v>197.81</v>
      </c>
      <c r="R325" t="n">
        <v>39.75</v>
      </c>
      <c r="S325" t="n">
        <v>25.4</v>
      </c>
      <c r="T325" t="n">
        <v>6266.85</v>
      </c>
      <c r="U325" t="n">
        <v>0.64</v>
      </c>
      <c r="V325" t="n">
        <v>0.86</v>
      </c>
      <c r="W325" t="n">
        <v>2.97</v>
      </c>
      <c r="X325" t="n">
        <v>0.4</v>
      </c>
      <c r="Y325" t="n">
        <v>1</v>
      </c>
      <c r="Z325" t="n">
        <v>10</v>
      </c>
    </row>
    <row r="326">
      <c r="A326" t="n">
        <v>10</v>
      </c>
      <c r="B326" t="n">
        <v>40</v>
      </c>
      <c r="C326" t="inlineStr">
        <is>
          <t xml:space="preserve">CONCLUIDO	</t>
        </is>
      </c>
      <c r="D326" t="n">
        <v>7.6685</v>
      </c>
      <c r="E326" t="n">
        <v>13.04</v>
      </c>
      <c r="F326" t="n">
        <v>10.74</v>
      </c>
      <c r="G326" t="n">
        <v>33.92</v>
      </c>
      <c r="H326" t="n">
        <v>0.66</v>
      </c>
      <c r="I326" t="n">
        <v>19</v>
      </c>
      <c r="J326" t="n">
        <v>92.94</v>
      </c>
      <c r="K326" t="n">
        <v>37.55</v>
      </c>
      <c r="L326" t="n">
        <v>3.5</v>
      </c>
      <c r="M326" t="n">
        <v>17</v>
      </c>
      <c r="N326" t="n">
        <v>11.88</v>
      </c>
      <c r="O326" t="n">
        <v>11696.16</v>
      </c>
      <c r="P326" t="n">
        <v>87.45</v>
      </c>
      <c r="Q326" t="n">
        <v>197.8</v>
      </c>
      <c r="R326" t="n">
        <v>38.4</v>
      </c>
      <c r="S326" t="n">
        <v>25.4</v>
      </c>
      <c r="T326" t="n">
        <v>5599.24</v>
      </c>
      <c r="U326" t="n">
        <v>0.66</v>
      </c>
      <c r="V326" t="n">
        <v>0.87</v>
      </c>
      <c r="W326" t="n">
        <v>2.97</v>
      </c>
      <c r="X326" t="n">
        <v>0.35</v>
      </c>
      <c r="Y326" t="n">
        <v>1</v>
      </c>
      <c r="Z326" t="n">
        <v>10</v>
      </c>
    </row>
    <row r="327">
      <c r="A327" t="n">
        <v>11</v>
      </c>
      <c r="B327" t="n">
        <v>40</v>
      </c>
      <c r="C327" t="inlineStr">
        <is>
          <t xml:space="preserve">CONCLUIDO	</t>
        </is>
      </c>
      <c r="D327" t="n">
        <v>7.6874</v>
      </c>
      <c r="E327" t="n">
        <v>13.01</v>
      </c>
      <c r="F327" t="n">
        <v>10.73</v>
      </c>
      <c r="G327" t="n">
        <v>35.76</v>
      </c>
      <c r="H327" t="n">
        <v>0.71</v>
      </c>
      <c r="I327" t="n">
        <v>18</v>
      </c>
      <c r="J327" t="n">
        <v>93.23999999999999</v>
      </c>
      <c r="K327" t="n">
        <v>37.55</v>
      </c>
      <c r="L327" t="n">
        <v>3.75</v>
      </c>
      <c r="M327" t="n">
        <v>16</v>
      </c>
      <c r="N327" t="n">
        <v>11.94</v>
      </c>
      <c r="O327" t="n">
        <v>11734.1</v>
      </c>
      <c r="P327" t="n">
        <v>87.08</v>
      </c>
      <c r="Q327" t="n">
        <v>197.81</v>
      </c>
      <c r="R327" t="n">
        <v>37.88</v>
      </c>
      <c r="S327" t="n">
        <v>25.4</v>
      </c>
      <c r="T327" t="n">
        <v>5346.59</v>
      </c>
      <c r="U327" t="n">
        <v>0.67</v>
      </c>
      <c r="V327" t="n">
        <v>0.87</v>
      </c>
      <c r="W327" t="n">
        <v>2.97</v>
      </c>
      <c r="X327" t="n">
        <v>0.34</v>
      </c>
      <c r="Y327" t="n">
        <v>1</v>
      </c>
      <c r="Z327" t="n">
        <v>10</v>
      </c>
    </row>
    <row r="328">
      <c r="A328" t="n">
        <v>12</v>
      </c>
      <c r="B328" t="n">
        <v>40</v>
      </c>
      <c r="C328" t="inlineStr">
        <is>
          <t xml:space="preserve">CONCLUIDO	</t>
        </is>
      </c>
      <c r="D328" t="n">
        <v>7.6976</v>
      </c>
      <c r="E328" t="n">
        <v>12.99</v>
      </c>
      <c r="F328" t="n">
        <v>10.73</v>
      </c>
      <c r="G328" t="n">
        <v>37.87</v>
      </c>
      <c r="H328" t="n">
        <v>0.75</v>
      </c>
      <c r="I328" t="n">
        <v>17</v>
      </c>
      <c r="J328" t="n">
        <v>93.55</v>
      </c>
      <c r="K328" t="n">
        <v>37.55</v>
      </c>
      <c r="L328" t="n">
        <v>4</v>
      </c>
      <c r="M328" t="n">
        <v>15</v>
      </c>
      <c r="N328" t="n">
        <v>12</v>
      </c>
      <c r="O328" t="n">
        <v>11772.07</v>
      </c>
      <c r="P328" t="n">
        <v>86.58</v>
      </c>
      <c r="Q328" t="n">
        <v>197.76</v>
      </c>
      <c r="R328" t="n">
        <v>37.92</v>
      </c>
      <c r="S328" t="n">
        <v>25.4</v>
      </c>
      <c r="T328" t="n">
        <v>5372.53</v>
      </c>
      <c r="U328" t="n">
        <v>0.67</v>
      </c>
      <c r="V328" t="n">
        <v>0.87</v>
      </c>
      <c r="W328" t="n">
        <v>2.97</v>
      </c>
      <c r="X328" t="n">
        <v>0.34</v>
      </c>
      <c r="Y328" t="n">
        <v>1</v>
      </c>
      <c r="Z328" t="n">
        <v>10</v>
      </c>
    </row>
    <row r="329">
      <c r="A329" t="n">
        <v>13</v>
      </c>
      <c r="B329" t="n">
        <v>40</v>
      </c>
      <c r="C329" t="inlineStr">
        <is>
          <t xml:space="preserve">CONCLUIDO	</t>
        </is>
      </c>
      <c r="D329" t="n">
        <v>7.7313</v>
      </c>
      <c r="E329" t="n">
        <v>12.93</v>
      </c>
      <c r="F329" t="n">
        <v>10.69</v>
      </c>
      <c r="G329" t="n">
        <v>40.1</v>
      </c>
      <c r="H329" t="n">
        <v>0.8</v>
      </c>
      <c r="I329" t="n">
        <v>16</v>
      </c>
      <c r="J329" t="n">
        <v>93.86</v>
      </c>
      <c r="K329" t="n">
        <v>37.55</v>
      </c>
      <c r="L329" t="n">
        <v>4.25</v>
      </c>
      <c r="M329" t="n">
        <v>14</v>
      </c>
      <c r="N329" t="n">
        <v>12.06</v>
      </c>
      <c r="O329" t="n">
        <v>11810.06</v>
      </c>
      <c r="P329" t="n">
        <v>86.06</v>
      </c>
      <c r="Q329" t="n">
        <v>197.79</v>
      </c>
      <c r="R329" t="n">
        <v>36.74</v>
      </c>
      <c r="S329" t="n">
        <v>25.4</v>
      </c>
      <c r="T329" t="n">
        <v>4784.43</v>
      </c>
      <c r="U329" t="n">
        <v>0.6899999999999999</v>
      </c>
      <c r="V329" t="n">
        <v>0.87</v>
      </c>
      <c r="W329" t="n">
        <v>2.97</v>
      </c>
      <c r="X329" t="n">
        <v>0.3</v>
      </c>
      <c r="Y329" t="n">
        <v>1</v>
      </c>
      <c r="Z329" t="n">
        <v>10</v>
      </c>
    </row>
    <row r="330">
      <c r="A330" t="n">
        <v>14</v>
      </c>
      <c r="B330" t="n">
        <v>40</v>
      </c>
      <c r="C330" t="inlineStr">
        <is>
          <t xml:space="preserve">CONCLUIDO	</t>
        </is>
      </c>
      <c r="D330" t="n">
        <v>7.7544</v>
      </c>
      <c r="E330" t="n">
        <v>12.9</v>
      </c>
      <c r="F330" t="n">
        <v>10.67</v>
      </c>
      <c r="G330" t="n">
        <v>42.69</v>
      </c>
      <c r="H330" t="n">
        <v>0.84</v>
      </c>
      <c r="I330" t="n">
        <v>15</v>
      </c>
      <c r="J330" t="n">
        <v>94.17</v>
      </c>
      <c r="K330" t="n">
        <v>37.55</v>
      </c>
      <c r="L330" t="n">
        <v>4.5</v>
      </c>
      <c r="M330" t="n">
        <v>13</v>
      </c>
      <c r="N330" t="n">
        <v>12.12</v>
      </c>
      <c r="O330" t="n">
        <v>11848.08</v>
      </c>
      <c r="P330" t="n">
        <v>85.48999999999999</v>
      </c>
      <c r="Q330" t="n">
        <v>197.79</v>
      </c>
      <c r="R330" t="n">
        <v>36.06</v>
      </c>
      <c r="S330" t="n">
        <v>25.4</v>
      </c>
      <c r="T330" t="n">
        <v>4452.39</v>
      </c>
      <c r="U330" t="n">
        <v>0.7</v>
      </c>
      <c r="V330" t="n">
        <v>0.87</v>
      </c>
      <c r="W330" t="n">
        <v>2.96</v>
      </c>
      <c r="X330" t="n">
        <v>0.28</v>
      </c>
      <c r="Y330" t="n">
        <v>1</v>
      </c>
      <c r="Z330" t="n">
        <v>10</v>
      </c>
    </row>
    <row r="331">
      <c r="A331" t="n">
        <v>15</v>
      </c>
      <c r="B331" t="n">
        <v>40</v>
      </c>
      <c r="C331" t="inlineStr">
        <is>
          <t xml:space="preserve">CONCLUIDO	</t>
        </is>
      </c>
      <c r="D331" t="n">
        <v>7.7816</v>
      </c>
      <c r="E331" t="n">
        <v>12.85</v>
      </c>
      <c r="F331" t="n">
        <v>10.65</v>
      </c>
      <c r="G331" t="n">
        <v>45.63</v>
      </c>
      <c r="H331" t="n">
        <v>0.88</v>
      </c>
      <c r="I331" t="n">
        <v>14</v>
      </c>
      <c r="J331" t="n">
        <v>94.48</v>
      </c>
      <c r="K331" t="n">
        <v>37.55</v>
      </c>
      <c r="L331" t="n">
        <v>4.75</v>
      </c>
      <c r="M331" t="n">
        <v>12</v>
      </c>
      <c r="N331" t="n">
        <v>12.17</v>
      </c>
      <c r="O331" t="n">
        <v>11886.12</v>
      </c>
      <c r="P331" t="n">
        <v>84.98</v>
      </c>
      <c r="Q331" t="n">
        <v>197.77</v>
      </c>
      <c r="R331" t="n">
        <v>35.28</v>
      </c>
      <c r="S331" t="n">
        <v>25.4</v>
      </c>
      <c r="T331" t="n">
        <v>4066.6</v>
      </c>
      <c r="U331" t="n">
        <v>0.72</v>
      </c>
      <c r="V331" t="n">
        <v>0.87</v>
      </c>
      <c r="W331" t="n">
        <v>2.96</v>
      </c>
      <c r="X331" t="n">
        <v>0.26</v>
      </c>
      <c r="Y331" t="n">
        <v>1</v>
      </c>
      <c r="Z331" t="n">
        <v>10</v>
      </c>
    </row>
    <row r="332">
      <c r="A332" t="n">
        <v>16</v>
      </c>
      <c r="B332" t="n">
        <v>40</v>
      </c>
      <c r="C332" t="inlineStr">
        <is>
          <t xml:space="preserve">CONCLUIDO	</t>
        </is>
      </c>
      <c r="D332" t="n">
        <v>7.7724</v>
      </c>
      <c r="E332" t="n">
        <v>12.87</v>
      </c>
      <c r="F332" t="n">
        <v>10.66</v>
      </c>
      <c r="G332" t="n">
        <v>45.69</v>
      </c>
      <c r="H332" t="n">
        <v>0.93</v>
      </c>
      <c r="I332" t="n">
        <v>14</v>
      </c>
      <c r="J332" t="n">
        <v>94.79000000000001</v>
      </c>
      <c r="K332" t="n">
        <v>37.55</v>
      </c>
      <c r="L332" t="n">
        <v>5</v>
      </c>
      <c r="M332" t="n">
        <v>12</v>
      </c>
      <c r="N332" t="n">
        <v>12.23</v>
      </c>
      <c r="O332" t="n">
        <v>11924.18</v>
      </c>
      <c r="P332" t="n">
        <v>84.5</v>
      </c>
      <c r="Q332" t="n">
        <v>197.76</v>
      </c>
      <c r="R332" t="n">
        <v>35.9</v>
      </c>
      <c r="S332" t="n">
        <v>25.4</v>
      </c>
      <c r="T332" t="n">
        <v>4374.97</v>
      </c>
      <c r="U332" t="n">
        <v>0.71</v>
      </c>
      <c r="V332" t="n">
        <v>0.87</v>
      </c>
      <c r="W332" t="n">
        <v>2.96</v>
      </c>
      <c r="X332" t="n">
        <v>0.27</v>
      </c>
      <c r="Y332" t="n">
        <v>1</v>
      </c>
      <c r="Z332" t="n">
        <v>10</v>
      </c>
    </row>
    <row r="333">
      <c r="A333" t="n">
        <v>17</v>
      </c>
      <c r="B333" t="n">
        <v>40</v>
      </c>
      <c r="C333" t="inlineStr">
        <is>
          <t xml:space="preserve">CONCLUIDO	</t>
        </is>
      </c>
      <c r="D333" t="n">
        <v>7.81</v>
      </c>
      <c r="E333" t="n">
        <v>12.8</v>
      </c>
      <c r="F333" t="n">
        <v>10.62</v>
      </c>
      <c r="G333" t="n">
        <v>49.01</v>
      </c>
      <c r="H333" t="n">
        <v>0.97</v>
      </c>
      <c r="I333" t="n">
        <v>13</v>
      </c>
      <c r="J333" t="n">
        <v>95.09</v>
      </c>
      <c r="K333" t="n">
        <v>37.55</v>
      </c>
      <c r="L333" t="n">
        <v>5.25</v>
      </c>
      <c r="M333" t="n">
        <v>11</v>
      </c>
      <c r="N333" t="n">
        <v>12.29</v>
      </c>
      <c r="O333" t="n">
        <v>11962.27</v>
      </c>
      <c r="P333" t="n">
        <v>84.11</v>
      </c>
      <c r="Q333" t="n">
        <v>197.83</v>
      </c>
      <c r="R333" t="n">
        <v>34.54</v>
      </c>
      <c r="S333" t="n">
        <v>25.4</v>
      </c>
      <c r="T333" t="n">
        <v>3700.32</v>
      </c>
      <c r="U333" t="n">
        <v>0.74</v>
      </c>
      <c r="V333" t="n">
        <v>0.88</v>
      </c>
      <c r="W333" t="n">
        <v>2.96</v>
      </c>
      <c r="X333" t="n">
        <v>0.23</v>
      </c>
      <c r="Y333" t="n">
        <v>1</v>
      </c>
      <c r="Z333" t="n">
        <v>10</v>
      </c>
    </row>
    <row r="334">
      <c r="A334" t="n">
        <v>18</v>
      </c>
      <c r="B334" t="n">
        <v>40</v>
      </c>
      <c r="C334" t="inlineStr">
        <is>
          <t xml:space="preserve">CONCLUIDO	</t>
        </is>
      </c>
      <c r="D334" t="n">
        <v>7.8288</v>
      </c>
      <c r="E334" t="n">
        <v>12.77</v>
      </c>
      <c r="F334" t="n">
        <v>10.61</v>
      </c>
      <c r="G334" t="n">
        <v>53.03</v>
      </c>
      <c r="H334" t="n">
        <v>1.01</v>
      </c>
      <c r="I334" t="n">
        <v>12</v>
      </c>
      <c r="J334" t="n">
        <v>95.40000000000001</v>
      </c>
      <c r="K334" t="n">
        <v>37.55</v>
      </c>
      <c r="L334" t="n">
        <v>5.5</v>
      </c>
      <c r="M334" t="n">
        <v>10</v>
      </c>
      <c r="N334" t="n">
        <v>12.35</v>
      </c>
      <c r="O334" t="n">
        <v>12000.38</v>
      </c>
      <c r="P334" t="n">
        <v>83.48999999999999</v>
      </c>
      <c r="Q334" t="n">
        <v>197.78</v>
      </c>
      <c r="R334" t="n">
        <v>34.15</v>
      </c>
      <c r="S334" t="n">
        <v>25.4</v>
      </c>
      <c r="T334" t="n">
        <v>3509.99</v>
      </c>
      <c r="U334" t="n">
        <v>0.74</v>
      </c>
      <c r="V334" t="n">
        <v>0.88</v>
      </c>
      <c r="W334" t="n">
        <v>2.96</v>
      </c>
      <c r="X334" t="n">
        <v>0.22</v>
      </c>
      <c r="Y334" t="n">
        <v>1</v>
      </c>
      <c r="Z334" t="n">
        <v>10</v>
      </c>
    </row>
    <row r="335">
      <c r="A335" t="n">
        <v>19</v>
      </c>
      <c r="B335" t="n">
        <v>40</v>
      </c>
      <c r="C335" t="inlineStr">
        <is>
          <t xml:space="preserve">CONCLUIDO	</t>
        </is>
      </c>
      <c r="D335" t="n">
        <v>7.8281</v>
      </c>
      <c r="E335" t="n">
        <v>12.77</v>
      </c>
      <c r="F335" t="n">
        <v>10.61</v>
      </c>
      <c r="G335" t="n">
        <v>53.04</v>
      </c>
      <c r="H335" t="n">
        <v>1.06</v>
      </c>
      <c r="I335" t="n">
        <v>12</v>
      </c>
      <c r="J335" t="n">
        <v>95.70999999999999</v>
      </c>
      <c r="K335" t="n">
        <v>37.55</v>
      </c>
      <c r="L335" t="n">
        <v>5.75</v>
      </c>
      <c r="M335" t="n">
        <v>10</v>
      </c>
      <c r="N335" t="n">
        <v>12.41</v>
      </c>
      <c r="O335" t="n">
        <v>12038.51</v>
      </c>
      <c r="P335" t="n">
        <v>83</v>
      </c>
      <c r="Q335" t="n">
        <v>197.77</v>
      </c>
      <c r="R335" t="n">
        <v>34.13</v>
      </c>
      <c r="S335" t="n">
        <v>25.4</v>
      </c>
      <c r="T335" t="n">
        <v>3503.33</v>
      </c>
      <c r="U335" t="n">
        <v>0.74</v>
      </c>
      <c r="V335" t="n">
        <v>0.88</v>
      </c>
      <c r="W335" t="n">
        <v>2.96</v>
      </c>
      <c r="X335" t="n">
        <v>0.22</v>
      </c>
      <c r="Y335" t="n">
        <v>1</v>
      </c>
      <c r="Z335" t="n">
        <v>10</v>
      </c>
    </row>
    <row r="336">
      <c r="A336" t="n">
        <v>20</v>
      </c>
      <c r="B336" t="n">
        <v>40</v>
      </c>
      <c r="C336" t="inlineStr">
        <is>
          <t xml:space="preserve">CONCLUIDO	</t>
        </is>
      </c>
      <c r="D336" t="n">
        <v>7.8527</v>
      </c>
      <c r="E336" t="n">
        <v>12.73</v>
      </c>
      <c r="F336" t="n">
        <v>10.59</v>
      </c>
      <c r="G336" t="n">
        <v>57.75</v>
      </c>
      <c r="H336" t="n">
        <v>1.1</v>
      </c>
      <c r="I336" t="n">
        <v>11</v>
      </c>
      <c r="J336" t="n">
        <v>96.02</v>
      </c>
      <c r="K336" t="n">
        <v>37.55</v>
      </c>
      <c r="L336" t="n">
        <v>6</v>
      </c>
      <c r="M336" t="n">
        <v>9</v>
      </c>
      <c r="N336" t="n">
        <v>12.47</v>
      </c>
      <c r="O336" t="n">
        <v>12076.67</v>
      </c>
      <c r="P336" t="n">
        <v>82.36</v>
      </c>
      <c r="Q336" t="n">
        <v>197.76</v>
      </c>
      <c r="R336" t="n">
        <v>33.38</v>
      </c>
      <c r="S336" t="n">
        <v>25.4</v>
      </c>
      <c r="T336" t="n">
        <v>3131.28</v>
      </c>
      <c r="U336" t="n">
        <v>0.76</v>
      </c>
      <c r="V336" t="n">
        <v>0.88</v>
      </c>
      <c r="W336" t="n">
        <v>2.96</v>
      </c>
      <c r="X336" t="n">
        <v>0.2</v>
      </c>
      <c r="Y336" t="n">
        <v>1</v>
      </c>
      <c r="Z336" t="n">
        <v>10</v>
      </c>
    </row>
    <row r="337">
      <c r="A337" t="n">
        <v>21</v>
      </c>
      <c r="B337" t="n">
        <v>40</v>
      </c>
      <c r="C337" t="inlineStr">
        <is>
          <t xml:space="preserve">CONCLUIDO	</t>
        </is>
      </c>
      <c r="D337" t="n">
        <v>7.8503</v>
      </c>
      <c r="E337" t="n">
        <v>12.74</v>
      </c>
      <c r="F337" t="n">
        <v>10.59</v>
      </c>
      <c r="G337" t="n">
        <v>57.77</v>
      </c>
      <c r="H337" t="n">
        <v>1.14</v>
      </c>
      <c r="I337" t="n">
        <v>11</v>
      </c>
      <c r="J337" t="n">
        <v>96.33</v>
      </c>
      <c r="K337" t="n">
        <v>37.55</v>
      </c>
      <c r="L337" t="n">
        <v>6.25</v>
      </c>
      <c r="M337" t="n">
        <v>9</v>
      </c>
      <c r="N337" t="n">
        <v>12.53</v>
      </c>
      <c r="O337" t="n">
        <v>12114.85</v>
      </c>
      <c r="P337" t="n">
        <v>82.29000000000001</v>
      </c>
      <c r="Q337" t="n">
        <v>197.77</v>
      </c>
      <c r="R337" t="n">
        <v>33.63</v>
      </c>
      <c r="S337" t="n">
        <v>25.4</v>
      </c>
      <c r="T337" t="n">
        <v>3255.62</v>
      </c>
      <c r="U337" t="n">
        <v>0.76</v>
      </c>
      <c r="V337" t="n">
        <v>0.88</v>
      </c>
      <c r="W337" t="n">
        <v>2.96</v>
      </c>
      <c r="X337" t="n">
        <v>0.2</v>
      </c>
      <c r="Y337" t="n">
        <v>1</v>
      </c>
      <c r="Z337" t="n">
        <v>10</v>
      </c>
    </row>
    <row r="338">
      <c r="A338" t="n">
        <v>22</v>
      </c>
      <c r="B338" t="n">
        <v>40</v>
      </c>
      <c r="C338" t="inlineStr">
        <is>
          <t xml:space="preserve">CONCLUIDO	</t>
        </is>
      </c>
      <c r="D338" t="n">
        <v>7.8785</v>
      </c>
      <c r="E338" t="n">
        <v>12.69</v>
      </c>
      <c r="F338" t="n">
        <v>10.56</v>
      </c>
      <c r="G338" t="n">
        <v>63.38</v>
      </c>
      <c r="H338" t="n">
        <v>1.18</v>
      </c>
      <c r="I338" t="n">
        <v>10</v>
      </c>
      <c r="J338" t="n">
        <v>96.64</v>
      </c>
      <c r="K338" t="n">
        <v>37.55</v>
      </c>
      <c r="L338" t="n">
        <v>6.5</v>
      </c>
      <c r="M338" t="n">
        <v>8</v>
      </c>
      <c r="N338" t="n">
        <v>12.59</v>
      </c>
      <c r="O338" t="n">
        <v>12153.06</v>
      </c>
      <c r="P338" t="n">
        <v>81.53</v>
      </c>
      <c r="Q338" t="n">
        <v>197.78</v>
      </c>
      <c r="R338" t="n">
        <v>32.77</v>
      </c>
      <c r="S338" t="n">
        <v>25.4</v>
      </c>
      <c r="T338" t="n">
        <v>2830.66</v>
      </c>
      <c r="U338" t="n">
        <v>0.78</v>
      </c>
      <c r="V338" t="n">
        <v>0.88</v>
      </c>
      <c r="W338" t="n">
        <v>2.95</v>
      </c>
      <c r="X338" t="n">
        <v>0.17</v>
      </c>
      <c r="Y338" t="n">
        <v>1</v>
      </c>
      <c r="Z338" t="n">
        <v>10</v>
      </c>
    </row>
    <row r="339">
      <c r="A339" t="n">
        <v>23</v>
      </c>
      <c r="B339" t="n">
        <v>40</v>
      </c>
      <c r="C339" t="inlineStr">
        <is>
          <t xml:space="preserve">CONCLUIDO	</t>
        </is>
      </c>
      <c r="D339" t="n">
        <v>7.8811</v>
      </c>
      <c r="E339" t="n">
        <v>12.69</v>
      </c>
      <c r="F339" t="n">
        <v>10.56</v>
      </c>
      <c r="G339" t="n">
        <v>63.36</v>
      </c>
      <c r="H339" t="n">
        <v>1.22</v>
      </c>
      <c r="I339" t="n">
        <v>10</v>
      </c>
      <c r="J339" t="n">
        <v>96.95</v>
      </c>
      <c r="K339" t="n">
        <v>37.55</v>
      </c>
      <c r="L339" t="n">
        <v>6.75</v>
      </c>
      <c r="M339" t="n">
        <v>8</v>
      </c>
      <c r="N339" t="n">
        <v>12.65</v>
      </c>
      <c r="O339" t="n">
        <v>12191.28</v>
      </c>
      <c r="P339" t="n">
        <v>81.36</v>
      </c>
      <c r="Q339" t="n">
        <v>197.8</v>
      </c>
      <c r="R339" t="n">
        <v>32.63</v>
      </c>
      <c r="S339" t="n">
        <v>25.4</v>
      </c>
      <c r="T339" t="n">
        <v>2759.42</v>
      </c>
      <c r="U339" t="n">
        <v>0.78</v>
      </c>
      <c r="V339" t="n">
        <v>0.88</v>
      </c>
      <c r="W339" t="n">
        <v>2.95</v>
      </c>
      <c r="X339" t="n">
        <v>0.17</v>
      </c>
      <c r="Y339" t="n">
        <v>1</v>
      </c>
      <c r="Z339" t="n">
        <v>10</v>
      </c>
    </row>
    <row r="340">
      <c r="A340" t="n">
        <v>24</v>
      </c>
      <c r="B340" t="n">
        <v>40</v>
      </c>
      <c r="C340" t="inlineStr">
        <is>
          <t xml:space="preserve">CONCLUIDO	</t>
        </is>
      </c>
      <c r="D340" t="n">
        <v>7.8806</v>
      </c>
      <c r="E340" t="n">
        <v>12.69</v>
      </c>
      <c r="F340" t="n">
        <v>10.56</v>
      </c>
      <c r="G340" t="n">
        <v>63.36</v>
      </c>
      <c r="H340" t="n">
        <v>1.27</v>
      </c>
      <c r="I340" t="n">
        <v>10</v>
      </c>
      <c r="J340" t="n">
        <v>97.26000000000001</v>
      </c>
      <c r="K340" t="n">
        <v>37.55</v>
      </c>
      <c r="L340" t="n">
        <v>7</v>
      </c>
      <c r="M340" t="n">
        <v>8</v>
      </c>
      <c r="N340" t="n">
        <v>12.71</v>
      </c>
      <c r="O340" t="n">
        <v>12229.54</v>
      </c>
      <c r="P340" t="n">
        <v>80.81999999999999</v>
      </c>
      <c r="Q340" t="n">
        <v>197.76</v>
      </c>
      <c r="R340" t="n">
        <v>32.77</v>
      </c>
      <c r="S340" t="n">
        <v>25.4</v>
      </c>
      <c r="T340" t="n">
        <v>2830.64</v>
      </c>
      <c r="U340" t="n">
        <v>0.78</v>
      </c>
      <c r="V340" t="n">
        <v>0.88</v>
      </c>
      <c r="W340" t="n">
        <v>2.95</v>
      </c>
      <c r="X340" t="n">
        <v>0.17</v>
      </c>
      <c r="Y340" t="n">
        <v>1</v>
      </c>
      <c r="Z340" t="n">
        <v>10</v>
      </c>
    </row>
    <row r="341">
      <c r="A341" t="n">
        <v>25</v>
      </c>
      <c r="B341" t="n">
        <v>40</v>
      </c>
      <c r="C341" t="inlineStr">
        <is>
          <t xml:space="preserve">CONCLUIDO	</t>
        </is>
      </c>
      <c r="D341" t="n">
        <v>7.8951</v>
      </c>
      <c r="E341" t="n">
        <v>12.67</v>
      </c>
      <c r="F341" t="n">
        <v>10.56</v>
      </c>
      <c r="G341" t="n">
        <v>70.37</v>
      </c>
      <c r="H341" t="n">
        <v>1.31</v>
      </c>
      <c r="I341" t="n">
        <v>9</v>
      </c>
      <c r="J341" t="n">
        <v>97.56999999999999</v>
      </c>
      <c r="K341" t="n">
        <v>37.55</v>
      </c>
      <c r="L341" t="n">
        <v>7.25</v>
      </c>
      <c r="M341" t="n">
        <v>7</v>
      </c>
      <c r="N341" t="n">
        <v>12.77</v>
      </c>
      <c r="O341" t="n">
        <v>12267.81</v>
      </c>
      <c r="P341" t="n">
        <v>80.06</v>
      </c>
      <c r="Q341" t="n">
        <v>197.76</v>
      </c>
      <c r="R341" t="n">
        <v>32.54</v>
      </c>
      <c r="S341" t="n">
        <v>25.4</v>
      </c>
      <c r="T341" t="n">
        <v>2721.86</v>
      </c>
      <c r="U341" t="n">
        <v>0.78</v>
      </c>
      <c r="V341" t="n">
        <v>0.88</v>
      </c>
      <c r="W341" t="n">
        <v>2.95</v>
      </c>
      <c r="X341" t="n">
        <v>0.17</v>
      </c>
      <c r="Y341" t="n">
        <v>1</v>
      </c>
      <c r="Z341" t="n">
        <v>10</v>
      </c>
    </row>
    <row r="342">
      <c r="A342" t="n">
        <v>26</v>
      </c>
      <c r="B342" t="n">
        <v>40</v>
      </c>
      <c r="C342" t="inlineStr">
        <is>
          <t xml:space="preserve">CONCLUIDO	</t>
        </is>
      </c>
      <c r="D342" t="n">
        <v>7.8968</v>
      </c>
      <c r="E342" t="n">
        <v>12.66</v>
      </c>
      <c r="F342" t="n">
        <v>10.55</v>
      </c>
      <c r="G342" t="n">
        <v>70.36</v>
      </c>
      <c r="H342" t="n">
        <v>1.35</v>
      </c>
      <c r="I342" t="n">
        <v>9</v>
      </c>
      <c r="J342" t="n">
        <v>97.88</v>
      </c>
      <c r="K342" t="n">
        <v>37.55</v>
      </c>
      <c r="L342" t="n">
        <v>7.5</v>
      </c>
      <c r="M342" t="n">
        <v>7</v>
      </c>
      <c r="N342" t="n">
        <v>12.83</v>
      </c>
      <c r="O342" t="n">
        <v>12306.12</v>
      </c>
      <c r="P342" t="n">
        <v>80.02</v>
      </c>
      <c r="Q342" t="n">
        <v>197.77</v>
      </c>
      <c r="R342" t="n">
        <v>32.4</v>
      </c>
      <c r="S342" t="n">
        <v>25.4</v>
      </c>
      <c r="T342" t="n">
        <v>2649.55</v>
      </c>
      <c r="U342" t="n">
        <v>0.78</v>
      </c>
      <c r="V342" t="n">
        <v>0.88</v>
      </c>
      <c r="W342" t="n">
        <v>2.96</v>
      </c>
      <c r="X342" t="n">
        <v>0.16</v>
      </c>
      <c r="Y342" t="n">
        <v>1</v>
      </c>
      <c r="Z342" t="n">
        <v>10</v>
      </c>
    </row>
    <row r="343">
      <c r="A343" t="n">
        <v>27</v>
      </c>
      <c r="B343" t="n">
        <v>40</v>
      </c>
      <c r="C343" t="inlineStr">
        <is>
          <t xml:space="preserve">CONCLUIDO	</t>
        </is>
      </c>
      <c r="D343" t="n">
        <v>7.8992</v>
      </c>
      <c r="E343" t="n">
        <v>12.66</v>
      </c>
      <c r="F343" t="n">
        <v>10.55</v>
      </c>
      <c r="G343" t="n">
        <v>70.33</v>
      </c>
      <c r="H343" t="n">
        <v>1.39</v>
      </c>
      <c r="I343" t="n">
        <v>9</v>
      </c>
      <c r="J343" t="n">
        <v>98.19</v>
      </c>
      <c r="K343" t="n">
        <v>37.55</v>
      </c>
      <c r="L343" t="n">
        <v>7.75</v>
      </c>
      <c r="M343" t="n">
        <v>7</v>
      </c>
      <c r="N343" t="n">
        <v>12.89</v>
      </c>
      <c r="O343" t="n">
        <v>12344.44</v>
      </c>
      <c r="P343" t="n">
        <v>79.45999999999999</v>
      </c>
      <c r="Q343" t="n">
        <v>197.76</v>
      </c>
      <c r="R343" t="n">
        <v>32.42</v>
      </c>
      <c r="S343" t="n">
        <v>25.4</v>
      </c>
      <c r="T343" t="n">
        <v>2662.91</v>
      </c>
      <c r="U343" t="n">
        <v>0.78</v>
      </c>
      <c r="V343" t="n">
        <v>0.88</v>
      </c>
      <c r="W343" t="n">
        <v>2.95</v>
      </c>
      <c r="X343" t="n">
        <v>0.16</v>
      </c>
      <c r="Y343" t="n">
        <v>1</v>
      </c>
      <c r="Z343" t="n">
        <v>10</v>
      </c>
    </row>
    <row r="344">
      <c r="A344" t="n">
        <v>28</v>
      </c>
      <c r="B344" t="n">
        <v>40</v>
      </c>
      <c r="C344" t="inlineStr">
        <is>
          <t xml:space="preserve">CONCLUIDO	</t>
        </is>
      </c>
      <c r="D344" t="n">
        <v>7.8999</v>
      </c>
      <c r="E344" t="n">
        <v>12.66</v>
      </c>
      <c r="F344" t="n">
        <v>10.55</v>
      </c>
      <c r="G344" t="n">
        <v>70.31999999999999</v>
      </c>
      <c r="H344" t="n">
        <v>1.43</v>
      </c>
      <c r="I344" t="n">
        <v>9</v>
      </c>
      <c r="J344" t="n">
        <v>98.5</v>
      </c>
      <c r="K344" t="n">
        <v>37.55</v>
      </c>
      <c r="L344" t="n">
        <v>8</v>
      </c>
      <c r="M344" t="n">
        <v>7</v>
      </c>
      <c r="N344" t="n">
        <v>12.95</v>
      </c>
      <c r="O344" t="n">
        <v>12382.79</v>
      </c>
      <c r="P344" t="n">
        <v>78.88</v>
      </c>
      <c r="Q344" t="n">
        <v>197.79</v>
      </c>
      <c r="R344" t="n">
        <v>32.19</v>
      </c>
      <c r="S344" t="n">
        <v>25.4</v>
      </c>
      <c r="T344" t="n">
        <v>2544.42</v>
      </c>
      <c r="U344" t="n">
        <v>0.79</v>
      </c>
      <c r="V344" t="n">
        <v>0.88</v>
      </c>
      <c r="W344" t="n">
        <v>2.96</v>
      </c>
      <c r="X344" t="n">
        <v>0.16</v>
      </c>
      <c r="Y344" t="n">
        <v>1</v>
      </c>
      <c r="Z344" t="n">
        <v>10</v>
      </c>
    </row>
    <row r="345">
      <c r="A345" t="n">
        <v>29</v>
      </c>
      <c r="B345" t="n">
        <v>40</v>
      </c>
      <c r="C345" t="inlineStr">
        <is>
          <t xml:space="preserve">CONCLUIDO	</t>
        </is>
      </c>
      <c r="D345" t="n">
        <v>7.932</v>
      </c>
      <c r="E345" t="n">
        <v>12.61</v>
      </c>
      <c r="F345" t="n">
        <v>10.52</v>
      </c>
      <c r="G345" t="n">
        <v>78.87</v>
      </c>
      <c r="H345" t="n">
        <v>1.47</v>
      </c>
      <c r="I345" t="n">
        <v>8</v>
      </c>
      <c r="J345" t="n">
        <v>98.81999999999999</v>
      </c>
      <c r="K345" t="n">
        <v>37.55</v>
      </c>
      <c r="L345" t="n">
        <v>8.25</v>
      </c>
      <c r="M345" t="n">
        <v>6</v>
      </c>
      <c r="N345" t="n">
        <v>13.01</v>
      </c>
      <c r="O345" t="n">
        <v>12421.16</v>
      </c>
      <c r="P345" t="n">
        <v>78.48</v>
      </c>
      <c r="Q345" t="n">
        <v>197.75</v>
      </c>
      <c r="R345" t="n">
        <v>31.34</v>
      </c>
      <c r="S345" t="n">
        <v>25.4</v>
      </c>
      <c r="T345" t="n">
        <v>2124.63</v>
      </c>
      <c r="U345" t="n">
        <v>0.8100000000000001</v>
      </c>
      <c r="V345" t="n">
        <v>0.88</v>
      </c>
      <c r="W345" t="n">
        <v>2.95</v>
      </c>
      <c r="X345" t="n">
        <v>0.13</v>
      </c>
      <c r="Y345" t="n">
        <v>1</v>
      </c>
      <c r="Z345" t="n">
        <v>10</v>
      </c>
    </row>
    <row r="346">
      <c r="A346" t="n">
        <v>30</v>
      </c>
      <c r="B346" t="n">
        <v>40</v>
      </c>
      <c r="C346" t="inlineStr">
        <is>
          <t xml:space="preserve">CONCLUIDO	</t>
        </is>
      </c>
      <c r="D346" t="n">
        <v>7.9232</v>
      </c>
      <c r="E346" t="n">
        <v>12.62</v>
      </c>
      <c r="F346" t="n">
        <v>10.53</v>
      </c>
      <c r="G346" t="n">
        <v>78.97</v>
      </c>
      <c r="H346" t="n">
        <v>1.51</v>
      </c>
      <c r="I346" t="n">
        <v>8</v>
      </c>
      <c r="J346" t="n">
        <v>99.13</v>
      </c>
      <c r="K346" t="n">
        <v>37.55</v>
      </c>
      <c r="L346" t="n">
        <v>8.5</v>
      </c>
      <c r="M346" t="n">
        <v>6</v>
      </c>
      <c r="N346" t="n">
        <v>13.07</v>
      </c>
      <c r="O346" t="n">
        <v>12459.56</v>
      </c>
      <c r="P346" t="n">
        <v>78.33</v>
      </c>
      <c r="Q346" t="n">
        <v>197.77</v>
      </c>
      <c r="R346" t="n">
        <v>31.62</v>
      </c>
      <c r="S346" t="n">
        <v>25.4</v>
      </c>
      <c r="T346" t="n">
        <v>2264.16</v>
      </c>
      <c r="U346" t="n">
        <v>0.8</v>
      </c>
      <c r="V346" t="n">
        <v>0.88</v>
      </c>
      <c r="W346" t="n">
        <v>2.95</v>
      </c>
      <c r="X346" t="n">
        <v>0.14</v>
      </c>
      <c r="Y346" t="n">
        <v>1</v>
      </c>
      <c r="Z346" t="n">
        <v>10</v>
      </c>
    </row>
    <row r="347">
      <c r="A347" t="n">
        <v>31</v>
      </c>
      <c r="B347" t="n">
        <v>40</v>
      </c>
      <c r="C347" t="inlineStr">
        <is>
          <t xml:space="preserve">CONCLUIDO	</t>
        </is>
      </c>
      <c r="D347" t="n">
        <v>7.925</v>
      </c>
      <c r="E347" t="n">
        <v>12.62</v>
      </c>
      <c r="F347" t="n">
        <v>10.53</v>
      </c>
      <c r="G347" t="n">
        <v>78.95</v>
      </c>
      <c r="H347" t="n">
        <v>1.55</v>
      </c>
      <c r="I347" t="n">
        <v>8</v>
      </c>
      <c r="J347" t="n">
        <v>99.44</v>
      </c>
      <c r="K347" t="n">
        <v>37.55</v>
      </c>
      <c r="L347" t="n">
        <v>8.75</v>
      </c>
      <c r="M347" t="n">
        <v>6</v>
      </c>
      <c r="N347" t="n">
        <v>13.14</v>
      </c>
      <c r="O347" t="n">
        <v>12497.98</v>
      </c>
      <c r="P347" t="n">
        <v>77.83</v>
      </c>
      <c r="Q347" t="n">
        <v>197.76</v>
      </c>
      <c r="R347" t="n">
        <v>31.62</v>
      </c>
      <c r="S347" t="n">
        <v>25.4</v>
      </c>
      <c r="T347" t="n">
        <v>2264.16</v>
      </c>
      <c r="U347" t="n">
        <v>0.8</v>
      </c>
      <c r="V347" t="n">
        <v>0.88</v>
      </c>
      <c r="W347" t="n">
        <v>2.95</v>
      </c>
      <c r="X347" t="n">
        <v>0.14</v>
      </c>
      <c r="Y347" t="n">
        <v>1</v>
      </c>
      <c r="Z347" t="n">
        <v>10</v>
      </c>
    </row>
    <row r="348">
      <c r="A348" t="n">
        <v>32</v>
      </c>
      <c r="B348" t="n">
        <v>40</v>
      </c>
      <c r="C348" t="inlineStr">
        <is>
          <t xml:space="preserve">CONCLUIDO	</t>
        </is>
      </c>
      <c r="D348" t="n">
        <v>7.9245</v>
      </c>
      <c r="E348" t="n">
        <v>12.62</v>
      </c>
      <c r="F348" t="n">
        <v>10.53</v>
      </c>
      <c r="G348" t="n">
        <v>78.95999999999999</v>
      </c>
      <c r="H348" t="n">
        <v>1.59</v>
      </c>
      <c r="I348" t="n">
        <v>8</v>
      </c>
      <c r="J348" t="n">
        <v>99.75</v>
      </c>
      <c r="K348" t="n">
        <v>37.55</v>
      </c>
      <c r="L348" t="n">
        <v>9</v>
      </c>
      <c r="M348" t="n">
        <v>6</v>
      </c>
      <c r="N348" t="n">
        <v>13.2</v>
      </c>
      <c r="O348" t="n">
        <v>12536.43</v>
      </c>
      <c r="P348" t="n">
        <v>76.88</v>
      </c>
      <c r="Q348" t="n">
        <v>197.77</v>
      </c>
      <c r="R348" t="n">
        <v>31.63</v>
      </c>
      <c r="S348" t="n">
        <v>25.4</v>
      </c>
      <c r="T348" t="n">
        <v>2271.47</v>
      </c>
      <c r="U348" t="n">
        <v>0.8</v>
      </c>
      <c r="V348" t="n">
        <v>0.88</v>
      </c>
      <c r="W348" t="n">
        <v>2.95</v>
      </c>
      <c r="X348" t="n">
        <v>0.14</v>
      </c>
      <c r="Y348" t="n">
        <v>1</v>
      </c>
      <c r="Z348" t="n">
        <v>10</v>
      </c>
    </row>
    <row r="349">
      <c r="A349" t="n">
        <v>33</v>
      </c>
      <c r="B349" t="n">
        <v>40</v>
      </c>
      <c r="C349" t="inlineStr">
        <is>
          <t xml:space="preserve">CONCLUIDO	</t>
        </is>
      </c>
      <c r="D349" t="n">
        <v>7.9528</v>
      </c>
      <c r="E349" t="n">
        <v>12.57</v>
      </c>
      <c r="F349" t="n">
        <v>10.5</v>
      </c>
      <c r="G349" t="n">
        <v>90.02</v>
      </c>
      <c r="H349" t="n">
        <v>1.63</v>
      </c>
      <c r="I349" t="n">
        <v>7</v>
      </c>
      <c r="J349" t="n">
        <v>100.06</v>
      </c>
      <c r="K349" t="n">
        <v>37.55</v>
      </c>
      <c r="L349" t="n">
        <v>9.25</v>
      </c>
      <c r="M349" t="n">
        <v>5</v>
      </c>
      <c r="N349" t="n">
        <v>13.26</v>
      </c>
      <c r="O349" t="n">
        <v>12574.9</v>
      </c>
      <c r="P349" t="n">
        <v>76.81</v>
      </c>
      <c r="Q349" t="n">
        <v>197.78</v>
      </c>
      <c r="R349" t="n">
        <v>30.87</v>
      </c>
      <c r="S349" t="n">
        <v>25.4</v>
      </c>
      <c r="T349" t="n">
        <v>1894.09</v>
      </c>
      <c r="U349" t="n">
        <v>0.82</v>
      </c>
      <c r="V349" t="n">
        <v>0.89</v>
      </c>
      <c r="W349" t="n">
        <v>2.95</v>
      </c>
      <c r="X349" t="n">
        <v>0.11</v>
      </c>
      <c r="Y349" t="n">
        <v>1</v>
      </c>
      <c r="Z349" t="n">
        <v>10</v>
      </c>
    </row>
    <row r="350">
      <c r="A350" t="n">
        <v>34</v>
      </c>
      <c r="B350" t="n">
        <v>40</v>
      </c>
      <c r="C350" t="inlineStr">
        <is>
          <t xml:space="preserve">CONCLUIDO	</t>
        </is>
      </c>
      <c r="D350" t="n">
        <v>7.9516</v>
      </c>
      <c r="E350" t="n">
        <v>12.58</v>
      </c>
      <c r="F350" t="n">
        <v>10.5</v>
      </c>
      <c r="G350" t="n">
        <v>90.03</v>
      </c>
      <c r="H350" t="n">
        <v>1.67</v>
      </c>
      <c r="I350" t="n">
        <v>7</v>
      </c>
      <c r="J350" t="n">
        <v>100.37</v>
      </c>
      <c r="K350" t="n">
        <v>37.55</v>
      </c>
      <c r="L350" t="n">
        <v>9.5</v>
      </c>
      <c r="M350" t="n">
        <v>5</v>
      </c>
      <c r="N350" t="n">
        <v>13.32</v>
      </c>
      <c r="O350" t="n">
        <v>12613.39</v>
      </c>
      <c r="P350" t="n">
        <v>76.69</v>
      </c>
      <c r="Q350" t="n">
        <v>197.75</v>
      </c>
      <c r="R350" t="n">
        <v>30.93</v>
      </c>
      <c r="S350" t="n">
        <v>25.4</v>
      </c>
      <c r="T350" t="n">
        <v>1924.8</v>
      </c>
      <c r="U350" t="n">
        <v>0.82</v>
      </c>
      <c r="V350" t="n">
        <v>0.89</v>
      </c>
      <c r="W350" t="n">
        <v>2.95</v>
      </c>
      <c r="X350" t="n">
        <v>0.11</v>
      </c>
      <c r="Y350" t="n">
        <v>1</v>
      </c>
      <c r="Z350" t="n">
        <v>10</v>
      </c>
    </row>
    <row r="351">
      <c r="A351" t="n">
        <v>35</v>
      </c>
      <c r="B351" t="n">
        <v>40</v>
      </c>
      <c r="C351" t="inlineStr">
        <is>
          <t xml:space="preserve">CONCLUIDO	</t>
        </is>
      </c>
      <c r="D351" t="n">
        <v>7.9461</v>
      </c>
      <c r="E351" t="n">
        <v>12.58</v>
      </c>
      <c r="F351" t="n">
        <v>10.51</v>
      </c>
      <c r="G351" t="n">
        <v>90.11</v>
      </c>
      <c r="H351" t="n">
        <v>1.7</v>
      </c>
      <c r="I351" t="n">
        <v>7</v>
      </c>
      <c r="J351" t="n">
        <v>100.69</v>
      </c>
      <c r="K351" t="n">
        <v>37.55</v>
      </c>
      <c r="L351" t="n">
        <v>9.75</v>
      </c>
      <c r="M351" t="n">
        <v>5</v>
      </c>
      <c r="N351" t="n">
        <v>13.38</v>
      </c>
      <c r="O351" t="n">
        <v>12651.91</v>
      </c>
      <c r="P351" t="n">
        <v>76.40000000000001</v>
      </c>
      <c r="Q351" t="n">
        <v>197.75</v>
      </c>
      <c r="R351" t="n">
        <v>31.2</v>
      </c>
      <c r="S351" t="n">
        <v>25.4</v>
      </c>
      <c r="T351" t="n">
        <v>2060.42</v>
      </c>
      <c r="U351" t="n">
        <v>0.8100000000000001</v>
      </c>
      <c r="V351" t="n">
        <v>0.89</v>
      </c>
      <c r="W351" t="n">
        <v>2.95</v>
      </c>
      <c r="X351" t="n">
        <v>0.12</v>
      </c>
      <c r="Y351" t="n">
        <v>1</v>
      </c>
      <c r="Z351" t="n">
        <v>10</v>
      </c>
    </row>
    <row r="352">
      <c r="A352" t="n">
        <v>36</v>
      </c>
      <c r="B352" t="n">
        <v>40</v>
      </c>
      <c r="C352" t="inlineStr">
        <is>
          <t xml:space="preserve">CONCLUIDO	</t>
        </is>
      </c>
      <c r="D352" t="n">
        <v>7.9444</v>
      </c>
      <c r="E352" t="n">
        <v>12.59</v>
      </c>
      <c r="F352" t="n">
        <v>10.52</v>
      </c>
      <c r="G352" t="n">
        <v>90.13</v>
      </c>
      <c r="H352" t="n">
        <v>1.74</v>
      </c>
      <c r="I352" t="n">
        <v>7</v>
      </c>
      <c r="J352" t="n">
        <v>101</v>
      </c>
      <c r="K352" t="n">
        <v>37.55</v>
      </c>
      <c r="L352" t="n">
        <v>10</v>
      </c>
      <c r="M352" t="n">
        <v>5</v>
      </c>
      <c r="N352" t="n">
        <v>13.45</v>
      </c>
      <c r="O352" t="n">
        <v>12690.46</v>
      </c>
      <c r="P352" t="n">
        <v>75.64</v>
      </c>
      <c r="Q352" t="n">
        <v>197.76</v>
      </c>
      <c r="R352" t="n">
        <v>31.22</v>
      </c>
      <c r="S352" t="n">
        <v>25.4</v>
      </c>
      <c r="T352" t="n">
        <v>2071.08</v>
      </c>
      <c r="U352" t="n">
        <v>0.8100000000000001</v>
      </c>
      <c r="V352" t="n">
        <v>0.88</v>
      </c>
      <c r="W352" t="n">
        <v>2.95</v>
      </c>
      <c r="X352" t="n">
        <v>0.12</v>
      </c>
      <c r="Y352" t="n">
        <v>1</v>
      </c>
      <c r="Z352" t="n">
        <v>10</v>
      </c>
    </row>
    <row r="353">
      <c r="A353" t="n">
        <v>37</v>
      </c>
      <c r="B353" t="n">
        <v>40</v>
      </c>
      <c r="C353" t="inlineStr">
        <is>
          <t xml:space="preserve">CONCLUIDO	</t>
        </is>
      </c>
      <c r="D353" t="n">
        <v>7.9449</v>
      </c>
      <c r="E353" t="n">
        <v>12.59</v>
      </c>
      <c r="F353" t="n">
        <v>10.51</v>
      </c>
      <c r="G353" t="n">
        <v>90.12</v>
      </c>
      <c r="H353" t="n">
        <v>1.78</v>
      </c>
      <c r="I353" t="n">
        <v>7</v>
      </c>
      <c r="J353" t="n">
        <v>101.31</v>
      </c>
      <c r="K353" t="n">
        <v>37.55</v>
      </c>
      <c r="L353" t="n">
        <v>10.25</v>
      </c>
      <c r="M353" t="n">
        <v>4</v>
      </c>
      <c r="N353" t="n">
        <v>13.51</v>
      </c>
      <c r="O353" t="n">
        <v>12729.03</v>
      </c>
      <c r="P353" t="n">
        <v>75.08</v>
      </c>
      <c r="Q353" t="n">
        <v>197.8</v>
      </c>
      <c r="R353" t="n">
        <v>31.21</v>
      </c>
      <c r="S353" t="n">
        <v>25.4</v>
      </c>
      <c r="T353" t="n">
        <v>2063.57</v>
      </c>
      <c r="U353" t="n">
        <v>0.8100000000000001</v>
      </c>
      <c r="V353" t="n">
        <v>0.88</v>
      </c>
      <c r="W353" t="n">
        <v>2.95</v>
      </c>
      <c r="X353" t="n">
        <v>0.12</v>
      </c>
      <c r="Y353" t="n">
        <v>1</v>
      </c>
      <c r="Z353" t="n">
        <v>10</v>
      </c>
    </row>
    <row r="354">
      <c r="A354" t="n">
        <v>38</v>
      </c>
      <c r="B354" t="n">
        <v>40</v>
      </c>
      <c r="C354" t="inlineStr">
        <is>
          <t xml:space="preserve">CONCLUIDO	</t>
        </is>
      </c>
      <c r="D354" t="n">
        <v>7.9475</v>
      </c>
      <c r="E354" t="n">
        <v>12.58</v>
      </c>
      <c r="F354" t="n">
        <v>10.51</v>
      </c>
      <c r="G354" t="n">
        <v>90.09</v>
      </c>
      <c r="H354" t="n">
        <v>1.82</v>
      </c>
      <c r="I354" t="n">
        <v>7</v>
      </c>
      <c r="J354" t="n">
        <v>101.62</v>
      </c>
      <c r="K354" t="n">
        <v>37.55</v>
      </c>
      <c r="L354" t="n">
        <v>10.5</v>
      </c>
      <c r="M354" t="n">
        <v>2</v>
      </c>
      <c r="N354" t="n">
        <v>13.57</v>
      </c>
      <c r="O354" t="n">
        <v>12767.62</v>
      </c>
      <c r="P354" t="n">
        <v>74.59</v>
      </c>
      <c r="Q354" t="n">
        <v>197.79</v>
      </c>
      <c r="R354" t="n">
        <v>31.07</v>
      </c>
      <c r="S354" t="n">
        <v>25.4</v>
      </c>
      <c r="T354" t="n">
        <v>1996.2</v>
      </c>
      <c r="U354" t="n">
        <v>0.82</v>
      </c>
      <c r="V354" t="n">
        <v>0.89</v>
      </c>
      <c r="W354" t="n">
        <v>2.95</v>
      </c>
      <c r="X354" t="n">
        <v>0.12</v>
      </c>
      <c r="Y354" t="n">
        <v>1</v>
      </c>
      <c r="Z354" t="n">
        <v>10</v>
      </c>
    </row>
    <row r="355">
      <c r="A355" t="n">
        <v>39</v>
      </c>
      <c r="B355" t="n">
        <v>40</v>
      </c>
      <c r="C355" t="inlineStr">
        <is>
          <t xml:space="preserve">CONCLUIDO	</t>
        </is>
      </c>
      <c r="D355" t="n">
        <v>7.9456</v>
      </c>
      <c r="E355" t="n">
        <v>12.59</v>
      </c>
      <c r="F355" t="n">
        <v>10.51</v>
      </c>
      <c r="G355" t="n">
        <v>90.11</v>
      </c>
      <c r="H355" t="n">
        <v>1.86</v>
      </c>
      <c r="I355" t="n">
        <v>7</v>
      </c>
      <c r="J355" t="n">
        <v>101.94</v>
      </c>
      <c r="K355" t="n">
        <v>37.55</v>
      </c>
      <c r="L355" t="n">
        <v>10.75</v>
      </c>
      <c r="M355" t="n">
        <v>2</v>
      </c>
      <c r="N355" t="n">
        <v>13.64</v>
      </c>
      <c r="O355" t="n">
        <v>12806.24</v>
      </c>
      <c r="P355" t="n">
        <v>74.47</v>
      </c>
      <c r="Q355" t="n">
        <v>197.79</v>
      </c>
      <c r="R355" t="n">
        <v>31.09</v>
      </c>
      <c r="S355" t="n">
        <v>25.4</v>
      </c>
      <c r="T355" t="n">
        <v>2005.34</v>
      </c>
      <c r="U355" t="n">
        <v>0.82</v>
      </c>
      <c r="V355" t="n">
        <v>0.89</v>
      </c>
      <c r="W355" t="n">
        <v>2.95</v>
      </c>
      <c r="X355" t="n">
        <v>0.12</v>
      </c>
      <c r="Y355" t="n">
        <v>1</v>
      </c>
      <c r="Z355" t="n">
        <v>10</v>
      </c>
    </row>
    <row r="356">
      <c r="A356" t="n">
        <v>40</v>
      </c>
      <c r="B356" t="n">
        <v>40</v>
      </c>
      <c r="C356" t="inlineStr">
        <is>
          <t xml:space="preserve">CONCLUIDO	</t>
        </is>
      </c>
      <c r="D356" t="n">
        <v>7.9442</v>
      </c>
      <c r="E356" t="n">
        <v>12.59</v>
      </c>
      <c r="F356" t="n">
        <v>10.52</v>
      </c>
      <c r="G356" t="n">
        <v>90.13</v>
      </c>
      <c r="H356" t="n">
        <v>1.89</v>
      </c>
      <c r="I356" t="n">
        <v>7</v>
      </c>
      <c r="J356" t="n">
        <v>102.25</v>
      </c>
      <c r="K356" t="n">
        <v>37.55</v>
      </c>
      <c r="L356" t="n">
        <v>11</v>
      </c>
      <c r="M356" t="n">
        <v>1</v>
      </c>
      <c r="N356" t="n">
        <v>13.7</v>
      </c>
      <c r="O356" t="n">
        <v>12844.88</v>
      </c>
      <c r="P356" t="n">
        <v>74.41</v>
      </c>
      <c r="Q356" t="n">
        <v>197.87</v>
      </c>
      <c r="R356" t="n">
        <v>31.09</v>
      </c>
      <c r="S356" t="n">
        <v>25.4</v>
      </c>
      <c r="T356" t="n">
        <v>2006.77</v>
      </c>
      <c r="U356" t="n">
        <v>0.82</v>
      </c>
      <c r="V356" t="n">
        <v>0.88</v>
      </c>
      <c r="W356" t="n">
        <v>2.96</v>
      </c>
      <c r="X356" t="n">
        <v>0.12</v>
      </c>
      <c r="Y356" t="n">
        <v>1</v>
      </c>
      <c r="Z356" t="n">
        <v>10</v>
      </c>
    </row>
    <row r="357">
      <c r="A357" t="n">
        <v>41</v>
      </c>
      <c r="B357" t="n">
        <v>40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10.49</v>
      </c>
      <c r="G357" t="n">
        <v>104.95</v>
      </c>
      <c r="H357" t="n">
        <v>1.93</v>
      </c>
      <c r="I357" t="n">
        <v>6</v>
      </c>
      <c r="J357" t="n">
        <v>102.56</v>
      </c>
      <c r="K357" t="n">
        <v>37.55</v>
      </c>
      <c r="L357" t="n">
        <v>11.25</v>
      </c>
      <c r="M357" t="n">
        <v>0</v>
      </c>
      <c r="N357" t="n">
        <v>13.76</v>
      </c>
      <c r="O357" t="n">
        <v>12883.55</v>
      </c>
      <c r="P357" t="n">
        <v>74.26000000000001</v>
      </c>
      <c r="Q357" t="n">
        <v>197.87</v>
      </c>
      <c r="R357" t="n">
        <v>30.46</v>
      </c>
      <c r="S357" t="n">
        <v>25.4</v>
      </c>
      <c r="T357" t="n">
        <v>1693.81</v>
      </c>
      <c r="U357" t="n">
        <v>0.83</v>
      </c>
      <c r="V357" t="n">
        <v>0.89</v>
      </c>
      <c r="W357" t="n">
        <v>2.95</v>
      </c>
      <c r="X357" t="n">
        <v>0.1</v>
      </c>
      <c r="Y357" t="n">
        <v>1</v>
      </c>
      <c r="Z357" t="n">
        <v>10</v>
      </c>
    </row>
    <row r="358">
      <c r="A358" t="n">
        <v>0</v>
      </c>
      <c r="B358" t="n">
        <v>125</v>
      </c>
      <c r="C358" t="inlineStr">
        <is>
          <t xml:space="preserve">CONCLUIDO	</t>
        </is>
      </c>
      <c r="D358" t="n">
        <v>4.1671</v>
      </c>
      <c r="E358" t="n">
        <v>24</v>
      </c>
      <c r="F358" t="n">
        <v>13.69</v>
      </c>
      <c r="G358" t="n">
        <v>5.13</v>
      </c>
      <c r="H358" t="n">
        <v>0.07000000000000001</v>
      </c>
      <c r="I358" t="n">
        <v>160</v>
      </c>
      <c r="J358" t="n">
        <v>242.64</v>
      </c>
      <c r="K358" t="n">
        <v>58.47</v>
      </c>
      <c r="L358" t="n">
        <v>1</v>
      </c>
      <c r="M358" t="n">
        <v>158</v>
      </c>
      <c r="N358" t="n">
        <v>58.17</v>
      </c>
      <c r="O358" t="n">
        <v>30160.1</v>
      </c>
      <c r="P358" t="n">
        <v>221.5</v>
      </c>
      <c r="Q358" t="n">
        <v>198.22</v>
      </c>
      <c r="R358" t="n">
        <v>129.79</v>
      </c>
      <c r="S358" t="n">
        <v>25.4</v>
      </c>
      <c r="T358" t="n">
        <v>50590.58</v>
      </c>
      <c r="U358" t="n">
        <v>0.2</v>
      </c>
      <c r="V358" t="n">
        <v>0.68</v>
      </c>
      <c r="W358" t="n">
        <v>3.2</v>
      </c>
      <c r="X358" t="n">
        <v>3.28</v>
      </c>
      <c r="Y358" t="n">
        <v>1</v>
      </c>
      <c r="Z358" t="n">
        <v>10</v>
      </c>
    </row>
    <row r="359">
      <c r="A359" t="n">
        <v>1</v>
      </c>
      <c r="B359" t="n">
        <v>125</v>
      </c>
      <c r="C359" t="inlineStr">
        <is>
          <t xml:space="preserve">CONCLUIDO	</t>
        </is>
      </c>
      <c r="D359" t="n">
        <v>4.7014</v>
      </c>
      <c r="E359" t="n">
        <v>21.27</v>
      </c>
      <c r="F359" t="n">
        <v>12.85</v>
      </c>
      <c r="G359" t="n">
        <v>6.42</v>
      </c>
      <c r="H359" t="n">
        <v>0.09</v>
      </c>
      <c r="I359" t="n">
        <v>120</v>
      </c>
      <c r="J359" t="n">
        <v>243.08</v>
      </c>
      <c r="K359" t="n">
        <v>58.47</v>
      </c>
      <c r="L359" t="n">
        <v>1.25</v>
      </c>
      <c r="M359" t="n">
        <v>118</v>
      </c>
      <c r="N359" t="n">
        <v>58.36</v>
      </c>
      <c r="O359" t="n">
        <v>30214.33</v>
      </c>
      <c r="P359" t="n">
        <v>207.92</v>
      </c>
      <c r="Q359" t="n">
        <v>198.05</v>
      </c>
      <c r="R359" t="n">
        <v>103.72</v>
      </c>
      <c r="S359" t="n">
        <v>25.4</v>
      </c>
      <c r="T359" t="n">
        <v>37754.29</v>
      </c>
      <c r="U359" t="n">
        <v>0.24</v>
      </c>
      <c r="V359" t="n">
        <v>0.72</v>
      </c>
      <c r="W359" t="n">
        <v>3.14</v>
      </c>
      <c r="X359" t="n">
        <v>2.45</v>
      </c>
      <c r="Y359" t="n">
        <v>1</v>
      </c>
      <c r="Z359" t="n">
        <v>10</v>
      </c>
    </row>
    <row r="360">
      <c r="A360" t="n">
        <v>2</v>
      </c>
      <c r="B360" t="n">
        <v>125</v>
      </c>
      <c r="C360" t="inlineStr">
        <is>
          <t xml:space="preserve">CONCLUIDO	</t>
        </is>
      </c>
      <c r="D360" t="n">
        <v>5.0741</v>
      </c>
      <c r="E360" t="n">
        <v>19.71</v>
      </c>
      <c r="F360" t="n">
        <v>12.37</v>
      </c>
      <c r="G360" t="n">
        <v>7.65</v>
      </c>
      <c r="H360" t="n">
        <v>0.11</v>
      </c>
      <c r="I360" t="n">
        <v>97</v>
      </c>
      <c r="J360" t="n">
        <v>243.52</v>
      </c>
      <c r="K360" t="n">
        <v>58.47</v>
      </c>
      <c r="L360" t="n">
        <v>1.5</v>
      </c>
      <c r="M360" t="n">
        <v>95</v>
      </c>
      <c r="N360" t="n">
        <v>58.55</v>
      </c>
      <c r="O360" t="n">
        <v>30268.64</v>
      </c>
      <c r="P360" t="n">
        <v>200.2</v>
      </c>
      <c r="Q360" t="n">
        <v>198.04</v>
      </c>
      <c r="R360" t="n">
        <v>88.67</v>
      </c>
      <c r="S360" t="n">
        <v>25.4</v>
      </c>
      <c r="T360" t="n">
        <v>30347.7</v>
      </c>
      <c r="U360" t="n">
        <v>0.29</v>
      </c>
      <c r="V360" t="n">
        <v>0.75</v>
      </c>
      <c r="W360" t="n">
        <v>3.1</v>
      </c>
      <c r="X360" t="n">
        <v>1.97</v>
      </c>
      <c r="Y360" t="n">
        <v>1</v>
      </c>
      <c r="Z360" t="n">
        <v>10</v>
      </c>
    </row>
    <row r="361">
      <c r="A361" t="n">
        <v>3</v>
      </c>
      <c r="B361" t="n">
        <v>125</v>
      </c>
      <c r="C361" t="inlineStr">
        <is>
          <t xml:space="preserve">CONCLUIDO	</t>
        </is>
      </c>
      <c r="D361" t="n">
        <v>5.3738</v>
      </c>
      <c r="E361" t="n">
        <v>18.61</v>
      </c>
      <c r="F361" t="n">
        <v>12.03</v>
      </c>
      <c r="G361" t="n">
        <v>8.91</v>
      </c>
      <c r="H361" t="n">
        <v>0.13</v>
      </c>
      <c r="I361" t="n">
        <v>81</v>
      </c>
      <c r="J361" t="n">
        <v>243.96</v>
      </c>
      <c r="K361" t="n">
        <v>58.47</v>
      </c>
      <c r="L361" t="n">
        <v>1.75</v>
      </c>
      <c r="M361" t="n">
        <v>79</v>
      </c>
      <c r="N361" t="n">
        <v>58.74</v>
      </c>
      <c r="O361" t="n">
        <v>30323.01</v>
      </c>
      <c r="P361" t="n">
        <v>194.61</v>
      </c>
      <c r="Q361" t="n">
        <v>197.9</v>
      </c>
      <c r="R361" t="n">
        <v>78.11</v>
      </c>
      <c r="S361" t="n">
        <v>25.4</v>
      </c>
      <c r="T361" t="n">
        <v>25147.26</v>
      </c>
      <c r="U361" t="n">
        <v>0.33</v>
      </c>
      <c r="V361" t="n">
        <v>0.77</v>
      </c>
      <c r="W361" t="n">
        <v>3.08</v>
      </c>
      <c r="X361" t="n">
        <v>1.63</v>
      </c>
      <c r="Y361" t="n">
        <v>1</v>
      </c>
      <c r="Z361" t="n">
        <v>10</v>
      </c>
    </row>
    <row r="362">
      <c r="A362" t="n">
        <v>4</v>
      </c>
      <c r="B362" t="n">
        <v>125</v>
      </c>
      <c r="C362" t="inlineStr">
        <is>
          <t xml:space="preserve">CONCLUIDO	</t>
        </is>
      </c>
      <c r="D362" t="n">
        <v>5.5975</v>
      </c>
      <c r="E362" t="n">
        <v>17.86</v>
      </c>
      <c r="F362" t="n">
        <v>11.8</v>
      </c>
      <c r="G362" t="n">
        <v>10.12</v>
      </c>
      <c r="H362" t="n">
        <v>0.15</v>
      </c>
      <c r="I362" t="n">
        <v>70</v>
      </c>
      <c r="J362" t="n">
        <v>244.41</v>
      </c>
      <c r="K362" t="n">
        <v>58.47</v>
      </c>
      <c r="L362" t="n">
        <v>2</v>
      </c>
      <c r="M362" t="n">
        <v>68</v>
      </c>
      <c r="N362" t="n">
        <v>58.93</v>
      </c>
      <c r="O362" t="n">
        <v>30377.45</v>
      </c>
      <c r="P362" t="n">
        <v>190.96</v>
      </c>
      <c r="Q362" t="n">
        <v>197.95</v>
      </c>
      <c r="R362" t="n">
        <v>70.87</v>
      </c>
      <c r="S362" t="n">
        <v>25.4</v>
      </c>
      <c r="T362" t="n">
        <v>21581.93</v>
      </c>
      <c r="U362" t="n">
        <v>0.36</v>
      </c>
      <c r="V362" t="n">
        <v>0.79</v>
      </c>
      <c r="W362" t="n">
        <v>3.06</v>
      </c>
      <c r="X362" t="n">
        <v>1.41</v>
      </c>
      <c r="Y362" t="n">
        <v>1</v>
      </c>
      <c r="Z362" t="n">
        <v>10</v>
      </c>
    </row>
    <row r="363">
      <c r="A363" t="n">
        <v>5</v>
      </c>
      <c r="B363" t="n">
        <v>125</v>
      </c>
      <c r="C363" t="inlineStr">
        <is>
          <t xml:space="preserve">CONCLUIDO	</t>
        </is>
      </c>
      <c r="D363" t="n">
        <v>5.7962</v>
      </c>
      <c r="E363" t="n">
        <v>17.25</v>
      </c>
      <c r="F363" t="n">
        <v>11.62</v>
      </c>
      <c r="G363" t="n">
        <v>11.42</v>
      </c>
      <c r="H363" t="n">
        <v>0.16</v>
      </c>
      <c r="I363" t="n">
        <v>61</v>
      </c>
      <c r="J363" t="n">
        <v>244.85</v>
      </c>
      <c r="K363" t="n">
        <v>58.47</v>
      </c>
      <c r="L363" t="n">
        <v>2.25</v>
      </c>
      <c r="M363" t="n">
        <v>59</v>
      </c>
      <c r="N363" t="n">
        <v>59.12</v>
      </c>
      <c r="O363" t="n">
        <v>30431.96</v>
      </c>
      <c r="P363" t="n">
        <v>187.87</v>
      </c>
      <c r="Q363" t="n">
        <v>197.93</v>
      </c>
      <c r="R363" t="n">
        <v>65.34</v>
      </c>
      <c r="S363" t="n">
        <v>25.4</v>
      </c>
      <c r="T363" t="n">
        <v>18860.46</v>
      </c>
      <c r="U363" t="n">
        <v>0.39</v>
      </c>
      <c r="V363" t="n">
        <v>0.8</v>
      </c>
      <c r="W363" t="n">
        <v>3.04</v>
      </c>
      <c r="X363" t="n">
        <v>1.22</v>
      </c>
      <c r="Y363" t="n">
        <v>1</v>
      </c>
      <c r="Z363" t="n">
        <v>10</v>
      </c>
    </row>
    <row r="364">
      <c r="A364" t="n">
        <v>6</v>
      </c>
      <c r="B364" t="n">
        <v>125</v>
      </c>
      <c r="C364" t="inlineStr">
        <is>
          <t xml:space="preserve">CONCLUIDO	</t>
        </is>
      </c>
      <c r="D364" t="n">
        <v>5.9428</v>
      </c>
      <c r="E364" t="n">
        <v>16.83</v>
      </c>
      <c r="F364" t="n">
        <v>11.47</v>
      </c>
      <c r="G364" t="n">
        <v>12.52</v>
      </c>
      <c r="H364" t="n">
        <v>0.18</v>
      </c>
      <c r="I364" t="n">
        <v>55</v>
      </c>
      <c r="J364" t="n">
        <v>245.29</v>
      </c>
      <c r="K364" t="n">
        <v>58.47</v>
      </c>
      <c r="L364" t="n">
        <v>2.5</v>
      </c>
      <c r="M364" t="n">
        <v>53</v>
      </c>
      <c r="N364" t="n">
        <v>59.32</v>
      </c>
      <c r="O364" t="n">
        <v>30486.54</v>
      </c>
      <c r="P364" t="n">
        <v>185.54</v>
      </c>
      <c r="Q364" t="n">
        <v>197.88</v>
      </c>
      <c r="R364" t="n">
        <v>61.19</v>
      </c>
      <c r="S364" t="n">
        <v>25.4</v>
      </c>
      <c r="T364" t="n">
        <v>16815.78</v>
      </c>
      <c r="U364" t="n">
        <v>0.42</v>
      </c>
      <c r="V364" t="n">
        <v>0.8100000000000001</v>
      </c>
      <c r="W364" t="n">
        <v>3.02</v>
      </c>
      <c r="X364" t="n">
        <v>1.08</v>
      </c>
      <c r="Y364" t="n">
        <v>1</v>
      </c>
      <c r="Z364" t="n">
        <v>10</v>
      </c>
    </row>
    <row r="365">
      <c r="A365" t="n">
        <v>7</v>
      </c>
      <c r="B365" t="n">
        <v>125</v>
      </c>
      <c r="C365" t="inlineStr">
        <is>
          <t xml:space="preserve">CONCLUIDO	</t>
        </is>
      </c>
      <c r="D365" t="n">
        <v>6.0896</v>
      </c>
      <c r="E365" t="n">
        <v>16.42</v>
      </c>
      <c r="F365" t="n">
        <v>11.35</v>
      </c>
      <c r="G365" t="n">
        <v>13.9</v>
      </c>
      <c r="H365" t="n">
        <v>0.2</v>
      </c>
      <c r="I365" t="n">
        <v>49</v>
      </c>
      <c r="J365" t="n">
        <v>245.73</v>
      </c>
      <c r="K365" t="n">
        <v>58.47</v>
      </c>
      <c r="L365" t="n">
        <v>2.75</v>
      </c>
      <c r="M365" t="n">
        <v>47</v>
      </c>
      <c r="N365" t="n">
        <v>59.51</v>
      </c>
      <c r="O365" t="n">
        <v>30541.19</v>
      </c>
      <c r="P365" t="n">
        <v>183.51</v>
      </c>
      <c r="Q365" t="n">
        <v>197.82</v>
      </c>
      <c r="R365" t="n">
        <v>57.34</v>
      </c>
      <c r="S365" t="n">
        <v>25.4</v>
      </c>
      <c r="T365" t="n">
        <v>14920.85</v>
      </c>
      <c r="U365" t="n">
        <v>0.44</v>
      </c>
      <c r="V365" t="n">
        <v>0.82</v>
      </c>
      <c r="W365" t="n">
        <v>3.01</v>
      </c>
      <c r="X365" t="n">
        <v>0.96</v>
      </c>
      <c r="Y365" t="n">
        <v>1</v>
      </c>
      <c r="Z365" t="n">
        <v>10</v>
      </c>
    </row>
    <row r="366">
      <c r="A366" t="n">
        <v>8</v>
      </c>
      <c r="B366" t="n">
        <v>125</v>
      </c>
      <c r="C366" t="inlineStr">
        <is>
          <t xml:space="preserve">CONCLUIDO	</t>
        </is>
      </c>
      <c r="D366" t="n">
        <v>6.1883</v>
      </c>
      <c r="E366" t="n">
        <v>16.16</v>
      </c>
      <c r="F366" t="n">
        <v>11.28</v>
      </c>
      <c r="G366" t="n">
        <v>15.04</v>
      </c>
      <c r="H366" t="n">
        <v>0.22</v>
      </c>
      <c r="I366" t="n">
        <v>45</v>
      </c>
      <c r="J366" t="n">
        <v>246.18</v>
      </c>
      <c r="K366" t="n">
        <v>58.47</v>
      </c>
      <c r="L366" t="n">
        <v>3</v>
      </c>
      <c r="M366" t="n">
        <v>43</v>
      </c>
      <c r="N366" t="n">
        <v>59.7</v>
      </c>
      <c r="O366" t="n">
        <v>30595.91</v>
      </c>
      <c r="P366" t="n">
        <v>182.29</v>
      </c>
      <c r="Q366" t="n">
        <v>197.85</v>
      </c>
      <c r="R366" t="n">
        <v>54.67</v>
      </c>
      <c r="S366" t="n">
        <v>25.4</v>
      </c>
      <c r="T366" t="n">
        <v>13608.44</v>
      </c>
      <c r="U366" t="n">
        <v>0.46</v>
      </c>
      <c r="V366" t="n">
        <v>0.83</v>
      </c>
      <c r="W366" t="n">
        <v>3.02</v>
      </c>
      <c r="X366" t="n">
        <v>0.88</v>
      </c>
      <c r="Y366" t="n">
        <v>1</v>
      </c>
      <c r="Z366" t="n">
        <v>10</v>
      </c>
    </row>
    <row r="367">
      <c r="A367" t="n">
        <v>9</v>
      </c>
      <c r="B367" t="n">
        <v>125</v>
      </c>
      <c r="C367" t="inlineStr">
        <is>
          <t xml:space="preserve">CONCLUIDO	</t>
        </is>
      </c>
      <c r="D367" t="n">
        <v>6.2926</v>
      </c>
      <c r="E367" t="n">
        <v>15.89</v>
      </c>
      <c r="F367" t="n">
        <v>11.2</v>
      </c>
      <c r="G367" t="n">
        <v>16.39</v>
      </c>
      <c r="H367" t="n">
        <v>0.23</v>
      </c>
      <c r="I367" t="n">
        <v>41</v>
      </c>
      <c r="J367" t="n">
        <v>246.62</v>
      </c>
      <c r="K367" t="n">
        <v>58.47</v>
      </c>
      <c r="L367" t="n">
        <v>3.25</v>
      </c>
      <c r="M367" t="n">
        <v>39</v>
      </c>
      <c r="N367" t="n">
        <v>59.9</v>
      </c>
      <c r="O367" t="n">
        <v>30650.7</v>
      </c>
      <c r="P367" t="n">
        <v>180.96</v>
      </c>
      <c r="Q367" t="n">
        <v>197.88</v>
      </c>
      <c r="R367" t="n">
        <v>52.43</v>
      </c>
      <c r="S367" t="n">
        <v>25.4</v>
      </c>
      <c r="T367" t="n">
        <v>12504.75</v>
      </c>
      <c r="U367" t="n">
        <v>0.48</v>
      </c>
      <c r="V367" t="n">
        <v>0.83</v>
      </c>
      <c r="W367" t="n">
        <v>3.01</v>
      </c>
      <c r="X367" t="n">
        <v>0.8100000000000001</v>
      </c>
      <c r="Y367" t="n">
        <v>1</v>
      </c>
      <c r="Z367" t="n">
        <v>10</v>
      </c>
    </row>
    <row r="368">
      <c r="A368" t="n">
        <v>10</v>
      </c>
      <c r="B368" t="n">
        <v>125</v>
      </c>
      <c r="C368" t="inlineStr">
        <is>
          <t xml:space="preserve">CONCLUIDO	</t>
        </is>
      </c>
      <c r="D368" t="n">
        <v>6.3737</v>
      </c>
      <c r="E368" t="n">
        <v>15.69</v>
      </c>
      <c r="F368" t="n">
        <v>11.14</v>
      </c>
      <c r="G368" t="n">
        <v>17.59</v>
      </c>
      <c r="H368" t="n">
        <v>0.25</v>
      </c>
      <c r="I368" t="n">
        <v>38</v>
      </c>
      <c r="J368" t="n">
        <v>247.07</v>
      </c>
      <c r="K368" t="n">
        <v>58.47</v>
      </c>
      <c r="L368" t="n">
        <v>3.5</v>
      </c>
      <c r="M368" t="n">
        <v>36</v>
      </c>
      <c r="N368" t="n">
        <v>60.09</v>
      </c>
      <c r="O368" t="n">
        <v>30705.56</v>
      </c>
      <c r="P368" t="n">
        <v>179.91</v>
      </c>
      <c r="Q368" t="n">
        <v>197.78</v>
      </c>
      <c r="R368" t="n">
        <v>50.56</v>
      </c>
      <c r="S368" t="n">
        <v>25.4</v>
      </c>
      <c r="T368" t="n">
        <v>11588.36</v>
      </c>
      <c r="U368" t="n">
        <v>0.5</v>
      </c>
      <c r="V368" t="n">
        <v>0.84</v>
      </c>
      <c r="W368" t="n">
        <v>3</v>
      </c>
      <c r="X368" t="n">
        <v>0.75</v>
      </c>
      <c r="Y368" t="n">
        <v>1</v>
      </c>
      <c r="Z368" t="n">
        <v>10</v>
      </c>
    </row>
    <row r="369">
      <c r="A369" t="n">
        <v>11</v>
      </c>
      <c r="B369" t="n">
        <v>125</v>
      </c>
      <c r="C369" t="inlineStr">
        <is>
          <t xml:space="preserve">CONCLUIDO	</t>
        </is>
      </c>
      <c r="D369" t="n">
        <v>6.4293</v>
      </c>
      <c r="E369" t="n">
        <v>15.55</v>
      </c>
      <c r="F369" t="n">
        <v>11.1</v>
      </c>
      <c r="G369" t="n">
        <v>18.49</v>
      </c>
      <c r="H369" t="n">
        <v>0.27</v>
      </c>
      <c r="I369" t="n">
        <v>36</v>
      </c>
      <c r="J369" t="n">
        <v>247.51</v>
      </c>
      <c r="K369" t="n">
        <v>58.47</v>
      </c>
      <c r="L369" t="n">
        <v>3.75</v>
      </c>
      <c r="M369" t="n">
        <v>34</v>
      </c>
      <c r="N369" t="n">
        <v>60.29</v>
      </c>
      <c r="O369" t="n">
        <v>30760.49</v>
      </c>
      <c r="P369" t="n">
        <v>179.18</v>
      </c>
      <c r="Q369" t="n">
        <v>197.81</v>
      </c>
      <c r="R369" t="n">
        <v>49.23</v>
      </c>
      <c r="S369" t="n">
        <v>25.4</v>
      </c>
      <c r="T369" t="n">
        <v>10931.07</v>
      </c>
      <c r="U369" t="n">
        <v>0.52</v>
      </c>
      <c r="V369" t="n">
        <v>0.84</v>
      </c>
      <c r="W369" t="n">
        <v>3</v>
      </c>
      <c r="X369" t="n">
        <v>0.7</v>
      </c>
      <c r="Y369" t="n">
        <v>1</v>
      </c>
      <c r="Z369" t="n">
        <v>10</v>
      </c>
    </row>
    <row r="370">
      <c r="A370" t="n">
        <v>12</v>
      </c>
      <c r="B370" t="n">
        <v>125</v>
      </c>
      <c r="C370" t="inlineStr">
        <is>
          <t xml:space="preserve">CONCLUIDO	</t>
        </is>
      </c>
      <c r="D370" t="n">
        <v>6.5132</v>
      </c>
      <c r="E370" t="n">
        <v>15.35</v>
      </c>
      <c r="F370" t="n">
        <v>11.04</v>
      </c>
      <c r="G370" t="n">
        <v>20.07</v>
      </c>
      <c r="H370" t="n">
        <v>0.29</v>
      </c>
      <c r="I370" t="n">
        <v>33</v>
      </c>
      <c r="J370" t="n">
        <v>247.96</v>
      </c>
      <c r="K370" t="n">
        <v>58.47</v>
      </c>
      <c r="L370" t="n">
        <v>4</v>
      </c>
      <c r="M370" t="n">
        <v>31</v>
      </c>
      <c r="N370" t="n">
        <v>60.48</v>
      </c>
      <c r="O370" t="n">
        <v>30815.5</v>
      </c>
      <c r="P370" t="n">
        <v>178.21</v>
      </c>
      <c r="Q370" t="n">
        <v>197.85</v>
      </c>
      <c r="R370" t="n">
        <v>47.2</v>
      </c>
      <c r="S370" t="n">
        <v>25.4</v>
      </c>
      <c r="T370" t="n">
        <v>9931.309999999999</v>
      </c>
      <c r="U370" t="n">
        <v>0.54</v>
      </c>
      <c r="V370" t="n">
        <v>0.84</v>
      </c>
      <c r="W370" t="n">
        <v>3</v>
      </c>
      <c r="X370" t="n">
        <v>0.64</v>
      </c>
      <c r="Y370" t="n">
        <v>1</v>
      </c>
      <c r="Z370" t="n">
        <v>10</v>
      </c>
    </row>
    <row r="371">
      <c r="A371" t="n">
        <v>13</v>
      </c>
      <c r="B371" t="n">
        <v>125</v>
      </c>
      <c r="C371" t="inlineStr">
        <is>
          <t xml:space="preserve">CONCLUIDO	</t>
        </is>
      </c>
      <c r="D371" t="n">
        <v>6.5681</v>
      </c>
      <c r="E371" t="n">
        <v>15.22</v>
      </c>
      <c r="F371" t="n">
        <v>11</v>
      </c>
      <c r="G371" t="n">
        <v>21.3</v>
      </c>
      <c r="H371" t="n">
        <v>0.3</v>
      </c>
      <c r="I371" t="n">
        <v>31</v>
      </c>
      <c r="J371" t="n">
        <v>248.4</v>
      </c>
      <c r="K371" t="n">
        <v>58.47</v>
      </c>
      <c r="L371" t="n">
        <v>4.25</v>
      </c>
      <c r="M371" t="n">
        <v>29</v>
      </c>
      <c r="N371" t="n">
        <v>60.68</v>
      </c>
      <c r="O371" t="n">
        <v>30870.57</v>
      </c>
      <c r="P371" t="n">
        <v>177.65</v>
      </c>
      <c r="Q371" t="n">
        <v>197.78</v>
      </c>
      <c r="R371" t="n">
        <v>46.31</v>
      </c>
      <c r="S371" t="n">
        <v>25.4</v>
      </c>
      <c r="T371" t="n">
        <v>9497.07</v>
      </c>
      <c r="U371" t="n">
        <v>0.55</v>
      </c>
      <c r="V371" t="n">
        <v>0.85</v>
      </c>
      <c r="W371" t="n">
        <v>2.99</v>
      </c>
      <c r="X371" t="n">
        <v>0.61</v>
      </c>
      <c r="Y371" t="n">
        <v>1</v>
      </c>
      <c r="Z371" t="n">
        <v>10</v>
      </c>
    </row>
    <row r="372">
      <c r="A372" t="n">
        <v>14</v>
      </c>
      <c r="B372" t="n">
        <v>125</v>
      </c>
      <c r="C372" t="inlineStr">
        <is>
          <t xml:space="preserve">CONCLUIDO	</t>
        </is>
      </c>
      <c r="D372" t="n">
        <v>6.6045</v>
      </c>
      <c r="E372" t="n">
        <v>15.14</v>
      </c>
      <c r="F372" t="n">
        <v>10.97</v>
      </c>
      <c r="G372" t="n">
        <v>21.93</v>
      </c>
      <c r="H372" t="n">
        <v>0.32</v>
      </c>
      <c r="I372" t="n">
        <v>30</v>
      </c>
      <c r="J372" t="n">
        <v>248.85</v>
      </c>
      <c r="K372" t="n">
        <v>58.47</v>
      </c>
      <c r="L372" t="n">
        <v>4.5</v>
      </c>
      <c r="M372" t="n">
        <v>28</v>
      </c>
      <c r="N372" t="n">
        <v>60.88</v>
      </c>
      <c r="O372" t="n">
        <v>30925.72</v>
      </c>
      <c r="P372" t="n">
        <v>176.98</v>
      </c>
      <c r="Q372" t="n">
        <v>197.82</v>
      </c>
      <c r="R372" t="n">
        <v>45.13</v>
      </c>
      <c r="S372" t="n">
        <v>25.4</v>
      </c>
      <c r="T372" t="n">
        <v>8911.82</v>
      </c>
      <c r="U372" t="n">
        <v>0.5600000000000001</v>
      </c>
      <c r="V372" t="n">
        <v>0.85</v>
      </c>
      <c r="W372" t="n">
        <v>2.99</v>
      </c>
      <c r="X372" t="n">
        <v>0.58</v>
      </c>
      <c r="Y372" t="n">
        <v>1</v>
      </c>
      <c r="Z372" t="n">
        <v>10</v>
      </c>
    </row>
    <row r="373">
      <c r="A373" t="n">
        <v>15</v>
      </c>
      <c r="B373" t="n">
        <v>125</v>
      </c>
      <c r="C373" t="inlineStr">
        <is>
          <t xml:space="preserve">CONCLUIDO	</t>
        </is>
      </c>
      <c r="D373" t="n">
        <v>6.6635</v>
      </c>
      <c r="E373" t="n">
        <v>15.01</v>
      </c>
      <c r="F373" t="n">
        <v>10.93</v>
      </c>
      <c r="G373" t="n">
        <v>23.42</v>
      </c>
      <c r="H373" t="n">
        <v>0.34</v>
      </c>
      <c r="I373" t="n">
        <v>28</v>
      </c>
      <c r="J373" t="n">
        <v>249.3</v>
      </c>
      <c r="K373" t="n">
        <v>58.47</v>
      </c>
      <c r="L373" t="n">
        <v>4.75</v>
      </c>
      <c r="M373" t="n">
        <v>26</v>
      </c>
      <c r="N373" t="n">
        <v>61.07</v>
      </c>
      <c r="O373" t="n">
        <v>30980.93</v>
      </c>
      <c r="P373" t="n">
        <v>176.34</v>
      </c>
      <c r="Q373" t="n">
        <v>197.81</v>
      </c>
      <c r="R373" t="n">
        <v>44.13</v>
      </c>
      <c r="S373" t="n">
        <v>25.4</v>
      </c>
      <c r="T373" t="n">
        <v>8421.1</v>
      </c>
      <c r="U373" t="n">
        <v>0.58</v>
      </c>
      <c r="V373" t="n">
        <v>0.85</v>
      </c>
      <c r="W373" t="n">
        <v>2.98</v>
      </c>
      <c r="X373" t="n">
        <v>0.54</v>
      </c>
      <c r="Y373" t="n">
        <v>1</v>
      </c>
      <c r="Z373" t="n">
        <v>10</v>
      </c>
    </row>
    <row r="374">
      <c r="A374" t="n">
        <v>16</v>
      </c>
      <c r="B374" t="n">
        <v>125</v>
      </c>
      <c r="C374" t="inlineStr">
        <is>
          <t xml:space="preserve">CONCLUIDO	</t>
        </is>
      </c>
      <c r="D374" t="n">
        <v>6.691</v>
      </c>
      <c r="E374" t="n">
        <v>14.95</v>
      </c>
      <c r="F374" t="n">
        <v>10.91</v>
      </c>
      <c r="G374" t="n">
        <v>24.25</v>
      </c>
      <c r="H374" t="n">
        <v>0.36</v>
      </c>
      <c r="I374" t="n">
        <v>27</v>
      </c>
      <c r="J374" t="n">
        <v>249.75</v>
      </c>
      <c r="K374" t="n">
        <v>58.47</v>
      </c>
      <c r="L374" t="n">
        <v>5</v>
      </c>
      <c r="M374" t="n">
        <v>25</v>
      </c>
      <c r="N374" t="n">
        <v>61.27</v>
      </c>
      <c r="O374" t="n">
        <v>31036.22</v>
      </c>
      <c r="P374" t="n">
        <v>175.96</v>
      </c>
      <c r="Q374" t="n">
        <v>197.79</v>
      </c>
      <c r="R374" t="n">
        <v>43.67</v>
      </c>
      <c r="S374" t="n">
        <v>25.4</v>
      </c>
      <c r="T374" t="n">
        <v>8197.67</v>
      </c>
      <c r="U374" t="n">
        <v>0.58</v>
      </c>
      <c r="V374" t="n">
        <v>0.85</v>
      </c>
      <c r="W374" t="n">
        <v>2.98</v>
      </c>
      <c r="X374" t="n">
        <v>0.52</v>
      </c>
      <c r="Y374" t="n">
        <v>1</v>
      </c>
      <c r="Z374" t="n">
        <v>10</v>
      </c>
    </row>
    <row r="375">
      <c r="A375" t="n">
        <v>17</v>
      </c>
      <c r="B375" t="n">
        <v>125</v>
      </c>
      <c r="C375" t="inlineStr">
        <is>
          <t xml:space="preserve">CONCLUIDO	</t>
        </is>
      </c>
      <c r="D375" t="n">
        <v>6.7517</v>
      </c>
      <c r="E375" t="n">
        <v>14.81</v>
      </c>
      <c r="F375" t="n">
        <v>10.87</v>
      </c>
      <c r="G375" t="n">
        <v>26.1</v>
      </c>
      <c r="H375" t="n">
        <v>0.37</v>
      </c>
      <c r="I375" t="n">
        <v>25</v>
      </c>
      <c r="J375" t="n">
        <v>250.2</v>
      </c>
      <c r="K375" t="n">
        <v>58.47</v>
      </c>
      <c r="L375" t="n">
        <v>5.25</v>
      </c>
      <c r="M375" t="n">
        <v>23</v>
      </c>
      <c r="N375" t="n">
        <v>61.47</v>
      </c>
      <c r="O375" t="n">
        <v>31091.59</v>
      </c>
      <c r="P375" t="n">
        <v>175.32</v>
      </c>
      <c r="Q375" t="n">
        <v>197.78</v>
      </c>
      <c r="R375" t="n">
        <v>42.29</v>
      </c>
      <c r="S375" t="n">
        <v>25.4</v>
      </c>
      <c r="T375" t="n">
        <v>7516.65</v>
      </c>
      <c r="U375" t="n">
        <v>0.6</v>
      </c>
      <c r="V375" t="n">
        <v>0.86</v>
      </c>
      <c r="W375" t="n">
        <v>2.98</v>
      </c>
      <c r="X375" t="n">
        <v>0.48</v>
      </c>
      <c r="Y375" t="n">
        <v>1</v>
      </c>
      <c r="Z375" t="n">
        <v>10</v>
      </c>
    </row>
    <row r="376">
      <c r="A376" t="n">
        <v>18</v>
      </c>
      <c r="B376" t="n">
        <v>125</v>
      </c>
      <c r="C376" t="inlineStr">
        <is>
          <t xml:space="preserve">CONCLUIDO	</t>
        </is>
      </c>
      <c r="D376" t="n">
        <v>6.7887</v>
      </c>
      <c r="E376" t="n">
        <v>14.73</v>
      </c>
      <c r="F376" t="n">
        <v>10.84</v>
      </c>
      <c r="G376" t="n">
        <v>27.1</v>
      </c>
      <c r="H376" t="n">
        <v>0.39</v>
      </c>
      <c r="I376" t="n">
        <v>24</v>
      </c>
      <c r="J376" t="n">
        <v>250.64</v>
      </c>
      <c r="K376" t="n">
        <v>58.47</v>
      </c>
      <c r="L376" t="n">
        <v>5.5</v>
      </c>
      <c r="M376" t="n">
        <v>22</v>
      </c>
      <c r="N376" t="n">
        <v>61.67</v>
      </c>
      <c r="O376" t="n">
        <v>31147.02</v>
      </c>
      <c r="P376" t="n">
        <v>174.77</v>
      </c>
      <c r="Q376" t="n">
        <v>197.77</v>
      </c>
      <c r="R376" t="n">
        <v>41.45</v>
      </c>
      <c r="S376" t="n">
        <v>25.4</v>
      </c>
      <c r="T376" t="n">
        <v>7101.35</v>
      </c>
      <c r="U376" t="n">
        <v>0.61</v>
      </c>
      <c r="V376" t="n">
        <v>0.86</v>
      </c>
      <c r="W376" t="n">
        <v>2.97</v>
      </c>
      <c r="X376" t="n">
        <v>0.45</v>
      </c>
      <c r="Y376" t="n">
        <v>1</v>
      </c>
      <c r="Z376" t="n">
        <v>10</v>
      </c>
    </row>
    <row r="377">
      <c r="A377" t="n">
        <v>19</v>
      </c>
      <c r="B377" t="n">
        <v>125</v>
      </c>
      <c r="C377" t="inlineStr">
        <is>
          <t xml:space="preserve">CONCLUIDO	</t>
        </is>
      </c>
      <c r="D377" t="n">
        <v>6.816</v>
      </c>
      <c r="E377" t="n">
        <v>14.67</v>
      </c>
      <c r="F377" t="n">
        <v>10.83</v>
      </c>
      <c r="G377" t="n">
        <v>28.25</v>
      </c>
      <c r="H377" t="n">
        <v>0.41</v>
      </c>
      <c r="I377" t="n">
        <v>23</v>
      </c>
      <c r="J377" t="n">
        <v>251.09</v>
      </c>
      <c r="K377" t="n">
        <v>58.47</v>
      </c>
      <c r="L377" t="n">
        <v>5.75</v>
      </c>
      <c r="M377" t="n">
        <v>21</v>
      </c>
      <c r="N377" t="n">
        <v>61.87</v>
      </c>
      <c r="O377" t="n">
        <v>31202.53</v>
      </c>
      <c r="P377" t="n">
        <v>174.56</v>
      </c>
      <c r="Q377" t="n">
        <v>197.8</v>
      </c>
      <c r="R377" t="n">
        <v>41.04</v>
      </c>
      <c r="S377" t="n">
        <v>25.4</v>
      </c>
      <c r="T377" t="n">
        <v>6899.47</v>
      </c>
      <c r="U377" t="n">
        <v>0.62</v>
      </c>
      <c r="V377" t="n">
        <v>0.86</v>
      </c>
      <c r="W377" t="n">
        <v>2.98</v>
      </c>
      <c r="X377" t="n">
        <v>0.44</v>
      </c>
      <c r="Y377" t="n">
        <v>1</v>
      </c>
      <c r="Z377" t="n">
        <v>10</v>
      </c>
    </row>
    <row r="378">
      <c r="A378" t="n">
        <v>20</v>
      </c>
      <c r="B378" t="n">
        <v>125</v>
      </c>
      <c r="C378" t="inlineStr">
        <is>
          <t xml:space="preserve">CONCLUIDO	</t>
        </is>
      </c>
      <c r="D378" t="n">
        <v>6.8502</v>
      </c>
      <c r="E378" t="n">
        <v>14.6</v>
      </c>
      <c r="F378" t="n">
        <v>10.8</v>
      </c>
      <c r="G378" t="n">
        <v>29.46</v>
      </c>
      <c r="H378" t="n">
        <v>0.42</v>
      </c>
      <c r="I378" t="n">
        <v>22</v>
      </c>
      <c r="J378" t="n">
        <v>251.55</v>
      </c>
      <c r="K378" t="n">
        <v>58.47</v>
      </c>
      <c r="L378" t="n">
        <v>6</v>
      </c>
      <c r="M378" t="n">
        <v>20</v>
      </c>
      <c r="N378" t="n">
        <v>62.07</v>
      </c>
      <c r="O378" t="n">
        <v>31258.11</v>
      </c>
      <c r="P378" t="n">
        <v>174.05</v>
      </c>
      <c r="Q378" t="n">
        <v>197.79</v>
      </c>
      <c r="R378" t="n">
        <v>40.05</v>
      </c>
      <c r="S378" t="n">
        <v>25.4</v>
      </c>
      <c r="T378" t="n">
        <v>6412.34</v>
      </c>
      <c r="U378" t="n">
        <v>0.63</v>
      </c>
      <c r="V378" t="n">
        <v>0.86</v>
      </c>
      <c r="W378" t="n">
        <v>2.98</v>
      </c>
      <c r="X378" t="n">
        <v>0.41</v>
      </c>
      <c r="Y378" t="n">
        <v>1</v>
      </c>
      <c r="Z378" t="n">
        <v>10</v>
      </c>
    </row>
    <row r="379">
      <c r="A379" t="n">
        <v>21</v>
      </c>
      <c r="B379" t="n">
        <v>125</v>
      </c>
      <c r="C379" t="inlineStr">
        <is>
          <t xml:space="preserve">CONCLUIDO	</t>
        </is>
      </c>
      <c r="D379" t="n">
        <v>6.8746</v>
      </c>
      <c r="E379" t="n">
        <v>14.55</v>
      </c>
      <c r="F379" t="n">
        <v>10.8</v>
      </c>
      <c r="G379" t="n">
        <v>30.85</v>
      </c>
      <c r="H379" t="n">
        <v>0.44</v>
      </c>
      <c r="I379" t="n">
        <v>21</v>
      </c>
      <c r="J379" t="n">
        <v>252</v>
      </c>
      <c r="K379" t="n">
        <v>58.47</v>
      </c>
      <c r="L379" t="n">
        <v>6.25</v>
      </c>
      <c r="M379" t="n">
        <v>19</v>
      </c>
      <c r="N379" t="n">
        <v>62.27</v>
      </c>
      <c r="O379" t="n">
        <v>31313.77</v>
      </c>
      <c r="P379" t="n">
        <v>173.96</v>
      </c>
      <c r="Q379" t="n">
        <v>197.75</v>
      </c>
      <c r="R379" t="n">
        <v>40.08</v>
      </c>
      <c r="S379" t="n">
        <v>25.4</v>
      </c>
      <c r="T379" t="n">
        <v>6430.12</v>
      </c>
      <c r="U379" t="n">
        <v>0.63</v>
      </c>
      <c r="V379" t="n">
        <v>0.86</v>
      </c>
      <c r="W379" t="n">
        <v>2.97</v>
      </c>
      <c r="X379" t="n">
        <v>0.41</v>
      </c>
      <c r="Y379" t="n">
        <v>1</v>
      </c>
      <c r="Z379" t="n">
        <v>10</v>
      </c>
    </row>
    <row r="380">
      <c r="A380" t="n">
        <v>22</v>
      </c>
      <c r="B380" t="n">
        <v>125</v>
      </c>
      <c r="C380" t="inlineStr">
        <is>
          <t xml:space="preserve">CONCLUIDO	</t>
        </is>
      </c>
      <c r="D380" t="n">
        <v>6.8772</v>
      </c>
      <c r="E380" t="n">
        <v>14.54</v>
      </c>
      <c r="F380" t="n">
        <v>10.79</v>
      </c>
      <c r="G380" t="n">
        <v>30.83</v>
      </c>
      <c r="H380" t="n">
        <v>0.46</v>
      </c>
      <c r="I380" t="n">
        <v>21</v>
      </c>
      <c r="J380" t="n">
        <v>252.45</v>
      </c>
      <c r="K380" t="n">
        <v>58.47</v>
      </c>
      <c r="L380" t="n">
        <v>6.5</v>
      </c>
      <c r="M380" t="n">
        <v>19</v>
      </c>
      <c r="N380" t="n">
        <v>62.47</v>
      </c>
      <c r="O380" t="n">
        <v>31369.49</v>
      </c>
      <c r="P380" t="n">
        <v>173.73</v>
      </c>
      <c r="Q380" t="n">
        <v>197.79</v>
      </c>
      <c r="R380" t="n">
        <v>39.72</v>
      </c>
      <c r="S380" t="n">
        <v>25.4</v>
      </c>
      <c r="T380" t="n">
        <v>6249.31</v>
      </c>
      <c r="U380" t="n">
        <v>0.64</v>
      </c>
      <c r="V380" t="n">
        <v>0.86</v>
      </c>
      <c r="W380" t="n">
        <v>2.98</v>
      </c>
      <c r="X380" t="n">
        <v>0.4</v>
      </c>
      <c r="Y380" t="n">
        <v>1</v>
      </c>
      <c r="Z380" t="n">
        <v>10</v>
      </c>
    </row>
    <row r="381">
      <c r="A381" t="n">
        <v>23</v>
      </c>
      <c r="B381" t="n">
        <v>125</v>
      </c>
      <c r="C381" t="inlineStr">
        <is>
          <t xml:space="preserve">CONCLUIDO	</t>
        </is>
      </c>
      <c r="D381" t="n">
        <v>6.9131</v>
      </c>
      <c r="E381" t="n">
        <v>14.47</v>
      </c>
      <c r="F381" t="n">
        <v>10.76</v>
      </c>
      <c r="G381" t="n">
        <v>32.29</v>
      </c>
      <c r="H381" t="n">
        <v>0.47</v>
      </c>
      <c r="I381" t="n">
        <v>20</v>
      </c>
      <c r="J381" t="n">
        <v>252.9</v>
      </c>
      <c r="K381" t="n">
        <v>58.47</v>
      </c>
      <c r="L381" t="n">
        <v>6.75</v>
      </c>
      <c r="M381" t="n">
        <v>18</v>
      </c>
      <c r="N381" t="n">
        <v>62.68</v>
      </c>
      <c r="O381" t="n">
        <v>31425.3</v>
      </c>
      <c r="P381" t="n">
        <v>173.32</v>
      </c>
      <c r="Q381" t="n">
        <v>197.82</v>
      </c>
      <c r="R381" t="n">
        <v>38.92</v>
      </c>
      <c r="S381" t="n">
        <v>25.4</v>
      </c>
      <c r="T381" t="n">
        <v>5855.74</v>
      </c>
      <c r="U381" t="n">
        <v>0.65</v>
      </c>
      <c r="V381" t="n">
        <v>0.86</v>
      </c>
      <c r="W381" t="n">
        <v>2.97</v>
      </c>
      <c r="X381" t="n">
        <v>0.37</v>
      </c>
      <c r="Y381" t="n">
        <v>1</v>
      </c>
      <c r="Z381" t="n">
        <v>10</v>
      </c>
    </row>
    <row r="382">
      <c r="A382" t="n">
        <v>24</v>
      </c>
      <c r="B382" t="n">
        <v>125</v>
      </c>
      <c r="C382" t="inlineStr">
        <is>
          <t xml:space="preserve">CONCLUIDO	</t>
        </is>
      </c>
      <c r="D382" t="n">
        <v>6.9422</v>
      </c>
      <c r="E382" t="n">
        <v>14.4</v>
      </c>
      <c r="F382" t="n">
        <v>10.75</v>
      </c>
      <c r="G382" t="n">
        <v>33.95</v>
      </c>
      <c r="H382" t="n">
        <v>0.49</v>
      </c>
      <c r="I382" t="n">
        <v>19</v>
      </c>
      <c r="J382" t="n">
        <v>253.35</v>
      </c>
      <c r="K382" t="n">
        <v>58.47</v>
      </c>
      <c r="L382" t="n">
        <v>7</v>
      </c>
      <c r="M382" t="n">
        <v>17</v>
      </c>
      <c r="N382" t="n">
        <v>62.88</v>
      </c>
      <c r="O382" t="n">
        <v>31481.17</v>
      </c>
      <c r="P382" t="n">
        <v>173.1</v>
      </c>
      <c r="Q382" t="n">
        <v>197.76</v>
      </c>
      <c r="R382" t="n">
        <v>38.46</v>
      </c>
      <c r="S382" t="n">
        <v>25.4</v>
      </c>
      <c r="T382" t="n">
        <v>5632.89</v>
      </c>
      <c r="U382" t="n">
        <v>0.66</v>
      </c>
      <c r="V382" t="n">
        <v>0.87</v>
      </c>
      <c r="W382" t="n">
        <v>2.97</v>
      </c>
      <c r="X382" t="n">
        <v>0.36</v>
      </c>
      <c r="Y382" t="n">
        <v>1</v>
      </c>
      <c r="Z382" t="n">
        <v>10</v>
      </c>
    </row>
    <row r="383">
      <c r="A383" t="n">
        <v>25</v>
      </c>
      <c r="B383" t="n">
        <v>125</v>
      </c>
      <c r="C383" t="inlineStr">
        <is>
          <t xml:space="preserve">CONCLUIDO	</t>
        </is>
      </c>
      <c r="D383" t="n">
        <v>6.9412</v>
      </c>
      <c r="E383" t="n">
        <v>14.41</v>
      </c>
      <c r="F383" t="n">
        <v>10.75</v>
      </c>
      <c r="G383" t="n">
        <v>33.96</v>
      </c>
      <c r="H383" t="n">
        <v>0.51</v>
      </c>
      <c r="I383" t="n">
        <v>19</v>
      </c>
      <c r="J383" t="n">
        <v>253.81</v>
      </c>
      <c r="K383" t="n">
        <v>58.47</v>
      </c>
      <c r="L383" t="n">
        <v>7.25</v>
      </c>
      <c r="M383" t="n">
        <v>17</v>
      </c>
      <c r="N383" t="n">
        <v>63.08</v>
      </c>
      <c r="O383" t="n">
        <v>31537.13</v>
      </c>
      <c r="P383" t="n">
        <v>173.02</v>
      </c>
      <c r="Q383" t="n">
        <v>197.79</v>
      </c>
      <c r="R383" t="n">
        <v>38.53</v>
      </c>
      <c r="S383" t="n">
        <v>25.4</v>
      </c>
      <c r="T383" t="n">
        <v>5666.17</v>
      </c>
      <c r="U383" t="n">
        <v>0.66</v>
      </c>
      <c r="V383" t="n">
        <v>0.87</v>
      </c>
      <c r="W383" t="n">
        <v>2.97</v>
      </c>
      <c r="X383" t="n">
        <v>0.36</v>
      </c>
      <c r="Y383" t="n">
        <v>1</v>
      </c>
      <c r="Z383" t="n">
        <v>10</v>
      </c>
    </row>
    <row r="384">
      <c r="A384" t="n">
        <v>26</v>
      </c>
      <c r="B384" t="n">
        <v>125</v>
      </c>
      <c r="C384" t="inlineStr">
        <is>
          <t xml:space="preserve">CONCLUIDO	</t>
        </is>
      </c>
      <c r="D384" t="n">
        <v>6.9743</v>
      </c>
      <c r="E384" t="n">
        <v>14.34</v>
      </c>
      <c r="F384" t="n">
        <v>10.73</v>
      </c>
      <c r="G384" t="n">
        <v>35.77</v>
      </c>
      <c r="H384" t="n">
        <v>0.52</v>
      </c>
      <c r="I384" t="n">
        <v>18</v>
      </c>
      <c r="J384" t="n">
        <v>254.26</v>
      </c>
      <c r="K384" t="n">
        <v>58.47</v>
      </c>
      <c r="L384" t="n">
        <v>7.5</v>
      </c>
      <c r="M384" t="n">
        <v>16</v>
      </c>
      <c r="N384" t="n">
        <v>63.29</v>
      </c>
      <c r="O384" t="n">
        <v>31593.16</v>
      </c>
      <c r="P384" t="n">
        <v>172.77</v>
      </c>
      <c r="Q384" t="n">
        <v>197.79</v>
      </c>
      <c r="R384" t="n">
        <v>37.71</v>
      </c>
      <c r="S384" t="n">
        <v>25.4</v>
      </c>
      <c r="T384" t="n">
        <v>5259.92</v>
      </c>
      <c r="U384" t="n">
        <v>0.67</v>
      </c>
      <c r="V384" t="n">
        <v>0.87</v>
      </c>
      <c r="W384" t="n">
        <v>2.98</v>
      </c>
      <c r="X384" t="n">
        <v>0.34</v>
      </c>
      <c r="Y384" t="n">
        <v>1</v>
      </c>
      <c r="Z384" t="n">
        <v>10</v>
      </c>
    </row>
    <row r="385">
      <c r="A385" t="n">
        <v>27</v>
      </c>
      <c r="B385" t="n">
        <v>125</v>
      </c>
      <c r="C385" t="inlineStr">
        <is>
          <t xml:space="preserve">CONCLUIDO	</t>
        </is>
      </c>
      <c r="D385" t="n">
        <v>7.0111</v>
      </c>
      <c r="E385" t="n">
        <v>14.26</v>
      </c>
      <c r="F385" t="n">
        <v>10.7</v>
      </c>
      <c r="G385" t="n">
        <v>37.78</v>
      </c>
      <c r="H385" t="n">
        <v>0.54</v>
      </c>
      <c r="I385" t="n">
        <v>17</v>
      </c>
      <c r="J385" t="n">
        <v>254.72</v>
      </c>
      <c r="K385" t="n">
        <v>58.47</v>
      </c>
      <c r="L385" t="n">
        <v>7.75</v>
      </c>
      <c r="M385" t="n">
        <v>15</v>
      </c>
      <c r="N385" t="n">
        <v>63.49</v>
      </c>
      <c r="O385" t="n">
        <v>31649.26</v>
      </c>
      <c r="P385" t="n">
        <v>172</v>
      </c>
      <c r="Q385" t="n">
        <v>197.81</v>
      </c>
      <c r="R385" t="n">
        <v>36.98</v>
      </c>
      <c r="S385" t="n">
        <v>25.4</v>
      </c>
      <c r="T385" t="n">
        <v>4902.76</v>
      </c>
      <c r="U385" t="n">
        <v>0.6899999999999999</v>
      </c>
      <c r="V385" t="n">
        <v>0.87</v>
      </c>
      <c r="W385" t="n">
        <v>2.97</v>
      </c>
      <c r="X385" t="n">
        <v>0.31</v>
      </c>
      <c r="Y385" t="n">
        <v>1</v>
      </c>
      <c r="Z385" t="n">
        <v>10</v>
      </c>
    </row>
    <row r="386">
      <c r="A386" t="n">
        <v>28</v>
      </c>
      <c r="B386" t="n">
        <v>125</v>
      </c>
      <c r="C386" t="inlineStr">
        <is>
          <t xml:space="preserve">CONCLUIDO	</t>
        </is>
      </c>
      <c r="D386" t="n">
        <v>6.9999</v>
      </c>
      <c r="E386" t="n">
        <v>14.29</v>
      </c>
      <c r="F386" t="n">
        <v>10.73</v>
      </c>
      <c r="G386" t="n">
        <v>37.86</v>
      </c>
      <c r="H386" t="n">
        <v>0.5600000000000001</v>
      </c>
      <c r="I386" t="n">
        <v>17</v>
      </c>
      <c r="J386" t="n">
        <v>255.17</v>
      </c>
      <c r="K386" t="n">
        <v>58.47</v>
      </c>
      <c r="L386" t="n">
        <v>8</v>
      </c>
      <c r="M386" t="n">
        <v>15</v>
      </c>
      <c r="N386" t="n">
        <v>63.7</v>
      </c>
      <c r="O386" t="n">
        <v>31705.44</v>
      </c>
      <c r="P386" t="n">
        <v>172.49</v>
      </c>
      <c r="Q386" t="n">
        <v>197.77</v>
      </c>
      <c r="R386" t="n">
        <v>37.84</v>
      </c>
      <c r="S386" t="n">
        <v>25.4</v>
      </c>
      <c r="T386" t="n">
        <v>5329.13</v>
      </c>
      <c r="U386" t="n">
        <v>0.67</v>
      </c>
      <c r="V386" t="n">
        <v>0.87</v>
      </c>
      <c r="W386" t="n">
        <v>2.97</v>
      </c>
      <c r="X386" t="n">
        <v>0.34</v>
      </c>
      <c r="Y386" t="n">
        <v>1</v>
      </c>
      <c r="Z386" t="n">
        <v>10</v>
      </c>
    </row>
    <row r="387">
      <c r="A387" t="n">
        <v>29</v>
      </c>
      <c r="B387" t="n">
        <v>125</v>
      </c>
      <c r="C387" t="inlineStr">
        <is>
          <t xml:space="preserve">CONCLUIDO	</t>
        </is>
      </c>
      <c r="D387" t="n">
        <v>7.0405</v>
      </c>
      <c r="E387" t="n">
        <v>14.2</v>
      </c>
      <c r="F387" t="n">
        <v>10.69</v>
      </c>
      <c r="G387" t="n">
        <v>40.09</v>
      </c>
      <c r="H387" t="n">
        <v>0.57</v>
      </c>
      <c r="I387" t="n">
        <v>16</v>
      </c>
      <c r="J387" t="n">
        <v>255.63</v>
      </c>
      <c r="K387" t="n">
        <v>58.47</v>
      </c>
      <c r="L387" t="n">
        <v>8.25</v>
      </c>
      <c r="M387" t="n">
        <v>14</v>
      </c>
      <c r="N387" t="n">
        <v>63.91</v>
      </c>
      <c r="O387" t="n">
        <v>31761.69</v>
      </c>
      <c r="P387" t="n">
        <v>171.9</v>
      </c>
      <c r="Q387" t="n">
        <v>197.76</v>
      </c>
      <c r="R387" t="n">
        <v>36.73</v>
      </c>
      <c r="S387" t="n">
        <v>25.4</v>
      </c>
      <c r="T387" t="n">
        <v>4780.23</v>
      </c>
      <c r="U387" t="n">
        <v>0.6899999999999999</v>
      </c>
      <c r="V387" t="n">
        <v>0.87</v>
      </c>
      <c r="W387" t="n">
        <v>2.96</v>
      </c>
      <c r="X387" t="n">
        <v>0.3</v>
      </c>
      <c r="Y387" t="n">
        <v>1</v>
      </c>
      <c r="Z387" t="n">
        <v>10</v>
      </c>
    </row>
    <row r="388">
      <c r="A388" t="n">
        <v>30</v>
      </c>
      <c r="B388" t="n">
        <v>125</v>
      </c>
      <c r="C388" t="inlineStr">
        <is>
          <t xml:space="preserve">CONCLUIDO	</t>
        </is>
      </c>
      <c r="D388" t="n">
        <v>7.0436</v>
      </c>
      <c r="E388" t="n">
        <v>14.2</v>
      </c>
      <c r="F388" t="n">
        <v>10.68</v>
      </c>
      <c r="G388" t="n">
        <v>40.07</v>
      </c>
      <c r="H388" t="n">
        <v>0.59</v>
      </c>
      <c r="I388" t="n">
        <v>16</v>
      </c>
      <c r="J388" t="n">
        <v>256.09</v>
      </c>
      <c r="K388" t="n">
        <v>58.47</v>
      </c>
      <c r="L388" t="n">
        <v>8.5</v>
      </c>
      <c r="M388" t="n">
        <v>14</v>
      </c>
      <c r="N388" t="n">
        <v>64.11</v>
      </c>
      <c r="O388" t="n">
        <v>31818.02</v>
      </c>
      <c r="P388" t="n">
        <v>171.82</v>
      </c>
      <c r="Q388" t="n">
        <v>197.78</v>
      </c>
      <c r="R388" t="n">
        <v>36.61</v>
      </c>
      <c r="S388" t="n">
        <v>25.4</v>
      </c>
      <c r="T388" t="n">
        <v>4718.94</v>
      </c>
      <c r="U388" t="n">
        <v>0.6899999999999999</v>
      </c>
      <c r="V388" t="n">
        <v>0.87</v>
      </c>
      <c r="W388" t="n">
        <v>2.96</v>
      </c>
      <c r="X388" t="n">
        <v>0.29</v>
      </c>
      <c r="Y388" t="n">
        <v>1</v>
      </c>
      <c r="Z388" t="n">
        <v>10</v>
      </c>
    </row>
    <row r="389">
      <c r="A389" t="n">
        <v>31</v>
      </c>
      <c r="B389" t="n">
        <v>125</v>
      </c>
      <c r="C389" t="inlineStr">
        <is>
          <t xml:space="preserve">CONCLUIDO	</t>
        </is>
      </c>
      <c r="D389" t="n">
        <v>7.0449</v>
      </c>
      <c r="E389" t="n">
        <v>14.19</v>
      </c>
      <c r="F389" t="n">
        <v>10.68</v>
      </c>
      <c r="G389" t="n">
        <v>40.06</v>
      </c>
      <c r="H389" t="n">
        <v>0.61</v>
      </c>
      <c r="I389" t="n">
        <v>16</v>
      </c>
      <c r="J389" t="n">
        <v>256.54</v>
      </c>
      <c r="K389" t="n">
        <v>58.47</v>
      </c>
      <c r="L389" t="n">
        <v>8.75</v>
      </c>
      <c r="M389" t="n">
        <v>14</v>
      </c>
      <c r="N389" t="n">
        <v>64.31999999999999</v>
      </c>
      <c r="O389" t="n">
        <v>31874.43</v>
      </c>
      <c r="P389" t="n">
        <v>171.69</v>
      </c>
      <c r="Q389" t="n">
        <v>197.76</v>
      </c>
      <c r="R389" t="n">
        <v>36.56</v>
      </c>
      <c r="S389" t="n">
        <v>25.4</v>
      </c>
      <c r="T389" t="n">
        <v>4696.59</v>
      </c>
      <c r="U389" t="n">
        <v>0.6899999999999999</v>
      </c>
      <c r="V389" t="n">
        <v>0.87</v>
      </c>
      <c r="W389" t="n">
        <v>2.96</v>
      </c>
      <c r="X389" t="n">
        <v>0.29</v>
      </c>
      <c r="Y389" t="n">
        <v>1</v>
      </c>
      <c r="Z389" t="n">
        <v>10</v>
      </c>
    </row>
    <row r="390">
      <c r="A390" t="n">
        <v>32</v>
      </c>
      <c r="B390" t="n">
        <v>125</v>
      </c>
      <c r="C390" t="inlineStr">
        <is>
          <t xml:space="preserve">CONCLUIDO	</t>
        </is>
      </c>
      <c r="D390" t="n">
        <v>7.0709</v>
      </c>
      <c r="E390" t="n">
        <v>14.14</v>
      </c>
      <c r="F390" t="n">
        <v>10.68</v>
      </c>
      <c r="G390" t="n">
        <v>42.71</v>
      </c>
      <c r="H390" t="n">
        <v>0.62</v>
      </c>
      <c r="I390" t="n">
        <v>15</v>
      </c>
      <c r="J390" t="n">
        <v>257</v>
      </c>
      <c r="K390" t="n">
        <v>58.47</v>
      </c>
      <c r="L390" t="n">
        <v>9</v>
      </c>
      <c r="M390" t="n">
        <v>13</v>
      </c>
      <c r="N390" t="n">
        <v>64.53</v>
      </c>
      <c r="O390" t="n">
        <v>31931.04</v>
      </c>
      <c r="P390" t="n">
        <v>171.65</v>
      </c>
      <c r="Q390" t="n">
        <v>197.78</v>
      </c>
      <c r="R390" t="n">
        <v>36.26</v>
      </c>
      <c r="S390" t="n">
        <v>25.4</v>
      </c>
      <c r="T390" t="n">
        <v>4550.04</v>
      </c>
      <c r="U390" t="n">
        <v>0.7</v>
      </c>
      <c r="V390" t="n">
        <v>0.87</v>
      </c>
      <c r="W390" t="n">
        <v>2.96</v>
      </c>
      <c r="X390" t="n">
        <v>0.29</v>
      </c>
      <c r="Y390" t="n">
        <v>1</v>
      </c>
      <c r="Z390" t="n">
        <v>10</v>
      </c>
    </row>
    <row r="391">
      <c r="A391" t="n">
        <v>33</v>
      </c>
      <c r="B391" t="n">
        <v>125</v>
      </c>
      <c r="C391" t="inlineStr">
        <is>
          <t xml:space="preserve">CONCLUIDO	</t>
        </is>
      </c>
      <c r="D391" t="n">
        <v>7.0745</v>
      </c>
      <c r="E391" t="n">
        <v>14.14</v>
      </c>
      <c r="F391" t="n">
        <v>10.67</v>
      </c>
      <c r="G391" t="n">
        <v>42.68</v>
      </c>
      <c r="H391" t="n">
        <v>0.64</v>
      </c>
      <c r="I391" t="n">
        <v>15</v>
      </c>
      <c r="J391" t="n">
        <v>257.46</v>
      </c>
      <c r="K391" t="n">
        <v>58.47</v>
      </c>
      <c r="L391" t="n">
        <v>9.25</v>
      </c>
      <c r="M391" t="n">
        <v>13</v>
      </c>
      <c r="N391" t="n">
        <v>64.73999999999999</v>
      </c>
      <c r="O391" t="n">
        <v>31987.61</v>
      </c>
      <c r="P391" t="n">
        <v>171.39</v>
      </c>
      <c r="Q391" t="n">
        <v>197.76</v>
      </c>
      <c r="R391" t="n">
        <v>36.02</v>
      </c>
      <c r="S391" t="n">
        <v>25.4</v>
      </c>
      <c r="T391" t="n">
        <v>4428.68</v>
      </c>
      <c r="U391" t="n">
        <v>0.71</v>
      </c>
      <c r="V391" t="n">
        <v>0.87</v>
      </c>
      <c r="W391" t="n">
        <v>2.96</v>
      </c>
      <c r="X391" t="n">
        <v>0.28</v>
      </c>
      <c r="Y391" t="n">
        <v>1</v>
      </c>
      <c r="Z391" t="n">
        <v>10</v>
      </c>
    </row>
    <row r="392">
      <c r="A392" t="n">
        <v>34</v>
      </c>
      <c r="B392" t="n">
        <v>125</v>
      </c>
      <c r="C392" t="inlineStr">
        <is>
          <t xml:space="preserve">CONCLUIDO	</t>
        </is>
      </c>
      <c r="D392" t="n">
        <v>7.1111</v>
      </c>
      <c r="E392" t="n">
        <v>14.06</v>
      </c>
      <c r="F392" t="n">
        <v>10.64</v>
      </c>
      <c r="G392" t="n">
        <v>45.62</v>
      </c>
      <c r="H392" t="n">
        <v>0.66</v>
      </c>
      <c r="I392" t="n">
        <v>14</v>
      </c>
      <c r="J392" t="n">
        <v>257.92</v>
      </c>
      <c r="K392" t="n">
        <v>58.47</v>
      </c>
      <c r="L392" t="n">
        <v>9.5</v>
      </c>
      <c r="M392" t="n">
        <v>12</v>
      </c>
      <c r="N392" t="n">
        <v>64.95</v>
      </c>
      <c r="O392" t="n">
        <v>32044.25</v>
      </c>
      <c r="P392" t="n">
        <v>170.97</v>
      </c>
      <c r="Q392" t="n">
        <v>197.75</v>
      </c>
      <c r="R392" t="n">
        <v>35.36</v>
      </c>
      <c r="S392" t="n">
        <v>25.4</v>
      </c>
      <c r="T392" t="n">
        <v>4105.3</v>
      </c>
      <c r="U392" t="n">
        <v>0.72</v>
      </c>
      <c r="V392" t="n">
        <v>0.87</v>
      </c>
      <c r="W392" t="n">
        <v>2.96</v>
      </c>
      <c r="X392" t="n">
        <v>0.25</v>
      </c>
      <c r="Y392" t="n">
        <v>1</v>
      </c>
      <c r="Z392" t="n">
        <v>10</v>
      </c>
    </row>
    <row r="393">
      <c r="A393" t="n">
        <v>35</v>
      </c>
      <c r="B393" t="n">
        <v>125</v>
      </c>
      <c r="C393" t="inlineStr">
        <is>
          <t xml:space="preserve">CONCLUIDO	</t>
        </is>
      </c>
      <c r="D393" t="n">
        <v>7.1105</v>
      </c>
      <c r="E393" t="n">
        <v>14.06</v>
      </c>
      <c r="F393" t="n">
        <v>10.65</v>
      </c>
      <c r="G393" t="n">
        <v>45.62</v>
      </c>
      <c r="H393" t="n">
        <v>0.67</v>
      </c>
      <c r="I393" t="n">
        <v>14</v>
      </c>
      <c r="J393" t="n">
        <v>258.38</v>
      </c>
      <c r="K393" t="n">
        <v>58.47</v>
      </c>
      <c r="L393" t="n">
        <v>9.75</v>
      </c>
      <c r="M393" t="n">
        <v>12</v>
      </c>
      <c r="N393" t="n">
        <v>65.16</v>
      </c>
      <c r="O393" t="n">
        <v>32100.97</v>
      </c>
      <c r="P393" t="n">
        <v>170.98</v>
      </c>
      <c r="Q393" t="n">
        <v>197.77</v>
      </c>
      <c r="R393" t="n">
        <v>35.4</v>
      </c>
      <c r="S393" t="n">
        <v>25.4</v>
      </c>
      <c r="T393" t="n">
        <v>4124.7</v>
      </c>
      <c r="U393" t="n">
        <v>0.72</v>
      </c>
      <c r="V393" t="n">
        <v>0.87</v>
      </c>
      <c r="W393" t="n">
        <v>2.96</v>
      </c>
      <c r="X393" t="n">
        <v>0.25</v>
      </c>
      <c r="Y393" t="n">
        <v>1</v>
      </c>
      <c r="Z393" t="n">
        <v>10</v>
      </c>
    </row>
    <row r="394">
      <c r="A394" t="n">
        <v>36</v>
      </c>
      <c r="B394" t="n">
        <v>125</v>
      </c>
      <c r="C394" t="inlineStr">
        <is>
          <t xml:space="preserve">CONCLUIDO	</t>
        </is>
      </c>
      <c r="D394" t="n">
        <v>7.1076</v>
      </c>
      <c r="E394" t="n">
        <v>14.07</v>
      </c>
      <c r="F394" t="n">
        <v>10.65</v>
      </c>
      <c r="G394" t="n">
        <v>45.65</v>
      </c>
      <c r="H394" t="n">
        <v>0.6899999999999999</v>
      </c>
      <c r="I394" t="n">
        <v>14</v>
      </c>
      <c r="J394" t="n">
        <v>258.84</v>
      </c>
      <c r="K394" t="n">
        <v>58.47</v>
      </c>
      <c r="L394" t="n">
        <v>10</v>
      </c>
      <c r="M394" t="n">
        <v>12</v>
      </c>
      <c r="N394" t="n">
        <v>65.37</v>
      </c>
      <c r="O394" t="n">
        <v>32157.77</v>
      </c>
      <c r="P394" t="n">
        <v>170.91</v>
      </c>
      <c r="Q394" t="n">
        <v>197.77</v>
      </c>
      <c r="R394" t="n">
        <v>35.44</v>
      </c>
      <c r="S394" t="n">
        <v>25.4</v>
      </c>
      <c r="T394" t="n">
        <v>4145.96</v>
      </c>
      <c r="U394" t="n">
        <v>0.72</v>
      </c>
      <c r="V394" t="n">
        <v>0.87</v>
      </c>
      <c r="W394" t="n">
        <v>2.96</v>
      </c>
      <c r="X394" t="n">
        <v>0.26</v>
      </c>
      <c r="Y394" t="n">
        <v>1</v>
      </c>
      <c r="Z394" t="n">
        <v>10</v>
      </c>
    </row>
    <row r="395">
      <c r="A395" t="n">
        <v>37</v>
      </c>
      <c r="B395" t="n">
        <v>125</v>
      </c>
      <c r="C395" t="inlineStr">
        <is>
          <t xml:space="preserve">CONCLUIDO	</t>
        </is>
      </c>
      <c r="D395" t="n">
        <v>7.1368</v>
      </c>
      <c r="E395" t="n">
        <v>14.01</v>
      </c>
      <c r="F395" t="n">
        <v>10.64</v>
      </c>
      <c r="G395" t="n">
        <v>49.11</v>
      </c>
      <c r="H395" t="n">
        <v>0.7</v>
      </c>
      <c r="I395" t="n">
        <v>13</v>
      </c>
      <c r="J395" t="n">
        <v>259.3</v>
      </c>
      <c r="K395" t="n">
        <v>58.47</v>
      </c>
      <c r="L395" t="n">
        <v>10.25</v>
      </c>
      <c r="M395" t="n">
        <v>11</v>
      </c>
      <c r="N395" t="n">
        <v>65.58</v>
      </c>
      <c r="O395" t="n">
        <v>32214.64</v>
      </c>
      <c r="P395" t="n">
        <v>170.77</v>
      </c>
      <c r="Q395" t="n">
        <v>197.79</v>
      </c>
      <c r="R395" t="n">
        <v>35.19</v>
      </c>
      <c r="S395" t="n">
        <v>25.4</v>
      </c>
      <c r="T395" t="n">
        <v>4025.56</v>
      </c>
      <c r="U395" t="n">
        <v>0.72</v>
      </c>
      <c r="V395" t="n">
        <v>0.87</v>
      </c>
      <c r="W395" t="n">
        <v>2.96</v>
      </c>
      <c r="X395" t="n">
        <v>0.25</v>
      </c>
      <c r="Y395" t="n">
        <v>1</v>
      </c>
      <c r="Z395" t="n">
        <v>10</v>
      </c>
    </row>
    <row r="396">
      <c r="A396" t="n">
        <v>38</v>
      </c>
      <c r="B396" t="n">
        <v>125</v>
      </c>
      <c r="C396" t="inlineStr">
        <is>
          <t xml:space="preserve">CONCLUIDO	</t>
        </is>
      </c>
      <c r="D396" t="n">
        <v>7.1368</v>
      </c>
      <c r="E396" t="n">
        <v>14.01</v>
      </c>
      <c r="F396" t="n">
        <v>10.64</v>
      </c>
      <c r="G396" t="n">
        <v>49.11</v>
      </c>
      <c r="H396" t="n">
        <v>0.72</v>
      </c>
      <c r="I396" t="n">
        <v>13</v>
      </c>
      <c r="J396" t="n">
        <v>259.76</v>
      </c>
      <c r="K396" t="n">
        <v>58.47</v>
      </c>
      <c r="L396" t="n">
        <v>10.5</v>
      </c>
      <c r="M396" t="n">
        <v>11</v>
      </c>
      <c r="N396" t="n">
        <v>65.79000000000001</v>
      </c>
      <c r="O396" t="n">
        <v>32271.6</v>
      </c>
      <c r="P396" t="n">
        <v>170.96</v>
      </c>
      <c r="Q396" t="n">
        <v>197.77</v>
      </c>
      <c r="R396" t="n">
        <v>35.36</v>
      </c>
      <c r="S396" t="n">
        <v>25.4</v>
      </c>
      <c r="T396" t="n">
        <v>4109.99</v>
      </c>
      <c r="U396" t="n">
        <v>0.72</v>
      </c>
      <c r="V396" t="n">
        <v>0.87</v>
      </c>
      <c r="W396" t="n">
        <v>2.96</v>
      </c>
      <c r="X396" t="n">
        <v>0.25</v>
      </c>
      <c r="Y396" t="n">
        <v>1</v>
      </c>
      <c r="Z396" t="n">
        <v>10</v>
      </c>
    </row>
    <row r="397">
      <c r="A397" t="n">
        <v>39</v>
      </c>
      <c r="B397" t="n">
        <v>125</v>
      </c>
      <c r="C397" t="inlineStr">
        <is>
          <t xml:space="preserve">CONCLUIDO	</t>
        </is>
      </c>
      <c r="D397" t="n">
        <v>7.1437</v>
      </c>
      <c r="E397" t="n">
        <v>14</v>
      </c>
      <c r="F397" t="n">
        <v>10.63</v>
      </c>
      <c r="G397" t="n">
        <v>49.05</v>
      </c>
      <c r="H397" t="n">
        <v>0.74</v>
      </c>
      <c r="I397" t="n">
        <v>13</v>
      </c>
      <c r="J397" t="n">
        <v>260.23</v>
      </c>
      <c r="K397" t="n">
        <v>58.47</v>
      </c>
      <c r="L397" t="n">
        <v>10.75</v>
      </c>
      <c r="M397" t="n">
        <v>11</v>
      </c>
      <c r="N397" t="n">
        <v>66</v>
      </c>
      <c r="O397" t="n">
        <v>32328.64</v>
      </c>
      <c r="P397" t="n">
        <v>170.63</v>
      </c>
      <c r="Q397" t="n">
        <v>197.78</v>
      </c>
      <c r="R397" t="n">
        <v>34.54</v>
      </c>
      <c r="S397" t="n">
        <v>25.4</v>
      </c>
      <c r="T397" t="n">
        <v>3703.12</v>
      </c>
      <c r="U397" t="n">
        <v>0.74</v>
      </c>
      <c r="V397" t="n">
        <v>0.88</v>
      </c>
      <c r="W397" t="n">
        <v>2.96</v>
      </c>
      <c r="X397" t="n">
        <v>0.24</v>
      </c>
      <c r="Y397" t="n">
        <v>1</v>
      </c>
      <c r="Z397" t="n">
        <v>10</v>
      </c>
    </row>
    <row r="398">
      <c r="A398" t="n">
        <v>40</v>
      </c>
      <c r="B398" t="n">
        <v>125</v>
      </c>
      <c r="C398" t="inlineStr">
        <is>
          <t xml:space="preserve">CONCLUIDO	</t>
        </is>
      </c>
      <c r="D398" t="n">
        <v>7.1433</v>
      </c>
      <c r="E398" t="n">
        <v>14</v>
      </c>
      <c r="F398" t="n">
        <v>10.63</v>
      </c>
      <c r="G398" t="n">
        <v>49.05</v>
      </c>
      <c r="H398" t="n">
        <v>0.75</v>
      </c>
      <c r="I398" t="n">
        <v>13</v>
      </c>
      <c r="J398" t="n">
        <v>260.69</v>
      </c>
      <c r="K398" t="n">
        <v>58.47</v>
      </c>
      <c r="L398" t="n">
        <v>11</v>
      </c>
      <c r="M398" t="n">
        <v>11</v>
      </c>
      <c r="N398" t="n">
        <v>66.20999999999999</v>
      </c>
      <c r="O398" t="n">
        <v>32385.75</v>
      </c>
      <c r="P398" t="n">
        <v>170.4</v>
      </c>
      <c r="Q398" t="n">
        <v>197.75</v>
      </c>
      <c r="R398" t="n">
        <v>34.72</v>
      </c>
      <c r="S398" t="n">
        <v>25.4</v>
      </c>
      <c r="T398" t="n">
        <v>3793.5</v>
      </c>
      <c r="U398" t="n">
        <v>0.73</v>
      </c>
      <c r="V398" t="n">
        <v>0.88</v>
      </c>
      <c r="W398" t="n">
        <v>2.96</v>
      </c>
      <c r="X398" t="n">
        <v>0.24</v>
      </c>
      <c r="Y398" t="n">
        <v>1</v>
      </c>
      <c r="Z398" t="n">
        <v>10</v>
      </c>
    </row>
    <row r="399">
      <c r="A399" t="n">
        <v>41</v>
      </c>
      <c r="B399" t="n">
        <v>125</v>
      </c>
      <c r="C399" t="inlineStr">
        <is>
          <t xml:space="preserve">CONCLUIDO	</t>
        </is>
      </c>
      <c r="D399" t="n">
        <v>7.1779</v>
      </c>
      <c r="E399" t="n">
        <v>13.93</v>
      </c>
      <c r="F399" t="n">
        <v>10.61</v>
      </c>
      <c r="G399" t="n">
        <v>53.04</v>
      </c>
      <c r="H399" t="n">
        <v>0.77</v>
      </c>
      <c r="I399" t="n">
        <v>12</v>
      </c>
      <c r="J399" t="n">
        <v>261.15</v>
      </c>
      <c r="K399" t="n">
        <v>58.47</v>
      </c>
      <c r="L399" t="n">
        <v>11.25</v>
      </c>
      <c r="M399" t="n">
        <v>10</v>
      </c>
      <c r="N399" t="n">
        <v>66.43000000000001</v>
      </c>
      <c r="O399" t="n">
        <v>32442.95</v>
      </c>
      <c r="P399" t="n">
        <v>170.14</v>
      </c>
      <c r="Q399" t="n">
        <v>197.77</v>
      </c>
      <c r="R399" t="n">
        <v>34.27</v>
      </c>
      <c r="S399" t="n">
        <v>25.4</v>
      </c>
      <c r="T399" t="n">
        <v>3570.69</v>
      </c>
      <c r="U399" t="n">
        <v>0.74</v>
      </c>
      <c r="V399" t="n">
        <v>0.88</v>
      </c>
      <c r="W399" t="n">
        <v>2.96</v>
      </c>
      <c r="X399" t="n">
        <v>0.22</v>
      </c>
      <c r="Y399" t="n">
        <v>1</v>
      </c>
      <c r="Z399" t="n">
        <v>10</v>
      </c>
    </row>
    <row r="400">
      <c r="A400" t="n">
        <v>42</v>
      </c>
      <c r="B400" t="n">
        <v>125</v>
      </c>
      <c r="C400" t="inlineStr">
        <is>
          <t xml:space="preserve">CONCLUIDO	</t>
        </is>
      </c>
      <c r="D400" t="n">
        <v>7.1759</v>
      </c>
      <c r="E400" t="n">
        <v>13.94</v>
      </c>
      <c r="F400" t="n">
        <v>10.61</v>
      </c>
      <c r="G400" t="n">
        <v>53.06</v>
      </c>
      <c r="H400" t="n">
        <v>0.78</v>
      </c>
      <c r="I400" t="n">
        <v>12</v>
      </c>
      <c r="J400" t="n">
        <v>261.62</v>
      </c>
      <c r="K400" t="n">
        <v>58.47</v>
      </c>
      <c r="L400" t="n">
        <v>11.5</v>
      </c>
      <c r="M400" t="n">
        <v>10</v>
      </c>
      <c r="N400" t="n">
        <v>66.64</v>
      </c>
      <c r="O400" t="n">
        <v>32500.22</v>
      </c>
      <c r="P400" t="n">
        <v>170.22</v>
      </c>
      <c r="Q400" t="n">
        <v>197.75</v>
      </c>
      <c r="R400" t="n">
        <v>34.2</v>
      </c>
      <c r="S400" t="n">
        <v>25.4</v>
      </c>
      <c r="T400" t="n">
        <v>3536.39</v>
      </c>
      <c r="U400" t="n">
        <v>0.74</v>
      </c>
      <c r="V400" t="n">
        <v>0.88</v>
      </c>
      <c r="W400" t="n">
        <v>2.96</v>
      </c>
      <c r="X400" t="n">
        <v>0.22</v>
      </c>
      <c r="Y400" t="n">
        <v>1</v>
      </c>
      <c r="Z400" t="n">
        <v>10</v>
      </c>
    </row>
    <row r="401">
      <c r="A401" t="n">
        <v>43</v>
      </c>
      <c r="B401" t="n">
        <v>125</v>
      </c>
      <c r="C401" t="inlineStr">
        <is>
          <t xml:space="preserve">CONCLUIDO	</t>
        </is>
      </c>
      <c r="D401" t="n">
        <v>7.1745</v>
      </c>
      <c r="E401" t="n">
        <v>13.94</v>
      </c>
      <c r="F401" t="n">
        <v>10.61</v>
      </c>
      <c r="G401" t="n">
        <v>53.07</v>
      </c>
      <c r="H401" t="n">
        <v>0.8</v>
      </c>
      <c r="I401" t="n">
        <v>12</v>
      </c>
      <c r="J401" t="n">
        <v>262.08</v>
      </c>
      <c r="K401" t="n">
        <v>58.47</v>
      </c>
      <c r="L401" t="n">
        <v>11.75</v>
      </c>
      <c r="M401" t="n">
        <v>10</v>
      </c>
      <c r="N401" t="n">
        <v>66.86</v>
      </c>
      <c r="O401" t="n">
        <v>32557.58</v>
      </c>
      <c r="P401" t="n">
        <v>170.19</v>
      </c>
      <c r="Q401" t="n">
        <v>197.77</v>
      </c>
      <c r="R401" t="n">
        <v>34.32</v>
      </c>
      <c r="S401" t="n">
        <v>25.4</v>
      </c>
      <c r="T401" t="n">
        <v>3596.62</v>
      </c>
      <c r="U401" t="n">
        <v>0.74</v>
      </c>
      <c r="V401" t="n">
        <v>0.88</v>
      </c>
      <c r="W401" t="n">
        <v>2.96</v>
      </c>
      <c r="X401" t="n">
        <v>0.22</v>
      </c>
      <c r="Y401" t="n">
        <v>1</v>
      </c>
      <c r="Z401" t="n">
        <v>10</v>
      </c>
    </row>
    <row r="402">
      <c r="A402" t="n">
        <v>44</v>
      </c>
      <c r="B402" t="n">
        <v>125</v>
      </c>
      <c r="C402" t="inlineStr">
        <is>
          <t xml:space="preserve">CONCLUIDO	</t>
        </is>
      </c>
      <c r="D402" t="n">
        <v>7.1747</v>
      </c>
      <c r="E402" t="n">
        <v>13.94</v>
      </c>
      <c r="F402" t="n">
        <v>10.61</v>
      </c>
      <c r="G402" t="n">
        <v>53.07</v>
      </c>
      <c r="H402" t="n">
        <v>0.8100000000000001</v>
      </c>
      <c r="I402" t="n">
        <v>12</v>
      </c>
      <c r="J402" t="n">
        <v>262.55</v>
      </c>
      <c r="K402" t="n">
        <v>58.47</v>
      </c>
      <c r="L402" t="n">
        <v>12</v>
      </c>
      <c r="M402" t="n">
        <v>10</v>
      </c>
      <c r="N402" t="n">
        <v>67.06999999999999</v>
      </c>
      <c r="O402" t="n">
        <v>32615.02</v>
      </c>
      <c r="P402" t="n">
        <v>169.93</v>
      </c>
      <c r="Q402" t="n">
        <v>197.76</v>
      </c>
      <c r="R402" t="n">
        <v>34.33</v>
      </c>
      <c r="S402" t="n">
        <v>25.4</v>
      </c>
      <c r="T402" t="n">
        <v>3602.22</v>
      </c>
      <c r="U402" t="n">
        <v>0.74</v>
      </c>
      <c r="V402" t="n">
        <v>0.88</v>
      </c>
      <c r="W402" t="n">
        <v>2.96</v>
      </c>
      <c r="X402" t="n">
        <v>0.22</v>
      </c>
      <c r="Y402" t="n">
        <v>1</v>
      </c>
      <c r="Z402" t="n">
        <v>10</v>
      </c>
    </row>
    <row r="403">
      <c r="A403" t="n">
        <v>45</v>
      </c>
      <c r="B403" t="n">
        <v>125</v>
      </c>
      <c r="C403" t="inlineStr">
        <is>
          <t xml:space="preserve">CONCLUIDO	</t>
        </is>
      </c>
      <c r="D403" t="n">
        <v>7.2139</v>
      </c>
      <c r="E403" t="n">
        <v>13.86</v>
      </c>
      <c r="F403" t="n">
        <v>10.59</v>
      </c>
      <c r="G403" t="n">
        <v>57.74</v>
      </c>
      <c r="H403" t="n">
        <v>0.83</v>
      </c>
      <c r="I403" t="n">
        <v>11</v>
      </c>
      <c r="J403" t="n">
        <v>263.01</v>
      </c>
      <c r="K403" t="n">
        <v>58.47</v>
      </c>
      <c r="L403" t="n">
        <v>12.25</v>
      </c>
      <c r="M403" t="n">
        <v>9</v>
      </c>
      <c r="N403" t="n">
        <v>67.29000000000001</v>
      </c>
      <c r="O403" t="n">
        <v>32672.53</v>
      </c>
      <c r="P403" t="n">
        <v>169.47</v>
      </c>
      <c r="Q403" t="n">
        <v>197.75</v>
      </c>
      <c r="R403" t="n">
        <v>33.48</v>
      </c>
      <c r="S403" t="n">
        <v>25.4</v>
      </c>
      <c r="T403" t="n">
        <v>3181.21</v>
      </c>
      <c r="U403" t="n">
        <v>0.76</v>
      </c>
      <c r="V403" t="n">
        <v>0.88</v>
      </c>
      <c r="W403" t="n">
        <v>2.96</v>
      </c>
      <c r="X403" t="n">
        <v>0.2</v>
      </c>
      <c r="Y403" t="n">
        <v>1</v>
      </c>
      <c r="Z403" t="n">
        <v>10</v>
      </c>
    </row>
    <row r="404">
      <c r="A404" t="n">
        <v>46</v>
      </c>
      <c r="B404" t="n">
        <v>125</v>
      </c>
      <c r="C404" t="inlineStr">
        <is>
          <t xml:space="preserve">CONCLUIDO	</t>
        </is>
      </c>
      <c r="D404" t="n">
        <v>7.2152</v>
      </c>
      <c r="E404" t="n">
        <v>13.86</v>
      </c>
      <c r="F404" t="n">
        <v>10.58</v>
      </c>
      <c r="G404" t="n">
        <v>57.73</v>
      </c>
      <c r="H404" t="n">
        <v>0.84</v>
      </c>
      <c r="I404" t="n">
        <v>11</v>
      </c>
      <c r="J404" t="n">
        <v>263.48</v>
      </c>
      <c r="K404" t="n">
        <v>58.47</v>
      </c>
      <c r="L404" t="n">
        <v>12.5</v>
      </c>
      <c r="M404" t="n">
        <v>9</v>
      </c>
      <c r="N404" t="n">
        <v>67.51000000000001</v>
      </c>
      <c r="O404" t="n">
        <v>32730.13</v>
      </c>
      <c r="P404" t="n">
        <v>169.42</v>
      </c>
      <c r="Q404" t="n">
        <v>197.79</v>
      </c>
      <c r="R404" t="n">
        <v>33.34</v>
      </c>
      <c r="S404" t="n">
        <v>25.4</v>
      </c>
      <c r="T404" t="n">
        <v>3109.79</v>
      </c>
      <c r="U404" t="n">
        <v>0.76</v>
      </c>
      <c r="V404" t="n">
        <v>0.88</v>
      </c>
      <c r="W404" t="n">
        <v>2.96</v>
      </c>
      <c r="X404" t="n">
        <v>0.19</v>
      </c>
      <c r="Y404" t="n">
        <v>1</v>
      </c>
      <c r="Z404" t="n">
        <v>10</v>
      </c>
    </row>
    <row r="405">
      <c r="A405" t="n">
        <v>47</v>
      </c>
      <c r="B405" t="n">
        <v>125</v>
      </c>
      <c r="C405" t="inlineStr">
        <is>
          <t xml:space="preserve">CONCLUIDO	</t>
        </is>
      </c>
      <c r="D405" t="n">
        <v>7.2183</v>
      </c>
      <c r="E405" t="n">
        <v>13.85</v>
      </c>
      <c r="F405" t="n">
        <v>10.58</v>
      </c>
      <c r="G405" t="n">
        <v>57.69</v>
      </c>
      <c r="H405" t="n">
        <v>0.86</v>
      </c>
      <c r="I405" t="n">
        <v>11</v>
      </c>
      <c r="J405" t="n">
        <v>263.95</v>
      </c>
      <c r="K405" t="n">
        <v>58.47</v>
      </c>
      <c r="L405" t="n">
        <v>12.75</v>
      </c>
      <c r="M405" t="n">
        <v>9</v>
      </c>
      <c r="N405" t="n">
        <v>67.72</v>
      </c>
      <c r="O405" t="n">
        <v>32787.82</v>
      </c>
      <c r="P405" t="n">
        <v>169.34</v>
      </c>
      <c r="Q405" t="n">
        <v>197.75</v>
      </c>
      <c r="R405" t="n">
        <v>33.21</v>
      </c>
      <c r="S405" t="n">
        <v>25.4</v>
      </c>
      <c r="T405" t="n">
        <v>3045.81</v>
      </c>
      <c r="U405" t="n">
        <v>0.76</v>
      </c>
      <c r="V405" t="n">
        <v>0.88</v>
      </c>
      <c r="W405" t="n">
        <v>2.96</v>
      </c>
      <c r="X405" t="n">
        <v>0.19</v>
      </c>
      <c r="Y405" t="n">
        <v>1</v>
      </c>
      <c r="Z405" t="n">
        <v>10</v>
      </c>
    </row>
    <row r="406">
      <c r="A406" t="n">
        <v>48</v>
      </c>
      <c r="B406" t="n">
        <v>125</v>
      </c>
      <c r="C406" t="inlineStr">
        <is>
          <t xml:space="preserve">CONCLUIDO	</t>
        </is>
      </c>
      <c r="D406" t="n">
        <v>7.2105</v>
      </c>
      <c r="E406" t="n">
        <v>13.87</v>
      </c>
      <c r="F406" t="n">
        <v>10.59</v>
      </c>
      <c r="G406" t="n">
        <v>57.78</v>
      </c>
      <c r="H406" t="n">
        <v>0.87</v>
      </c>
      <c r="I406" t="n">
        <v>11</v>
      </c>
      <c r="J406" t="n">
        <v>264.42</v>
      </c>
      <c r="K406" t="n">
        <v>58.47</v>
      </c>
      <c r="L406" t="n">
        <v>13</v>
      </c>
      <c r="M406" t="n">
        <v>9</v>
      </c>
      <c r="N406" t="n">
        <v>67.94</v>
      </c>
      <c r="O406" t="n">
        <v>32845.58</v>
      </c>
      <c r="P406" t="n">
        <v>169.75</v>
      </c>
      <c r="Q406" t="n">
        <v>197.77</v>
      </c>
      <c r="R406" t="n">
        <v>33.69</v>
      </c>
      <c r="S406" t="n">
        <v>25.4</v>
      </c>
      <c r="T406" t="n">
        <v>3286.36</v>
      </c>
      <c r="U406" t="n">
        <v>0.75</v>
      </c>
      <c r="V406" t="n">
        <v>0.88</v>
      </c>
      <c r="W406" t="n">
        <v>2.96</v>
      </c>
      <c r="X406" t="n">
        <v>0.2</v>
      </c>
      <c r="Y406" t="n">
        <v>1</v>
      </c>
      <c r="Z406" t="n">
        <v>10</v>
      </c>
    </row>
    <row r="407">
      <c r="A407" t="n">
        <v>49</v>
      </c>
      <c r="B407" t="n">
        <v>125</v>
      </c>
      <c r="C407" t="inlineStr">
        <is>
          <t xml:space="preserve">CONCLUIDO	</t>
        </is>
      </c>
      <c r="D407" t="n">
        <v>7.2152</v>
      </c>
      <c r="E407" t="n">
        <v>13.86</v>
      </c>
      <c r="F407" t="n">
        <v>10.58</v>
      </c>
      <c r="G407" t="n">
        <v>57.73</v>
      </c>
      <c r="H407" t="n">
        <v>0.89</v>
      </c>
      <c r="I407" t="n">
        <v>11</v>
      </c>
      <c r="J407" t="n">
        <v>264.89</v>
      </c>
      <c r="K407" t="n">
        <v>58.47</v>
      </c>
      <c r="L407" t="n">
        <v>13.25</v>
      </c>
      <c r="M407" t="n">
        <v>9</v>
      </c>
      <c r="N407" t="n">
        <v>68.16</v>
      </c>
      <c r="O407" t="n">
        <v>32903.43</v>
      </c>
      <c r="P407" t="n">
        <v>169.33</v>
      </c>
      <c r="Q407" t="n">
        <v>197.79</v>
      </c>
      <c r="R407" t="n">
        <v>33.3</v>
      </c>
      <c r="S407" t="n">
        <v>25.4</v>
      </c>
      <c r="T407" t="n">
        <v>3092.72</v>
      </c>
      <c r="U407" t="n">
        <v>0.76</v>
      </c>
      <c r="V407" t="n">
        <v>0.88</v>
      </c>
      <c r="W407" t="n">
        <v>2.96</v>
      </c>
      <c r="X407" t="n">
        <v>0.19</v>
      </c>
      <c r="Y407" t="n">
        <v>1</v>
      </c>
      <c r="Z407" t="n">
        <v>10</v>
      </c>
    </row>
    <row r="408">
      <c r="A408" t="n">
        <v>50</v>
      </c>
      <c r="B408" t="n">
        <v>125</v>
      </c>
      <c r="C408" t="inlineStr">
        <is>
          <t xml:space="preserve">CONCLUIDO	</t>
        </is>
      </c>
      <c r="D408" t="n">
        <v>7.25</v>
      </c>
      <c r="E408" t="n">
        <v>13.79</v>
      </c>
      <c r="F408" t="n">
        <v>10.56</v>
      </c>
      <c r="G408" t="n">
        <v>63.38</v>
      </c>
      <c r="H408" t="n">
        <v>0.91</v>
      </c>
      <c r="I408" t="n">
        <v>10</v>
      </c>
      <c r="J408" t="n">
        <v>265.36</v>
      </c>
      <c r="K408" t="n">
        <v>58.47</v>
      </c>
      <c r="L408" t="n">
        <v>13.5</v>
      </c>
      <c r="M408" t="n">
        <v>8</v>
      </c>
      <c r="N408" t="n">
        <v>68.38</v>
      </c>
      <c r="O408" t="n">
        <v>32961.36</v>
      </c>
      <c r="P408" t="n">
        <v>169.01</v>
      </c>
      <c r="Q408" t="n">
        <v>197.77</v>
      </c>
      <c r="R408" t="n">
        <v>32.79</v>
      </c>
      <c r="S408" t="n">
        <v>25.4</v>
      </c>
      <c r="T408" t="n">
        <v>2841.76</v>
      </c>
      <c r="U408" t="n">
        <v>0.77</v>
      </c>
      <c r="V408" t="n">
        <v>0.88</v>
      </c>
      <c r="W408" t="n">
        <v>2.95</v>
      </c>
      <c r="X408" t="n">
        <v>0.17</v>
      </c>
      <c r="Y408" t="n">
        <v>1</v>
      </c>
      <c r="Z408" t="n">
        <v>10</v>
      </c>
    </row>
    <row r="409">
      <c r="A409" t="n">
        <v>51</v>
      </c>
      <c r="B409" t="n">
        <v>125</v>
      </c>
      <c r="C409" t="inlineStr">
        <is>
          <t xml:space="preserve">CONCLUIDO	</t>
        </is>
      </c>
      <c r="D409" t="n">
        <v>7.2484</v>
      </c>
      <c r="E409" t="n">
        <v>13.8</v>
      </c>
      <c r="F409" t="n">
        <v>10.57</v>
      </c>
      <c r="G409" t="n">
        <v>63.4</v>
      </c>
      <c r="H409" t="n">
        <v>0.92</v>
      </c>
      <c r="I409" t="n">
        <v>10</v>
      </c>
      <c r="J409" t="n">
        <v>265.83</v>
      </c>
      <c r="K409" t="n">
        <v>58.47</v>
      </c>
      <c r="L409" t="n">
        <v>13.75</v>
      </c>
      <c r="M409" t="n">
        <v>8</v>
      </c>
      <c r="N409" t="n">
        <v>68.59999999999999</v>
      </c>
      <c r="O409" t="n">
        <v>33019.37</v>
      </c>
      <c r="P409" t="n">
        <v>169.22</v>
      </c>
      <c r="Q409" t="n">
        <v>197.78</v>
      </c>
      <c r="R409" t="n">
        <v>32.8</v>
      </c>
      <c r="S409" t="n">
        <v>25.4</v>
      </c>
      <c r="T409" t="n">
        <v>2846.09</v>
      </c>
      <c r="U409" t="n">
        <v>0.77</v>
      </c>
      <c r="V409" t="n">
        <v>0.88</v>
      </c>
      <c r="W409" t="n">
        <v>2.96</v>
      </c>
      <c r="X409" t="n">
        <v>0.18</v>
      </c>
      <c r="Y409" t="n">
        <v>1</v>
      </c>
      <c r="Z409" t="n">
        <v>10</v>
      </c>
    </row>
    <row r="410">
      <c r="A410" t="n">
        <v>52</v>
      </c>
      <c r="B410" t="n">
        <v>125</v>
      </c>
      <c r="C410" t="inlineStr">
        <is>
          <t xml:space="preserve">CONCLUIDO	</t>
        </is>
      </c>
      <c r="D410" t="n">
        <v>7.2508</v>
      </c>
      <c r="E410" t="n">
        <v>13.79</v>
      </c>
      <c r="F410" t="n">
        <v>10.56</v>
      </c>
      <c r="G410" t="n">
        <v>63.38</v>
      </c>
      <c r="H410" t="n">
        <v>0.9399999999999999</v>
      </c>
      <c r="I410" t="n">
        <v>10</v>
      </c>
      <c r="J410" t="n">
        <v>266.3</v>
      </c>
      <c r="K410" t="n">
        <v>58.47</v>
      </c>
      <c r="L410" t="n">
        <v>14</v>
      </c>
      <c r="M410" t="n">
        <v>8</v>
      </c>
      <c r="N410" t="n">
        <v>68.81999999999999</v>
      </c>
      <c r="O410" t="n">
        <v>33077.47</v>
      </c>
      <c r="P410" t="n">
        <v>169.16</v>
      </c>
      <c r="Q410" t="n">
        <v>197.76</v>
      </c>
      <c r="R410" t="n">
        <v>32.53</v>
      </c>
      <c r="S410" t="n">
        <v>25.4</v>
      </c>
      <c r="T410" t="n">
        <v>2711.54</v>
      </c>
      <c r="U410" t="n">
        <v>0.78</v>
      </c>
      <c r="V410" t="n">
        <v>0.88</v>
      </c>
      <c r="W410" t="n">
        <v>2.96</v>
      </c>
      <c r="X410" t="n">
        <v>0.17</v>
      </c>
      <c r="Y410" t="n">
        <v>1</v>
      </c>
      <c r="Z410" t="n">
        <v>10</v>
      </c>
    </row>
    <row r="411">
      <c r="A411" t="n">
        <v>53</v>
      </c>
      <c r="B411" t="n">
        <v>125</v>
      </c>
      <c r="C411" t="inlineStr">
        <is>
          <t xml:space="preserve">CONCLUIDO	</t>
        </is>
      </c>
      <c r="D411" t="n">
        <v>7.2515</v>
      </c>
      <c r="E411" t="n">
        <v>13.79</v>
      </c>
      <c r="F411" t="n">
        <v>10.56</v>
      </c>
      <c r="G411" t="n">
        <v>63.37</v>
      </c>
      <c r="H411" t="n">
        <v>0.95</v>
      </c>
      <c r="I411" t="n">
        <v>10</v>
      </c>
      <c r="J411" t="n">
        <v>266.77</v>
      </c>
      <c r="K411" t="n">
        <v>58.47</v>
      </c>
      <c r="L411" t="n">
        <v>14.25</v>
      </c>
      <c r="M411" t="n">
        <v>8</v>
      </c>
      <c r="N411" t="n">
        <v>69.04000000000001</v>
      </c>
      <c r="O411" t="n">
        <v>33135.65</v>
      </c>
      <c r="P411" t="n">
        <v>169.11</v>
      </c>
      <c r="Q411" t="n">
        <v>197.76</v>
      </c>
      <c r="R411" t="n">
        <v>32.65</v>
      </c>
      <c r="S411" t="n">
        <v>25.4</v>
      </c>
      <c r="T411" t="n">
        <v>2770.35</v>
      </c>
      <c r="U411" t="n">
        <v>0.78</v>
      </c>
      <c r="V411" t="n">
        <v>0.88</v>
      </c>
      <c r="W411" t="n">
        <v>2.96</v>
      </c>
      <c r="X411" t="n">
        <v>0.17</v>
      </c>
      <c r="Y411" t="n">
        <v>1</v>
      </c>
      <c r="Z411" t="n">
        <v>10</v>
      </c>
    </row>
    <row r="412">
      <c r="A412" t="n">
        <v>54</v>
      </c>
      <c r="B412" t="n">
        <v>125</v>
      </c>
      <c r="C412" t="inlineStr">
        <is>
          <t xml:space="preserve">CONCLUIDO	</t>
        </is>
      </c>
      <c r="D412" t="n">
        <v>7.2499</v>
      </c>
      <c r="E412" t="n">
        <v>13.79</v>
      </c>
      <c r="F412" t="n">
        <v>10.56</v>
      </c>
      <c r="G412" t="n">
        <v>63.38</v>
      </c>
      <c r="H412" t="n">
        <v>0.97</v>
      </c>
      <c r="I412" t="n">
        <v>10</v>
      </c>
      <c r="J412" t="n">
        <v>267.24</v>
      </c>
      <c r="K412" t="n">
        <v>58.47</v>
      </c>
      <c r="L412" t="n">
        <v>14.5</v>
      </c>
      <c r="M412" t="n">
        <v>8</v>
      </c>
      <c r="N412" t="n">
        <v>69.27</v>
      </c>
      <c r="O412" t="n">
        <v>33193.92</v>
      </c>
      <c r="P412" t="n">
        <v>169.09</v>
      </c>
      <c r="Q412" t="n">
        <v>197.78</v>
      </c>
      <c r="R412" t="n">
        <v>32.81</v>
      </c>
      <c r="S412" t="n">
        <v>25.4</v>
      </c>
      <c r="T412" t="n">
        <v>2853.08</v>
      </c>
      <c r="U412" t="n">
        <v>0.77</v>
      </c>
      <c r="V412" t="n">
        <v>0.88</v>
      </c>
      <c r="W412" t="n">
        <v>2.95</v>
      </c>
      <c r="X412" t="n">
        <v>0.17</v>
      </c>
      <c r="Y412" t="n">
        <v>1</v>
      </c>
      <c r="Z412" t="n">
        <v>10</v>
      </c>
    </row>
    <row r="413">
      <c r="A413" t="n">
        <v>55</v>
      </c>
      <c r="B413" t="n">
        <v>125</v>
      </c>
      <c r="C413" t="inlineStr">
        <is>
          <t xml:space="preserve">CONCLUIDO	</t>
        </is>
      </c>
      <c r="D413" t="n">
        <v>7.2524</v>
      </c>
      <c r="E413" t="n">
        <v>13.79</v>
      </c>
      <c r="F413" t="n">
        <v>10.56</v>
      </c>
      <c r="G413" t="n">
        <v>63.36</v>
      </c>
      <c r="H413" t="n">
        <v>0.98</v>
      </c>
      <c r="I413" t="n">
        <v>10</v>
      </c>
      <c r="J413" t="n">
        <v>267.71</v>
      </c>
      <c r="K413" t="n">
        <v>58.47</v>
      </c>
      <c r="L413" t="n">
        <v>14.75</v>
      </c>
      <c r="M413" t="n">
        <v>8</v>
      </c>
      <c r="N413" t="n">
        <v>69.48999999999999</v>
      </c>
      <c r="O413" t="n">
        <v>33252.27</v>
      </c>
      <c r="P413" t="n">
        <v>168.89</v>
      </c>
      <c r="Q413" t="n">
        <v>197.76</v>
      </c>
      <c r="R413" t="n">
        <v>32.72</v>
      </c>
      <c r="S413" t="n">
        <v>25.4</v>
      </c>
      <c r="T413" t="n">
        <v>2806.18</v>
      </c>
      <c r="U413" t="n">
        <v>0.78</v>
      </c>
      <c r="V413" t="n">
        <v>0.88</v>
      </c>
      <c r="W413" t="n">
        <v>2.95</v>
      </c>
      <c r="X413" t="n">
        <v>0.17</v>
      </c>
      <c r="Y413" t="n">
        <v>1</v>
      </c>
      <c r="Z413" t="n">
        <v>10</v>
      </c>
    </row>
    <row r="414">
      <c r="A414" t="n">
        <v>56</v>
      </c>
      <c r="B414" t="n">
        <v>125</v>
      </c>
      <c r="C414" t="inlineStr">
        <is>
          <t xml:space="preserve">CONCLUIDO	</t>
        </is>
      </c>
      <c r="D414" t="n">
        <v>7.2481</v>
      </c>
      <c r="E414" t="n">
        <v>13.8</v>
      </c>
      <c r="F414" t="n">
        <v>10.57</v>
      </c>
      <c r="G414" t="n">
        <v>63.41</v>
      </c>
      <c r="H414" t="n">
        <v>1</v>
      </c>
      <c r="I414" t="n">
        <v>10</v>
      </c>
      <c r="J414" t="n">
        <v>268.19</v>
      </c>
      <c r="K414" t="n">
        <v>58.47</v>
      </c>
      <c r="L414" t="n">
        <v>15</v>
      </c>
      <c r="M414" t="n">
        <v>8</v>
      </c>
      <c r="N414" t="n">
        <v>69.70999999999999</v>
      </c>
      <c r="O414" t="n">
        <v>33310.7</v>
      </c>
      <c r="P414" t="n">
        <v>168.61</v>
      </c>
      <c r="Q414" t="n">
        <v>197.78</v>
      </c>
      <c r="R414" t="n">
        <v>32.96</v>
      </c>
      <c r="S414" t="n">
        <v>25.4</v>
      </c>
      <c r="T414" t="n">
        <v>2924.08</v>
      </c>
      <c r="U414" t="n">
        <v>0.77</v>
      </c>
      <c r="V414" t="n">
        <v>0.88</v>
      </c>
      <c r="W414" t="n">
        <v>2.95</v>
      </c>
      <c r="X414" t="n">
        <v>0.18</v>
      </c>
      <c r="Y414" t="n">
        <v>1</v>
      </c>
      <c r="Z414" t="n">
        <v>10</v>
      </c>
    </row>
    <row r="415">
      <c r="A415" t="n">
        <v>57</v>
      </c>
      <c r="B415" t="n">
        <v>125</v>
      </c>
      <c r="C415" t="inlineStr">
        <is>
          <t xml:space="preserve">CONCLUIDO	</t>
        </is>
      </c>
      <c r="D415" t="n">
        <v>7.2829</v>
      </c>
      <c r="E415" t="n">
        <v>13.73</v>
      </c>
      <c r="F415" t="n">
        <v>10.55</v>
      </c>
      <c r="G415" t="n">
        <v>70.33</v>
      </c>
      <c r="H415" t="n">
        <v>1.01</v>
      </c>
      <c r="I415" t="n">
        <v>9</v>
      </c>
      <c r="J415" t="n">
        <v>268.66</v>
      </c>
      <c r="K415" t="n">
        <v>58.47</v>
      </c>
      <c r="L415" t="n">
        <v>15.25</v>
      </c>
      <c r="M415" t="n">
        <v>7</v>
      </c>
      <c r="N415" t="n">
        <v>69.94</v>
      </c>
      <c r="O415" t="n">
        <v>33369.22</v>
      </c>
      <c r="P415" t="n">
        <v>168.44</v>
      </c>
      <c r="Q415" t="n">
        <v>197.75</v>
      </c>
      <c r="R415" t="n">
        <v>32.24</v>
      </c>
      <c r="S415" t="n">
        <v>25.4</v>
      </c>
      <c r="T415" t="n">
        <v>2572.24</v>
      </c>
      <c r="U415" t="n">
        <v>0.79</v>
      </c>
      <c r="V415" t="n">
        <v>0.88</v>
      </c>
      <c r="W415" t="n">
        <v>2.96</v>
      </c>
      <c r="X415" t="n">
        <v>0.16</v>
      </c>
      <c r="Y415" t="n">
        <v>1</v>
      </c>
      <c r="Z415" t="n">
        <v>10</v>
      </c>
    </row>
    <row r="416">
      <c r="A416" t="n">
        <v>58</v>
      </c>
      <c r="B416" t="n">
        <v>125</v>
      </c>
      <c r="C416" t="inlineStr">
        <is>
          <t xml:space="preserve">CONCLUIDO	</t>
        </is>
      </c>
      <c r="D416" t="n">
        <v>7.2793</v>
      </c>
      <c r="E416" t="n">
        <v>13.74</v>
      </c>
      <c r="F416" t="n">
        <v>10.56</v>
      </c>
      <c r="G416" t="n">
        <v>70.37</v>
      </c>
      <c r="H416" t="n">
        <v>1.03</v>
      </c>
      <c r="I416" t="n">
        <v>9</v>
      </c>
      <c r="J416" t="n">
        <v>269.14</v>
      </c>
      <c r="K416" t="n">
        <v>58.47</v>
      </c>
      <c r="L416" t="n">
        <v>15.5</v>
      </c>
      <c r="M416" t="n">
        <v>7</v>
      </c>
      <c r="N416" t="n">
        <v>70.16</v>
      </c>
      <c r="O416" t="n">
        <v>33427.83</v>
      </c>
      <c r="P416" t="n">
        <v>168.68</v>
      </c>
      <c r="Q416" t="n">
        <v>197.78</v>
      </c>
      <c r="R416" t="n">
        <v>32.67</v>
      </c>
      <c r="S416" t="n">
        <v>25.4</v>
      </c>
      <c r="T416" t="n">
        <v>2787.5</v>
      </c>
      <c r="U416" t="n">
        <v>0.78</v>
      </c>
      <c r="V416" t="n">
        <v>0.88</v>
      </c>
      <c r="W416" t="n">
        <v>2.95</v>
      </c>
      <c r="X416" t="n">
        <v>0.17</v>
      </c>
      <c r="Y416" t="n">
        <v>1</v>
      </c>
      <c r="Z416" t="n">
        <v>10</v>
      </c>
    </row>
    <row r="417">
      <c r="A417" t="n">
        <v>59</v>
      </c>
      <c r="B417" t="n">
        <v>125</v>
      </c>
      <c r="C417" t="inlineStr">
        <is>
          <t xml:space="preserve">CONCLUIDO	</t>
        </is>
      </c>
      <c r="D417" t="n">
        <v>7.2801</v>
      </c>
      <c r="E417" t="n">
        <v>13.74</v>
      </c>
      <c r="F417" t="n">
        <v>10.55</v>
      </c>
      <c r="G417" t="n">
        <v>70.36</v>
      </c>
      <c r="H417" t="n">
        <v>1.04</v>
      </c>
      <c r="I417" t="n">
        <v>9</v>
      </c>
      <c r="J417" t="n">
        <v>269.61</v>
      </c>
      <c r="K417" t="n">
        <v>58.47</v>
      </c>
      <c r="L417" t="n">
        <v>15.75</v>
      </c>
      <c r="M417" t="n">
        <v>7</v>
      </c>
      <c r="N417" t="n">
        <v>70.39</v>
      </c>
      <c r="O417" t="n">
        <v>33486.53</v>
      </c>
      <c r="P417" t="n">
        <v>168.68</v>
      </c>
      <c r="Q417" t="n">
        <v>197.8</v>
      </c>
      <c r="R417" t="n">
        <v>32.39</v>
      </c>
      <c r="S417" t="n">
        <v>25.4</v>
      </c>
      <c r="T417" t="n">
        <v>2648.49</v>
      </c>
      <c r="U417" t="n">
        <v>0.78</v>
      </c>
      <c r="V417" t="n">
        <v>0.88</v>
      </c>
      <c r="W417" t="n">
        <v>2.96</v>
      </c>
      <c r="X417" t="n">
        <v>0.16</v>
      </c>
      <c r="Y417" t="n">
        <v>1</v>
      </c>
      <c r="Z417" t="n">
        <v>10</v>
      </c>
    </row>
    <row r="418">
      <c r="A418" t="n">
        <v>60</v>
      </c>
      <c r="B418" t="n">
        <v>125</v>
      </c>
      <c r="C418" t="inlineStr">
        <is>
          <t xml:space="preserve">CONCLUIDO	</t>
        </is>
      </c>
      <c r="D418" t="n">
        <v>7.2827</v>
      </c>
      <c r="E418" t="n">
        <v>13.73</v>
      </c>
      <c r="F418" t="n">
        <v>10.55</v>
      </c>
      <c r="G418" t="n">
        <v>70.33</v>
      </c>
      <c r="H418" t="n">
        <v>1.05</v>
      </c>
      <c r="I418" t="n">
        <v>9</v>
      </c>
      <c r="J418" t="n">
        <v>270.09</v>
      </c>
      <c r="K418" t="n">
        <v>58.47</v>
      </c>
      <c r="L418" t="n">
        <v>16</v>
      </c>
      <c r="M418" t="n">
        <v>7</v>
      </c>
      <c r="N418" t="n">
        <v>70.62</v>
      </c>
      <c r="O418" t="n">
        <v>33545.31</v>
      </c>
      <c r="P418" t="n">
        <v>168.71</v>
      </c>
      <c r="Q418" t="n">
        <v>197.78</v>
      </c>
      <c r="R418" t="n">
        <v>32.44</v>
      </c>
      <c r="S418" t="n">
        <v>25.4</v>
      </c>
      <c r="T418" t="n">
        <v>2670.59</v>
      </c>
      <c r="U418" t="n">
        <v>0.78</v>
      </c>
      <c r="V418" t="n">
        <v>0.88</v>
      </c>
      <c r="W418" t="n">
        <v>2.95</v>
      </c>
      <c r="X418" t="n">
        <v>0.16</v>
      </c>
      <c r="Y418" t="n">
        <v>1</v>
      </c>
      <c r="Z418" t="n">
        <v>10</v>
      </c>
    </row>
    <row r="419">
      <c r="A419" t="n">
        <v>61</v>
      </c>
      <c r="B419" t="n">
        <v>125</v>
      </c>
      <c r="C419" t="inlineStr">
        <is>
          <t xml:space="preserve">CONCLUIDO	</t>
        </is>
      </c>
      <c r="D419" t="n">
        <v>7.2846</v>
      </c>
      <c r="E419" t="n">
        <v>13.73</v>
      </c>
      <c r="F419" t="n">
        <v>10.55</v>
      </c>
      <c r="G419" t="n">
        <v>70.3</v>
      </c>
      <c r="H419" t="n">
        <v>1.07</v>
      </c>
      <c r="I419" t="n">
        <v>9</v>
      </c>
      <c r="J419" t="n">
        <v>270.57</v>
      </c>
      <c r="K419" t="n">
        <v>58.47</v>
      </c>
      <c r="L419" t="n">
        <v>16.25</v>
      </c>
      <c r="M419" t="n">
        <v>7</v>
      </c>
      <c r="N419" t="n">
        <v>70.84</v>
      </c>
      <c r="O419" t="n">
        <v>33604.17</v>
      </c>
      <c r="P419" t="n">
        <v>168.57</v>
      </c>
      <c r="Q419" t="n">
        <v>197.76</v>
      </c>
      <c r="R419" t="n">
        <v>32.23</v>
      </c>
      <c r="S419" t="n">
        <v>25.4</v>
      </c>
      <c r="T419" t="n">
        <v>2565.97</v>
      </c>
      <c r="U419" t="n">
        <v>0.79</v>
      </c>
      <c r="V419" t="n">
        <v>0.88</v>
      </c>
      <c r="W419" t="n">
        <v>2.95</v>
      </c>
      <c r="X419" t="n">
        <v>0.15</v>
      </c>
      <c r="Y419" t="n">
        <v>1</v>
      </c>
      <c r="Z419" t="n">
        <v>10</v>
      </c>
    </row>
    <row r="420">
      <c r="A420" t="n">
        <v>62</v>
      </c>
      <c r="B420" t="n">
        <v>125</v>
      </c>
      <c r="C420" t="inlineStr">
        <is>
          <t xml:space="preserve">CONCLUIDO	</t>
        </is>
      </c>
      <c r="D420" t="n">
        <v>7.2824</v>
      </c>
      <c r="E420" t="n">
        <v>13.73</v>
      </c>
      <c r="F420" t="n">
        <v>10.55</v>
      </c>
      <c r="G420" t="n">
        <v>70.33</v>
      </c>
      <c r="H420" t="n">
        <v>1.08</v>
      </c>
      <c r="I420" t="n">
        <v>9</v>
      </c>
      <c r="J420" t="n">
        <v>271.05</v>
      </c>
      <c r="K420" t="n">
        <v>58.47</v>
      </c>
      <c r="L420" t="n">
        <v>16.5</v>
      </c>
      <c r="M420" t="n">
        <v>7</v>
      </c>
      <c r="N420" t="n">
        <v>71.06999999999999</v>
      </c>
      <c r="O420" t="n">
        <v>33663.13</v>
      </c>
      <c r="P420" t="n">
        <v>168.54</v>
      </c>
      <c r="Q420" t="n">
        <v>197.78</v>
      </c>
      <c r="R420" t="n">
        <v>32.47</v>
      </c>
      <c r="S420" t="n">
        <v>25.4</v>
      </c>
      <c r="T420" t="n">
        <v>2685.74</v>
      </c>
      <c r="U420" t="n">
        <v>0.78</v>
      </c>
      <c r="V420" t="n">
        <v>0.88</v>
      </c>
      <c r="W420" t="n">
        <v>2.95</v>
      </c>
      <c r="X420" t="n">
        <v>0.16</v>
      </c>
      <c r="Y420" t="n">
        <v>1</v>
      </c>
      <c r="Z420" t="n">
        <v>10</v>
      </c>
    </row>
    <row r="421">
      <c r="A421" t="n">
        <v>63</v>
      </c>
      <c r="B421" t="n">
        <v>125</v>
      </c>
      <c r="C421" t="inlineStr">
        <is>
          <t xml:space="preserve">CONCLUIDO	</t>
        </is>
      </c>
      <c r="D421" t="n">
        <v>7.2824</v>
      </c>
      <c r="E421" t="n">
        <v>13.73</v>
      </c>
      <c r="F421" t="n">
        <v>10.55</v>
      </c>
      <c r="G421" t="n">
        <v>70.33</v>
      </c>
      <c r="H421" t="n">
        <v>1.1</v>
      </c>
      <c r="I421" t="n">
        <v>9</v>
      </c>
      <c r="J421" t="n">
        <v>271.52</v>
      </c>
      <c r="K421" t="n">
        <v>58.47</v>
      </c>
      <c r="L421" t="n">
        <v>16.75</v>
      </c>
      <c r="M421" t="n">
        <v>7</v>
      </c>
      <c r="N421" t="n">
        <v>71.3</v>
      </c>
      <c r="O421" t="n">
        <v>33722.17</v>
      </c>
      <c r="P421" t="n">
        <v>168.48</v>
      </c>
      <c r="Q421" t="n">
        <v>197.81</v>
      </c>
      <c r="R421" t="n">
        <v>32.43</v>
      </c>
      <c r="S421" t="n">
        <v>25.4</v>
      </c>
      <c r="T421" t="n">
        <v>2664.3</v>
      </c>
      <c r="U421" t="n">
        <v>0.78</v>
      </c>
      <c r="V421" t="n">
        <v>0.88</v>
      </c>
      <c r="W421" t="n">
        <v>2.95</v>
      </c>
      <c r="X421" t="n">
        <v>0.16</v>
      </c>
      <c r="Y421" t="n">
        <v>1</v>
      </c>
      <c r="Z421" t="n">
        <v>10</v>
      </c>
    </row>
    <row r="422">
      <c r="A422" t="n">
        <v>64</v>
      </c>
      <c r="B422" t="n">
        <v>125</v>
      </c>
      <c r="C422" t="inlineStr">
        <is>
          <t xml:space="preserve">CONCLUIDO	</t>
        </is>
      </c>
      <c r="D422" t="n">
        <v>7.2839</v>
      </c>
      <c r="E422" t="n">
        <v>13.73</v>
      </c>
      <c r="F422" t="n">
        <v>10.55</v>
      </c>
      <c r="G422" t="n">
        <v>70.31</v>
      </c>
      <c r="H422" t="n">
        <v>1.11</v>
      </c>
      <c r="I422" t="n">
        <v>9</v>
      </c>
      <c r="J422" t="n">
        <v>272</v>
      </c>
      <c r="K422" t="n">
        <v>58.47</v>
      </c>
      <c r="L422" t="n">
        <v>17</v>
      </c>
      <c r="M422" t="n">
        <v>7</v>
      </c>
      <c r="N422" t="n">
        <v>71.53</v>
      </c>
      <c r="O422" t="n">
        <v>33781.3</v>
      </c>
      <c r="P422" t="n">
        <v>168.35</v>
      </c>
      <c r="Q422" t="n">
        <v>197.75</v>
      </c>
      <c r="R422" t="n">
        <v>32.31</v>
      </c>
      <c r="S422" t="n">
        <v>25.4</v>
      </c>
      <c r="T422" t="n">
        <v>2604.18</v>
      </c>
      <c r="U422" t="n">
        <v>0.79</v>
      </c>
      <c r="V422" t="n">
        <v>0.88</v>
      </c>
      <c r="W422" t="n">
        <v>2.95</v>
      </c>
      <c r="X422" t="n">
        <v>0.16</v>
      </c>
      <c r="Y422" t="n">
        <v>1</v>
      </c>
      <c r="Z422" t="n">
        <v>10</v>
      </c>
    </row>
    <row r="423">
      <c r="A423" t="n">
        <v>65</v>
      </c>
      <c r="B423" t="n">
        <v>125</v>
      </c>
      <c r="C423" t="inlineStr">
        <is>
          <t xml:space="preserve">CONCLUIDO	</t>
        </is>
      </c>
      <c r="D423" t="n">
        <v>7.3187</v>
      </c>
      <c r="E423" t="n">
        <v>13.66</v>
      </c>
      <c r="F423" t="n">
        <v>10.53</v>
      </c>
      <c r="G423" t="n">
        <v>78.97</v>
      </c>
      <c r="H423" t="n">
        <v>1.13</v>
      </c>
      <c r="I423" t="n">
        <v>8</v>
      </c>
      <c r="J423" t="n">
        <v>272.48</v>
      </c>
      <c r="K423" t="n">
        <v>58.47</v>
      </c>
      <c r="L423" t="n">
        <v>17.25</v>
      </c>
      <c r="M423" t="n">
        <v>6</v>
      </c>
      <c r="N423" t="n">
        <v>71.76000000000001</v>
      </c>
      <c r="O423" t="n">
        <v>33840.65</v>
      </c>
      <c r="P423" t="n">
        <v>167.92</v>
      </c>
      <c r="Q423" t="n">
        <v>197.75</v>
      </c>
      <c r="R423" t="n">
        <v>31.71</v>
      </c>
      <c r="S423" t="n">
        <v>25.4</v>
      </c>
      <c r="T423" t="n">
        <v>2312.86</v>
      </c>
      <c r="U423" t="n">
        <v>0.8</v>
      </c>
      <c r="V423" t="n">
        <v>0.88</v>
      </c>
      <c r="W423" t="n">
        <v>2.95</v>
      </c>
      <c r="X423" t="n">
        <v>0.14</v>
      </c>
      <c r="Y423" t="n">
        <v>1</v>
      </c>
      <c r="Z423" t="n">
        <v>10</v>
      </c>
    </row>
    <row r="424">
      <c r="A424" t="n">
        <v>66</v>
      </c>
      <c r="B424" t="n">
        <v>125</v>
      </c>
      <c r="C424" t="inlineStr">
        <is>
          <t xml:space="preserve">CONCLUIDO	</t>
        </is>
      </c>
      <c r="D424" t="n">
        <v>7.3244</v>
      </c>
      <c r="E424" t="n">
        <v>13.65</v>
      </c>
      <c r="F424" t="n">
        <v>10.52</v>
      </c>
      <c r="G424" t="n">
        <v>78.89</v>
      </c>
      <c r="H424" t="n">
        <v>1.14</v>
      </c>
      <c r="I424" t="n">
        <v>8</v>
      </c>
      <c r="J424" t="n">
        <v>272.97</v>
      </c>
      <c r="K424" t="n">
        <v>58.47</v>
      </c>
      <c r="L424" t="n">
        <v>17.5</v>
      </c>
      <c r="M424" t="n">
        <v>6</v>
      </c>
      <c r="N424" t="n">
        <v>71.98999999999999</v>
      </c>
      <c r="O424" t="n">
        <v>33899.96</v>
      </c>
      <c r="P424" t="n">
        <v>167.85</v>
      </c>
      <c r="Q424" t="n">
        <v>197.76</v>
      </c>
      <c r="R424" t="n">
        <v>31.39</v>
      </c>
      <c r="S424" t="n">
        <v>25.4</v>
      </c>
      <c r="T424" t="n">
        <v>2152.09</v>
      </c>
      <c r="U424" t="n">
        <v>0.8100000000000001</v>
      </c>
      <c r="V424" t="n">
        <v>0.88</v>
      </c>
      <c r="W424" t="n">
        <v>2.95</v>
      </c>
      <c r="X424" t="n">
        <v>0.13</v>
      </c>
      <c r="Y424" t="n">
        <v>1</v>
      </c>
      <c r="Z424" t="n">
        <v>10</v>
      </c>
    </row>
    <row r="425">
      <c r="A425" t="n">
        <v>67</v>
      </c>
      <c r="B425" t="n">
        <v>125</v>
      </c>
      <c r="C425" t="inlineStr">
        <is>
          <t xml:space="preserve">CONCLUIDO	</t>
        </is>
      </c>
      <c r="D425" t="n">
        <v>7.322</v>
      </c>
      <c r="E425" t="n">
        <v>13.66</v>
      </c>
      <c r="F425" t="n">
        <v>10.52</v>
      </c>
      <c r="G425" t="n">
        <v>78.92</v>
      </c>
      <c r="H425" t="n">
        <v>1.16</v>
      </c>
      <c r="I425" t="n">
        <v>8</v>
      </c>
      <c r="J425" t="n">
        <v>273.45</v>
      </c>
      <c r="K425" t="n">
        <v>58.47</v>
      </c>
      <c r="L425" t="n">
        <v>17.75</v>
      </c>
      <c r="M425" t="n">
        <v>6</v>
      </c>
      <c r="N425" t="n">
        <v>72.22</v>
      </c>
      <c r="O425" t="n">
        <v>33959.36</v>
      </c>
      <c r="P425" t="n">
        <v>168.03</v>
      </c>
      <c r="Q425" t="n">
        <v>197.75</v>
      </c>
      <c r="R425" t="n">
        <v>31.49</v>
      </c>
      <c r="S425" t="n">
        <v>25.4</v>
      </c>
      <c r="T425" t="n">
        <v>2202.71</v>
      </c>
      <c r="U425" t="n">
        <v>0.8100000000000001</v>
      </c>
      <c r="V425" t="n">
        <v>0.88</v>
      </c>
      <c r="W425" t="n">
        <v>2.95</v>
      </c>
      <c r="X425" t="n">
        <v>0.13</v>
      </c>
      <c r="Y425" t="n">
        <v>1</v>
      </c>
      <c r="Z425" t="n">
        <v>10</v>
      </c>
    </row>
    <row r="426">
      <c r="A426" t="n">
        <v>68</v>
      </c>
      <c r="B426" t="n">
        <v>125</v>
      </c>
      <c r="C426" t="inlineStr">
        <is>
          <t xml:space="preserve">CONCLUIDO	</t>
        </is>
      </c>
      <c r="D426" t="n">
        <v>7.3203</v>
      </c>
      <c r="E426" t="n">
        <v>13.66</v>
      </c>
      <c r="F426" t="n">
        <v>10.53</v>
      </c>
      <c r="G426" t="n">
        <v>78.94</v>
      </c>
      <c r="H426" t="n">
        <v>1.17</v>
      </c>
      <c r="I426" t="n">
        <v>8</v>
      </c>
      <c r="J426" t="n">
        <v>273.93</v>
      </c>
      <c r="K426" t="n">
        <v>58.47</v>
      </c>
      <c r="L426" t="n">
        <v>18</v>
      </c>
      <c r="M426" t="n">
        <v>6</v>
      </c>
      <c r="N426" t="n">
        <v>72.45999999999999</v>
      </c>
      <c r="O426" t="n">
        <v>34018.85</v>
      </c>
      <c r="P426" t="n">
        <v>168.11</v>
      </c>
      <c r="Q426" t="n">
        <v>197.81</v>
      </c>
      <c r="R426" t="n">
        <v>31.55</v>
      </c>
      <c r="S426" t="n">
        <v>25.4</v>
      </c>
      <c r="T426" t="n">
        <v>2229.43</v>
      </c>
      <c r="U426" t="n">
        <v>0.8100000000000001</v>
      </c>
      <c r="V426" t="n">
        <v>0.88</v>
      </c>
      <c r="W426" t="n">
        <v>2.95</v>
      </c>
      <c r="X426" t="n">
        <v>0.14</v>
      </c>
      <c r="Y426" t="n">
        <v>1</v>
      </c>
      <c r="Z426" t="n">
        <v>10</v>
      </c>
    </row>
    <row r="427">
      <c r="A427" t="n">
        <v>69</v>
      </c>
      <c r="B427" t="n">
        <v>125</v>
      </c>
      <c r="C427" t="inlineStr">
        <is>
          <t xml:space="preserve">CONCLUIDO	</t>
        </is>
      </c>
      <c r="D427" t="n">
        <v>7.3196</v>
      </c>
      <c r="E427" t="n">
        <v>13.66</v>
      </c>
      <c r="F427" t="n">
        <v>10.53</v>
      </c>
      <c r="G427" t="n">
        <v>78.95</v>
      </c>
      <c r="H427" t="n">
        <v>1.18</v>
      </c>
      <c r="I427" t="n">
        <v>8</v>
      </c>
      <c r="J427" t="n">
        <v>274.41</v>
      </c>
      <c r="K427" t="n">
        <v>58.47</v>
      </c>
      <c r="L427" t="n">
        <v>18.25</v>
      </c>
      <c r="M427" t="n">
        <v>6</v>
      </c>
      <c r="N427" t="n">
        <v>72.69</v>
      </c>
      <c r="O427" t="n">
        <v>34078.44</v>
      </c>
      <c r="P427" t="n">
        <v>168.22</v>
      </c>
      <c r="Q427" t="n">
        <v>197.76</v>
      </c>
      <c r="R427" t="n">
        <v>31.51</v>
      </c>
      <c r="S427" t="n">
        <v>25.4</v>
      </c>
      <c r="T427" t="n">
        <v>2210.73</v>
      </c>
      <c r="U427" t="n">
        <v>0.8100000000000001</v>
      </c>
      <c r="V427" t="n">
        <v>0.88</v>
      </c>
      <c r="W427" t="n">
        <v>2.96</v>
      </c>
      <c r="X427" t="n">
        <v>0.14</v>
      </c>
      <c r="Y427" t="n">
        <v>1</v>
      </c>
      <c r="Z427" t="n">
        <v>10</v>
      </c>
    </row>
    <row r="428">
      <c r="A428" t="n">
        <v>70</v>
      </c>
      <c r="B428" t="n">
        <v>125</v>
      </c>
      <c r="C428" t="inlineStr">
        <is>
          <t xml:space="preserve">CONCLUIDO	</t>
        </is>
      </c>
      <c r="D428" t="n">
        <v>7.3212</v>
      </c>
      <c r="E428" t="n">
        <v>13.66</v>
      </c>
      <c r="F428" t="n">
        <v>10.52</v>
      </c>
      <c r="G428" t="n">
        <v>78.93000000000001</v>
      </c>
      <c r="H428" t="n">
        <v>1.2</v>
      </c>
      <c r="I428" t="n">
        <v>8</v>
      </c>
      <c r="J428" t="n">
        <v>274.9</v>
      </c>
      <c r="K428" t="n">
        <v>58.47</v>
      </c>
      <c r="L428" t="n">
        <v>18.5</v>
      </c>
      <c r="M428" t="n">
        <v>6</v>
      </c>
      <c r="N428" t="n">
        <v>72.92</v>
      </c>
      <c r="O428" t="n">
        <v>34138.11</v>
      </c>
      <c r="P428" t="n">
        <v>168.19</v>
      </c>
      <c r="Q428" t="n">
        <v>197.78</v>
      </c>
      <c r="R428" t="n">
        <v>31.55</v>
      </c>
      <c r="S428" t="n">
        <v>25.4</v>
      </c>
      <c r="T428" t="n">
        <v>2230.17</v>
      </c>
      <c r="U428" t="n">
        <v>0.8100000000000001</v>
      </c>
      <c r="V428" t="n">
        <v>0.88</v>
      </c>
      <c r="W428" t="n">
        <v>2.95</v>
      </c>
      <c r="X428" t="n">
        <v>0.13</v>
      </c>
      <c r="Y428" t="n">
        <v>1</v>
      </c>
      <c r="Z428" t="n">
        <v>10</v>
      </c>
    </row>
    <row r="429">
      <c r="A429" t="n">
        <v>71</v>
      </c>
      <c r="B429" t="n">
        <v>125</v>
      </c>
      <c r="C429" t="inlineStr">
        <is>
          <t xml:space="preserve">CONCLUIDO	</t>
        </is>
      </c>
      <c r="D429" t="n">
        <v>7.3244</v>
      </c>
      <c r="E429" t="n">
        <v>13.65</v>
      </c>
      <c r="F429" t="n">
        <v>10.52</v>
      </c>
      <c r="G429" t="n">
        <v>78.89</v>
      </c>
      <c r="H429" t="n">
        <v>1.21</v>
      </c>
      <c r="I429" t="n">
        <v>8</v>
      </c>
      <c r="J429" t="n">
        <v>275.38</v>
      </c>
      <c r="K429" t="n">
        <v>58.47</v>
      </c>
      <c r="L429" t="n">
        <v>18.75</v>
      </c>
      <c r="M429" t="n">
        <v>6</v>
      </c>
      <c r="N429" t="n">
        <v>73.16</v>
      </c>
      <c r="O429" t="n">
        <v>34197.87</v>
      </c>
      <c r="P429" t="n">
        <v>167.97</v>
      </c>
      <c r="Q429" t="n">
        <v>197.81</v>
      </c>
      <c r="R429" t="n">
        <v>31.35</v>
      </c>
      <c r="S429" t="n">
        <v>25.4</v>
      </c>
      <c r="T429" t="n">
        <v>2131.12</v>
      </c>
      <c r="U429" t="n">
        <v>0.8100000000000001</v>
      </c>
      <c r="V429" t="n">
        <v>0.88</v>
      </c>
      <c r="W429" t="n">
        <v>2.95</v>
      </c>
      <c r="X429" t="n">
        <v>0.13</v>
      </c>
      <c r="Y429" t="n">
        <v>1</v>
      </c>
      <c r="Z429" t="n">
        <v>10</v>
      </c>
    </row>
    <row r="430">
      <c r="A430" t="n">
        <v>72</v>
      </c>
      <c r="B430" t="n">
        <v>125</v>
      </c>
      <c r="C430" t="inlineStr">
        <is>
          <t xml:space="preserve">CONCLUIDO	</t>
        </is>
      </c>
      <c r="D430" t="n">
        <v>7.3221</v>
      </c>
      <c r="E430" t="n">
        <v>13.66</v>
      </c>
      <c r="F430" t="n">
        <v>10.52</v>
      </c>
      <c r="G430" t="n">
        <v>78.92</v>
      </c>
      <c r="H430" t="n">
        <v>1.23</v>
      </c>
      <c r="I430" t="n">
        <v>8</v>
      </c>
      <c r="J430" t="n">
        <v>275.87</v>
      </c>
      <c r="K430" t="n">
        <v>58.47</v>
      </c>
      <c r="L430" t="n">
        <v>19</v>
      </c>
      <c r="M430" t="n">
        <v>6</v>
      </c>
      <c r="N430" t="n">
        <v>73.39</v>
      </c>
      <c r="O430" t="n">
        <v>34257.73</v>
      </c>
      <c r="P430" t="n">
        <v>167.98</v>
      </c>
      <c r="Q430" t="n">
        <v>197.76</v>
      </c>
      <c r="R430" t="n">
        <v>31.49</v>
      </c>
      <c r="S430" t="n">
        <v>25.4</v>
      </c>
      <c r="T430" t="n">
        <v>2200.93</v>
      </c>
      <c r="U430" t="n">
        <v>0.8100000000000001</v>
      </c>
      <c r="V430" t="n">
        <v>0.88</v>
      </c>
      <c r="W430" t="n">
        <v>2.95</v>
      </c>
      <c r="X430" t="n">
        <v>0.13</v>
      </c>
      <c r="Y430" t="n">
        <v>1</v>
      </c>
      <c r="Z430" t="n">
        <v>10</v>
      </c>
    </row>
    <row r="431">
      <c r="A431" t="n">
        <v>73</v>
      </c>
      <c r="B431" t="n">
        <v>125</v>
      </c>
      <c r="C431" t="inlineStr">
        <is>
          <t xml:space="preserve">CONCLUIDO	</t>
        </is>
      </c>
      <c r="D431" t="n">
        <v>7.3199</v>
      </c>
      <c r="E431" t="n">
        <v>13.66</v>
      </c>
      <c r="F431" t="n">
        <v>10.53</v>
      </c>
      <c r="G431" t="n">
        <v>78.95</v>
      </c>
      <c r="H431" t="n">
        <v>1.24</v>
      </c>
      <c r="I431" t="n">
        <v>8</v>
      </c>
      <c r="J431" t="n">
        <v>276.35</v>
      </c>
      <c r="K431" t="n">
        <v>58.47</v>
      </c>
      <c r="L431" t="n">
        <v>19.25</v>
      </c>
      <c r="M431" t="n">
        <v>6</v>
      </c>
      <c r="N431" t="n">
        <v>73.63</v>
      </c>
      <c r="O431" t="n">
        <v>34317.68</v>
      </c>
      <c r="P431" t="n">
        <v>168.07</v>
      </c>
      <c r="Q431" t="n">
        <v>197.75</v>
      </c>
      <c r="R431" t="n">
        <v>31.64</v>
      </c>
      <c r="S431" t="n">
        <v>25.4</v>
      </c>
      <c r="T431" t="n">
        <v>2274.77</v>
      </c>
      <c r="U431" t="n">
        <v>0.8</v>
      </c>
      <c r="V431" t="n">
        <v>0.88</v>
      </c>
      <c r="W431" t="n">
        <v>2.95</v>
      </c>
      <c r="X431" t="n">
        <v>0.14</v>
      </c>
      <c r="Y431" t="n">
        <v>1</v>
      </c>
      <c r="Z431" t="n">
        <v>10</v>
      </c>
    </row>
    <row r="432">
      <c r="A432" t="n">
        <v>74</v>
      </c>
      <c r="B432" t="n">
        <v>125</v>
      </c>
      <c r="C432" t="inlineStr">
        <is>
          <t xml:space="preserve">CONCLUIDO	</t>
        </is>
      </c>
      <c r="D432" t="n">
        <v>7.3218</v>
      </c>
      <c r="E432" t="n">
        <v>13.66</v>
      </c>
      <c r="F432" t="n">
        <v>10.52</v>
      </c>
      <c r="G432" t="n">
        <v>78.92</v>
      </c>
      <c r="H432" t="n">
        <v>1.25</v>
      </c>
      <c r="I432" t="n">
        <v>8</v>
      </c>
      <c r="J432" t="n">
        <v>276.84</v>
      </c>
      <c r="K432" t="n">
        <v>58.47</v>
      </c>
      <c r="L432" t="n">
        <v>19.5</v>
      </c>
      <c r="M432" t="n">
        <v>6</v>
      </c>
      <c r="N432" t="n">
        <v>73.87</v>
      </c>
      <c r="O432" t="n">
        <v>34377.72</v>
      </c>
      <c r="P432" t="n">
        <v>167.69</v>
      </c>
      <c r="Q432" t="n">
        <v>197.77</v>
      </c>
      <c r="R432" t="n">
        <v>31.42</v>
      </c>
      <c r="S432" t="n">
        <v>25.4</v>
      </c>
      <c r="T432" t="n">
        <v>2166.71</v>
      </c>
      <c r="U432" t="n">
        <v>0.8100000000000001</v>
      </c>
      <c r="V432" t="n">
        <v>0.88</v>
      </c>
      <c r="W432" t="n">
        <v>2.95</v>
      </c>
      <c r="X432" t="n">
        <v>0.13</v>
      </c>
      <c r="Y432" t="n">
        <v>1</v>
      </c>
      <c r="Z432" t="n">
        <v>10</v>
      </c>
    </row>
    <row r="433">
      <c r="A433" t="n">
        <v>75</v>
      </c>
      <c r="B433" t="n">
        <v>125</v>
      </c>
      <c r="C433" t="inlineStr">
        <is>
          <t xml:space="preserve">CONCLUIDO	</t>
        </is>
      </c>
      <c r="D433" t="n">
        <v>7.3181</v>
      </c>
      <c r="E433" t="n">
        <v>13.66</v>
      </c>
      <c r="F433" t="n">
        <v>10.53</v>
      </c>
      <c r="G433" t="n">
        <v>78.97</v>
      </c>
      <c r="H433" t="n">
        <v>1.27</v>
      </c>
      <c r="I433" t="n">
        <v>8</v>
      </c>
      <c r="J433" t="n">
        <v>277.33</v>
      </c>
      <c r="K433" t="n">
        <v>58.47</v>
      </c>
      <c r="L433" t="n">
        <v>19.75</v>
      </c>
      <c r="M433" t="n">
        <v>6</v>
      </c>
      <c r="N433" t="n">
        <v>74.09999999999999</v>
      </c>
      <c r="O433" t="n">
        <v>34437.85</v>
      </c>
      <c r="P433" t="n">
        <v>167.58</v>
      </c>
      <c r="Q433" t="n">
        <v>197.76</v>
      </c>
      <c r="R433" t="n">
        <v>31.72</v>
      </c>
      <c r="S433" t="n">
        <v>25.4</v>
      </c>
      <c r="T433" t="n">
        <v>2315.4</v>
      </c>
      <c r="U433" t="n">
        <v>0.8</v>
      </c>
      <c r="V433" t="n">
        <v>0.88</v>
      </c>
      <c r="W433" t="n">
        <v>2.95</v>
      </c>
      <c r="X433" t="n">
        <v>0.14</v>
      </c>
      <c r="Y433" t="n">
        <v>1</v>
      </c>
      <c r="Z433" t="n">
        <v>10</v>
      </c>
    </row>
    <row r="434">
      <c r="A434" t="n">
        <v>76</v>
      </c>
      <c r="B434" t="n">
        <v>125</v>
      </c>
      <c r="C434" t="inlineStr">
        <is>
          <t xml:space="preserve">CONCLUIDO	</t>
        </is>
      </c>
      <c r="D434" t="n">
        <v>7.3538</v>
      </c>
      <c r="E434" t="n">
        <v>13.6</v>
      </c>
      <c r="F434" t="n">
        <v>10.51</v>
      </c>
      <c r="G434" t="n">
        <v>90.09</v>
      </c>
      <c r="H434" t="n">
        <v>1.28</v>
      </c>
      <c r="I434" t="n">
        <v>7</v>
      </c>
      <c r="J434" t="n">
        <v>277.82</v>
      </c>
      <c r="K434" t="n">
        <v>58.47</v>
      </c>
      <c r="L434" t="n">
        <v>20</v>
      </c>
      <c r="M434" t="n">
        <v>5</v>
      </c>
      <c r="N434" t="n">
        <v>74.34</v>
      </c>
      <c r="O434" t="n">
        <v>34498.07</v>
      </c>
      <c r="P434" t="n">
        <v>167.17</v>
      </c>
      <c r="Q434" t="n">
        <v>197.76</v>
      </c>
      <c r="R434" t="n">
        <v>31.12</v>
      </c>
      <c r="S434" t="n">
        <v>25.4</v>
      </c>
      <c r="T434" t="n">
        <v>2020.58</v>
      </c>
      <c r="U434" t="n">
        <v>0.82</v>
      </c>
      <c r="V434" t="n">
        <v>0.89</v>
      </c>
      <c r="W434" t="n">
        <v>2.95</v>
      </c>
      <c r="X434" t="n">
        <v>0.12</v>
      </c>
      <c r="Y434" t="n">
        <v>1</v>
      </c>
      <c r="Z434" t="n">
        <v>10</v>
      </c>
    </row>
    <row r="435">
      <c r="A435" t="n">
        <v>77</v>
      </c>
      <c r="B435" t="n">
        <v>125</v>
      </c>
      <c r="C435" t="inlineStr">
        <is>
          <t xml:space="preserve">CONCLUIDO	</t>
        </is>
      </c>
      <c r="D435" t="n">
        <v>7.3584</v>
      </c>
      <c r="E435" t="n">
        <v>13.59</v>
      </c>
      <c r="F435" t="n">
        <v>10.5</v>
      </c>
      <c r="G435" t="n">
        <v>90.02</v>
      </c>
      <c r="H435" t="n">
        <v>1.3</v>
      </c>
      <c r="I435" t="n">
        <v>7</v>
      </c>
      <c r="J435" t="n">
        <v>278.3</v>
      </c>
      <c r="K435" t="n">
        <v>58.47</v>
      </c>
      <c r="L435" t="n">
        <v>20.25</v>
      </c>
      <c r="M435" t="n">
        <v>5</v>
      </c>
      <c r="N435" t="n">
        <v>74.58</v>
      </c>
      <c r="O435" t="n">
        <v>34558.39</v>
      </c>
      <c r="P435" t="n">
        <v>167.41</v>
      </c>
      <c r="Q435" t="n">
        <v>197.75</v>
      </c>
      <c r="R435" t="n">
        <v>30.92</v>
      </c>
      <c r="S435" t="n">
        <v>25.4</v>
      </c>
      <c r="T435" t="n">
        <v>1923.09</v>
      </c>
      <c r="U435" t="n">
        <v>0.82</v>
      </c>
      <c r="V435" t="n">
        <v>0.89</v>
      </c>
      <c r="W435" t="n">
        <v>2.95</v>
      </c>
      <c r="X435" t="n">
        <v>0.11</v>
      </c>
      <c r="Y435" t="n">
        <v>1</v>
      </c>
      <c r="Z435" t="n">
        <v>10</v>
      </c>
    </row>
    <row r="436">
      <c r="A436" t="n">
        <v>78</v>
      </c>
      <c r="B436" t="n">
        <v>125</v>
      </c>
      <c r="C436" t="inlineStr">
        <is>
          <t xml:space="preserve">CONCLUIDO	</t>
        </is>
      </c>
      <c r="D436" t="n">
        <v>7.3532</v>
      </c>
      <c r="E436" t="n">
        <v>13.6</v>
      </c>
      <c r="F436" t="n">
        <v>10.51</v>
      </c>
      <c r="G436" t="n">
        <v>90.09999999999999</v>
      </c>
      <c r="H436" t="n">
        <v>1.31</v>
      </c>
      <c r="I436" t="n">
        <v>7</v>
      </c>
      <c r="J436" t="n">
        <v>278.79</v>
      </c>
      <c r="K436" t="n">
        <v>58.47</v>
      </c>
      <c r="L436" t="n">
        <v>20.5</v>
      </c>
      <c r="M436" t="n">
        <v>5</v>
      </c>
      <c r="N436" t="n">
        <v>74.81999999999999</v>
      </c>
      <c r="O436" t="n">
        <v>34618.81</v>
      </c>
      <c r="P436" t="n">
        <v>167.8</v>
      </c>
      <c r="Q436" t="n">
        <v>197.77</v>
      </c>
      <c r="R436" t="n">
        <v>31.17</v>
      </c>
      <c r="S436" t="n">
        <v>25.4</v>
      </c>
      <c r="T436" t="n">
        <v>2043.67</v>
      </c>
      <c r="U436" t="n">
        <v>0.8100000000000001</v>
      </c>
      <c r="V436" t="n">
        <v>0.89</v>
      </c>
      <c r="W436" t="n">
        <v>2.95</v>
      </c>
      <c r="X436" t="n">
        <v>0.12</v>
      </c>
      <c r="Y436" t="n">
        <v>1</v>
      </c>
      <c r="Z436" t="n">
        <v>10</v>
      </c>
    </row>
    <row r="437">
      <c r="A437" t="n">
        <v>79</v>
      </c>
      <c r="B437" t="n">
        <v>125</v>
      </c>
      <c r="C437" t="inlineStr">
        <is>
          <t xml:space="preserve">CONCLUIDO	</t>
        </is>
      </c>
      <c r="D437" t="n">
        <v>7.3568</v>
      </c>
      <c r="E437" t="n">
        <v>13.59</v>
      </c>
      <c r="F437" t="n">
        <v>10.51</v>
      </c>
      <c r="G437" t="n">
        <v>90.05</v>
      </c>
      <c r="H437" t="n">
        <v>1.32</v>
      </c>
      <c r="I437" t="n">
        <v>7</v>
      </c>
      <c r="J437" t="n">
        <v>279.28</v>
      </c>
      <c r="K437" t="n">
        <v>58.47</v>
      </c>
      <c r="L437" t="n">
        <v>20.75</v>
      </c>
      <c r="M437" t="n">
        <v>5</v>
      </c>
      <c r="N437" t="n">
        <v>75.06</v>
      </c>
      <c r="O437" t="n">
        <v>34679.32</v>
      </c>
      <c r="P437" t="n">
        <v>167.77</v>
      </c>
      <c r="Q437" t="n">
        <v>197.75</v>
      </c>
      <c r="R437" t="n">
        <v>30.97</v>
      </c>
      <c r="S437" t="n">
        <v>25.4</v>
      </c>
      <c r="T437" t="n">
        <v>1947.28</v>
      </c>
      <c r="U437" t="n">
        <v>0.82</v>
      </c>
      <c r="V437" t="n">
        <v>0.89</v>
      </c>
      <c r="W437" t="n">
        <v>2.95</v>
      </c>
      <c r="X437" t="n">
        <v>0.12</v>
      </c>
      <c r="Y437" t="n">
        <v>1</v>
      </c>
      <c r="Z437" t="n">
        <v>10</v>
      </c>
    </row>
    <row r="438">
      <c r="A438" t="n">
        <v>80</v>
      </c>
      <c r="B438" t="n">
        <v>125</v>
      </c>
      <c r="C438" t="inlineStr">
        <is>
          <t xml:space="preserve">CONCLUIDO	</t>
        </is>
      </c>
      <c r="D438" t="n">
        <v>7.3615</v>
      </c>
      <c r="E438" t="n">
        <v>13.58</v>
      </c>
      <c r="F438" t="n">
        <v>10.5</v>
      </c>
      <c r="G438" t="n">
        <v>89.97</v>
      </c>
      <c r="H438" t="n">
        <v>1.34</v>
      </c>
      <c r="I438" t="n">
        <v>7</v>
      </c>
      <c r="J438" t="n">
        <v>279.78</v>
      </c>
      <c r="K438" t="n">
        <v>58.47</v>
      </c>
      <c r="L438" t="n">
        <v>21</v>
      </c>
      <c r="M438" t="n">
        <v>5</v>
      </c>
      <c r="N438" t="n">
        <v>75.3</v>
      </c>
      <c r="O438" t="n">
        <v>34739.92</v>
      </c>
      <c r="P438" t="n">
        <v>167.67</v>
      </c>
      <c r="Q438" t="n">
        <v>197.75</v>
      </c>
      <c r="R438" t="n">
        <v>30.8</v>
      </c>
      <c r="S438" t="n">
        <v>25.4</v>
      </c>
      <c r="T438" t="n">
        <v>1863.32</v>
      </c>
      <c r="U438" t="n">
        <v>0.82</v>
      </c>
      <c r="V438" t="n">
        <v>0.89</v>
      </c>
      <c r="W438" t="n">
        <v>2.95</v>
      </c>
      <c r="X438" t="n">
        <v>0.11</v>
      </c>
      <c r="Y438" t="n">
        <v>1</v>
      </c>
      <c r="Z438" t="n">
        <v>10</v>
      </c>
    </row>
    <row r="439">
      <c r="A439" t="n">
        <v>81</v>
      </c>
      <c r="B439" t="n">
        <v>125</v>
      </c>
      <c r="C439" t="inlineStr">
        <is>
          <t xml:space="preserve">CONCLUIDO	</t>
        </is>
      </c>
      <c r="D439" t="n">
        <v>7.3578</v>
      </c>
      <c r="E439" t="n">
        <v>13.59</v>
      </c>
      <c r="F439" t="n">
        <v>10.5</v>
      </c>
      <c r="G439" t="n">
        <v>90.03</v>
      </c>
      <c r="H439" t="n">
        <v>1.35</v>
      </c>
      <c r="I439" t="n">
        <v>7</v>
      </c>
      <c r="J439" t="n">
        <v>280.27</v>
      </c>
      <c r="K439" t="n">
        <v>58.47</v>
      </c>
      <c r="L439" t="n">
        <v>21.25</v>
      </c>
      <c r="M439" t="n">
        <v>5</v>
      </c>
      <c r="N439" t="n">
        <v>75.54000000000001</v>
      </c>
      <c r="O439" t="n">
        <v>34800.62</v>
      </c>
      <c r="P439" t="n">
        <v>167.78</v>
      </c>
      <c r="Q439" t="n">
        <v>197.77</v>
      </c>
      <c r="R439" t="n">
        <v>30.87</v>
      </c>
      <c r="S439" t="n">
        <v>25.4</v>
      </c>
      <c r="T439" t="n">
        <v>1897.58</v>
      </c>
      <c r="U439" t="n">
        <v>0.82</v>
      </c>
      <c r="V439" t="n">
        <v>0.89</v>
      </c>
      <c r="W439" t="n">
        <v>2.95</v>
      </c>
      <c r="X439" t="n">
        <v>0.11</v>
      </c>
      <c r="Y439" t="n">
        <v>1</v>
      </c>
      <c r="Z439" t="n">
        <v>10</v>
      </c>
    </row>
    <row r="440">
      <c r="A440" t="n">
        <v>82</v>
      </c>
      <c r="B440" t="n">
        <v>125</v>
      </c>
      <c r="C440" t="inlineStr">
        <is>
          <t xml:space="preserve">CONCLUIDO	</t>
        </is>
      </c>
      <c r="D440" t="n">
        <v>7.3522</v>
      </c>
      <c r="E440" t="n">
        <v>13.6</v>
      </c>
      <c r="F440" t="n">
        <v>10.51</v>
      </c>
      <c r="G440" t="n">
        <v>90.12</v>
      </c>
      <c r="H440" t="n">
        <v>1.36</v>
      </c>
      <c r="I440" t="n">
        <v>7</v>
      </c>
      <c r="J440" t="n">
        <v>280.76</v>
      </c>
      <c r="K440" t="n">
        <v>58.47</v>
      </c>
      <c r="L440" t="n">
        <v>21.5</v>
      </c>
      <c r="M440" t="n">
        <v>5</v>
      </c>
      <c r="N440" t="n">
        <v>75.79000000000001</v>
      </c>
      <c r="O440" t="n">
        <v>34861.41</v>
      </c>
      <c r="P440" t="n">
        <v>168.03</v>
      </c>
      <c r="Q440" t="n">
        <v>197.75</v>
      </c>
      <c r="R440" t="n">
        <v>31.17</v>
      </c>
      <c r="S440" t="n">
        <v>25.4</v>
      </c>
      <c r="T440" t="n">
        <v>2045.74</v>
      </c>
      <c r="U440" t="n">
        <v>0.8100000000000001</v>
      </c>
      <c r="V440" t="n">
        <v>0.89</v>
      </c>
      <c r="W440" t="n">
        <v>2.95</v>
      </c>
      <c r="X440" t="n">
        <v>0.12</v>
      </c>
      <c r="Y440" t="n">
        <v>1</v>
      </c>
      <c r="Z440" t="n">
        <v>10</v>
      </c>
    </row>
    <row r="441">
      <c r="A441" t="n">
        <v>83</v>
      </c>
      <c r="B441" t="n">
        <v>125</v>
      </c>
      <c r="C441" t="inlineStr">
        <is>
          <t xml:space="preserve">CONCLUIDO	</t>
        </is>
      </c>
      <c r="D441" t="n">
        <v>7.3544</v>
      </c>
      <c r="E441" t="n">
        <v>13.6</v>
      </c>
      <c r="F441" t="n">
        <v>10.51</v>
      </c>
      <c r="G441" t="n">
        <v>90.08</v>
      </c>
      <c r="H441" t="n">
        <v>1.38</v>
      </c>
      <c r="I441" t="n">
        <v>7</v>
      </c>
      <c r="J441" t="n">
        <v>281.25</v>
      </c>
      <c r="K441" t="n">
        <v>58.47</v>
      </c>
      <c r="L441" t="n">
        <v>21.75</v>
      </c>
      <c r="M441" t="n">
        <v>5</v>
      </c>
      <c r="N441" t="n">
        <v>76.03</v>
      </c>
      <c r="O441" t="n">
        <v>34922.31</v>
      </c>
      <c r="P441" t="n">
        <v>167.96</v>
      </c>
      <c r="Q441" t="n">
        <v>197.78</v>
      </c>
      <c r="R441" t="n">
        <v>31.26</v>
      </c>
      <c r="S441" t="n">
        <v>25.4</v>
      </c>
      <c r="T441" t="n">
        <v>2089.79</v>
      </c>
      <c r="U441" t="n">
        <v>0.8100000000000001</v>
      </c>
      <c r="V441" t="n">
        <v>0.89</v>
      </c>
      <c r="W441" t="n">
        <v>2.95</v>
      </c>
      <c r="X441" t="n">
        <v>0.12</v>
      </c>
      <c r="Y441" t="n">
        <v>1</v>
      </c>
      <c r="Z441" t="n">
        <v>10</v>
      </c>
    </row>
    <row r="442">
      <c r="A442" t="n">
        <v>84</v>
      </c>
      <c r="B442" t="n">
        <v>125</v>
      </c>
      <c r="C442" t="inlineStr">
        <is>
          <t xml:space="preserve">CONCLUIDO	</t>
        </is>
      </c>
      <c r="D442" t="n">
        <v>7.3553</v>
      </c>
      <c r="E442" t="n">
        <v>13.6</v>
      </c>
      <c r="F442" t="n">
        <v>10.51</v>
      </c>
      <c r="G442" t="n">
        <v>90.06999999999999</v>
      </c>
      <c r="H442" t="n">
        <v>1.39</v>
      </c>
      <c r="I442" t="n">
        <v>7</v>
      </c>
      <c r="J442" t="n">
        <v>281.75</v>
      </c>
      <c r="K442" t="n">
        <v>58.47</v>
      </c>
      <c r="L442" t="n">
        <v>22</v>
      </c>
      <c r="M442" t="n">
        <v>5</v>
      </c>
      <c r="N442" t="n">
        <v>76.28</v>
      </c>
      <c r="O442" t="n">
        <v>34983.29</v>
      </c>
      <c r="P442" t="n">
        <v>167.81</v>
      </c>
      <c r="Q442" t="n">
        <v>197.75</v>
      </c>
      <c r="R442" t="n">
        <v>31</v>
      </c>
      <c r="S442" t="n">
        <v>25.4</v>
      </c>
      <c r="T442" t="n">
        <v>1963.23</v>
      </c>
      <c r="U442" t="n">
        <v>0.82</v>
      </c>
      <c r="V442" t="n">
        <v>0.89</v>
      </c>
      <c r="W442" t="n">
        <v>2.95</v>
      </c>
      <c r="X442" t="n">
        <v>0.12</v>
      </c>
      <c r="Y442" t="n">
        <v>1</v>
      </c>
      <c r="Z442" t="n">
        <v>10</v>
      </c>
    </row>
    <row r="443">
      <c r="A443" t="n">
        <v>85</v>
      </c>
      <c r="B443" t="n">
        <v>125</v>
      </c>
      <c r="C443" t="inlineStr">
        <is>
          <t xml:space="preserve">CONCLUIDO	</t>
        </is>
      </c>
      <c r="D443" t="n">
        <v>7.3562</v>
      </c>
      <c r="E443" t="n">
        <v>13.59</v>
      </c>
      <c r="F443" t="n">
        <v>10.51</v>
      </c>
      <c r="G443" t="n">
        <v>90.05</v>
      </c>
      <c r="H443" t="n">
        <v>1.4</v>
      </c>
      <c r="I443" t="n">
        <v>7</v>
      </c>
      <c r="J443" t="n">
        <v>282.24</v>
      </c>
      <c r="K443" t="n">
        <v>58.47</v>
      </c>
      <c r="L443" t="n">
        <v>22.25</v>
      </c>
      <c r="M443" t="n">
        <v>5</v>
      </c>
      <c r="N443" t="n">
        <v>76.52</v>
      </c>
      <c r="O443" t="n">
        <v>35044.38</v>
      </c>
      <c r="P443" t="n">
        <v>167.69</v>
      </c>
      <c r="Q443" t="n">
        <v>197.8</v>
      </c>
      <c r="R443" t="n">
        <v>30.96</v>
      </c>
      <c r="S443" t="n">
        <v>25.4</v>
      </c>
      <c r="T443" t="n">
        <v>1943.43</v>
      </c>
      <c r="U443" t="n">
        <v>0.82</v>
      </c>
      <c r="V443" t="n">
        <v>0.89</v>
      </c>
      <c r="W443" t="n">
        <v>2.95</v>
      </c>
      <c r="X443" t="n">
        <v>0.12</v>
      </c>
      <c r="Y443" t="n">
        <v>1</v>
      </c>
      <c r="Z443" t="n">
        <v>10</v>
      </c>
    </row>
    <row r="444">
      <c r="A444" t="n">
        <v>86</v>
      </c>
      <c r="B444" t="n">
        <v>125</v>
      </c>
      <c r="C444" t="inlineStr">
        <is>
          <t xml:space="preserve">CONCLUIDO	</t>
        </is>
      </c>
      <c r="D444" t="n">
        <v>7.3537</v>
      </c>
      <c r="E444" t="n">
        <v>13.6</v>
      </c>
      <c r="F444" t="n">
        <v>10.51</v>
      </c>
      <c r="G444" t="n">
        <v>90.09999999999999</v>
      </c>
      <c r="H444" t="n">
        <v>1.42</v>
      </c>
      <c r="I444" t="n">
        <v>7</v>
      </c>
      <c r="J444" t="n">
        <v>282.74</v>
      </c>
      <c r="K444" t="n">
        <v>58.47</v>
      </c>
      <c r="L444" t="n">
        <v>22.5</v>
      </c>
      <c r="M444" t="n">
        <v>5</v>
      </c>
      <c r="N444" t="n">
        <v>76.77</v>
      </c>
      <c r="O444" t="n">
        <v>35105.56</v>
      </c>
      <c r="P444" t="n">
        <v>167.59</v>
      </c>
      <c r="Q444" t="n">
        <v>197.75</v>
      </c>
      <c r="R444" t="n">
        <v>31.12</v>
      </c>
      <c r="S444" t="n">
        <v>25.4</v>
      </c>
      <c r="T444" t="n">
        <v>2020.85</v>
      </c>
      <c r="U444" t="n">
        <v>0.82</v>
      </c>
      <c r="V444" t="n">
        <v>0.89</v>
      </c>
      <c r="W444" t="n">
        <v>2.95</v>
      </c>
      <c r="X444" t="n">
        <v>0.12</v>
      </c>
      <c r="Y444" t="n">
        <v>1</v>
      </c>
      <c r="Z444" t="n">
        <v>10</v>
      </c>
    </row>
    <row r="445">
      <c r="A445" t="n">
        <v>87</v>
      </c>
      <c r="B445" t="n">
        <v>125</v>
      </c>
      <c r="C445" t="inlineStr">
        <is>
          <t xml:space="preserve">CONCLUIDO	</t>
        </is>
      </c>
      <c r="D445" t="n">
        <v>7.3528</v>
      </c>
      <c r="E445" t="n">
        <v>13.6</v>
      </c>
      <c r="F445" t="n">
        <v>10.51</v>
      </c>
      <c r="G445" t="n">
        <v>90.11</v>
      </c>
      <c r="H445" t="n">
        <v>1.43</v>
      </c>
      <c r="I445" t="n">
        <v>7</v>
      </c>
      <c r="J445" t="n">
        <v>283.24</v>
      </c>
      <c r="K445" t="n">
        <v>58.47</v>
      </c>
      <c r="L445" t="n">
        <v>22.75</v>
      </c>
      <c r="M445" t="n">
        <v>5</v>
      </c>
      <c r="N445" t="n">
        <v>77.01000000000001</v>
      </c>
      <c r="O445" t="n">
        <v>35166.85</v>
      </c>
      <c r="P445" t="n">
        <v>167.5</v>
      </c>
      <c r="Q445" t="n">
        <v>197.75</v>
      </c>
      <c r="R445" t="n">
        <v>31.18</v>
      </c>
      <c r="S445" t="n">
        <v>25.4</v>
      </c>
      <c r="T445" t="n">
        <v>2049.76</v>
      </c>
      <c r="U445" t="n">
        <v>0.8100000000000001</v>
      </c>
      <c r="V445" t="n">
        <v>0.89</v>
      </c>
      <c r="W445" t="n">
        <v>2.95</v>
      </c>
      <c r="X445" t="n">
        <v>0.12</v>
      </c>
      <c r="Y445" t="n">
        <v>1</v>
      </c>
      <c r="Z445" t="n">
        <v>10</v>
      </c>
    </row>
    <row r="446">
      <c r="A446" t="n">
        <v>88</v>
      </c>
      <c r="B446" t="n">
        <v>125</v>
      </c>
      <c r="C446" t="inlineStr">
        <is>
          <t xml:space="preserve">CONCLUIDO	</t>
        </is>
      </c>
      <c r="D446" t="n">
        <v>7.3528</v>
      </c>
      <c r="E446" t="n">
        <v>13.6</v>
      </c>
      <c r="F446" t="n">
        <v>10.51</v>
      </c>
      <c r="G446" t="n">
        <v>90.11</v>
      </c>
      <c r="H446" t="n">
        <v>1.44</v>
      </c>
      <c r="I446" t="n">
        <v>7</v>
      </c>
      <c r="J446" t="n">
        <v>283.74</v>
      </c>
      <c r="K446" t="n">
        <v>58.47</v>
      </c>
      <c r="L446" t="n">
        <v>23</v>
      </c>
      <c r="M446" t="n">
        <v>5</v>
      </c>
      <c r="N446" t="n">
        <v>77.26000000000001</v>
      </c>
      <c r="O446" t="n">
        <v>35228.23</v>
      </c>
      <c r="P446" t="n">
        <v>167.41</v>
      </c>
      <c r="Q446" t="n">
        <v>197.75</v>
      </c>
      <c r="R446" t="n">
        <v>31.35</v>
      </c>
      <c r="S446" t="n">
        <v>25.4</v>
      </c>
      <c r="T446" t="n">
        <v>2137.84</v>
      </c>
      <c r="U446" t="n">
        <v>0.8100000000000001</v>
      </c>
      <c r="V446" t="n">
        <v>0.89</v>
      </c>
      <c r="W446" t="n">
        <v>2.95</v>
      </c>
      <c r="X446" t="n">
        <v>0.12</v>
      </c>
      <c r="Y446" t="n">
        <v>1</v>
      </c>
      <c r="Z446" t="n">
        <v>10</v>
      </c>
    </row>
    <row r="447">
      <c r="A447" t="n">
        <v>89</v>
      </c>
      <c r="B447" t="n">
        <v>125</v>
      </c>
      <c r="C447" t="inlineStr">
        <is>
          <t xml:space="preserve">CONCLUIDO	</t>
        </is>
      </c>
      <c r="D447" t="n">
        <v>7.354</v>
      </c>
      <c r="E447" t="n">
        <v>13.6</v>
      </c>
      <c r="F447" t="n">
        <v>10.51</v>
      </c>
      <c r="G447" t="n">
        <v>90.09</v>
      </c>
      <c r="H447" t="n">
        <v>1.46</v>
      </c>
      <c r="I447" t="n">
        <v>7</v>
      </c>
      <c r="J447" t="n">
        <v>284.23</v>
      </c>
      <c r="K447" t="n">
        <v>58.47</v>
      </c>
      <c r="L447" t="n">
        <v>23.25</v>
      </c>
      <c r="M447" t="n">
        <v>5</v>
      </c>
      <c r="N447" t="n">
        <v>77.51000000000001</v>
      </c>
      <c r="O447" t="n">
        <v>35289.71</v>
      </c>
      <c r="P447" t="n">
        <v>167.19</v>
      </c>
      <c r="Q447" t="n">
        <v>197.75</v>
      </c>
      <c r="R447" t="n">
        <v>31.16</v>
      </c>
      <c r="S447" t="n">
        <v>25.4</v>
      </c>
      <c r="T447" t="n">
        <v>2042.49</v>
      </c>
      <c r="U447" t="n">
        <v>0.8100000000000001</v>
      </c>
      <c r="V447" t="n">
        <v>0.89</v>
      </c>
      <c r="W447" t="n">
        <v>2.95</v>
      </c>
      <c r="X447" t="n">
        <v>0.12</v>
      </c>
      <c r="Y447" t="n">
        <v>1</v>
      </c>
      <c r="Z447" t="n">
        <v>10</v>
      </c>
    </row>
    <row r="448">
      <c r="A448" t="n">
        <v>90</v>
      </c>
      <c r="B448" t="n">
        <v>125</v>
      </c>
      <c r="C448" t="inlineStr">
        <is>
          <t xml:space="preserve">CONCLUIDO	</t>
        </is>
      </c>
      <c r="D448" t="n">
        <v>7.3534</v>
      </c>
      <c r="E448" t="n">
        <v>13.6</v>
      </c>
      <c r="F448" t="n">
        <v>10.51</v>
      </c>
      <c r="G448" t="n">
        <v>90.09999999999999</v>
      </c>
      <c r="H448" t="n">
        <v>1.47</v>
      </c>
      <c r="I448" t="n">
        <v>7</v>
      </c>
      <c r="J448" t="n">
        <v>284.73</v>
      </c>
      <c r="K448" t="n">
        <v>58.47</v>
      </c>
      <c r="L448" t="n">
        <v>23.5</v>
      </c>
      <c r="M448" t="n">
        <v>5</v>
      </c>
      <c r="N448" t="n">
        <v>77.76000000000001</v>
      </c>
      <c r="O448" t="n">
        <v>35351.29</v>
      </c>
      <c r="P448" t="n">
        <v>167.03</v>
      </c>
      <c r="Q448" t="n">
        <v>197.76</v>
      </c>
      <c r="R448" t="n">
        <v>31.19</v>
      </c>
      <c r="S448" t="n">
        <v>25.4</v>
      </c>
      <c r="T448" t="n">
        <v>2053.99</v>
      </c>
      <c r="U448" t="n">
        <v>0.8100000000000001</v>
      </c>
      <c r="V448" t="n">
        <v>0.89</v>
      </c>
      <c r="W448" t="n">
        <v>2.95</v>
      </c>
      <c r="X448" t="n">
        <v>0.12</v>
      </c>
      <c r="Y448" t="n">
        <v>1</v>
      </c>
      <c r="Z448" t="n">
        <v>10</v>
      </c>
    </row>
    <row r="449">
      <c r="A449" t="n">
        <v>91</v>
      </c>
      <c r="B449" t="n">
        <v>125</v>
      </c>
      <c r="C449" t="inlineStr">
        <is>
          <t xml:space="preserve">CONCLUIDO	</t>
        </is>
      </c>
      <c r="D449" t="n">
        <v>7.354</v>
      </c>
      <c r="E449" t="n">
        <v>13.6</v>
      </c>
      <c r="F449" t="n">
        <v>10.51</v>
      </c>
      <c r="G449" t="n">
        <v>90.09</v>
      </c>
      <c r="H449" t="n">
        <v>1.48</v>
      </c>
      <c r="I449" t="n">
        <v>7</v>
      </c>
      <c r="J449" t="n">
        <v>285.23</v>
      </c>
      <c r="K449" t="n">
        <v>58.47</v>
      </c>
      <c r="L449" t="n">
        <v>23.75</v>
      </c>
      <c r="M449" t="n">
        <v>5</v>
      </c>
      <c r="N449" t="n">
        <v>78.01000000000001</v>
      </c>
      <c r="O449" t="n">
        <v>35412.96</v>
      </c>
      <c r="P449" t="n">
        <v>166.83</v>
      </c>
      <c r="Q449" t="n">
        <v>197.78</v>
      </c>
      <c r="R449" t="n">
        <v>31.1</v>
      </c>
      <c r="S449" t="n">
        <v>25.4</v>
      </c>
      <c r="T449" t="n">
        <v>2011.07</v>
      </c>
      <c r="U449" t="n">
        <v>0.82</v>
      </c>
      <c r="V449" t="n">
        <v>0.89</v>
      </c>
      <c r="W449" t="n">
        <v>2.95</v>
      </c>
      <c r="X449" t="n">
        <v>0.12</v>
      </c>
      <c r="Y449" t="n">
        <v>1</v>
      </c>
      <c r="Z449" t="n">
        <v>10</v>
      </c>
    </row>
    <row r="450">
      <c r="A450" t="n">
        <v>92</v>
      </c>
      <c r="B450" t="n">
        <v>125</v>
      </c>
      <c r="C450" t="inlineStr">
        <is>
          <t xml:space="preserve">CONCLUIDO	</t>
        </is>
      </c>
      <c r="D450" t="n">
        <v>7.3914</v>
      </c>
      <c r="E450" t="n">
        <v>13.53</v>
      </c>
      <c r="F450" t="n">
        <v>10.49</v>
      </c>
      <c r="G450" t="n">
        <v>104.89</v>
      </c>
      <c r="H450" t="n">
        <v>1.5</v>
      </c>
      <c r="I450" t="n">
        <v>6</v>
      </c>
      <c r="J450" t="n">
        <v>285.73</v>
      </c>
      <c r="K450" t="n">
        <v>58.47</v>
      </c>
      <c r="L450" t="n">
        <v>24</v>
      </c>
      <c r="M450" t="n">
        <v>4</v>
      </c>
      <c r="N450" t="n">
        <v>78.26000000000001</v>
      </c>
      <c r="O450" t="n">
        <v>35474.75</v>
      </c>
      <c r="P450" t="n">
        <v>166.52</v>
      </c>
      <c r="Q450" t="n">
        <v>197.75</v>
      </c>
      <c r="R450" t="n">
        <v>30.49</v>
      </c>
      <c r="S450" t="n">
        <v>25.4</v>
      </c>
      <c r="T450" t="n">
        <v>1713.44</v>
      </c>
      <c r="U450" t="n">
        <v>0.83</v>
      </c>
      <c r="V450" t="n">
        <v>0.89</v>
      </c>
      <c r="W450" t="n">
        <v>2.95</v>
      </c>
      <c r="X450" t="n">
        <v>0.1</v>
      </c>
      <c r="Y450" t="n">
        <v>1</v>
      </c>
      <c r="Z450" t="n">
        <v>10</v>
      </c>
    </row>
    <row r="451">
      <c r="A451" t="n">
        <v>93</v>
      </c>
      <c r="B451" t="n">
        <v>125</v>
      </c>
      <c r="C451" t="inlineStr">
        <is>
          <t xml:space="preserve">CONCLUIDO	</t>
        </is>
      </c>
      <c r="D451" t="n">
        <v>7.3958</v>
      </c>
      <c r="E451" t="n">
        <v>13.52</v>
      </c>
      <c r="F451" t="n">
        <v>10.48</v>
      </c>
      <c r="G451" t="n">
        <v>104.81</v>
      </c>
      <c r="H451" t="n">
        <v>1.51</v>
      </c>
      <c r="I451" t="n">
        <v>6</v>
      </c>
      <c r="J451" t="n">
        <v>286.24</v>
      </c>
      <c r="K451" t="n">
        <v>58.47</v>
      </c>
      <c r="L451" t="n">
        <v>24.25</v>
      </c>
      <c r="M451" t="n">
        <v>4</v>
      </c>
      <c r="N451" t="n">
        <v>78.51000000000001</v>
      </c>
      <c r="O451" t="n">
        <v>35536.63</v>
      </c>
      <c r="P451" t="n">
        <v>166.4</v>
      </c>
      <c r="Q451" t="n">
        <v>197.75</v>
      </c>
      <c r="R451" t="n">
        <v>30.23</v>
      </c>
      <c r="S451" t="n">
        <v>25.4</v>
      </c>
      <c r="T451" t="n">
        <v>1581.78</v>
      </c>
      <c r="U451" t="n">
        <v>0.84</v>
      </c>
      <c r="V451" t="n">
        <v>0.89</v>
      </c>
      <c r="W451" t="n">
        <v>2.95</v>
      </c>
      <c r="X451" t="n">
        <v>0.09</v>
      </c>
      <c r="Y451" t="n">
        <v>1</v>
      </c>
      <c r="Z451" t="n">
        <v>10</v>
      </c>
    </row>
    <row r="452">
      <c r="A452" t="n">
        <v>94</v>
      </c>
      <c r="B452" t="n">
        <v>125</v>
      </c>
      <c r="C452" t="inlineStr">
        <is>
          <t xml:space="preserve">CONCLUIDO	</t>
        </is>
      </c>
      <c r="D452" t="n">
        <v>7.3966</v>
      </c>
      <c r="E452" t="n">
        <v>13.52</v>
      </c>
      <c r="F452" t="n">
        <v>10.48</v>
      </c>
      <c r="G452" t="n">
        <v>104.79</v>
      </c>
      <c r="H452" t="n">
        <v>1.52</v>
      </c>
      <c r="I452" t="n">
        <v>6</v>
      </c>
      <c r="J452" t="n">
        <v>286.74</v>
      </c>
      <c r="K452" t="n">
        <v>58.47</v>
      </c>
      <c r="L452" t="n">
        <v>24.5</v>
      </c>
      <c r="M452" t="n">
        <v>4</v>
      </c>
      <c r="N452" t="n">
        <v>78.77</v>
      </c>
      <c r="O452" t="n">
        <v>35598.74</v>
      </c>
      <c r="P452" t="n">
        <v>166.53</v>
      </c>
      <c r="Q452" t="n">
        <v>197.76</v>
      </c>
      <c r="R452" t="n">
        <v>30.17</v>
      </c>
      <c r="S452" t="n">
        <v>25.4</v>
      </c>
      <c r="T452" t="n">
        <v>1552.24</v>
      </c>
      <c r="U452" t="n">
        <v>0.84</v>
      </c>
      <c r="V452" t="n">
        <v>0.89</v>
      </c>
      <c r="W452" t="n">
        <v>2.95</v>
      </c>
      <c r="X452" t="n">
        <v>0.09</v>
      </c>
      <c r="Y452" t="n">
        <v>1</v>
      </c>
      <c r="Z452" t="n">
        <v>10</v>
      </c>
    </row>
    <row r="453">
      <c r="A453" t="n">
        <v>95</v>
      </c>
      <c r="B453" t="n">
        <v>125</v>
      </c>
      <c r="C453" t="inlineStr">
        <is>
          <t xml:space="preserve">CONCLUIDO	</t>
        </is>
      </c>
      <c r="D453" t="n">
        <v>7.3933</v>
      </c>
      <c r="E453" t="n">
        <v>13.53</v>
      </c>
      <c r="F453" t="n">
        <v>10.49</v>
      </c>
      <c r="G453" t="n">
        <v>104.86</v>
      </c>
      <c r="H453" t="n">
        <v>1.53</v>
      </c>
      <c r="I453" t="n">
        <v>6</v>
      </c>
      <c r="J453" t="n">
        <v>287.24</v>
      </c>
      <c r="K453" t="n">
        <v>58.47</v>
      </c>
      <c r="L453" t="n">
        <v>24.75</v>
      </c>
      <c r="M453" t="n">
        <v>4</v>
      </c>
      <c r="N453" t="n">
        <v>79.02</v>
      </c>
      <c r="O453" t="n">
        <v>35660.82</v>
      </c>
      <c r="P453" t="n">
        <v>166.78</v>
      </c>
      <c r="Q453" t="n">
        <v>197.76</v>
      </c>
      <c r="R453" t="n">
        <v>30.34</v>
      </c>
      <c r="S453" t="n">
        <v>25.4</v>
      </c>
      <c r="T453" t="n">
        <v>1638.35</v>
      </c>
      <c r="U453" t="n">
        <v>0.84</v>
      </c>
      <c r="V453" t="n">
        <v>0.89</v>
      </c>
      <c r="W453" t="n">
        <v>2.95</v>
      </c>
      <c r="X453" t="n">
        <v>0.1</v>
      </c>
      <c r="Y453" t="n">
        <v>1</v>
      </c>
      <c r="Z453" t="n">
        <v>10</v>
      </c>
    </row>
    <row r="454">
      <c r="A454" t="n">
        <v>96</v>
      </c>
      <c r="B454" t="n">
        <v>125</v>
      </c>
      <c r="C454" t="inlineStr">
        <is>
          <t xml:space="preserve">CONCLUIDO	</t>
        </is>
      </c>
      <c r="D454" t="n">
        <v>7.393</v>
      </c>
      <c r="E454" t="n">
        <v>13.53</v>
      </c>
      <c r="F454" t="n">
        <v>10.49</v>
      </c>
      <c r="G454" t="n">
        <v>104.86</v>
      </c>
      <c r="H454" t="n">
        <v>1.55</v>
      </c>
      <c r="I454" t="n">
        <v>6</v>
      </c>
      <c r="J454" t="n">
        <v>287.75</v>
      </c>
      <c r="K454" t="n">
        <v>58.47</v>
      </c>
      <c r="L454" t="n">
        <v>25</v>
      </c>
      <c r="M454" t="n">
        <v>4</v>
      </c>
      <c r="N454" t="n">
        <v>79.27</v>
      </c>
      <c r="O454" t="n">
        <v>35723.02</v>
      </c>
      <c r="P454" t="n">
        <v>167</v>
      </c>
      <c r="Q454" t="n">
        <v>197.75</v>
      </c>
      <c r="R454" t="n">
        <v>30.35</v>
      </c>
      <c r="S454" t="n">
        <v>25.4</v>
      </c>
      <c r="T454" t="n">
        <v>1641.93</v>
      </c>
      <c r="U454" t="n">
        <v>0.84</v>
      </c>
      <c r="V454" t="n">
        <v>0.89</v>
      </c>
      <c r="W454" t="n">
        <v>2.95</v>
      </c>
      <c r="X454" t="n">
        <v>0.1</v>
      </c>
      <c r="Y454" t="n">
        <v>1</v>
      </c>
      <c r="Z454" t="n">
        <v>10</v>
      </c>
    </row>
    <row r="455">
      <c r="A455" t="n">
        <v>97</v>
      </c>
      <c r="B455" t="n">
        <v>125</v>
      </c>
      <c r="C455" t="inlineStr">
        <is>
          <t xml:space="preserve">CONCLUIDO	</t>
        </is>
      </c>
      <c r="D455" t="n">
        <v>7.394</v>
      </c>
      <c r="E455" t="n">
        <v>13.52</v>
      </c>
      <c r="F455" t="n">
        <v>10.48</v>
      </c>
      <c r="G455" t="n">
        <v>104.84</v>
      </c>
      <c r="H455" t="n">
        <v>1.56</v>
      </c>
      <c r="I455" t="n">
        <v>6</v>
      </c>
      <c r="J455" t="n">
        <v>288.25</v>
      </c>
      <c r="K455" t="n">
        <v>58.47</v>
      </c>
      <c r="L455" t="n">
        <v>25.25</v>
      </c>
      <c r="M455" t="n">
        <v>4</v>
      </c>
      <c r="N455" t="n">
        <v>79.53</v>
      </c>
      <c r="O455" t="n">
        <v>35785.31</v>
      </c>
      <c r="P455" t="n">
        <v>167.17</v>
      </c>
      <c r="Q455" t="n">
        <v>197.76</v>
      </c>
      <c r="R455" t="n">
        <v>30.37</v>
      </c>
      <c r="S455" t="n">
        <v>25.4</v>
      </c>
      <c r="T455" t="n">
        <v>1651.28</v>
      </c>
      <c r="U455" t="n">
        <v>0.84</v>
      </c>
      <c r="V455" t="n">
        <v>0.89</v>
      </c>
      <c r="W455" t="n">
        <v>2.95</v>
      </c>
      <c r="X455" t="n">
        <v>0.09</v>
      </c>
      <c r="Y455" t="n">
        <v>1</v>
      </c>
      <c r="Z455" t="n">
        <v>10</v>
      </c>
    </row>
    <row r="456">
      <c r="A456" t="n">
        <v>98</v>
      </c>
      <c r="B456" t="n">
        <v>125</v>
      </c>
      <c r="C456" t="inlineStr">
        <is>
          <t xml:space="preserve">CONCLUIDO	</t>
        </is>
      </c>
      <c r="D456" t="n">
        <v>7.3899</v>
      </c>
      <c r="E456" t="n">
        <v>13.53</v>
      </c>
      <c r="F456" t="n">
        <v>10.49</v>
      </c>
      <c r="G456" t="n">
        <v>104.92</v>
      </c>
      <c r="H456" t="n">
        <v>1.57</v>
      </c>
      <c r="I456" t="n">
        <v>6</v>
      </c>
      <c r="J456" t="n">
        <v>288.76</v>
      </c>
      <c r="K456" t="n">
        <v>58.47</v>
      </c>
      <c r="L456" t="n">
        <v>25.5</v>
      </c>
      <c r="M456" t="n">
        <v>4</v>
      </c>
      <c r="N456" t="n">
        <v>79.78</v>
      </c>
      <c r="O456" t="n">
        <v>35847.71</v>
      </c>
      <c r="P456" t="n">
        <v>167.48</v>
      </c>
      <c r="Q456" t="n">
        <v>197.76</v>
      </c>
      <c r="R456" t="n">
        <v>30.46</v>
      </c>
      <c r="S456" t="n">
        <v>25.4</v>
      </c>
      <c r="T456" t="n">
        <v>1697.58</v>
      </c>
      <c r="U456" t="n">
        <v>0.83</v>
      </c>
      <c r="V456" t="n">
        <v>0.89</v>
      </c>
      <c r="W456" t="n">
        <v>2.95</v>
      </c>
      <c r="X456" t="n">
        <v>0.1</v>
      </c>
      <c r="Y456" t="n">
        <v>1</v>
      </c>
      <c r="Z456" t="n">
        <v>10</v>
      </c>
    </row>
    <row r="457">
      <c r="A457" t="n">
        <v>99</v>
      </c>
      <c r="B457" t="n">
        <v>125</v>
      </c>
      <c r="C457" t="inlineStr">
        <is>
          <t xml:space="preserve">CONCLUIDO	</t>
        </is>
      </c>
      <c r="D457" t="n">
        <v>7.3933</v>
      </c>
      <c r="E457" t="n">
        <v>13.53</v>
      </c>
      <c r="F457" t="n">
        <v>10.49</v>
      </c>
      <c r="G457" t="n">
        <v>104.86</v>
      </c>
      <c r="H457" t="n">
        <v>1.59</v>
      </c>
      <c r="I457" t="n">
        <v>6</v>
      </c>
      <c r="J457" t="n">
        <v>289.26</v>
      </c>
      <c r="K457" t="n">
        <v>58.47</v>
      </c>
      <c r="L457" t="n">
        <v>25.75</v>
      </c>
      <c r="M457" t="n">
        <v>4</v>
      </c>
      <c r="N457" t="n">
        <v>80.04000000000001</v>
      </c>
      <c r="O457" t="n">
        <v>35910.21</v>
      </c>
      <c r="P457" t="n">
        <v>167.43</v>
      </c>
      <c r="Q457" t="n">
        <v>197.76</v>
      </c>
      <c r="R457" t="n">
        <v>30.3</v>
      </c>
      <c r="S457" t="n">
        <v>25.4</v>
      </c>
      <c r="T457" t="n">
        <v>1616.02</v>
      </c>
      <c r="U457" t="n">
        <v>0.84</v>
      </c>
      <c r="V457" t="n">
        <v>0.89</v>
      </c>
      <c r="W457" t="n">
        <v>2.95</v>
      </c>
      <c r="X457" t="n">
        <v>0.1</v>
      </c>
      <c r="Y457" t="n">
        <v>1</v>
      </c>
      <c r="Z457" t="n">
        <v>10</v>
      </c>
    </row>
    <row r="458">
      <c r="A458" t="n">
        <v>100</v>
      </c>
      <c r="B458" t="n">
        <v>125</v>
      </c>
      <c r="C458" t="inlineStr">
        <is>
          <t xml:space="preserve">CONCLUIDO	</t>
        </is>
      </c>
      <c r="D458" t="n">
        <v>7.3977</v>
      </c>
      <c r="E458" t="n">
        <v>13.52</v>
      </c>
      <c r="F458" t="n">
        <v>10.48</v>
      </c>
      <c r="G458" t="n">
        <v>104.78</v>
      </c>
      <c r="H458" t="n">
        <v>1.6</v>
      </c>
      <c r="I458" t="n">
        <v>6</v>
      </c>
      <c r="J458" t="n">
        <v>289.77</v>
      </c>
      <c r="K458" t="n">
        <v>58.47</v>
      </c>
      <c r="L458" t="n">
        <v>26</v>
      </c>
      <c r="M458" t="n">
        <v>4</v>
      </c>
      <c r="N458" t="n">
        <v>80.3</v>
      </c>
      <c r="O458" t="n">
        <v>35972.82</v>
      </c>
      <c r="P458" t="n">
        <v>167.18</v>
      </c>
      <c r="Q458" t="n">
        <v>197.75</v>
      </c>
      <c r="R458" t="n">
        <v>30.02</v>
      </c>
      <c r="S458" t="n">
        <v>25.4</v>
      </c>
      <c r="T458" t="n">
        <v>1477.67</v>
      </c>
      <c r="U458" t="n">
        <v>0.85</v>
      </c>
      <c r="V458" t="n">
        <v>0.89</v>
      </c>
      <c r="W458" t="n">
        <v>2.95</v>
      </c>
      <c r="X458" t="n">
        <v>0.09</v>
      </c>
      <c r="Y458" t="n">
        <v>1</v>
      </c>
      <c r="Z458" t="n">
        <v>10</v>
      </c>
    </row>
    <row r="459">
      <c r="A459" t="n">
        <v>101</v>
      </c>
      <c r="B459" t="n">
        <v>125</v>
      </c>
      <c r="C459" t="inlineStr">
        <is>
          <t xml:space="preserve">CONCLUIDO	</t>
        </is>
      </c>
      <c r="D459" t="n">
        <v>7.3949</v>
      </c>
      <c r="E459" t="n">
        <v>13.52</v>
      </c>
      <c r="F459" t="n">
        <v>10.48</v>
      </c>
      <c r="G459" t="n">
        <v>104.83</v>
      </c>
      <c r="H459" t="n">
        <v>1.61</v>
      </c>
      <c r="I459" t="n">
        <v>6</v>
      </c>
      <c r="J459" t="n">
        <v>290.28</v>
      </c>
      <c r="K459" t="n">
        <v>58.47</v>
      </c>
      <c r="L459" t="n">
        <v>26.25</v>
      </c>
      <c r="M459" t="n">
        <v>4</v>
      </c>
      <c r="N459" t="n">
        <v>80.56</v>
      </c>
      <c r="O459" t="n">
        <v>36035.53</v>
      </c>
      <c r="P459" t="n">
        <v>167.39</v>
      </c>
      <c r="Q459" t="n">
        <v>197.79</v>
      </c>
      <c r="R459" t="n">
        <v>30.21</v>
      </c>
      <c r="S459" t="n">
        <v>25.4</v>
      </c>
      <c r="T459" t="n">
        <v>1568.76</v>
      </c>
      <c r="U459" t="n">
        <v>0.84</v>
      </c>
      <c r="V459" t="n">
        <v>0.89</v>
      </c>
      <c r="W459" t="n">
        <v>2.95</v>
      </c>
      <c r="X459" t="n">
        <v>0.09</v>
      </c>
      <c r="Y459" t="n">
        <v>1</v>
      </c>
      <c r="Z459" t="n">
        <v>10</v>
      </c>
    </row>
    <row r="460">
      <c r="A460" t="n">
        <v>102</v>
      </c>
      <c r="B460" t="n">
        <v>125</v>
      </c>
      <c r="C460" t="inlineStr">
        <is>
          <t xml:space="preserve">CONCLUIDO	</t>
        </is>
      </c>
      <c r="D460" t="n">
        <v>7.3925</v>
      </c>
      <c r="E460" t="n">
        <v>13.53</v>
      </c>
      <c r="F460" t="n">
        <v>10.49</v>
      </c>
      <c r="G460" t="n">
        <v>104.87</v>
      </c>
      <c r="H460" t="n">
        <v>1.62</v>
      </c>
      <c r="I460" t="n">
        <v>6</v>
      </c>
      <c r="J460" t="n">
        <v>290.79</v>
      </c>
      <c r="K460" t="n">
        <v>58.47</v>
      </c>
      <c r="L460" t="n">
        <v>26.5</v>
      </c>
      <c r="M460" t="n">
        <v>4</v>
      </c>
      <c r="N460" t="n">
        <v>80.81999999999999</v>
      </c>
      <c r="O460" t="n">
        <v>36098.35</v>
      </c>
      <c r="P460" t="n">
        <v>167.49</v>
      </c>
      <c r="Q460" t="n">
        <v>197.75</v>
      </c>
      <c r="R460" t="n">
        <v>30.39</v>
      </c>
      <c r="S460" t="n">
        <v>25.4</v>
      </c>
      <c r="T460" t="n">
        <v>1663.03</v>
      </c>
      <c r="U460" t="n">
        <v>0.84</v>
      </c>
      <c r="V460" t="n">
        <v>0.89</v>
      </c>
      <c r="W460" t="n">
        <v>2.95</v>
      </c>
      <c r="X460" t="n">
        <v>0.1</v>
      </c>
      <c r="Y460" t="n">
        <v>1</v>
      </c>
      <c r="Z460" t="n">
        <v>10</v>
      </c>
    </row>
    <row r="461">
      <c r="A461" t="n">
        <v>103</v>
      </c>
      <c r="B461" t="n">
        <v>125</v>
      </c>
      <c r="C461" t="inlineStr">
        <is>
          <t xml:space="preserve">CONCLUIDO	</t>
        </is>
      </c>
      <c r="D461" t="n">
        <v>7.3942</v>
      </c>
      <c r="E461" t="n">
        <v>13.52</v>
      </c>
      <c r="F461" t="n">
        <v>10.48</v>
      </c>
      <c r="G461" t="n">
        <v>104.84</v>
      </c>
      <c r="H461" t="n">
        <v>1.64</v>
      </c>
      <c r="I461" t="n">
        <v>6</v>
      </c>
      <c r="J461" t="n">
        <v>291.3</v>
      </c>
      <c r="K461" t="n">
        <v>58.47</v>
      </c>
      <c r="L461" t="n">
        <v>26.75</v>
      </c>
      <c r="M461" t="n">
        <v>4</v>
      </c>
      <c r="N461" t="n">
        <v>81.08</v>
      </c>
      <c r="O461" t="n">
        <v>36161.27</v>
      </c>
      <c r="P461" t="n">
        <v>167.55</v>
      </c>
      <c r="Q461" t="n">
        <v>197.78</v>
      </c>
      <c r="R461" t="n">
        <v>30.3</v>
      </c>
      <c r="S461" t="n">
        <v>25.4</v>
      </c>
      <c r="T461" t="n">
        <v>1616.37</v>
      </c>
      <c r="U461" t="n">
        <v>0.84</v>
      </c>
      <c r="V461" t="n">
        <v>0.89</v>
      </c>
      <c r="W461" t="n">
        <v>2.95</v>
      </c>
      <c r="X461" t="n">
        <v>0.09</v>
      </c>
      <c r="Y461" t="n">
        <v>1</v>
      </c>
      <c r="Z461" t="n">
        <v>10</v>
      </c>
    </row>
    <row r="462">
      <c r="A462" t="n">
        <v>104</v>
      </c>
      <c r="B462" t="n">
        <v>125</v>
      </c>
      <c r="C462" t="inlineStr">
        <is>
          <t xml:space="preserve">CONCLUIDO	</t>
        </is>
      </c>
      <c r="D462" t="n">
        <v>7.3911</v>
      </c>
      <c r="E462" t="n">
        <v>13.53</v>
      </c>
      <c r="F462" t="n">
        <v>10.49</v>
      </c>
      <c r="G462" t="n">
        <v>104.89</v>
      </c>
      <c r="H462" t="n">
        <v>1.65</v>
      </c>
      <c r="I462" t="n">
        <v>6</v>
      </c>
      <c r="J462" t="n">
        <v>291.81</v>
      </c>
      <c r="K462" t="n">
        <v>58.47</v>
      </c>
      <c r="L462" t="n">
        <v>27</v>
      </c>
      <c r="M462" t="n">
        <v>4</v>
      </c>
      <c r="N462" t="n">
        <v>81.34</v>
      </c>
      <c r="O462" t="n">
        <v>36224.3</v>
      </c>
      <c r="P462" t="n">
        <v>167.45</v>
      </c>
      <c r="Q462" t="n">
        <v>197.76</v>
      </c>
      <c r="R462" t="n">
        <v>30.44</v>
      </c>
      <c r="S462" t="n">
        <v>25.4</v>
      </c>
      <c r="T462" t="n">
        <v>1686.22</v>
      </c>
      <c r="U462" t="n">
        <v>0.83</v>
      </c>
      <c r="V462" t="n">
        <v>0.89</v>
      </c>
      <c r="W462" t="n">
        <v>2.95</v>
      </c>
      <c r="X462" t="n">
        <v>0.1</v>
      </c>
      <c r="Y462" t="n">
        <v>1</v>
      </c>
      <c r="Z462" t="n">
        <v>10</v>
      </c>
    </row>
    <row r="463">
      <c r="A463" t="n">
        <v>105</v>
      </c>
      <c r="B463" t="n">
        <v>125</v>
      </c>
      <c r="C463" t="inlineStr">
        <is>
          <t xml:space="preserve">CONCLUIDO	</t>
        </is>
      </c>
      <c r="D463" t="n">
        <v>7.3917</v>
      </c>
      <c r="E463" t="n">
        <v>13.53</v>
      </c>
      <c r="F463" t="n">
        <v>10.49</v>
      </c>
      <c r="G463" t="n">
        <v>104.88</v>
      </c>
      <c r="H463" t="n">
        <v>1.66</v>
      </c>
      <c r="I463" t="n">
        <v>6</v>
      </c>
      <c r="J463" t="n">
        <v>292.32</v>
      </c>
      <c r="K463" t="n">
        <v>58.47</v>
      </c>
      <c r="L463" t="n">
        <v>27.25</v>
      </c>
      <c r="M463" t="n">
        <v>4</v>
      </c>
      <c r="N463" t="n">
        <v>81.59999999999999</v>
      </c>
      <c r="O463" t="n">
        <v>36287.44</v>
      </c>
      <c r="P463" t="n">
        <v>167.48</v>
      </c>
      <c r="Q463" t="n">
        <v>197.76</v>
      </c>
      <c r="R463" t="n">
        <v>30.46</v>
      </c>
      <c r="S463" t="n">
        <v>25.4</v>
      </c>
      <c r="T463" t="n">
        <v>1697.66</v>
      </c>
      <c r="U463" t="n">
        <v>0.83</v>
      </c>
      <c r="V463" t="n">
        <v>0.89</v>
      </c>
      <c r="W463" t="n">
        <v>2.95</v>
      </c>
      <c r="X463" t="n">
        <v>0.1</v>
      </c>
      <c r="Y463" t="n">
        <v>1</v>
      </c>
      <c r="Z463" t="n">
        <v>10</v>
      </c>
    </row>
    <row r="464">
      <c r="A464" t="n">
        <v>106</v>
      </c>
      <c r="B464" t="n">
        <v>125</v>
      </c>
      <c r="C464" t="inlineStr">
        <is>
          <t xml:space="preserve">CONCLUIDO	</t>
        </is>
      </c>
      <c r="D464" t="n">
        <v>7.3923</v>
      </c>
      <c r="E464" t="n">
        <v>13.53</v>
      </c>
      <c r="F464" t="n">
        <v>10.49</v>
      </c>
      <c r="G464" t="n">
        <v>104.87</v>
      </c>
      <c r="H464" t="n">
        <v>1.67</v>
      </c>
      <c r="I464" t="n">
        <v>6</v>
      </c>
      <c r="J464" t="n">
        <v>292.84</v>
      </c>
      <c r="K464" t="n">
        <v>58.47</v>
      </c>
      <c r="L464" t="n">
        <v>27.5</v>
      </c>
      <c r="M464" t="n">
        <v>4</v>
      </c>
      <c r="N464" t="n">
        <v>81.86</v>
      </c>
      <c r="O464" t="n">
        <v>36350.69</v>
      </c>
      <c r="P464" t="n">
        <v>167.39</v>
      </c>
      <c r="Q464" t="n">
        <v>197.76</v>
      </c>
      <c r="R464" t="n">
        <v>30.37</v>
      </c>
      <c r="S464" t="n">
        <v>25.4</v>
      </c>
      <c r="T464" t="n">
        <v>1648.78</v>
      </c>
      <c r="U464" t="n">
        <v>0.84</v>
      </c>
      <c r="V464" t="n">
        <v>0.89</v>
      </c>
      <c r="W464" t="n">
        <v>2.95</v>
      </c>
      <c r="X464" t="n">
        <v>0.1</v>
      </c>
      <c r="Y464" t="n">
        <v>1</v>
      </c>
      <c r="Z464" t="n">
        <v>10</v>
      </c>
    </row>
    <row r="465">
      <c r="A465" t="n">
        <v>107</v>
      </c>
      <c r="B465" t="n">
        <v>125</v>
      </c>
      <c r="C465" t="inlineStr">
        <is>
          <t xml:space="preserve">CONCLUIDO	</t>
        </is>
      </c>
      <c r="D465" t="n">
        <v>7.3931</v>
      </c>
      <c r="E465" t="n">
        <v>13.53</v>
      </c>
      <c r="F465" t="n">
        <v>10.49</v>
      </c>
      <c r="G465" t="n">
        <v>104.86</v>
      </c>
      <c r="H465" t="n">
        <v>1.68</v>
      </c>
      <c r="I465" t="n">
        <v>6</v>
      </c>
      <c r="J465" t="n">
        <v>293.35</v>
      </c>
      <c r="K465" t="n">
        <v>58.47</v>
      </c>
      <c r="L465" t="n">
        <v>27.75</v>
      </c>
      <c r="M465" t="n">
        <v>4</v>
      </c>
      <c r="N465" t="n">
        <v>82.13</v>
      </c>
      <c r="O465" t="n">
        <v>36414.05</v>
      </c>
      <c r="P465" t="n">
        <v>167.29</v>
      </c>
      <c r="Q465" t="n">
        <v>197.75</v>
      </c>
      <c r="R465" t="n">
        <v>30.44</v>
      </c>
      <c r="S465" t="n">
        <v>25.4</v>
      </c>
      <c r="T465" t="n">
        <v>1687.6</v>
      </c>
      <c r="U465" t="n">
        <v>0.83</v>
      </c>
      <c r="V465" t="n">
        <v>0.89</v>
      </c>
      <c r="W465" t="n">
        <v>2.95</v>
      </c>
      <c r="X465" t="n">
        <v>0.1</v>
      </c>
      <c r="Y465" t="n">
        <v>1</v>
      </c>
      <c r="Z465" t="n">
        <v>10</v>
      </c>
    </row>
    <row r="466">
      <c r="A466" t="n">
        <v>108</v>
      </c>
      <c r="B466" t="n">
        <v>125</v>
      </c>
      <c r="C466" t="inlineStr">
        <is>
          <t xml:space="preserve">CONCLUIDO	</t>
        </is>
      </c>
      <c r="D466" t="n">
        <v>7.393</v>
      </c>
      <c r="E466" t="n">
        <v>13.53</v>
      </c>
      <c r="F466" t="n">
        <v>10.49</v>
      </c>
      <c r="G466" t="n">
        <v>104.86</v>
      </c>
      <c r="H466" t="n">
        <v>1.7</v>
      </c>
      <c r="I466" t="n">
        <v>6</v>
      </c>
      <c r="J466" t="n">
        <v>293.86</v>
      </c>
      <c r="K466" t="n">
        <v>58.47</v>
      </c>
      <c r="L466" t="n">
        <v>28</v>
      </c>
      <c r="M466" t="n">
        <v>4</v>
      </c>
      <c r="N466" t="n">
        <v>82.39</v>
      </c>
      <c r="O466" t="n">
        <v>36477.51</v>
      </c>
      <c r="P466" t="n">
        <v>167.18</v>
      </c>
      <c r="Q466" t="n">
        <v>197.76</v>
      </c>
      <c r="R466" t="n">
        <v>30.34</v>
      </c>
      <c r="S466" t="n">
        <v>25.4</v>
      </c>
      <c r="T466" t="n">
        <v>1638.29</v>
      </c>
      <c r="U466" t="n">
        <v>0.84</v>
      </c>
      <c r="V466" t="n">
        <v>0.89</v>
      </c>
      <c r="W466" t="n">
        <v>2.95</v>
      </c>
      <c r="X466" t="n">
        <v>0.1</v>
      </c>
      <c r="Y466" t="n">
        <v>1</v>
      </c>
      <c r="Z466" t="n">
        <v>10</v>
      </c>
    </row>
    <row r="467">
      <c r="A467" t="n">
        <v>109</v>
      </c>
      <c r="B467" t="n">
        <v>125</v>
      </c>
      <c r="C467" t="inlineStr">
        <is>
          <t xml:space="preserve">CONCLUIDO	</t>
        </is>
      </c>
      <c r="D467" t="n">
        <v>7.3954</v>
      </c>
      <c r="E467" t="n">
        <v>13.52</v>
      </c>
      <c r="F467" t="n">
        <v>10.48</v>
      </c>
      <c r="G467" t="n">
        <v>104.82</v>
      </c>
      <c r="H467" t="n">
        <v>1.71</v>
      </c>
      <c r="I467" t="n">
        <v>6</v>
      </c>
      <c r="J467" t="n">
        <v>294.38</v>
      </c>
      <c r="K467" t="n">
        <v>58.47</v>
      </c>
      <c r="L467" t="n">
        <v>28.25</v>
      </c>
      <c r="M467" t="n">
        <v>4</v>
      </c>
      <c r="N467" t="n">
        <v>82.66</v>
      </c>
      <c r="O467" t="n">
        <v>36541.09</v>
      </c>
      <c r="P467" t="n">
        <v>166.98</v>
      </c>
      <c r="Q467" t="n">
        <v>197.75</v>
      </c>
      <c r="R467" t="n">
        <v>30.27</v>
      </c>
      <c r="S467" t="n">
        <v>25.4</v>
      </c>
      <c r="T467" t="n">
        <v>1599.97</v>
      </c>
      <c r="U467" t="n">
        <v>0.84</v>
      </c>
      <c r="V467" t="n">
        <v>0.89</v>
      </c>
      <c r="W467" t="n">
        <v>2.95</v>
      </c>
      <c r="X467" t="n">
        <v>0.09</v>
      </c>
      <c r="Y467" t="n">
        <v>1</v>
      </c>
      <c r="Z467" t="n">
        <v>10</v>
      </c>
    </row>
    <row r="468">
      <c r="A468" t="n">
        <v>110</v>
      </c>
      <c r="B468" t="n">
        <v>125</v>
      </c>
      <c r="C468" t="inlineStr">
        <is>
          <t xml:space="preserve">CONCLUIDO	</t>
        </is>
      </c>
      <c r="D468" t="n">
        <v>7.3934</v>
      </c>
      <c r="E468" t="n">
        <v>13.53</v>
      </c>
      <c r="F468" t="n">
        <v>10.49</v>
      </c>
      <c r="G468" t="n">
        <v>104.85</v>
      </c>
      <c r="H468" t="n">
        <v>1.72</v>
      </c>
      <c r="I468" t="n">
        <v>6</v>
      </c>
      <c r="J468" t="n">
        <v>294.9</v>
      </c>
      <c r="K468" t="n">
        <v>58.47</v>
      </c>
      <c r="L468" t="n">
        <v>28.5</v>
      </c>
      <c r="M468" t="n">
        <v>4</v>
      </c>
      <c r="N468" t="n">
        <v>82.92</v>
      </c>
      <c r="O468" t="n">
        <v>36604.77</v>
      </c>
      <c r="P468" t="n">
        <v>166.92</v>
      </c>
      <c r="Q468" t="n">
        <v>197.78</v>
      </c>
      <c r="R468" t="n">
        <v>30.32</v>
      </c>
      <c r="S468" t="n">
        <v>25.4</v>
      </c>
      <c r="T468" t="n">
        <v>1626.06</v>
      </c>
      <c r="U468" t="n">
        <v>0.84</v>
      </c>
      <c r="V468" t="n">
        <v>0.89</v>
      </c>
      <c r="W468" t="n">
        <v>2.95</v>
      </c>
      <c r="X468" t="n">
        <v>0.1</v>
      </c>
      <c r="Y468" t="n">
        <v>1</v>
      </c>
      <c r="Z468" t="n">
        <v>10</v>
      </c>
    </row>
    <row r="469">
      <c r="A469" t="n">
        <v>111</v>
      </c>
      <c r="B469" t="n">
        <v>125</v>
      </c>
      <c r="C469" t="inlineStr">
        <is>
          <t xml:space="preserve">CONCLUIDO	</t>
        </is>
      </c>
      <c r="D469" t="n">
        <v>7.3925</v>
      </c>
      <c r="E469" t="n">
        <v>13.53</v>
      </c>
      <c r="F469" t="n">
        <v>10.49</v>
      </c>
      <c r="G469" t="n">
        <v>104.87</v>
      </c>
      <c r="H469" t="n">
        <v>1.73</v>
      </c>
      <c r="I469" t="n">
        <v>6</v>
      </c>
      <c r="J469" t="n">
        <v>295.41</v>
      </c>
      <c r="K469" t="n">
        <v>58.47</v>
      </c>
      <c r="L469" t="n">
        <v>28.75</v>
      </c>
      <c r="M469" t="n">
        <v>4</v>
      </c>
      <c r="N469" t="n">
        <v>83.19</v>
      </c>
      <c r="O469" t="n">
        <v>36668.57</v>
      </c>
      <c r="P469" t="n">
        <v>166.75</v>
      </c>
      <c r="Q469" t="n">
        <v>197.75</v>
      </c>
      <c r="R469" t="n">
        <v>30.4</v>
      </c>
      <c r="S469" t="n">
        <v>25.4</v>
      </c>
      <c r="T469" t="n">
        <v>1668.06</v>
      </c>
      <c r="U469" t="n">
        <v>0.84</v>
      </c>
      <c r="V469" t="n">
        <v>0.89</v>
      </c>
      <c r="W469" t="n">
        <v>2.95</v>
      </c>
      <c r="X469" t="n">
        <v>0.1</v>
      </c>
      <c r="Y469" t="n">
        <v>1</v>
      </c>
      <c r="Z469" t="n">
        <v>10</v>
      </c>
    </row>
    <row r="470">
      <c r="A470" t="n">
        <v>112</v>
      </c>
      <c r="B470" t="n">
        <v>125</v>
      </c>
      <c r="C470" t="inlineStr">
        <is>
          <t xml:space="preserve">CONCLUIDO	</t>
        </is>
      </c>
      <c r="D470" t="n">
        <v>7.3946</v>
      </c>
      <c r="E470" t="n">
        <v>13.52</v>
      </c>
      <c r="F470" t="n">
        <v>10.48</v>
      </c>
      <c r="G470" t="n">
        <v>104.83</v>
      </c>
      <c r="H470" t="n">
        <v>1.75</v>
      </c>
      <c r="I470" t="n">
        <v>6</v>
      </c>
      <c r="J470" t="n">
        <v>295.93</v>
      </c>
      <c r="K470" t="n">
        <v>58.47</v>
      </c>
      <c r="L470" t="n">
        <v>29</v>
      </c>
      <c r="M470" t="n">
        <v>4</v>
      </c>
      <c r="N470" t="n">
        <v>83.45999999999999</v>
      </c>
      <c r="O470" t="n">
        <v>36732.47</v>
      </c>
      <c r="P470" t="n">
        <v>166.6</v>
      </c>
      <c r="Q470" t="n">
        <v>197.75</v>
      </c>
      <c r="R470" t="n">
        <v>30.29</v>
      </c>
      <c r="S470" t="n">
        <v>25.4</v>
      </c>
      <c r="T470" t="n">
        <v>1609.24</v>
      </c>
      <c r="U470" t="n">
        <v>0.84</v>
      </c>
      <c r="V470" t="n">
        <v>0.89</v>
      </c>
      <c r="W470" t="n">
        <v>2.95</v>
      </c>
      <c r="X470" t="n">
        <v>0.09</v>
      </c>
      <c r="Y470" t="n">
        <v>1</v>
      </c>
      <c r="Z470" t="n">
        <v>10</v>
      </c>
    </row>
    <row r="471">
      <c r="A471" t="n">
        <v>113</v>
      </c>
      <c r="B471" t="n">
        <v>125</v>
      </c>
      <c r="C471" t="inlineStr">
        <is>
          <t xml:space="preserve">CONCLUIDO	</t>
        </is>
      </c>
      <c r="D471" t="n">
        <v>7.3936</v>
      </c>
      <c r="E471" t="n">
        <v>13.53</v>
      </c>
      <c r="F471" t="n">
        <v>10.48</v>
      </c>
      <c r="G471" t="n">
        <v>104.85</v>
      </c>
      <c r="H471" t="n">
        <v>1.76</v>
      </c>
      <c r="I471" t="n">
        <v>6</v>
      </c>
      <c r="J471" t="n">
        <v>296.45</v>
      </c>
      <c r="K471" t="n">
        <v>58.47</v>
      </c>
      <c r="L471" t="n">
        <v>29.25</v>
      </c>
      <c r="M471" t="n">
        <v>4</v>
      </c>
      <c r="N471" t="n">
        <v>83.73</v>
      </c>
      <c r="O471" t="n">
        <v>36796.49</v>
      </c>
      <c r="P471" t="n">
        <v>166.39</v>
      </c>
      <c r="Q471" t="n">
        <v>197.75</v>
      </c>
      <c r="R471" t="n">
        <v>30.35</v>
      </c>
      <c r="S471" t="n">
        <v>25.4</v>
      </c>
      <c r="T471" t="n">
        <v>1642.72</v>
      </c>
      <c r="U471" t="n">
        <v>0.84</v>
      </c>
      <c r="V471" t="n">
        <v>0.89</v>
      </c>
      <c r="W471" t="n">
        <v>2.95</v>
      </c>
      <c r="X471" t="n">
        <v>0.1</v>
      </c>
      <c r="Y471" t="n">
        <v>1</v>
      </c>
      <c r="Z471" t="n">
        <v>10</v>
      </c>
    </row>
    <row r="472">
      <c r="A472" t="n">
        <v>114</v>
      </c>
      <c r="B472" t="n">
        <v>125</v>
      </c>
      <c r="C472" t="inlineStr">
        <is>
          <t xml:space="preserve">CONCLUIDO	</t>
        </is>
      </c>
      <c r="D472" t="n">
        <v>7.3887</v>
      </c>
      <c r="E472" t="n">
        <v>13.53</v>
      </c>
      <c r="F472" t="n">
        <v>10.49</v>
      </c>
      <c r="G472" t="n">
        <v>104.94</v>
      </c>
      <c r="H472" t="n">
        <v>1.77</v>
      </c>
      <c r="I472" t="n">
        <v>6</v>
      </c>
      <c r="J472" t="n">
        <v>296.97</v>
      </c>
      <c r="K472" t="n">
        <v>58.47</v>
      </c>
      <c r="L472" t="n">
        <v>29.5</v>
      </c>
      <c r="M472" t="n">
        <v>4</v>
      </c>
      <c r="N472" t="n">
        <v>84</v>
      </c>
      <c r="O472" t="n">
        <v>36860.62</v>
      </c>
      <c r="P472" t="n">
        <v>166.22</v>
      </c>
      <c r="Q472" t="n">
        <v>197.75</v>
      </c>
      <c r="R472" t="n">
        <v>30.68</v>
      </c>
      <c r="S472" t="n">
        <v>25.4</v>
      </c>
      <c r="T472" t="n">
        <v>1805.82</v>
      </c>
      <c r="U472" t="n">
        <v>0.83</v>
      </c>
      <c r="V472" t="n">
        <v>0.89</v>
      </c>
      <c r="W472" t="n">
        <v>2.95</v>
      </c>
      <c r="X472" t="n">
        <v>0.1</v>
      </c>
      <c r="Y472" t="n">
        <v>1</v>
      </c>
      <c r="Z472" t="n">
        <v>10</v>
      </c>
    </row>
    <row r="473">
      <c r="A473" t="n">
        <v>115</v>
      </c>
      <c r="B473" t="n">
        <v>125</v>
      </c>
      <c r="C473" t="inlineStr">
        <is>
          <t xml:space="preserve">CONCLUIDO	</t>
        </is>
      </c>
      <c r="D473" t="n">
        <v>7.4242</v>
      </c>
      <c r="E473" t="n">
        <v>13.47</v>
      </c>
      <c r="F473" t="n">
        <v>10.48</v>
      </c>
      <c r="G473" t="n">
        <v>125.72</v>
      </c>
      <c r="H473" t="n">
        <v>1.78</v>
      </c>
      <c r="I473" t="n">
        <v>5</v>
      </c>
      <c r="J473" t="n">
        <v>297.49</v>
      </c>
      <c r="K473" t="n">
        <v>58.47</v>
      </c>
      <c r="L473" t="n">
        <v>29.75</v>
      </c>
      <c r="M473" t="n">
        <v>3</v>
      </c>
      <c r="N473" t="n">
        <v>84.27</v>
      </c>
      <c r="O473" t="n">
        <v>36924.87</v>
      </c>
      <c r="P473" t="n">
        <v>165.93</v>
      </c>
      <c r="Q473" t="n">
        <v>197.78</v>
      </c>
      <c r="R473" t="n">
        <v>30.03</v>
      </c>
      <c r="S473" t="n">
        <v>25.4</v>
      </c>
      <c r="T473" t="n">
        <v>1486.46</v>
      </c>
      <c r="U473" t="n">
        <v>0.85</v>
      </c>
      <c r="V473" t="n">
        <v>0.89</v>
      </c>
      <c r="W473" t="n">
        <v>2.95</v>
      </c>
      <c r="X473" t="n">
        <v>0.09</v>
      </c>
      <c r="Y473" t="n">
        <v>1</v>
      </c>
      <c r="Z473" t="n">
        <v>10</v>
      </c>
    </row>
    <row r="474">
      <c r="A474" t="n">
        <v>116</v>
      </c>
      <c r="B474" t="n">
        <v>125</v>
      </c>
      <c r="C474" t="inlineStr">
        <is>
          <t xml:space="preserve">CONCLUIDO	</t>
        </is>
      </c>
      <c r="D474" t="n">
        <v>7.4259</v>
      </c>
      <c r="E474" t="n">
        <v>13.47</v>
      </c>
      <c r="F474" t="n">
        <v>10.47</v>
      </c>
      <c r="G474" t="n">
        <v>125.68</v>
      </c>
      <c r="H474" t="n">
        <v>1.79</v>
      </c>
      <c r="I474" t="n">
        <v>5</v>
      </c>
      <c r="J474" t="n">
        <v>298.01</v>
      </c>
      <c r="K474" t="n">
        <v>58.47</v>
      </c>
      <c r="L474" t="n">
        <v>30</v>
      </c>
      <c r="M474" t="n">
        <v>3</v>
      </c>
      <c r="N474" t="n">
        <v>84.54000000000001</v>
      </c>
      <c r="O474" t="n">
        <v>36989.23</v>
      </c>
      <c r="P474" t="n">
        <v>166.18</v>
      </c>
      <c r="Q474" t="n">
        <v>197.75</v>
      </c>
      <c r="R474" t="n">
        <v>29.97</v>
      </c>
      <c r="S474" t="n">
        <v>25.4</v>
      </c>
      <c r="T474" t="n">
        <v>1455.94</v>
      </c>
      <c r="U474" t="n">
        <v>0.85</v>
      </c>
      <c r="V474" t="n">
        <v>0.89</v>
      </c>
      <c r="W474" t="n">
        <v>2.95</v>
      </c>
      <c r="X474" t="n">
        <v>0.08</v>
      </c>
      <c r="Y474" t="n">
        <v>1</v>
      </c>
      <c r="Z474" t="n">
        <v>10</v>
      </c>
    </row>
    <row r="475">
      <c r="A475" t="n">
        <v>117</v>
      </c>
      <c r="B475" t="n">
        <v>125</v>
      </c>
      <c r="C475" t="inlineStr">
        <is>
          <t xml:space="preserve">CONCLUIDO	</t>
        </is>
      </c>
      <c r="D475" t="n">
        <v>7.4244</v>
      </c>
      <c r="E475" t="n">
        <v>13.47</v>
      </c>
      <c r="F475" t="n">
        <v>10.48</v>
      </c>
      <c r="G475" t="n">
        <v>125.71</v>
      </c>
      <c r="H475" t="n">
        <v>1.8</v>
      </c>
      <c r="I475" t="n">
        <v>5</v>
      </c>
      <c r="J475" t="n">
        <v>298.54</v>
      </c>
      <c r="K475" t="n">
        <v>58.47</v>
      </c>
      <c r="L475" t="n">
        <v>30.25</v>
      </c>
      <c r="M475" t="n">
        <v>3</v>
      </c>
      <c r="N475" t="n">
        <v>84.81</v>
      </c>
      <c r="O475" t="n">
        <v>37053.7</v>
      </c>
      <c r="P475" t="n">
        <v>166.42</v>
      </c>
      <c r="Q475" t="n">
        <v>197.76</v>
      </c>
      <c r="R475" t="n">
        <v>30.15</v>
      </c>
      <c r="S475" t="n">
        <v>25.4</v>
      </c>
      <c r="T475" t="n">
        <v>1545.07</v>
      </c>
      <c r="U475" t="n">
        <v>0.84</v>
      </c>
      <c r="V475" t="n">
        <v>0.89</v>
      </c>
      <c r="W475" t="n">
        <v>2.95</v>
      </c>
      <c r="X475" t="n">
        <v>0.09</v>
      </c>
      <c r="Y475" t="n">
        <v>1</v>
      </c>
      <c r="Z475" t="n">
        <v>10</v>
      </c>
    </row>
    <row r="476">
      <c r="A476" t="n">
        <v>118</v>
      </c>
      <c r="B476" t="n">
        <v>125</v>
      </c>
      <c r="C476" t="inlineStr">
        <is>
          <t xml:space="preserve">CONCLUIDO	</t>
        </is>
      </c>
      <c r="D476" t="n">
        <v>7.4224</v>
      </c>
      <c r="E476" t="n">
        <v>13.47</v>
      </c>
      <c r="F476" t="n">
        <v>10.48</v>
      </c>
      <c r="G476" t="n">
        <v>125.76</v>
      </c>
      <c r="H476" t="n">
        <v>1.82</v>
      </c>
      <c r="I476" t="n">
        <v>5</v>
      </c>
      <c r="J476" t="n">
        <v>299.06</v>
      </c>
      <c r="K476" t="n">
        <v>58.47</v>
      </c>
      <c r="L476" t="n">
        <v>30.5</v>
      </c>
      <c r="M476" t="n">
        <v>3</v>
      </c>
      <c r="N476" t="n">
        <v>85.09</v>
      </c>
      <c r="O476" t="n">
        <v>37118.29</v>
      </c>
      <c r="P476" t="n">
        <v>166.67</v>
      </c>
      <c r="Q476" t="n">
        <v>197.75</v>
      </c>
      <c r="R476" t="n">
        <v>30.15</v>
      </c>
      <c r="S476" t="n">
        <v>25.4</v>
      </c>
      <c r="T476" t="n">
        <v>1547.79</v>
      </c>
      <c r="U476" t="n">
        <v>0.84</v>
      </c>
      <c r="V476" t="n">
        <v>0.89</v>
      </c>
      <c r="W476" t="n">
        <v>2.95</v>
      </c>
      <c r="X476" t="n">
        <v>0.09</v>
      </c>
      <c r="Y476" t="n">
        <v>1</v>
      </c>
      <c r="Z476" t="n">
        <v>10</v>
      </c>
    </row>
    <row r="477">
      <c r="A477" t="n">
        <v>119</v>
      </c>
      <c r="B477" t="n">
        <v>125</v>
      </c>
      <c r="C477" t="inlineStr">
        <is>
          <t xml:space="preserve">CONCLUIDO	</t>
        </is>
      </c>
      <c r="D477" t="n">
        <v>7.4231</v>
      </c>
      <c r="E477" t="n">
        <v>13.47</v>
      </c>
      <c r="F477" t="n">
        <v>10.48</v>
      </c>
      <c r="G477" t="n">
        <v>125.74</v>
      </c>
      <c r="H477" t="n">
        <v>1.83</v>
      </c>
      <c r="I477" t="n">
        <v>5</v>
      </c>
      <c r="J477" t="n">
        <v>299.59</v>
      </c>
      <c r="K477" t="n">
        <v>58.47</v>
      </c>
      <c r="L477" t="n">
        <v>30.75</v>
      </c>
      <c r="M477" t="n">
        <v>3</v>
      </c>
      <c r="N477" t="n">
        <v>85.36</v>
      </c>
      <c r="O477" t="n">
        <v>37183.12</v>
      </c>
      <c r="P477" t="n">
        <v>166.78</v>
      </c>
      <c r="Q477" t="n">
        <v>197.75</v>
      </c>
      <c r="R477" t="n">
        <v>30.16</v>
      </c>
      <c r="S477" t="n">
        <v>25.4</v>
      </c>
      <c r="T477" t="n">
        <v>1548.82</v>
      </c>
      <c r="U477" t="n">
        <v>0.84</v>
      </c>
      <c r="V477" t="n">
        <v>0.89</v>
      </c>
      <c r="W477" t="n">
        <v>2.95</v>
      </c>
      <c r="X477" t="n">
        <v>0.09</v>
      </c>
      <c r="Y477" t="n">
        <v>1</v>
      </c>
      <c r="Z477" t="n">
        <v>10</v>
      </c>
    </row>
    <row r="478">
      <c r="A478" t="n">
        <v>120</v>
      </c>
      <c r="B478" t="n">
        <v>125</v>
      </c>
      <c r="C478" t="inlineStr">
        <is>
          <t xml:space="preserve">CONCLUIDO	</t>
        </is>
      </c>
      <c r="D478" t="n">
        <v>7.4238</v>
      </c>
      <c r="E478" t="n">
        <v>13.47</v>
      </c>
      <c r="F478" t="n">
        <v>10.48</v>
      </c>
      <c r="G478" t="n">
        <v>125.73</v>
      </c>
      <c r="H478" t="n">
        <v>1.84</v>
      </c>
      <c r="I478" t="n">
        <v>5</v>
      </c>
      <c r="J478" t="n">
        <v>300.11</v>
      </c>
      <c r="K478" t="n">
        <v>58.47</v>
      </c>
      <c r="L478" t="n">
        <v>31</v>
      </c>
      <c r="M478" t="n">
        <v>3</v>
      </c>
      <c r="N478" t="n">
        <v>85.64</v>
      </c>
      <c r="O478" t="n">
        <v>37247.94</v>
      </c>
      <c r="P478" t="n">
        <v>166.9</v>
      </c>
      <c r="Q478" t="n">
        <v>197.76</v>
      </c>
      <c r="R478" t="n">
        <v>30.02</v>
      </c>
      <c r="S478" t="n">
        <v>25.4</v>
      </c>
      <c r="T478" t="n">
        <v>1479.19</v>
      </c>
      <c r="U478" t="n">
        <v>0.85</v>
      </c>
      <c r="V478" t="n">
        <v>0.89</v>
      </c>
      <c r="W478" t="n">
        <v>2.95</v>
      </c>
      <c r="X478" t="n">
        <v>0.09</v>
      </c>
      <c r="Y478" t="n">
        <v>1</v>
      </c>
      <c r="Z478" t="n">
        <v>10</v>
      </c>
    </row>
    <row r="479">
      <c r="A479" t="n">
        <v>121</v>
      </c>
      <c r="B479" t="n">
        <v>125</v>
      </c>
      <c r="C479" t="inlineStr">
        <is>
          <t xml:space="preserve">CONCLUIDO	</t>
        </is>
      </c>
      <c r="D479" t="n">
        <v>7.4268</v>
      </c>
      <c r="E479" t="n">
        <v>13.46</v>
      </c>
      <c r="F479" t="n">
        <v>10.47</v>
      </c>
      <c r="G479" t="n">
        <v>125.66</v>
      </c>
      <c r="H479" t="n">
        <v>1.85</v>
      </c>
      <c r="I479" t="n">
        <v>5</v>
      </c>
      <c r="J479" t="n">
        <v>300.64</v>
      </c>
      <c r="K479" t="n">
        <v>58.47</v>
      </c>
      <c r="L479" t="n">
        <v>31.25</v>
      </c>
      <c r="M479" t="n">
        <v>3</v>
      </c>
      <c r="N479" t="n">
        <v>85.91</v>
      </c>
      <c r="O479" t="n">
        <v>37312.88</v>
      </c>
      <c r="P479" t="n">
        <v>166.92</v>
      </c>
      <c r="Q479" t="n">
        <v>197.76</v>
      </c>
      <c r="R479" t="n">
        <v>29.92</v>
      </c>
      <c r="S479" t="n">
        <v>25.4</v>
      </c>
      <c r="T479" t="n">
        <v>1432.87</v>
      </c>
      <c r="U479" t="n">
        <v>0.85</v>
      </c>
      <c r="V479" t="n">
        <v>0.89</v>
      </c>
      <c r="W479" t="n">
        <v>2.95</v>
      </c>
      <c r="X479" t="n">
        <v>0.08</v>
      </c>
      <c r="Y479" t="n">
        <v>1</v>
      </c>
      <c r="Z479" t="n">
        <v>10</v>
      </c>
    </row>
    <row r="480">
      <c r="A480" t="n">
        <v>122</v>
      </c>
      <c r="B480" t="n">
        <v>125</v>
      </c>
      <c r="C480" t="inlineStr">
        <is>
          <t xml:space="preserve">CONCLUIDO	</t>
        </is>
      </c>
      <c r="D480" t="n">
        <v>7.4268</v>
      </c>
      <c r="E480" t="n">
        <v>13.46</v>
      </c>
      <c r="F480" t="n">
        <v>10.47</v>
      </c>
      <c r="G480" t="n">
        <v>125.66</v>
      </c>
      <c r="H480" t="n">
        <v>1.86</v>
      </c>
      <c r="I480" t="n">
        <v>5</v>
      </c>
      <c r="J480" t="n">
        <v>301.17</v>
      </c>
      <c r="K480" t="n">
        <v>58.47</v>
      </c>
      <c r="L480" t="n">
        <v>31.5</v>
      </c>
      <c r="M480" t="n">
        <v>3</v>
      </c>
      <c r="N480" t="n">
        <v>86.19</v>
      </c>
      <c r="O480" t="n">
        <v>37377.94</v>
      </c>
      <c r="P480" t="n">
        <v>167.06</v>
      </c>
      <c r="Q480" t="n">
        <v>197.75</v>
      </c>
      <c r="R480" t="n">
        <v>29.92</v>
      </c>
      <c r="S480" t="n">
        <v>25.4</v>
      </c>
      <c r="T480" t="n">
        <v>1429.75</v>
      </c>
      <c r="U480" t="n">
        <v>0.85</v>
      </c>
      <c r="V480" t="n">
        <v>0.89</v>
      </c>
      <c r="W480" t="n">
        <v>2.95</v>
      </c>
      <c r="X480" t="n">
        <v>0.08</v>
      </c>
      <c r="Y480" t="n">
        <v>1</v>
      </c>
      <c r="Z480" t="n">
        <v>10</v>
      </c>
    </row>
    <row r="481">
      <c r="A481" t="n">
        <v>123</v>
      </c>
      <c r="B481" t="n">
        <v>125</v>
      </c>
      <c r="C481" t="inlineStr">
        <is>
          <t xml:space="preserve">CONCLUIDO	</t>
        </is>
      </c>
      <c r="D481" t="n">
        <v>7.4256</v>
      </c>
      <c r="E481" t="n">
        <v>13.47</v>
      </c>
      <c r="F481" t="n">
        <v>10.47</v>
      </c>
      <c r="G481" t="n">
        <v>125.69</v>
      </c>
      <c r="H481" t="n">
        <v>1.87</v>
      </c>
      <c r="I481" t="n">
        <v>5</v>
      </c>
      <c r="J481" t="n">
        <v>301.69</v>
      </c>
      <c r="K481" t="n">
        <v>58.47</v>
      </c>
      <c r="L481" t="n">
        <v>31.75</v>
      </c>
      <c r="M481" t="n">
        <v>3</v>
      </c>
      <c r="N481" t="n">
        <v>86.47</v>
      </c>
      <c r="O481" t="n">
        <v>37443.11</v>
      </c>
      <c r="P481" t="n">
        <v>167.23</v>
      </c>
      <c r="Q481" t="n">
        <v>197.75</v>
      </c>
      <c r="R481" t="n">
        <v>29.99</v>
      </c>
      <c r="S481" t="n">
        <v>25.4</v>
      </c>
      <c r="T481" t="n">
        <v>1466.74</v>
      </c>
      <c r="U481" t="n">
        <v>0.85</v>
      </c>
      <c r="V481" t="n">
        <v>0.89</v>
      </c>
      <c r="W481" t="n">
        <v>2.95</v>
      </c>
      <c r="X481" t="n">
        <v>0.08</v>
      </c>
      <c r="Y481" t="n">
        <v>1</v>
      </c>
      <c r="Z481" t="n">
        <v>10</v>
      </c>
    </row>
    <row r="482">
      <c r="A482" t="n">
        <v>124</v>
      </c>
      <c r="B482" t="n">
        <v>125</v>
      </c>
      <c r="C482" t="inlineStr">
        <is>
          <t xml:space="preserve">CONCLUIDO	</t>
        </is>
      </c>
      <c r="D482" t="n">
        <v>7.4285</v>
      </c>
      <c r="E482" t="n">
        <v>13.46</v>
      </c>
      <c r="F482" t="n">
        <v>10.47</v>
      </c>
      <c r="G482" t="n">
        <v>125.62</v>
      </c>
      <c r="H482" t="n">
        <v>1.89</v>
      </c>
      <c r="I482" t="n">
        <v>5</v>
      </c>
      <c r="J482" t="n">
        <v>302.22</v>
      </c>
      <c r="K482" t="n">
        <v>58.47</v>
      </c>
      <c r="L482" t="n">
        <v>32</v>
      </c>
      <c r="M482" t="n">
        <v>3</v>
      </c>
      <c r="N482" t="n">
        <v>86.75</v>
      </c>
      <c r="O482" t="n">
        <v>37508.41</v>
      </c>
      <c r="P482" t="n">
        <v>167.28</v>
      </c>
      <c r="Q482" t="n">
        <v>197.75</v>
      </c>
      <c r="R482" t="n">
        <v>29.83</v>
      </c>
      <c r="S482" t="n">
        <v>25.4</v>
      </c>
      <c r="T482" t="n">
        <v>1384.09</v>
      </c>
      <c r="U482" t="n">
        <v>0.85</v>
      </c>
      <c r="V482" t="n">
        <v>0.89</v>
      </c>
      <c r="W482" t="n">
        <v>2.95</v>
      </c>
      <c r="X482" t="n">
        <v>0.08</v>
      </c>
      <c r="Y482" t="n">
        <v>1</v>
      </c>
      <c r="Z482" t="n">
        <v>10</v>
      </c>
    </row>
    <row r="483">
      <c r="A483" t="n">
        <v>125</v>
      </c>
      <c r="B483" t="n">
        <v>125</v>
      </c>
      <c r="C483" t="inlineStr">
        <is>
          <t xml:space="preserve">CONCLUIDO	</t>
        </is>
      </c>
      <c r="D483" t="n">
        <v>7.4311</v>
      </c>
      <c r="E483" t="n">
        <v>13.46</v>
      </c>
      <c r="F483" t="n">
        <v>10.46</v>
      </c>
      <c r="G483" t="n">
        <v>125.57</v>
      </c>
      <c r="H483" t="n">
        <v>1.9</v>
      </c>
      <c r="I483" t="n">
        <v>5</v>
      </c>
      <c r="J483" t="n">
        <v>302.75</v>
      </c>
      <c r="K483" t="n">
        <v>58.47</v>
      </c>
      <c r="L483" t="n">
        <v>32.25</v>
      </c>
      <c r="M483" t="n">
        <v>3</v>
      </c>
      <c r="N483" t="n">
        <v>87.03</v>
      </c>
      <c r="O483" t="n">
        <v>37573.82</v>
      </c>
      <c r="P483" t="n">
        <v>167.21</v>
      </c>
      <c r="Q483" t="n">
        <v>197.75</v>
      </c>
      <c r="R483" t="n">
        <v>29.73</v>
      </c>
      <c r="S483" t="n">
        <v>25.4</v>
      </c>
      <c r="T483" t="n">
        <v>1336</v>
      </c>
      <c r="U483" t="n">
        <v>0.85</v>
      </c>
      <c r="V483" t="n">
        <v>0.89</v>
      </c>
      <c r="W483" t="n">
        <v>2.94</v>
      </c>
      <c r="X483" t="n">
        <v>0.07000000000000001</v>
      </c>
      <c r="Y483" t="n">
        <v>1</v>
      </c>
      <c r="Z483" t="n">
        <v>10</v>
      </c>
    </row>
    <row r="484">
      <c r="A484" t="n">
        <v>126</v>
      </c>
      <c r="B484" t="n">
        <v>125</v>
      </c>
      <c r="C484" t="inlineStr">
        <is>
          <t xml:space="preserve">CONCLUIDO	</t>
        </is>
      </c>
      <c r="D484" t="n">
        <v>7.4279</v>
      </c>
      <c r="E484" t="n">
        <v>13.46</v>
      </c>
      <c r="F484" t="n">
        <v>10.47</v>
      </c>
      <c r="G484" t="n">
        <v>125.64</v>
      </c>
      <c r="H484" t="n">
        <v>1.91</v>
      </c>
      <c r="I484" t="n">
        <v>5</v>
      </c>
      <c r="J484" t="n">
        <v>303.28</v>
      </c>
      <c r="K484" t="n">
        <v>58.47</v>
      </c>
      <c r="L484" t="n">
        <v>32.5</v>
      </c>
      <c r="M484" t="n">
        <v>3</v>
      </c>
      <c r="N484" t="n">
        <v>87.31</v>
      </c>
      <c r="O484" t="n">
        <v>37639.36</v>
      </c>
      <c r="P484" t="n">
        <v>167.42</v>
      </c>
      <c r="Q484" t="n">
        <v>197.76</v>
      </c>
      <c r="R484" t="n">
        <v>29.82</v>
      </c>
      <c r="S484" t="n">
        <v>25.4</v>
      </c>
      <c r="T484" t="n">
        <v>1381.59</v>
      </c>
      <c r="U484" t="n">
        <v>0.85</v>
      </c>
      <c r="V484" t="n">
        <v>0.89</v>
      </c>
      <c r="W484" t="n">
        <v>2.95</v>
      </c>
      <c r="X484" t="n">
        <v>0.08</v>
      </c>
      <c r="Y484" t="n">
        <v>1</v>
      </c>
      <c r="Z484" t="n">
        <v>10</v>
      </c>
    </row>
    <row r="485">
      <c r="A485" t="n">
        <v>127</v>
      </c>
      <c r="B485" t="n">
        <v>125</v>
      </c>
      <c r="C485" t="inlineStr">
        <is>
          <t xml:space="preserve">CONCLUIDO	</t>
        </is>
      </c>
      <c r="D485" t="n">
        <v>7.4287</v>
      </c>
      <c r="E485" t="n">
        <v>13.46</v>
      </c>
      <c r="F485" t="n">
        <v>10.47</v>
      </c>
      <c r="G485" t="n">
        <v>125.62</v>
      </c>
      <c r="H485" t="n">
        <v>1.92</v>
      </c>
      <c r="I485" t="n">
        <v>5</v>
      </c>
      <c r="J485" t="n">
        <v>303.82</v>
      </c>
      <c r="K485" t="n">
        <v>58.47</v>
      </c>
      <c r="L485" t="n">
        <v>32.75</v>
      </c>
      <c r="M485" t="n">
        <v>3</v>
      </c>
      <c r="N485" t="n">
        <v>87.59</v>
      </c>
      <c r="O485" t="n">
        <v>37705.01</v>
      </c>
      <c r="P485" t="n">
        <v>167.49</v>
      </c>
      <c r="Q485" t="n">
        <v>197.77</v>
      </c>
      <c r="R485" t="n">
        <v>29.82</v>
      </c>
      <c r="S485" t="n">
        <v>25.4</v>
      </c>
      <c r="T485" t="n">
        <v>1382.57</v>
      </c>
      <c r="U485" t="n">
        <v>0.85</v>
      </c>
      <c r="V485" t="n">
        <v>0.89</v>
      </c>
      <c r="W485" t="n">
        <v>2.95</v>
      </c>
      <c r="X485" t="n">
        <v>0.08</v>
      </c>
      <c r="Y485" t="n">
        <v>1</v>
      </c>
      <c r="Z485" t="n">
        <v>10</v>
      </c>
    </row>
    <row r="486">
      <c r="A486" t="n">
        <v>128</v>
      </c>
      <c r="B486" t="n">
        <v>125</v>
      </c>
      <c r="C486" t="inlineStr">
        <is>
          <t xml:space="preserve">CONCLUIDO	</t>
        </is>
      </c>
      <c r="D486" t="n">
        <v>7.4285</v>
      </c>
      <c r="E486" t="n">
        <v>13.46</v>
      </c>
      <c r="F486" t="n">
        <v>10.47</v>
      </c>
      <c r="G486" t="n">
        <v>125.62</v>
      </c>
      <c r="H486" t="n">
        <v>1.93</v>
      </c>
      <c r="I486" t="n">
        <v>5</v>
      </c>
      <c r="J486" t="n">
        <v>304.35</v>
      </c>
      <c r="K486" t="n">
        <v>58.47</v>
      </c>
      <c r="L486" t="n">
        <v>33</v>
      </c>
      <c r="M486" t="n">
        <v>3</v>
      </c>
      <c r="N486" t="n">
        <v>87.88</v>
      </c>
      <c r="O486" t="n">
        <v>37770.79</v>
      </c>
      <c r="P486" t="n">
        <v>167.63</v>
      </c>
      <c r="Q486" t="n">
        <v>197.75</v>
      </c>
      <c r="R486" t="n">
        <v>29.89</v>
      </c>
      <c r="S486" t="n">
        <v>25.4</v>
      </c>
      <c r="T486" t="n">
        <v>1414.85</v>
      </c>
      <c r="U486" t="n">
        <v>0.85</v>
      </c>
      <c r="V486" t="n">
        <v>0.89</v>
      </c>
      <c r="W486" t="n">
        <v>2.95</v>
      </c>
      <c r="X486" t="n">
        <v>0.08</v>
      </c>
      <c r="Y486" t="n">
        <v>1</v>
      </c>
      <c r="Z486" t="n">
        <v>10</v>
      </c>
    </row>
    <row r="487">
      <c r="A487" t="n">
        <v>129</v>
      </c>
      <c r="B487" t="n">
        <v>125</v>
      </c>
      <c r="C487" t="inlineStr">
        <is>
          <t xml:space="preserve">CONCLUIDO	</t>
        </is>
      </c>
      <c r="D487" t="n">
        <v>7.4282</v>
      </c>
      <c r="E487" t="n">
        <v>13.46</v>
      </c>
      <c r="F487" t="n">
        <v>10.47</v>
      </c>
      <c r="G487" t="n">
        <v>125.63</v>
      </c>
      <c r="H487" t="n">
        <v>1.94</v>
      </c>
      <c r="I487" t="n">
        <v>5</v>
      </c>
      <c r="J487" t="n">
        <v>304.88</v>
      </c>
      <c r="K487" t="n">
        <v>58.47</v>
      </c>
      <c r="L487" t="n">
        <v>33.25</v>
      </c>
      <c r="M487" t="n">
        <v>3</v>
      </c>
      <c r="N487" t="n">
        <v>88.16</v>
      </c>
      <c r="O487" t="n">
        <v>37836.69</v>
      </c>
      <c r="P487" t="n">
        <v>167.61</v>
      </c>
      <c r="Q487" t="n">
        <v>197.75</v>
      </c>
      <c r="R487" t="n">
        <v>29.93</v>
      </c>
      <c r="S487" t="n">
        <v>25.4</v>
      </c>
      <c r="T487" t="n">
        <v>1434.77</v>
      </c>
      <c r="U487" t="n">
        <v>0.85</v>
      </c>
      <c r="V487" t="n">
        <v>0.89</v>
      </c>
      <c r="W487" t="n">
        <v>2.94</v>
      </c>
      <c r="X487" t="n">
        <v>0.08</v>
      </c>
      <c r="Y487" t="n">
        <v>1</v>
      </c>
      <c r="Z487" t="n">
        <v>10</v>
      </c>
    </row>
    <row r="488">
      <c r="A488" t="n">
        <v>130</v>
      </c>
      <c r="B488" t="n">
        <v>125</v>
      </c>
      <c r="C488" t="inlineStr">
        <is>
          <t xml:space="preserve">CONCLUIDO	</t>
        </is>
      </c>
      <c r="D488" t="n">
        <v>7.4279</v>
      </c>
      <c r="E488" t="n">
        <v>13.46</v>
      </c>
      <c r="F488" t="n">
        <v>10.47</v>
      </c>
      <c r="G488" t="n">
        <v>125.64</v>
      </c>
      <c r="H488" t="n">
        <v>1.95</v>
      </c>
      <c r="I488" t="n">
        <v>5</v>
      </c>
      <c r="J488" t="n">
        <v>305.42</v>
      </c>
      <c r="K488" t="n">
        <v>58.47</v>
      </c>
      <c r="L488" t="n">
        <v>33.5</v>
      </c>
      <c r="M488" t="n">
        <v>3</v>
      </c>
      <c r="N488" t="n">
        <v>88.45</v>
      </c>
      <c r="O488" t="n">
        <v>37902.71</v>
      </c>
      <c r="P488" t="n">
        <v>167.71</v>
      </c>
      <c r="Q488" t="n">
        <v>197.75</v>
      </c>
      <c r="R488" t="n">
        <v>29.92</v>
      </c>
      <c r="S488" t="n">
        <v>25.4</v>
      </c>
      <c r="T488" t="n">
        <v>1428.77</v>
      </c>
      <c r="U488" t="n">
        <v>0.85</v>
      </c>
      <c r="V488" t="n">
        <v>0.89</v>
      </c>
      <c r="W488" t="n">
        <v>2.95</v>
      </c>
      <c r="X488" t="n">
        <v>0.08</v>
      </c>
      <c r="Y488" t="n">
        <v>1</v>
      </c>
      <c r="Z488" t="n">
        <v>10</v>
      </c>
    </row>
    <row r="489">
      <c r="A489" t="n">
        <v>131</v>
      </c>
      <c r="B489" t="n">
        <v>125</v>
      </c>
      <c r="C489" t="inlineStr">
        <is>
          <t xml:space="preserve">CONCLUIDO	</t>
        </is>
      </c>
      <c r="D489" t="n">
        <v>7.4273</v>
      </c>
      <c r="E489" t="n">
        <v>13.46</v>
      </c>
      <c r="F489" t="n">
        <v>10.47</v>
      </c>
      <c r="G489" t="n">
        <v>125.65</v>
      </c>
      <c r="H489" t="n">
        <v>1.97</v>
      </c>
      <c r="I489" t="n">
        <v>5</v>
      </c>
      <c r="J489" t="n">
        <v>305.96</v>
      </c>
      <c r="K489" t="n">
        <v>58.47</v>
      </c>
      <c r="L489" t="n">
        <v>33.75</v>
      </c>
      <c r="M489" t="n">
        <v>3</v>
      </c>
      <c r="N489" t="n">
        <v>88.73</v>
      </c>
      <c r="O489" t="n">
        <v>37968.85</v>
      </c>
      <c r="P489" t="n">
        <v>167.72</v>
      </c>
      <c r="Q489" t="n">
        <v>197.75</v>
      </c>
      <c r="R489" t="n">
        <v>29.88</v>
      </c>
      <c r="S489" t="n">
        <v>25.4</v>
      </c>
      <c r="T489" t="n">
        <v>1413.45</v>
      </c>
      <c r="U489" t="n">
        <v>0.85</v>
      </c>
      <c r="V489" t="n">
        <v>0.89</v>
      </c>
      <c r="W489" t="n">
        <v>2.95</v>
      </c>
      <c r="X489" t="n">
        <v>0.08</v>
      </c>
      <c r="Y489" t="n">
        <v>1</v>
      </c>
      <c r="Z489" t="n">
        <v>10</v>
      </c>
    </row>
    <row r="490">
      <c r="A490" t="n">
        <v>132</v>
      </c>
      <c r="B490" t="n">
        <v>125</v>
      </c>
      <c r="C490" t="inlineStr">
        <is>
          <t xml:space="preserve">CONCLUIDO	</t>
        </is>
      </c>
      <c r="D490" t="n">
        <v>7.4282</v>
      </c>
      <c r="E490" t="n">
        <v>13.46</v>
      </c>
      <c r="F490" t="n">
        <v>10.47</v>
      </c>
      <c r="G490" t="n">
        <v>125.63</v>
      </c>
      <c r="H490" t="n">
        <v>1.98</v>
      </c>
      <c r="I490" t="n">
        <v>5</v>
      </c>
      <c r="J490" t="n">
        <v>306.49</v>
      </c>
      <c r="K490" t="n">
        <v>58.47</v>
      </c>
      <c r="L490" t="n">
        <v>34</v>
      </c>
      <c r="M490" t="n">
        <v>3</v>
      </c>
      <c r="N490" t="n">
        <v>89.02</v>
      </c>
      <c r="O490" t="n">
        <v>38035.12</v>
      </c>
      <c r="P490" t="n">
        <v>167.66</v>
      </c>
      <c r="Q490" t="n">
        <v>197.75</v>
      </c>
      <c r="R490" t="n">
        <v>29.85</v>
      </c>
      <c r="S490" t="n">
        <v>25.4</v>
      </c>
      <c r="T490" t="n">
        <v>1397</v>
      </c>
      <c r="U490" t="n">
        <v>0.85</v>
      </c>
      <c r="V490" t="n">
        <v>0.89</v>
      </c>
      <c r="W490" t="n">
        <v>2.95</v>
      </c>
      <c r="X490" t="n">
        <v>0.08</v>
      </c>
      <c r="Y490" t="n">
        <v>1</v>
      </c>
      <c r="Z490" t="n">
        <v>10</v>
      </c>
    </row>
    <row r="491">
      <c r="A491" t="n">
        <v>133</v>
      </c>
      <c r="B491" t="n">
        <v>125</v>
      </c>
      <c r="C491" t="inlineStr">
        <is>
          <t xml:space="preserve">CONCLUIDO	</t>
        </is>
      </c>
      <c r="D491" t="n">
        <v>7.4293</v>
      </c>
      <c r="E491" t="n">
        <v>13.46</v>
      </c>
      <c r="F491" t="n">
        <v>10.47</v>
      </c>
      <c r="G491" t="n">
        <v>125.61</v>
      </c>
      <c r="H491" t="n">
        <v>1.99</v>
      </c>
      <c r="I491" t="n">
        <v>5</v>
      </c>
      <c r="J491" t="n">
        <v>307.03</v>
      </c>
      <c r="K491" t="n">
        <v>58.47</v>
      </c>
      <c r="L491" t="n">
        <v>34.25</v>
      </c>
      <c r="M491" t="n">
        <v>3</v>
      </c>
      <c r="N491" t="n">
        <v>89.31</v>
      </c>
      <c r="O491" t="n">
        <v>38101.52</v>
      </c>
      <c r="P491" t="n">
        <v>167.73</v>
      </c>
      <c r="Q491" t="n">
        <v>197.75</v>
      </c>
      <c r="R491" t="n">
        <v>29.82</v>
      </c>
      <c r="S491" t="n">
        <v>25.4</v>
      </c>
      <c r="T491" t="n">
        <v>1378.93</v>
      </c>
      <c r="U491" t="n">
        <v>0.85</v>
      </c>
      <c r="V491" t="n">
        <v>0.89</v>
      </c>
      <c r="W491" t="n">
        <v>2.95</v>
      </c>
      <c r="X491" t="n">
        <v>0.08</v>
      </c>
      <c r="Y491" t="n">
        <v>1</v>
      </c>
      <c r="Z491" t="n">
        <v>10</v>
      </c>
    </row>
    <row r="492">
      <c r="A492" t="n">
        <v>134</v>
      </c>
      <c r="B492" t="n">
        <v>125</v>
      </c>
      <c r="C492" t="inlineStr">
        <is>
          <t xml:space="preserve">CONCLUIDO	</t>
        </is>
      </c>
      <c r="D492" t="n">
        <v>7.4313</v>
      </c>
      <c r="E492" t="n">
        <v>13.46</v>
      </c>
      <c r="F492" t="n">
        <v>10.46</v>
      </c>
      <c r="G492" t="n">
        <v>125.56</v>
      </c>
      <c r="H492" t="n">
        <v>2</v>
      </c>
      <c r="I492" t="n">
        <v>5</v>
      </c>
      <c r="J492" t="n">
        <v>307.57</v>
      </c>
      <c r="K492" t="n">
        <v>58.47</v>
      </c>
      <c r="L492" t="n">
        <v>34.5</v>
      </c>
      <c r="M492" t="n">
        <v>3</v>
      </c>
      <c r="N492" t="n">
        <v>89.59999999999999</v>
      </c>
      <c r="O492" t="n">
        <v>38168.04</v>
      </c>
      <c r="P492" t="n">
        <v>167.6</v>
      </c>
      <c r="Q492" t="n">
        <v>197.75</v>
      </c>
      <c r="R492" t="n">
        <v>29.7</v>
      </c>
      <c r="S492" t="n">
        <v>25.4</v>
      </c>
      <c r="T492" t="n">
        <v>1319.07</v>
      </c>
      <c r="U492" t="n">
        <v>0.86</v>
      </c>
      <c r="V492" t="n">
        <v>0.89</v>
      </c>
      <c r="W492" t="n">
        <v>2.95</v>
      </c>
      <c r="X492" t="n">
        <v>0.07000000000000001</v>
      </c>
      <c r="Y492" t="n">
        <v>1</v>
      </c>
      <c r="Z492" t="n">
        <v>10</v>
      </c>
    </row>
    <row r="493">
      <c r="A493" t="n">
        <v>135</v>
      </c>
      <c r="B493" t="n">
        <v>125</v>
      </c>
      <c r="C493" t="inlineStr">
        <is>
          <t xml:space="preserve">CONCLUIDO	</t>
        </is>
      </c>
      <c r="D493" t="n">
        <v>7.4297</v>
      </c>
      <c r="E493" t="n">
        <v>13.46</v>
      </c>
      <c r="F493" t="n">
        <v>10.47</v>
      </c>
      <c r="G493" t="n">
        <v>125.6</v>
      </c>
      <c r="H493" t="n">
        <v>2.01</v>
      </c>
      <c r="I493" t="n">
        <v>5</v>
      </c>
      <c r="J493" t="n">
        <v>308.11</v>
      </c>
      <c r="K493" t="n">
        <v>58.47</v>
      </c>
      <c r="L493" t="n">
        <v>34.75</v>
      </c>
      <c r="M493" t="n">
        <v>3</v>
      </c>
      <c r="N493" t="n">
        <v>89.89</v>
      </c>
      <c r="O493" t="n">
        <v>38234.68</v>
      </c>
      <c r="P493" t="n">
        <v>167.63</v>
      </c>
      <c r="Q493" t="n">
        <v>197.76</v>
      </c>
      <c r="R493" t="n">
        <v>29.82</v>
      </c>
      <c r="S493" t="n">
        <v>25.4</v>
      </c>
      <c r="T493" t="n">
        <v>1382.59</v>
      </c>
      <c r="U493" t="n">
        <v>0.85</v>
      </c>
      <c r="V493" t="n">
        <v>0.89</v>
      </c>
      <c r="W493" t="n">
        <v>2.94</v>
      </c>
      <c r="X493" t="n">
        <v>0.08</v>
      </c>
      <c r="Y493" t="n">
        <v>1</v>
      </c>
      <c r="Z493" t="n">
        <v>10</v>
      </c>
    </row>
    <row r="494">
      <c r="A494" t="n">
        <v>136</v>
      </c>
      <c r="B494" t="n">
        <v>125</v>
      </c>
      <c r="C494" t="inlineStr">
        <is>
          <t xml:space="preserve">CONCLUIDO	</t>
        </is>
      </c>
      <c r="D494" t="n">
        <v>7.4297</v>
      </c>
      <c r="E494" t="n">
        <v>13.46</v>
      </c>
      <c r="F494" t="n">
        <v>10.47</v>
      </c>
      <c r="G494" t="n">
        <v>125.6</v>
      </c>
      <c r="H494" t="n">
        <v>2.02</v>
      </c>
      <c r="I494" t="n">
        <v>5</v>
      </c>
      <c r="J494" t="n">
        <v>308.65</v>
      </c>
      <c r="K494" t="n">
        <v>58.47</v>
      </c>
      <c r="L494" t="n">
        <v>35</v>
      </c>
      <c r="M494" t="n">
        <v>3</v>
      </c>
      <c r="N494" t="n">
        <v>90.18000000000001</v>
      </c>
      <c r="O494" t="n">
        <v>38301.46</v>
      </c>
      <c r="P494" t="n">
        <v>167.58</v>
      </c>
      <c r="Q494" t="n">
        <v>197.75</v>
      </c>
      <c r="R494" t="n">
        <v>29.8</v>
      </c>
      <c r="S494" t="n">
        <v>25.4</v>
      </c>
      <c r="T494" t="n">
        <v>1372.33</v>
      </c>
      <c r="U494" t="n">
        <v>0.85</v>
      </c>
      <c r="V494" t="n">
        <v>0.89</v>
      </c>
      <c r="W494" t="n">
        <v>2.95</v>
      </c>
      <c r="X494" t="n">
        <v>0.08</v>
      </c>
      <c r="Y494" t="n">
        <v>1</v>
      </c>
      <c r="Z494" t="n">
        <v>10</v>
      </c>
    </row>
    <row r="495">
      <c r="A495" t="n">
        <v>137</v>
      </c>
      <c r="B495" t="n">
        <v>125</v>
      </c>
      <c r="C495" t="inlineStr">
        <is>
          <t xml:space="preserve">CONCLUIDO	</t>
        </is>
      </c>
      <c r="D495" t="n">
        <v>7.4331</v>
      </c>
      <c r="E495" t="n">
        <v>13.45</v>
      </c>
      <c r="F495" t="n">
        <v>10.46</v>
      </c>
      <c r="G495" t="n">
        <v>125.52</v>
      </c>
      <c r="H495" t="n">
        <v>2.03</v>
      </c>
      <c r="I495" t="n">
        <v>5</v>
      </c>
      <c r="J495" t="n">
        <v>309.2</v>
      </c>
      <c r="K495" t="n">
        <v>58.47</v>
      </c>
      <c r="L495" t="n">
        <v>35.25</v>
      </c>
      <c r="M495" t="n">
        <v>3</v>
      </c>
      <c r="N495" t="n">
        <v>90.47</v>
      </c>
      <c r="O495" t="n">
        <v>38368.36</v>
      </c>
      <c r="P495" t="n">
        <v>167.41</v>
      </c>
      <c r="Q495" t="n">
        <v>197.75</v>
      </c>
      <c r="R495" t="n">
        <v>29.59</v>
      </c>
      <c r="S495" t="n">
        <v>25.4</v>
      </c>
      <c r="T495" t="n">
        <v>1266.99</v>
      </c>
      <c r="U495" t="n">
        <v>0.86</v>
      </c>
      <c r="V495" t="n">
        <v>0.89</v>
      </c>
      <c r="W495" t="n">
        <v>2.95</v>
      </c>
      <c r="X495" t="n">
        <v>0.07000000000000001</v>
      </c>
      <c r="Y495" t="n">
        <v>1</v>
      </c>
      <c r="Z495" t="n">
        <v>10</v>
      </c>
    </row>
    <row r="496">
      <c r="A496" t="n">
        <v>138</v>
      </c>
      <c r="B496" t="n">
        <v>125</v>
      </c>
      <c r="C496" t="inlineStr">
        <is>
          <t xml:space="preserve">CONCLUIDO	</t>
        </is>
      </c>
      <c r="D496" t="n">
        <v>7.431</v>
      </c>
      <c r="E496" t="n">
        <v>13.46</v>
      </c>
      <c r="F496" t="n">
        <v>10.46</v>
      </c>
      <c r="G496" t="n">
        <v>125.57</v>
      </c>
      <c r="H496" t="n">
        <v>2.04</v>
      </c>
      <c r="I496" t="n">
        <v>5</v>
      </c>
      <c r="J496" t="n">
        <v>309.74</v>
      </c>
      <c r="K496" t="n">
        <v>58.47</v>
      </c>
      <c r="L496" t="n">
        <v>35.5</v>
      </c>
      <c r="M496" t="n">
        <v>3</v>
      </c>
      <c r="N496" t="n">
        <v>90.77</v>
      </c>
      <c r="O496" t="n">
        <v>38435.39</v>
      </c>
      <c r="P496" t="n">
        <v>167.4</v>
      </c>
      <c r="Q496" t="n">
        <v>197.75</v>
      </c>
      <c r="R496" t="n">
        <v>29.69</v>
      </c>
      <c r="S496" t="n">
        <v>25.4</v>
      </c>
      <c r="T496" t="n">
        <v>1313.87</v>
      </c>
      <c r="U496" t="n">
        <v>0.86</v>
      </c>
      <c r="V496" t="n">
        <v>0.89</v>
      </c>
      <c r="W496" t="n">
        <v>2.95</v>
      </c>
      <c r="X496" t="n">
        <v>0.07000000000000001</v>
      </c>
      <c r="Y496" t="n">
        <v>1</v>
      </c>
      <c r="Z496" t="n">
        <v>10</v>
      </c>
    </row>
    <row r="497">
      <c r="A497" t="n">
        <v>139</v>
      </c>
      <c r="B497" t="n">
        <v>125</v>
      </c>
      <c r="C497" t="inlineStr">
        <is>
          <t xml:space="preserve">CONCLUIDO	</t>
        </is>
      </c>
      <c r="D497" t="n">
        <v>7.4305</v>
      </c>
      <c r="E497" t="n">
        <v>13.46</v>
      </c>
      <c r="F497" t="n">
        <v>10.46</v>
      </c>
      <c r="G497" t="n">
        <v>125.58</v>
      </c>
      <c r="H497" t="n">
        <v>2.05</v>
      </c>
      <c r="I497" t="n">
        <v>5</v>
      </c>
      <c r="J497" t="n">
        <v>310.28</v>
      </c>
      <c r="K497" t="n">
        <v>58.47</v>
      </c>
      <c r="L497" t="n">
        <v>35.75</v>
      </c>
      <c r="M497" t="n">
        <v>3</v>
      </c>
      <c r="N497" t="n">
        <v>91.06</v>
      </c>
      <c r="O497" t="n">
        <v>38502.55</v>
      </c>
      <c r="P497" t="n">
        <v>167.46</v>
      </c>
      <c r="Q497" t="n">
        <v>197.75</v>
      </c>
      <c r="R497" t="n">
        <v>29.72</v>
      </c>
      <c r="S497" t="n">
        <v>25.4</v>
      </c>
      <c r="T497" t="n">
        <v>1329.72</v>
      </c>
      <c r="U497" t="n">
        <v>0.85</v>
      </c>
      <c r="V497" t="n">
        <v>0.89</v>
      </c>
      <c r="W497" t="n">
        <v>2.95</v>
      </c>
      <c r="X497" t="n">
        <v>0.08</v>
      </c>
      <c r="Y497" t="n">
        <v>1</v>
      </c>
      <c r="Z497" t="n">
        <v>10</v>
      </c>
    </row>
    <row r="498">
      <c r="A498" t="n">
        <v>140</v>
      </c>
      <c r="B498" t="n">
        <v>125</v>
      </c>
      <c r="C498" t="inlineStr">
        <is>
          <t xml:space="preserve">CONCLUIDO	</t>
        </is>
      </c>
      <c r="D498" t="n">
        <v>7.4337</v>
      </c>
      <c r="E498" t="n">
        <v>13.45</v>
      </c>
      <c r="F498" t="n">
        <v>10.46</v>
      </c>
      <c r="G498" t="n">
        <v>125.51</v>
      </c>
      <c r="H498" t="n">
        <v>2.06</v>
      </c>
      <c r="I498" t="n">
        <v>5</v>
      </c>
      <c r="J498" t="n">
        <v>310.83</v>
      </c>
      <c r="K498" t="n">
        <v>58.47</v>
      </c>
      <c r="L498" t="n">
        <v>36</v>
      </c>
      <c r="M498" t="n">
        <v>3</v>
      </c>
      <c r="N498" t="n">
        <v>91.36</v>
      </c>
      <c r="O498" t="n">
        <v>38569.84</v>
      </c>
      <c r="P498" t="n">
        <v>167.25</v>
      </c>
      <c r="Q498" t="n">
        <v>197.75</v>
      </c>
      <c r="R498" t="n">
        <v>29.52</v>
      </c>
      <c r="S498" t="n">
        <v>25.4</v>
      </c>
      <c r="T498" t="n">
        <v>1229.15</v>
      </c>
      <c r="U498" t="n">
        <v>0.86</v>
      </c>
      <c r="V498" t="n">
        <v>0.89</v>
      </c>
      <c r="W498" t="n">
        <v>2.95</v>
      </c>
      <c r="X498" t="n">
        <v>0.07000000000000001</v>
      </c>
      <c r="Y498" t="n">
        <v>1</v>
      </c>
      <c r="Z498" t="n">
        <v>10</v>
      </c>
    </row>
    <row r="499">
      <c r="A499" t="n">
        <v>141</v>
      </c>
      <c r="B499" t="n">
        <v>125</v>
      </c>
      <c r="C499" t="inlineStr">
        <is>
          <t xml:space="preserve">CONCLUIDO	</t>
        </is>
      </c>
      <c r="D499" t="n">
        <v>7.4343</v>
      </c>
      <c r="E499" t="n">
        <v>13.45</v>
      </c>
      <c r="F499" t="n">
        <v>10.46</v>
      </c>
      <c r="G499" t="n">
        <v>125.5</v>
      </c>
      <c r="H499" t="n">
        <v>2.07</v>
      </c>
      <c r="I499" t="n">
        <v>5</v>
      </c>
      <c r="J499" t="n">
        <v>311.38</v>
      </c>
      <c r="K499" t="n">
        <v>58.47</v>
      </c>
      <c r="L499" t="n">
        <v>36.25</v>
      </c>
      <c r="M499" t="n">
        <v>3</v>
      </c>
      <c r="N499" t="n">
        <v>91.65000000000001</v>
      </c>
      <c r="O499" t="n">
        <v>38637.26</v>
      </c>
      <c r="P499" t="n">
        <v>167.17</v>
      </c>
      <c r="Q499" t="n">
        <v>197.77</v>
      </c>
      <c r="R499" t="n">
        <v>29.54</v>
      </c>
      <c r="S499" t="n">
        <v>25.4</v>
      </c>
      <c r="T499" t="n">
        <v>1239.24</v>
      </c>
      <c r="U499" t="n">
        <v>0.86</v>
      </c>
      <c r="V499" t="n">
        <v>0.89</v>
      </c>
      <c r="W499" t="n">
        <v>2.94</v>
      </c>
      <c r="X499" t="n">
        <v>0.07000000000000001</v>
      </c>
      <c r="Y499" t="n">
        <v>1</v>
      </c>
      <c r="Z499" t="n">
        <v>10</v>
      </c>
    </row>
    <row r="500">
      <c r="A500" t="n">
        <v>142</v>
      </c>
      <c r="B500" t="n">
        <v>125</v>
      </c>
      <c r="C500" t="inlineStr">
        <is>
          <t xml:space="preserve">CONCLUIDO	</t>
        </is>
      </c>
      <c r="D500" t="n">
        <v>7.4334</v>
      </c>
      <c r="E500" t="n">
        <v>13.45</v>
      </c>
      <c r="F500" t="n">
        <v>10.46</v>
      </c>
      <c r="G500" t="n">
        <v>125.52</v>
      </c>
      <c r="H500" t="n">
        <v>2.08</v>
      </c>
      <c r="I500" t="n">
        <v>5</v>
      </c>
      <c r="J500" t="n">
        <v>311.92</v>
      </c>
      <c r="K500" t="n">
        <v>58.47</v>
      </c>
      <c r="L500" t="n">
        <v>36.5</v>
      </c>
      <c r="M500" t="n">
        <v>3</v>
      </c>
      <c r="N500" t="n">
        <v>91.95</v>
      </c>
      <c r="O500" t="n">
        <v>38704.93</v>
      </c>
      <c r="P500" t="n">
        <v>167.14</v>
      </c>
      <c r="Q500" t="n">
        <v>197.75</v>
      </c>
      <c r="R500" t="n">
        <v>29.54</v>
      </c>
      <c r="S500" t="n">
        <v>25.4</v>
      </c>
      <c r="T500" t="n">
        <v>1240.38</v>
      </c>
      <c r="U500" t="n">
        <v>0.86</v>
      </c>
      <c r="V500" t="n">
        <v>0.89</v>
      </c>
      <c r="W500" t="n">
        <v>2.95</v>
      </c>
      <c r="X500" t="n">
        <v>0.07000000000000001</v>
      </c>
      <c r="Y500" t="n">
        <v>1</v>
      </c>
      <c r="Z500" t="n">
        <v>10</v>
      </c>
    </row>
    <row r="501">
      <c r="A501" t="n">
        <v>143</v>
      </c>
      <c r="B501" t="n">
        <v>125</v>
      </c>
      <c r="C501" t="inlineStr">
        <is>
          <t xml:space="preserve">CONCLUIDO	</t>
        </is>
      </c>
      <c r="D501" t="n">
        <v>7.4316</v>
      </c>
      <c r="E501" t="n">
        <v>13.46</v>
      </c>
      <c r="F501" t="n">
        <v>10.46</v>
      </c>
      <c r="G501" t="n">
        <v>125.56</v>
      </c>
      <c r="H501" t="n">
        <v>2.1</v>
      </c>
      <c r="I501" t="n">
        <v>5</v>
      </c>
      <c r="J501" t="n">
        <v>312.47</v>
      </c>
      <c r="K501" t="n">
        <v>58.47</v>
      </c>
      <c r="L501" t="n">
        <v>36.75</v>
      </c>
      <c r="M501" t="n">
        <v>3</v>
      </c>
      <c r="N501" t="n">
        <v>92.25</v>
      </c>
      <c r="O501" t="n">
        <v>38772.62</v>
      </c>
      <c r="P501" t="n">
        <v>166.94</v>
      </c>
      <c r="Q501" t="n">
        <v>197.75</v>
      </c>
      <c r="R501" t="n">
        <v>29.65</v>
      </c>
      <c r="S501" t="n">
        <v>25.4</v>
      </c>
      <c r="T501" t="n">
        <v>1294.11</v>
      </c>
      <c r="U501" t="n">
        <v>0.86</v>
      </c>
      <c r="V501" t="n">
        <v>0.89</v>
      </c>
      <c r="W501" t="n">
        <v>2.95</v>
      </c>
      <c r="X501" t="n">
        <v>0.07000000000000001</v>
      </c>
      <c r="Y501" t="n">
        <v>1</v>
      </c>
      <c r="Z501" t="n">
        <v>10</v>
      </c>
    </row>
    <row r="502">
      <c r="A502" t="n">
        <v>144</v>
      </c>
      <c r="B502" t="n">
        <v>125</v>
      </c>
      <c r="C502" t="inlineStr">
        <is>
          <t xml:space="preserve">CONCLUIDO	</t>
        </is>
      </c>
      <c r="D502" t="n">
        <v>7.4333</v>
      </c>
      <c r="E502" t="n">
        <v>13.45</v>
      </c>
      <c r="F502" t="n">
        <v>10.46</v>
      </c>
      <c r="G502" t="n">
        <v>125.52</v>
      </c>
      <c r="H502" t="n">
        <v>2.11</v>
      </c>
      <c r="I502" t="n">
        <v>5</v>
      </c>
      <c r="J502" t="n">
        <v>313.02</v>
      </c>
      <c r="K502" t="n">
        <v>58.47</v>
      </c>
      <c r="L502" t="n">
        <v>37</v>
      </c>
      <c r="M502" t="n">
        <v>3</v>
      </c>
      <c r="N502" t="n">
        <v>92.55</v>
      </c>
      <c r="O502" t="n">
        <v>38840.44</v>
      </c>
      <c r="P502" t="n">
        <v>166.75</v>
      </c>
      <c r="Q502" t="n">
        <v>197.75</v>
      </c>
      <c r="R502" t="n">
        <v>29.6</v>
      </c>
      <c r="S502" t="n">
        <v>25.4</v>
      </c>
      <c r="T502" t="n">
        <v>1269.54</v>
      </c>
      <c r="U502" t="n">
        <v>0.86</v>
      </c>
      <c r="V502" t="n">
        <v>0.89</v>
      </c>
      <c r="W502" t="n">
        <v>2.94</v>
      </c>
      <c r="X502" t="n">
        <v>0.07000000000000001</v>
      </c>
      <c r="Y502" t="n">
        <v>1</v>
      </c>
      <c r="Z502" t="n">
        <v>10</v>
      </c>
    </row>
    <row r="503">
      <c r="A503" t="n">
        <v>145</v>
      </c>
      <c r="B503" t="n">
        <v>125</v>
      </c>
      <c r="C503" t="inlineStr">
        <is>
          <t xml:space="preserve">CONCLUIDO	</t>
        </is>
      </c>
      <c r="D503" t="n">
        <v>7.4331</v>
      </c>
      <c r="E503" t="n">
        <v>13.45</v>
      </c>
      <c r="F503" t="n">
        <v>10.46</v>
      </c>
      <c r="G503" t="n">
        <v>125.52</v>
      </c>
      <c r="H503" t="n">
        <v>2.12</v>
      </c>
      <c r="I503" t="n">
        <v>5</v>
      </c>
      <c r="J503" t="n">
        <v>313.57</v>
      </c>
      <c r="K503" t="n">
        <v>58.47</v>
      </c>
      <c r="L503" t="n">
        <v>37.25</v>
      </c>
      <c r="M503" t="n">
        <v>3</v>
      </c>
      <c r="N503" t="n">
        <v>92.84999999999999</v>
      </c>
      <c r="O503" t="n">
        <v>38908.39</v>
      </c>
      <c r="P503" t="n">
        <v>166.55</v>
      </c>
      <c r="Q503" t="n">
        <v>197.75</v>
      </c>
      <c r="R503" t="n">
        <v>29.6</v>
      </c>
      <c r="S503" t="n">
        <v>25.4</v>
      </c>
      <c r="T503" t="n">
        <v>1273.43</v>
      </c>
      <c r="U503" t="n">
        <v>0.86</v>
      </c>
      <c r="V503" t="n">
        <v>0.89</v>
      </c>
      <c r="W503" t="n">
        <v>2.94</v>
      </c>
      <c r="X503" t="n">
        <v>0.07000000000000001</v>
      </c>
      <c r="Y503" t="n">
        <v>1</v>
      </c>
      <c r="Z503" t="n">
        <v>10</v>
      </c>
    </row>
    <row r="504">
      <c r="A504" t="n">
        <v>146</v>
      </c>
      <c r="B504" t="n">
        <v>125</v>
      </c>
      <c r="C504" t="inlineStr">
        <is>
          <t xml:space="preserve">CONCLUIDO	</t>
        </is>
      </c>
      <c r="D504" t="n">
        <v>7.429</v>
      </c>
      <c r="E504" t="n">
        <v>13.46</v>
      </c>
      <c r="F504" t="n">
        <v>10.47</v>
      </c>
      <c r="G504" t="n">
        <v>125.61</v>
      </c>
      <c r="H504" t="n">
        <v>2.13</v>
      </c>
      <c r="I504" t="n">
        <v>5</v>
      </c>
      <c r="J504" t="n">
        <v>314.13</v>
      </c>
      <c r="K504" t="n">
        <v>58.47</v>
      </c>
      <c r="L504" t="n">
        <v>37.5</v>
      </c>
      <c r="M504" t="n">
        <v>3</v>
      </c>
      <c r="N504" t="n">
        <v>93.15000000000001</v>
      </c>
      <c r="O504" t="n">
        <v>38976.48</v>
      </c>
      <c r="P504" t="n">
        <v>166.63</v>
      </c>
      <c r="Q504" t="n">
        <v>197.77</v>
      </c>
      <c r="R504" t="n">
        <v>29.74</v>
      </c>
      <c r="S504" t="n">
        <v>25.4</v>
      </c>
      <c r="T504" t="n">
        <v>1341.51</v>
      </c>
      <c r="U504" t="n">
        <v>0.85</v>
      </c>
      <c r="V504" t="n">
        <v>0.89</v>
      </c>
      <c r="W504" t="n">
        <v>2.95</v>
      </c>
      <c r="X504" t="n">
        <v>0.08</v>
      </c>
      <c r="Y504" t="n">
        <v>1</v>
      </c>
      <c r="Z504" t="n">
        <v>10</v>
      </c>
    </row>
    <row r="505">
      <c r="A505" t="n">
        <v>147</v>
      </c>
      <c r="B505" t="n">
        <v>125</v>
      </c>
      <c r="C505" t="inlineStr">
        <is>
          <t xml:space="preserve">CONCLUIDO	</t>
        </is>
      </c>
      <c r="D505" t="n">
        <v>7.4287</v>
      </c>
      <c r="E505" t="n">
        <v>13.46</v>
      </c>
      <c r="F505" t="n">
        <v>10.47</v>
      </c>
      <c r="G505" t="n">
        <v>125.62</v>
      </c>
      <c r="H505" t="n">
        <v>2.14</v>
      </c>
      <c r="I505" t="n">
        <v>5</v>
      </c>
      <c r="J505" t="n">
        <v>314.68</v>
      </c>
      <c r="K505" t="n">
        <v>58.47</v>
      </c>
      <c r="L505" t="n">
        <v>37.75</v>
      </c>
      <c r="M505" t="n">
        <v>3</v>
      </c>
      <c r="N505" t="n">
        <v>93.45999999999999</v>
      </c>
      <c r="O505" t="n">
        <v>39044.7</v>
      </c>
      <c r="P505" t="n">
        <v>166.61</v>
      </c>
      <c r="Q505" t="n">
        <v>197.75</v>
      </c>
      <c r="R505" t="n">
        <v>29.84</v>
      </c>
      <c r="S505" t="n">
        <v>25.4</v>
      </c>
      <c r="T505" t="n">
        <v>1389.79</v>
      </c>
      <c r="U505" t="n">
        <v>0.85</v>
      </c>
      <c r="V505" t="n">
        <v>0.89</v>
      </c>
      <c r="W505" t="n">
        <v>2.95</v>
      </c>
      <c r="X505" t="n">
        <v>0.08</v>
      </c>
      <c r="Y505" t="n">
        <v>1</v>
      </c>
      <c r="Z505" t="n">
        <v>10</v>
      </c>
    </row>
    <row r="506">
      <c r="A506" t="n">
        <v>148</v>
      </c>
      <c r="B506" t="n">
        <v>125</v>
      </c>
      <c r="C506" t="inlineStr">
        <is>
          <t xml:space="preserve">CONCLUIDO	</t>
        </is>
      </c>
      <c r="D506" t="n">
        <v>7.4285</v>
      </c>
      <c r="E506" t="n">
        <v>13.46</v>
      </c>
      <c r="F506" t="n">
        <v>10.47</v>
      </c>
      <c r="G506" t="n">
        <v>125.62</v>
      </c>
      <c r="H506" t="n">
        <v>2.15</v>
      </c>
      <c r="I506" t="n">
        <v>5</v>
      </c>
      <c r="J506" t="n">
        <v>315.23</v>
      </c>
      <c r="K506" t="n">
        <v>58.47</v>
      </c>
      <c r="L506" t="n">
        <v>38</v>
      </c>
      <c r="M506" t="n">
        <v>3</v>
      </c>
      <c r="N506" t="n">
        <v>93.76000000000001</v>
      </c>
      <c r="O506" t="n">
        <v>39113.07</v>
      </c>
      <c r="P506" t="n">
        <v>166.6</v>
      </c>
      <c r="Q506" t="n">
        <v>197.75</v>
      </c>
      <c r="R506" t="n">
        <v>29.85</v>
      </c>
      <c r="S506" t="n">
        <v>25.4</v>
      </c>
      <c r="T506" t="n">
        <v>1396.78</v>
      </c>
      <c r="U506" t="n">
        <v>0.85</v>
      </c>
      <c r="V506" t="n">
        <v>0.89</v>
      </c>
      <c r="W506" t="n">
        <v>2.95</v>
      </c>
      <c r="X506" t="n">
        <v>0.08</v>
      </c>
      <c r="Y506" t="n">
        <v>1</v>
      </c>
      <c r="Z506" t="n">
        <v>10</v>
      </c>
    </row>
    <row r="507">
      <c r="A507" t="n">
        <v>149</v>
      </c>
      <c r="B507" t="n">
        <v>125</v>
      </c>
      <c r="C507" t="inlineStr">
        <is>
          <t xml:space="preserve">CONCLUIDO	</t>
        </is>
      </c>
      <c r="D507" t="n">
        <v>7.4276</v>
      </c>
      <c r="E507" t="n">
        <v>13.46</v>
      </c>
      <c r="F507" t="n">
        <v>10.47</v>
      </c>
      <c r="G507" t="n">
        <v>125.64</v>
      </c>
      <c r="H507" t="n">
        <v>2.16</v>
      </c>
      <c r="I507" t="n">
        <v>5</v>
      </c>
      <c r="J507" t="n">
        <v>315.79</v>
      </c>
      <c r="K507" t="n">
        <v>58.47</v>
      </c>
      <c r="L507" t="n">
        <v>38.25</v>
      </c>
      <c r="M507" t="n">
        <v>3</v>
      </c>
      <c r="N507" t="n">
        <v>94.06999999999999</v>
      </c>
      <c r="O507" t="n">
        <v>39181.56</v>
      </c>
      <c r="P507" t="n">
        <v>166.56</v>
      </c>
      <c r="Q507" t="n">
        <v>197.77</v>
      </c>
      <c r="R507" t="n">
        <v>29.87</v>
      </c>
      <c r="S507" t="n">
        <v>25.4</v>
      </c>
      <c r="T507" t="n">
        <v>1404.49</v>
      </c>
      <c r="U507" t="n">
        <v>0.85</v>
      </c>
      <c r="V507" t="n">
        <v>0.89</v>
      </c>
      <c r="W507" t="n">
        <v>2.95</v>
      </c>
      <c r="X507" t="n">
        <v>0.08</v>
      </c>
      <c r="Y507" t="n">
        <v>1</v>
      </c>
      <c r="Z507" t="n">
        <v>10</v>
      </c>
    </row>
    <row r="508">
      <c r="A508" t="n">
        <v>150</v>
      </c>
      <c r="B508" t="n">
        <v>125</v>
      </c>
      <c r="C508" t="inlineStr">
        <is>
          <t xml:space="preserve">CONCLUIDO	</t>
        </is>
      </c>
      <c r="D508" t="n">
        <v>7.429</v>
      </c>
      <c r="E508" t="n">
        <v>13.46</v>
      </c>
      <c r="F508" t="n">
        <v>10.47</v>
      </c>
      <c r="G508" t="n">
        <v>125.61</v>
      </c>
      <c r="H508" t="n">
        <v>2.17</v>
      </c>
      <c r="I508" t="n">
        <v>5</v>
      </c>
      <c r="J508" t="n">
        <v>316.35</v>
      </c>
      <c r="K508" t="n">
        <v>58.47</v>
      </c>
      <c r="L508" t="n">
        <v>38.5</v>
      </c>
      <c r="M508" t="n">
        <v>3</v>
      </c>
      <c r="N508" t="n">
        <v>94.37</v>
      </c>
      <c r="O508" t="n">
        <v>39250.2</v>
      </c>
      <c r="P508" t="n">
        <v>166.34</v>
      </c>
      <c r="Q508" t="n">
        <v>197.75</v>
      </c>
      <c r="R508" t="n">
        <v>29.79</v>
      </c>
      <c r="S508" t="n">
        <v>25.4</v>
      </c>
      <c r="T508" t="n">
        <v>1367.62</v>
      </c>
      <c r="U508" t="n">
        <v>0.85</v>
      </c>
      <c r="V508" t="n">
        <v>0.89</v>
      </c>
      <c r="W508" t="n">
        <v>2.95</v>
      </c>
      <c r="X508" t="n">
        <v>0.08</v>
      </c>
      <c r="Y508" t="n">
        <v>1</v>
      </c>
      <c r="Z508" t="n">
        <v>10</v>
      </c>
    </row>
    <row r="509">
      <c r="A509" t="n">
        <v>151</v>
      </c>
      <c r="B509" t="n">
        <v>125</v>
      </c>
      <c r="C509" t="inlineStr">
        <is>
          <t xml:space="preserve">CONCLUIDO	</t>
        </is>
      </c>
      <c r="D509" t="n">
        <v>7.4293</v>
      </c>
      <c r="E509" t="n">
        <v>13.46</v>
      </c>
      <c r="F509" t="n">
        <v>10.47</v>
      </c>
      <c r="G509" t="n">
        <v>125.61</v>
      </c>
      <c r="H509" t="n">
        <v>2.18</v>
      </c>
      <c r="I509" t="n">
        <v>5</v>
      </c>
      <c r="J509" t="n">
        <v>316.9</v>
      </c>
      <c r="K509" t="n">
        <v>58.47</v>
      </c>
      <c r="L509" t="n">
        <v>38.75</v>
      </c>
      <c r="M509" t="n">
        <v>3</v>
      </c>
      <c r="N509" t="n">
        <v>94.68000000000001</v>
      </c>
      <c r="O509" t="n">
        <v>39318.97</v>
      </c>
      <c r="P509" t="n">
        <v>166.1</v>
      </c>
      <c r="Q509" t="n">
        <v>197.76</v>
      </c>
      <c r="R509" t="n">
        <v>29.74</v>
      </c>
      <c r="S509" t="n">
        <v>25.4</v>
      </c>
      <c r="T509" t="n">
        <v>1342.97</v>
      </c>
      <c r="U509" t="n">
        <v>0.85</v>
      </c>
      <c r="V509" t="n">
        <v>0.89</v>
      </c>
      <c r="W509" t="n">
        <v>2.95</v>
      </c>
      <c r="X509" t="n">
        <v>0.08</v>
      </c>
      <c r="Y509" t="n">
        <v>1</v>
      </c>
      <c r="Z509" t="n">
        <v>10</v>
      </c>
    </row>
    <row r="510">
      <c r="A510" t="n">
        <v>152</v>
      </c>
      <c r="B510" t="n">
        <v>125</v>
      </c>
      <c r="C510" t="inlineStr">
        <is>
          <t xml:space="preserve">CONCLUIDO	</t>
        </is>
      </c>
      <c r="D510" t="n">
        <v>7.4297</v>
      </c>
      <c r="E510" t="n">
        <v>13.46</v>
      </c>
      <c r="F510" t="n">
        <v>10.47</v>
      </c>
      <c r="G510" t="n">
        <v>125.6</v>
      </c>
      <c r="H510" t="n">
        <v>2.19</v>
      </c>
      <c r="I510" t="n">
        <v>5</v>
      </c>
      <c r="J510" t="n">
        <v>317.46</v>
      </c>
      <c r="K510" t="n">
        <v>58.47</v>
      </c>
      <c r="L510" t="n">
        <v>39</v>
      </c>
      <c r="M510" t="n">
        <v>3</v>
      </c>
      <c r="N510" t="n">
        <v>94.98999999999999</v>
      </c>
      <c r="O510" t="n">
        <v>39387.89</v>
      </c>
      <c r="P510" t="n">
        <v>165.93</v>
      </c>
      <c r="Q510" t="n">
        <v>197.75</v>
      </c>
      <c r="R510" t="n">
        <v>29.74</v>
      </c>
      <c r="S510" t="n">
        <v>25.4</v>
      </c>
      <c r="T510" t="n">
        <v>1340.96</v>
      </c>
      <c r="U510" t="n">
        <v>0.85</v>
      </c>
      <c r="V510" t="n">
        <v>0.89</v>
      </c>
      <c r="W510" t="n">
        <v>2.95</v>
      </c>
      <c r="X510" t="n">
        <v>0.08</v>
      </c>
      <c r="Y510" t="n">
        <v>1</v>
      </c>
      <c r="Z510" t="n">
        <v>10</v>
      </c>
    </row>
    <row r="511">
      <c r="A511" t="n">
        <v>153</v>
      </c>
      <c r="B511" t="n">
        <v>125</v>
      </c>
      <c r="C511" t="inlineStr">
        <is>
          <t xml:space="preserve">CONCLUIDO	</t>
        </is>
      </c>
      <c r="D511" t="n">
        <v>7.4293</v>
      </c>
      <c r="E511" t="n">
        <v>13.46</v>
      </c>
      <c r="F511" t="n">
        <v>10.47</v>
      </c>
      <c r="G511" t="n">
        <v>125.61</v>
      </c>
      <c r="H511" t="n">
        <v>2.2</v>
      </c>
      <c r="I511" t="n">
        <v>5</v>
      </c>
      <c r="J511" t="n">
        <v>318.02</v>
      </c>
      <c r="K511" t="n">
        <v>58.47</v>
      </c>
      <c r="L511" t="n">
        <v>39.25</v>
      </c>
      <c r="M511" t="n">
        <v>3</v>
      </c>
      <c r="N511" t="n">
        <v>95.3</v>
      </c>
      <c r="O511" t="n">
        <v>39456.94</v>
      </c>
      <c r="P511" t="n">
        <v>165.96</v>
      </c>
      <c r="Q511" t="n">
        <v>197.75</v>
      </c>
      <c r="R511" t="n">
        <v>29.77</v>
      </c>
      <c r="S511" t="n">
        <v>25.4</v>
      </c>
      <c r="T511" t="n">
        <v>1354.81</v>
      </c>
      <c r="U511" t="n">
        <v>0.85</v>
      </c>
      <c r="V511" t="n">
        <v>0.89</v>
      </c>
      <c r="W511" t="n">
        <v>2.95</v>
      </c>
      <c r="X511" t="n">
        <v>0.08</v>
      </c>
      <c r="Y511" t="n">
        <v>1</v>
      </c>
      <c r="Z511" t="n">
        <v>10</v>
      </c>
    </row>
    <row r="512">
      <c r="A512" t="n">
        <v>154</v>
      </c>
      <c r="B512" t="n">
        <v>125</v>
      </c>
      <c r="C512" t="inlineStr">
        <is>
          <t xml:space="preserve">CONCLUIDO	</t>
        </is>
      </c>
      <c r="D512" t="n">
        <v>7.468</v>
      </c>
      <c r="E512" t="n">
        <v>13.39</v>
      </c>
      <c r="F512" t="n">
        <v>10.44</v>
      </c>
      <c r="G512" t="n">
        <v>156.67</v>
      </c>
      <c r="H512" t="n">
        <v>2.21</v>
      </c>
      <c r="I512" t="n">
        <v>4</v>
      </c>
      <c r="J512" t="n">
        <v>318.58</v>
      </c>
      <c r="K512" t="n">
        <v>58.47</v>
      </c>
      <c r="L512" t="n">
        <v>39.5</v>
      </c>
      <c r="M512" t="n">
        <v>2</v>
      </c>
      <c r="N512" t="n">
        <v>95.61</v>
      </c>
      <c r="O512" t="n">
        <v>39526.14</v>
      </c>
      <c r="P512" t="n">
        <v>165.45</v>
      </c>
      <c r="Q512" t="n">
        <v>197.78</v>
      </c>
      <c r="R512" t="n">
        <v>29.09</v>
      </c>
      <c r="S512" t="n">
        <v>25.4</v>
      </c>
      <c r="T512" t="n">
        <v>1019.35</v>
      </c>
      <c r="U512" t="n">
        <v>0.87</v>
      </c>
      <c r="V512" t="n">
        <v>0.89</v>
      </c>
      <c r="W512" t="n">
        <v>2.94</v>
      </c>
      <c r="X512" t="n">
        <v>0.05</v>
      </c>
      <c r="Y512" t="n">
        <v>1</v>
      </c>
      <c r="Z512" t="n">
        <v>10</v>
      </c>
    </row>
    <row r="513">
      <c r="A513" t="n">
        <v>155</v>
      </c>
      <c r="B513" t="n">
        <v>125</v>
      </c>
      <c r="C513" t="inlineStr">
        <is>
          <t xml:space="preserve">CONCLUIDO	</t>
        </is>
      </c>
      <c r="D513" t="n">
        <v>7.4683</v>
      </c>
      <c r="E513" t="n">
        <v>13.39</v>
      </c>
      <c r="F513" t="n">
        <v>10.44</v>
      </c>
      <c r="G513" t="n">
        <v>156.66</v>
      </c>
      <c r="H513" t="n">
        <v>2.22</v>
      </c>
      <c r="I513" t="n">
        <v>4</v>
      </c>
      <c r="J513" t="n">
        <v>319.14</v>
      </c>
      <c r="K513" t="n">
        <v>58.47</v>
      </c>
      <c r="L513" t="n">
        <v>39.75</v>
      </c>
      <c r="M513" t="n">
        <v>2</v>
      </c>
      <c r="N513" t="n">
        <v>95.92</v>
      </c>
      <c r="O513" t="n">
        <v>39595.48</v>
      </c>
      <c r="P513" t="n">
        <v>165.74</v>
      </c>
      <c r="Q513" t="n">
        <v>197.75</v>
      </c>
      <c r="R513" t="n">
        <v>29.03</v>
      </c>
      <c r="S513" t="n">
        <v>25.4</v>
      </c>
      <c r="T513" t="n">
        <v>992.02</v>
      </c>
      <c r="U513" t="n">
        <v>0.87</v>
      </c>
      <c r="V513" t="n">
        <v>0.89</v>
      </c>
      <c r="W513" t="n">
        <v>2.95</v>
      </c>
      <c r="X513" t="n">
        <v>0.05</v>
      </c>
      <c r="Y513" t="n">
        <v>1</v>
      </c>
      <c r="Z513" t="n">
        <v>10</v>
      </c>
    </row>
    <row r="514">
      <c r="A514" t="n">
        <v>156</v>
      </c>
      <c r="B514" t="n">
        <v>125</v>
      </c>
      <c r="C514" t="inlineStr">
        <is>
          <t xml:space="preserve">CONCLUIDO	</t>
        </is>
      </c>
      <c r="D514" t="n">
        <v>7.4697</v>
      </c>
      <c r="E514" t="n">
        <v>13.39</v>
      </c>
      <c r="F514" t="n">
        <v>10.44</v>
      </c>
      <c r="G514" t="n">
        <v>156.62</v>
      </c>
      <c r="H514" t="n">
        <v>2.23</v>
      </c>
      <c r="I514" t="n">
        <v>4</v>
      </c>
      <c r="J514" t="n">
        <v>319.71</v>
      </c>
      <c r="K514" t="n">
        <v>58.47</v>
      </c>
      <c r="L514" t="n">
        <v>40</v>
      </c>
      <c r="M514" t="n">
        <v>2</v>
      </c>
      <c r="N514" t="n">
        <v>96.23</v>
      </c>
      <c r="O514" t="n">
        <v>39664.96</v>
      </c>
      <c r="P514" t="n">
        <v>165.87</v>
      </c>
      <c r="Q514" t="n">
        <v>197.76</v>
      </c>
      <c r="R514" t="n">
        <v>28.97</v>
      </c>
      <c r="S514" t="n">
        <v>25.4</v>
      </c>
      <c r="T514" t="n">
        <v>959.55</v>
      </c>
      <c r="U514" t="n">
        <v>0.88</v>
      </c>
      <c r="V514" t="n">
        <v>0.89</v>
      </c>
      <c r="W514" t="n">
        <v>2.95</v>
      </c>
      <c r="X514" t="n">
        <v>0.05</v>
      </c>
      <c r="Y514" t="n">
        <v>1</v>
      </c>
      <c r="Z514" t="n">
        <v>10</v>
      </c>
    </row>
    <row r="515">
      <c r="A515" t="n">
        <v>0</v>
      </c>
      <c r="B515" t="n">
        <v>30</v>
      </c>
      <c r="C515" t="inlineStr">
        <is>
          <t xml:space="preserve">CONCLUIDO	</t>
        </is>
      </c>
      <c r="D515" t="n">
        <v>6.9411</v>
      </c>
      <c r="E515" t="n">
        <v>14.41</v>
      </c>
      <c r="F515" t="n">
        <v>11.61</v>
      </c>
      <c r="G515" t="n">
        <v>11.42</v>
      </c>
      <c r="H515" t="n">
        <v>0.24</v>
      </c>
      <c r="I515" t="n">
        <v>61</v>
      </c>
      <c r="J515" t="n">
        <v>71.52</v>
      </c>
      <c r="K515" t="n">
        <v>32.27</v>
      </c>
      <c r="L515" t="n">
        <v>1</v>
      </c>
      <c r="M515" t="n">
        <v>59</v>
      </c>
      <c r="N515" t="n">
        <v>8.25</v>
      </c>
      <c r="O515" t="n">
        <v>9054.6</v>
      </c>
      <c r="P515" t="n">
        <v>83.48999999999999</v>
      </c>
      <c r="Q515" t="n">
        <v>198.04</v>
      </c>
      <c r="R515" t="n">
        <v>65.41</v>
      </c>
      <c r="S515" t="n">
        <v>25.4</v>
      </c>
      <c r="T515" t="n">
        <v>18896.48</v>
      </c>
      <c r="U515" t="n">
        <v>0.39</v>
      </c>
      <c r="V515" t="n">
        <v>0.8</v>
      </c>
      <c r="W515" t="n">
        <v>3.04</v>
      </c>
      <c r="X515" t="n">
        <v>1.22</v>
      </c>
      <c r="Y515" t="n">
        <v>1</v>
      </c>
      <c r="Z515" t="n">
        <v>10</v>
      </c>
    </row>
    <row r="516">
      <c r="A516" t="n">
        <v>1</v>
      </c>
      <c r="B516" t="n">
        <v>30</v>
      </c>
      <c r="C516" t="inlineStr">
        <is>
          <t xml:space="preserve">CONCLUIDO	</t>
        </is>
      </c>
      <c r="D516" t="n">
        <v>7.176</v>
      </c>
      <c r="E516" t="n">
        <v>13.94</v>
      </c>
      <c r="F516" t="n">
        <v>11.34</v>
      </c>
      <c r="G516" t="n">
        <v>14.18</v>
      </c>
      <c r="H516" t="n">
        <v>0.3</v>
      </c>
      <c r="I516" t="n">
        <v>48</v>
      </c>
      <c r="J516" t="n">
        <v>71.81</v>
      </c>
      <c r="K516" t="n">
        <v>32.27</v>
      </c>
      <c r="L516" t="n">
        <v>1.25</v>
      </c>
      <c r="M516" t="n">
        <v>46</v>
      </c>
      <c r="N516" t="n">
        <v>8.289999999999999</v>
      </c>
      <c r="O516" t="n">
        <v>9090.98</v>
      </c>
      <c r="P516" t="n">
        <v>81.09999999999999</v>
      </c>
      <c r="Q516" t="n">
        <v>197.83</v>
      </c>
      <c r="R516" t="n">
        <v>56.64</v>
      </c>
      <c r="S516" t="n">
        <v>25.4</v>
      </c>
      <c r="T516" t="n">
        <v>14577.86</v>
      </c>
      <c r="U516" t="n">
        <v>0.45</v>
      </c>
      <c r="V516" t="n">
        <v>0.82</v>
      </c>
      <c r="W516" t="n">
        <v>3.03</v>
      </c>
      <c r="X516" t="n">
        <v>0.95</v>
      </c>
      <c r="Y516" t="n">
        <v>1</v>
      </c>
      <c r="Z516" t="n">
        <v>10</v>
      </c>
    </row>
    <row r="517">
      <c r="A517" t="n">
        <v>2</v>
      </c>
      <c r="B517" t="n">
        <v>30</v>
      </c>
      <c r="C517" t="inlineStr">
        <is>
          <t xml:space="preserve">CONCLUIDO	</t>
        </is>
      </c>
      <c r="D517" t="n">
        <v>7.3478</v>
      </c>
      <c r="E517" t="n">
        <v>13.61</v>
      </c>
      <c r="F517" t="n">
        <v>11.16</v>
      </c>
      <c r="G517" t="n">
        <v>17.17</v>
      </c>
      <c r="H517" t="n">
        <v>0.36</v>
      </c>
      <c r="I517" t="n">
        <v>39</v>
      </c>
      <c r="J517" t="n">
        <v>72.11</v>
      </c>
      <c r="K517" t="n">
        <v>32.27</v>
      </c>
      <c r="L517" t="n">
        <v>1.5</v>
      </c>
      <c r="M517" t="n">
        <v>37</v>
      </c>
      <c r="N517" t="n">
        <v>8.34</v>
      </c>
      <c r="O517" t="n">
        <v>9127.379999999999</v>
      </c>
      <c r="P517" t="n">
        <v>79.36</v>
      </c>
      <c r="Q517" t="n">
        <v>197.81</v>
      </c>
      <c r="R517" t="n">
        <v>51.28</v>
      </c>
      <c r="S517" t="n">
        <v>25.4</v>
      </c>
      <c r="T517" t="n">
        <v>11941.14</v>
      </c>
      <c r="U517" t="n">
        <v>0.5</v>
      </c>
      <c r="V517" t="n">
        <v>0.83</v>
      </c>
      <c r="W517" t="n">
        <v>3</v>
      </c>
      <c r="X517" t="n">
        <v>0.77</v>
      </c>
      <c r="Y517" t="n">
        <v>1</v>
      </c>
      <c r="Z517" t="n">
        <v>10</v>
      </c>
    </row>
    <row r="518">
      <c r="A518" t="n">
        <v>3</v>
      </c>
      <c r="B518" t="n">
        <v>30</v>
      </c>
      <c r="C518" t="inlineStr">
        <is>
          <t xml:space="preserve">CONCLUIDO	</t>
        </is>
      </c>
      <c r="D518" t="n">
        <v>7.4687</v>
      </c>
      <c r="E518" t="n">
        <v>13.39</v>
      </c>
      <c r="F518" t="n">
        <v>11.03</v>
      </c>
      <c r="G518" t="n">
        <v>20.06</v>
      </c>
      <c r="H518" t="n">
        <v>0.42</v>
      </c>
      <c r="I518" t="n">
        <v>33</v>
      </c>
      <c r="J518" t="n">
        <v>72.40000000000001</v>
      </c>
      <c r="K518" t="n">
        <v>32.27</v>
      </c>
      <c r="L518" t="n">
        <v>1.75</v>
      </c>
      <c r="M518" t="n">
        <v>31</v>
      </c>
      <c r="N518" t="n">
        <v>8.380000000000001</v>
      </c>
      <c r="O518" t="n">
        <v>9163.799999999999</v>
      </c>
      <c r="P518" t="n">
        <v>77.94</v>
      </c>
      <c r="Q518" t="n">
        <v>197.81</v>
      </c>
      <c r="R518" t="n">
        <v>47.23</v>
      </c>
      <c r="S518" t="n">
        <v>25.4</v>
      </c>
      <c r="T518" t="n">
        <v>9945.83</v>
      </c>
      <c r="U518" t="n">
        <v>0.54</v>
      </c>
      <c r="V518" t="n">
        <v>0.84</v>
      </c>
      <c r="W518" t="n">
        <v>3</v>
      </c>
      <c r="X518" t="n">
        <v>0.64</v>
      </c>
      <c r="Y518" t="n">
        <v>1</v>
      </c>
      <c r="Z518" t="n">
        <v>10</v>
      </c>
    </row>
    <row r="519">
      <c r="A519" t="n">
        <v>4</v>
      </c>
      <c r="B519" t="n">
        <v>30</v>
      </c>
      <c r="C519" t="inlineStr">
        <is>
          <t xml:space="preserve">CONCLUIDO	</t>
        </is>
      </c>
      <c r="D519" t="n">
        <v>7.5426</v>
      </c>
      <c r="E519" t="n">
        <v>13.26</v>
      </c>
      <c r="F519" t="n">
        <v>10.96</v>
      </c>
      <c r="G519" t="n">
        <v>22.68</v>
      </c>
      <c r="H519" t="n">
        <v>0.48</v>
      </c>
      <c r="I519" t="n">
        <v>29</v>
      </c>
      <c r="J519" t="n">
        <v>72.7</v>
      </c>
      <c r="K519" t="n">
        <v>32.27</v>
      </c>
      <c r="L519" t="n">
        <v>2</v>
      </c>
      <c r="M519" t="n">
        <v>27</v>
      </c>
      <c r="N519" t="n">
        <v>8.43</v>
      </c>
      <c r="O519" t="n">
        <v>9200.25</v>
      </c>
      <c r="P519" t="n">
        <v>77.05</v>
      </c>
      <c r="Q519" t="n">
        <v>197.83</v>
      </c>
      <c r="R519" t="n">
        <v>45.37</v>
      </c>
      <c r="S519" t="n">
        <v>25.4</v>
      </c>
      <c r="T519" t="n">
        <v>9034.940000000001</v>
      </c>
      <c r="U519" t="n">
        <v>0.5600000000000001</v>
      </c>
      <c r="V519" t="n">
        <v>0.85</v>
      </c>
      <c r="W519" t="n">
        <v>2.98</v>
      </c>
      <c r="X519" t="n">
        <v>0.57</v>
      </c>
      <c r="Y519" t="n">
        <v>1</v>
      </c>
      <c r="Z519" t="n">
        <v>10</v>
      </c>
    </row>
    <row r="520">
      <c r="A520" t="n">
        <v>5</v>
      </c>
      <c r="B520" t="n">
        <v>30</v>
      </c>
      <c r="C520" t="inlineStr">
        <is>
          <t xml:space="preserve">CONCLUIDO	</t>
        </is>
      </c>
      <c r="D520" t="n">
        <v>7.612</v>
      </c>
      <c r="E520" t="n">
        <v>13.14</v>
      </c>
      <c r="F520" t="n">
        <v>10.89</v>
      </c>
      <c r="G520" t="n">
        <v>25.13</v>
      </c>
      <c r="H520" t="n">
        <v>0.54</v>
      </c>
      <c r="I520" t="n">
        <v>26</v>
      </c>
      <c r="J520" t="n">
        <v>73</v>
      </c>
      <c r="K520" t="n">
        <v>32.27</v>
      </c>
      <c r="L520" t="n">
        <v>2.25</v>
      </c>
      <c r="M520" t="n">
        <v>24</v>
      </c>
      <c r="N520" t="n">
        <v>8.48</v>
      </c>
      <c r="O520" t="n">
        <v>9236.709999999999</v>
      </c>
      <c r="P520" t="n">
        <v>75.92</v>
      </c>
      <c r="Q520" t="n">
        <v>197.81</v>
      </c>
      <c r="R520" t="n">
        <v>42.99</v>
      </c>
      <c r="S520" t="n">
        <v>25.4</v>
      </c>
      <c r="T520" t="n">
        <v>7860.16</v>
      </c>
      <c r="U520" t="n">
        <v>0.59</v>
      </c>
      <c r="V520" t="n">
        <v>0.85</v>
      </c>
      <c r="W520" t="n">
        <v>2.98</v>
      </c>
      <c r="X520" t="n">
        <v>0.5</v>
      </c>
      <c r="Y520" t="n">
        <v>1</v>
      </c>
      <c r="Z520" t="n">
        <v>10</v>
      </c>
    </row>
    <row r="521">
      <c r="A521" t="n">
        <v>6</v>
      </c>
      <c r="B521" t="n">
        <v>30</v>
      </c>
      <c r="C521" t="inlineStr">
        <is>
          <t xml:space="preserve">CONCLUIDO	</t>
        </is>
      </c>
      <c r="D521" t="n">
        <v>7.6705</v>
      </c>
      <c r="E521" t="n">
        <v>13.04</v>
      </c>
      <c r="F521" t="n">
        <v>10.84</v>
      </c>
      <c r="G521" t="n">
        <v>28.27</v>
      </c>
      <c r="H521" t="n">
        <v>0.6</v>
      </c>
      <c r="I521" t="n">
        <v>23</v>
      </c>
      <c r="J521" t="n">
        <v>73.29000000000001</v>
      </c>
      <c r="K521" t="n">
        <v>32.27</v>
      </c>
      <c r="L521" t="n">
        <v>2.5</v>
      </c>
      <c r="M521" t="n">
        <v>21</v>
      </c>
      <c r="N521" t="n">
        <v>8.52</v>
      </c>
      <c r="O521" t="n">
        <v>9273.200000000001</v>
      </c>
      <c r="P521" t="n">
        <v>75.15000000000001</v>
      </c>
      <c r="Q521" t="n">
        <v>197.83</v>
      </c>
      <c r="R521" t="n">
        <v>41.24</v>
      </c>
      <c r="S521" t="n">
        <v>25.4</v>
      </c>
      <c r="T521" t="n">
        <v>7003.47</v>
      </c>
      <c r="U521" t="n">
        <v>0.62</v>
      </c>
      <c r="V521" t="n">
        <v>0.86</v>
      </c>
      <c r="W521" t="n">
        <v>2.98</v>
      </c>
      <c r="X521" t="n">
        <v>0.44</v>
      </c>
      <c r="Y521" t="n">
        <v>1</v>
      </c>
      <c r="Z521" t="n">
        <v>10</v>
      </c>
    </row>
    <row r="522">
      <c r="A522" t="n">
        <v>7</v>
      </c>
      <c r="B522" t="n">
        <v>30</v>
      </c>
      <c r="C522" t="inlineStr">
        <is>
          <t xml:space="preserve">CONCLUIDO	</t>
        </is>
      </c>
      <c r="D522" t="n">
        <v>7.717</v>
      </c>
      <c r="E522" t="n">
        <v>12.96</v>
      </c>
      <c r="F522" t="n">
        <v>10.79</v>
      </c>
      <c r="G522" t="n">
        <v>30.82</v>
      </c>
      <c r="H522" t="n">
        <v>0.65</v>
      </c>
      <c r="I522" t="n">
        <v>21</v>
      </c>
      <c r="J522" t="n">
        <v>73.59</v>
      </c>
      <c r="K522" t="n">
        <v>32.27</v>
      </c>
      <c r="L522" t="n">
        <v>2.75</v>
      </c>
      <c r="M522" t="n">
        <v>19</v>
      </c>
      <c r="N522" t="n">
        <v>8.57</v>
      </c>
      <c r="O522" t="n">
        <v>9309.700000000001</v>
      </c>
      <c r="P522" t="n">
        <v>74.34999999999999</v>
      </c>
      <c r="Q522" t="n">
        <v>197.86</v>
      </c>
      <c r="R522" t="n">
        <v>39.67</v>
      </c>
      <c r="S522" t="n">
        <v>25.4</v>
      </c>
      <c r="T522" t="n">
        <v>6228.15</v>
      </c>
      <c r="U522" t="n">
        <v>0.64</v>
      </c>
      <c r="V522" t="n">
        <v>0.86</v>
      </c>
      <c r="W522" t="n">
        <v>2.97</v>
      </c>
      <c r="X522" t="n">
        <v>0.4</v>
      </c>
      <c r="Y522" t="n">
        <v>1</v>
      </c>
      <c r="Z522" t="n">
        <v>10</v>
      </c>
    </row>
    <row r="523">
      <c r="A523" t="n">
        <v>8</v>
      </c>
      <c r="B523" t="n">
        <v>30</v>
      </c>
      <c r="C523" t="inlineStr">
        <is>
          <t xml:space="preserve">CONCLUIDO	</t>
        </is>
      </c>
      <c r="D523" t="n">
        <v>7.7541</v>
      </c>
      <c r="E523" t="n">
        <v>12.9</v>
      </c>
      <c r="F523" t="n">
        <v>10.76</v>
      </c>
      <c r="G523" t="n">
        <v>33.97</v>
      </c>
      <c r="H523" t="n">
        <v>0.71</v>
      </c>
      <c r="I523" t="n">
        <v>19</v>
      </c>
      <c r="J523" t="n">
        <v>73.88</v>
      </c>
      <c r="K523" t="n">
        <v>32.27</v>
      </c>
      <c r="L523" t="n">
        <v>3</v>
      </c>
      <c r="M523" t="n">
        <v>17</v>
      </c>
      <c r="N523" t="n">
        <v>8.609999999999999</v>
      </c>
      <c r="O523" t="n">
        <v>9346.23</v>
      </c>
      <c r="P523" t="n">
        <v>73.83</v>
      </c>
      <c r="Q523" t="n">
        <v>197.77</v>
      </c>
      <c r="R523" t="n">
        <v>38.81</v>
      </c>
      <c r="S523" t="n">
        <v>25.4</v>
      </c>
      <c r="T523" t="n">
        <v>5804.96</v>
      </c>
      <c r="U523" t="n">
        <v>0.65</v>
      </c>
      <c r="V523" t="n">
        <v>0.87</v>
      </c>
      <c r="W523" t="n">
        <v>2.97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30</v>
      </c>
      <c r="C524" t="inlineStr">
        <is>
          <t xml:space="preserve">CONCLUIDO	</t>
        </is>
      </c>
      <c r="D524" t="n">
        <v>7.8078</v>
      </c>
      <c r="E524" t="n">
        <v>12.81</v>
      </c>
      <c r="F524" t="n">
        <v>10.7</v>
      </c>
      <c r="G524" t="n">
        <v>37.76</v>
      </c>
      <c r="H524" t="n">
        <v>0.77</v>
      </c>
      <c r="I524" t="n">
        <v>17</v>
      </c>
      <c r="J524" t="n">
        <v>74.18000000000001</v>
      </c>
      <c r="K524" t="n">
        <v>32.27</v>
      </c>
      <c r="L524" t="n">
        <v>3.25</v>
      </c>
      <c r="M524" t="n">
        <v>15</v>
      </c>
      <c r="N524" t="n">
        <v>8.66</v>
      </c>
      <c r="O524" t="n">
        <v>9382.780000000001</v>
      </c>
      <c r="P524" t="n">
        <v>72.48</v>
      </c>
      <c r="Q524" t="n">
        <v>197.78</v>
      </c>
      <c r="R524" t="n">
        <v>36.94</v>
      </c>
      <c r="S524" t="n">
        <v>25.4</v>
      </c>
      <c r="T524" t="n">
        <v>4880.07</v>
      </c>
      <c r="U524" t="n">
        <v>0.6899999999999999</v>
      </c>
      <c r="V524" t="n">
        <v>0.87</v>
      </c>
      <c r="W524" t="n">
        <v>2.97</v>
      </c>
      <c r="X524" t="n">
        <v>0.31</v>
      </c>
      <c r="Y524" t="n">
        <v>1</v>
      </c>
      <c r="Z524" t="n">
        <v>10</v>
      </c>
    </row>
    <row r="525">
      <c r="A525" t="n">
        <v>10</v>
      </c>
      <c r="B525" t="n">
        <v>30</v>
      </c>
      <c r="C525" t="inlineStr">
        <is>
          <t xml:space="preserve">CONCLUIDO	</t>
        </is>
      </c>
      <c r="D525" t="n">
        <v>7.8297</v>
      </c>
      <c r="E525" t="n">
        <v>12.77</v>
      </c>
      <c r="F525" t="n">
        <v>10.68</v>
      </c>
      <c r="G525" t="n">
        <v>40.05</v>
      </c>
      <c r="H525" t="n">
        <v>0.82</v>
      </c>
      <c r="I525" t="n">
        <v>16</v>
      </c>
      <c r="J525" t="n">
        <v>74.48</v>
      </c>
      <c r="K525" t="n">
        <v>32.27</v>
      </c>
      <c r="L525" t="n">
        <v>3.5</v>
      </c>
      <c r="M525" t="n">
        <v>14</v>
      </c>
      <c r="N525" t="n">
        <v>8.710000000000001</v>
      </c>
      <c r="O525" t="n">
        <v>9419.35</v>
      </c>
      <c r="P525" t="n">
        <v>72.09999999999999</v>
      </c>
      <c r="Q525" t="n">
        <v>197.77</v>
      </c>
      <c r="R525" t="n">
        <v>36.41</v>
      </c>
      <c r="S525" t="n">
        <v>25.4</v>
      </c>
      <c r="T525" t="n">
        <v>4623.27</v>
      </c>
      <c r="U525" t="n">
        <v>0.7</v>
      </c>
      <c r="V525" t="n">
        <v>0.87</v>
      </c>
      <c r="W525" t="n">
        <v>2.96</v>
      </c>
      <c r="X525" t="n">
        <v>0.29</v>
      </c>
      <c r="Y525" t="n">
        <v>1</v>
      </c>
      <c r="Z525" t="n">
        <v>10</v>
      </c>
    </row>
    <row r="526">
      <c r="A526" t="n">
        <v>11</v>
      </c>
      <c r="B526" t="n">
        <v>30</v>
      </c>
      <c r="C526" t="inlineStr">
        <is>
          <t xml:space="preserve">CONCLUIDO	</t>
        </is>
      </c>
      <c r="D526" t="n">
        <v>7.8418</v>
      </c>
      <c r="E526" t="n">
        <v>12.75</v>
      </c>
      <c r="F526" t="n">
        <v>10.68</v>
      </c>
      <c r="G526" t="n">
        <v>42.7</v>
      </c>
      <c r="H526" t="n">
        <v>0.88</v>
      </c>
      <c r="I526" t="n">
        <v>15</v>
      </c>
      <c r="J526" t="n">
        <v>74.77</v>
      </c>
      <c r="K526" t="n">
        <v>32.27</v>
      </c>
      <c r="L526" t="n">
        <v>3.75</v>
      </c>
      <c r="M526" t="n">
        <v>13</v>
      </c>
      <c r="N526" t="n">
        <v>8.75</v>
      </c>
      <c r="O526" t="n">
        <v>9455.940000000001</v>
      </c>
      <c r="P526" t="n">
        <v>71.79000000000001</v>
      </c>
      <c r="Q526" t="n">
        <v>197.77</v>
      </c>
      <c r="R526" t="n">
        <v>36.2</v>
      </c>
      <c r="S526" t="n">
        <v>25.4</v>
      </c>
      <c r="T526" t="n">
        <v>4521.55</v>
      </c>
      <c r="U526" t="n">
        <v>0.7</v>
      </c>
      <c r="V526" t="n">
        <v>0.87</v>
      </c>
      <c r="W526" t="n">
        <v>2.96</v>
      </c>
      <c r="X526" t="n">
        <v>0.28</v>
      </c>
      <c r="Y526" t="n">
        <v>1</v>
      </c>
      <c r="Z526" t="n">
        <v>10</v>
      </c>
    </row>
    <row r="527">
      <c r="A527" t="n">
        <v>12</v>
      </c>
      <c r="B527" t="n">
        <v>30</v>
      </c>
      <c r="C527" t="inlineStr">
        <is>
          <t xml:space="preserve">CONCLUIDO	</t>
        </is>
      </c>
      <c r="D527" t="n">
        <v>7.868</v>
      </c>
      <c r="E527" t="n">
        <v>12.71</v>
      </c>
      <c r="F527" t="n">
        <v>10.65</v>
      </c>
      <c r="G527" t="n">
        <v>45.63</v>
      </c>
      <c r="H527" t="n">
        <v>0.93</v>
      </c>
      <c r="I527" t="n">
        <v>14</v>
      </c>
      <c r="J527" t="n">
        <v>75.06999999999999</v>
      </c>
      <c r="K527" t="n">
        <v>32.27</v>
      </c>
      <c r="L527" t="n">
        <v>4</v>
      </c>
      <c r="M527" t="n">
        <v>12</v>
      </c>
      <c r="N527" t="n">
        <v>8.800000000000001</v>
      </c>
      <c r="O527" t="n">
        <v>9492.549999999999</v>
      </c>
      <c r="P527" t="n">
        <v>71.09</v>
      </c>
      <c r="Q527" t="n">
        <v>197.75</v>
      </c>
      <c r="R527" t="n">
        <v>35.28</v>
      </c>
      <c r="S527" t="n">
        <v>25.4</v>
      </c>
      <c r="T527" t="n">
        <v>4067.12</v>
      </c>
      <c r="U527" t="n">
        <v>0.72</v>
      </c>
      <c r="V527" t="n">
        <v>0.87</v>
      </c>
      <c r="W527" t="n">
        <v>2.96</v>
      </c>
      <c r="X527" t="n">
        <v>0.26</v>
      </c>
      <c r="Y527" t="n">
        <v>1</v>
      </c>
      <c r="Z527" t="n">
        <v>10</v>
      </c>
    </row>
    <row r="528">
      <c r="A528" t="n">
        <v>13</v>
      </c>
      <c r="B528" t="n">
        <v>30</v>
      </c>
      <c r="C528" t="inlineStr">
        <is>
          <t xml:space="preserve">CONCLUIDO	</t>
        </is>
      </c>
      <c r="D528" t="n">
        <v>7.8885</v>
      </c>
      <c r="E528" t="n">
        <v>12.68</v>
      </c>
      <c r="F528" t="n">
        <v>10.63</v>
      </c>
      <c r="G528" t="n">
        <v>49.06</v>
      </c>
      <c r="H528" t="n">
        <v>0.99</v>
      </c>
      <c r="I528" t="n">
        <v>13</v>
      </c>
      <c r="J528" t="n">
        <v>75.37</v>
      </c>
      <c r="K528" t="n">
        <v>32.27</v>
      </c>
      <c r="L528" t="n">
        <v>4.25</v>
      </c>
      <c r="M528" t="n">
        <v>11</v>
      </c>
      <c r="N528" t="n">
        <v>8.85</v>
      </c>
      <c r="O528" t="n">
        <v>9529.18</v>
      </c>
      <c r="P528" t="n">
        <v>70.54000000000001</v>
      </c>
      <c r="Q528" t="n">
        <v>197.75</v>
      </c>
      <c r="R528" t="n">
        <v>34.82</v>
      </c>
      <c r="S528" t="n">
        <v>25.4</v>
      </c>
      <c r="T528" t="n">
        <v>3839.77</v>
      </c>
      <c r="U528" t="n">
        <v>0.73</v>
      </c>
      <c r="V528" t="n">
        <v>0.88</v>
      </c>
      <c r="W528" t="n">
        <v>2.96</v>
      </c>
      <c r="X528" t="n">
        <v>0.24</v>
      </c>
      <c r="Y528" t="n">
        <v>1</v>
      </c>
      <c r="Z528" t="n">
        <v>10</v>
      </c>
    </row>
    <row r="529">
      <c r="A529" t="n">
        <v>14</v>
      </c>
      <c r="B529" t="n">
        <v>30</v>
      </c>
      <c r="C529" t="inlineStr">
        <is>
          <t xml:space="preserve">CONCLUIDO	</t>
        </is>
      </c>
      <c r="D529" t="n">
        <v>7.8901</v>
      </c>
      <c r="E529" t="n">
        <v>12.67</v>
      </c>
      <c r="F529" t="n">
        <v>10.63</v>
      </c>
      <c r="G529" t="n">
        <v>49.05</v>
      </c>
      <c r="H529" t="n">
        <v>1.04</v>
      </c>
      <c r="I529" t="n">
        <v>13</v>
      </c>
      <c r="J529" t="n">
        <v>75.66</v>
      </c>
      <c r="K529" t="n">
        <v>32.27</v>
      </c>
      <c r="L529" t="n">
        <v>4.5</v>
      </c>
      <c r="M529" t="n">
        <v>11</v>
      </c>
      <c r="N529" t="n">
        <v>8.890000000000001</v>
      </c>
      <c r="O529" t="n">
        <v>9565.83</v>
      </c>
      <c r="P529" t="n">
        <v>69.72</v>
      </c>
      <c r="Q529" t="n">
        <v>197.76</v>
      </c>
      <c r="R529" t="n">
        <v>34.83</v>
      </c>
      <c r="S529" t="n">
        <v>25.4</v>
      </c>
      <c r="T529" t="n">
        <v>3845.75</v>
      </c>
      <c r="U529" t="n">
        <v>0.73</v>
      </c>
      <c r="V529" t="n">
        <v>0.88</v>
      </c>
      <c r="W529" t="n">
        <v>2.96</v>
      </c>
      <c r="X529" t="n">
        <v>0.24</v>
      </c>
      <c r="Y529" t="n">
        <v>1</v>
      </c>
      <c r="Z529" t="n">
        <v>10</v>
      </c>
    </row>
    <row r="530">
      <c r="A530" t="n">
        <v>15</v>
      </c>
      <c r="B530" t="n">
        <v>30</v>
      </c>
      <c r="C530" t="inlineStr">
        <is>
          <t xml:space="preserve">CONCLUIDO	</t>
        </is>
      </c>
      <c r="D530" t="n">
        <v>7.9058</v>
      </c>
      <c r="E530" t="n">
        <v>12.65</v>
      </c>
      <c r="F530" t="n">
        <v>10.62</v>
      </c>
      <c r="G530" t="n">
        <v>53.09</v>
      </c>
      <c r="H530" t="n">
        <v>1.09</v>
      </c>
      <c r="I530" t="n">
        <v>12</v>
      </c>
      <c r="J530" t="n">
        <v>75.95999999999999</v>
      </c>
      <c r="K530" t="n">
        <v>32.27</v>
      </c>
      <c r="L530" t="n">
        <v>4.75</v>
      </c>
      <c r="M530" t="n">
        <v>10</v>
      </c>
      <c r="N530" t="n">
        <v>8.94</v>
      </c>
      <c r="O530" t="n">
        <v>9602.5</v>
      </c>
      <c r="P530" t="n">
        <v>69.23999999999999</v>
      </c>
      <c r="Q530" t="n">
        <v>197.78</v>
      </c>
      <c r="R530" t="n">
        <v>34.26</v>
      </c>
      <c r="S530" t="n">
        <v>25.4</v>
      </c>
      <c r="T530" t="n">
        <v>3563.87</v>
      </c>
      <c r="U530" t="n">
        <v>0.74</v>
      </c>
      <c r="V530" t="n">
        <v>0.88</v>
      </c>
      <c r="W530" t="n">
        <v>2.96</v>
      </c>
      <c r="X530" t="n">
        <v>0.23</v>
      </c>
      <c r="Y530" t="n">
        <v>1</v>
      </c>
      <c r="Z530" t="n">
        <v>10</v>
      </c>
    </row>
    <row r="531">
      <c r="A531" t="n">
        <v>16</v>
      </c>
      <c r="B531" t="n">
        <v>30</v>
      </c>
      <c r="C531" t="inlineStr">
        <is>
          <t xml:space="preserve">CONCLUIDO	</t>
        </is>
      </c>
      <c r="D531" t="n">
        <v>7.9369</v>
      </c>
      <c r="E531" t="n">
        <v>12.6</v>
      </c>
      <c r="F531" t="n">
        <v>10.58</v>
      </c>
      <c r="G531" t="n">
        <v>57.73</v>
      </c>
      <c r="H531" t="n">
        <v>1.15</v>
      </c>
      <c r="I531" t="n">
        <v>11</v>
      </c>
      <c r="J531" t="n">
        <v>76.26000000000001</v>
      </c>
      <c r="K531" t="n">
        <v>32.27</v>
      </c>
      <c r="L531" t="n">
        <v>5</v>
      </c>
      <c r="M531" t="n">
        <v>9</v>
      </c>
      <c r="N531" t="n">
        <v>8.99</v>
      </c>
      <c r="O531" t="n">
        <v>9639.200000000001</v>
      </c>
      <c r="P531" t="n">
        <v>68.23999999999999</v>
      </c>
      <c r="Q531" t="n">
        <v>197.75</v>
      </c>
      <c r="R531" t="n">
        <v>33.37</v>
      </c>
      <c r="S531" t="n">
        <v>25.4</v>
      </c>
      <c r="T531" t="n">
        <v>3125.31</v>
      </c>
      <c r="U531" t="n">
        <v>0.76</v>
      </c>
      <c r="V531" t="n">
        <v>0.88</v>
      </c>
      <c r="W531" t="n">
        <v>2.96</v>
      </c>
      <c r="X531" t="n">
        <v>0.19</v>
      </c>
      <c r="Y531" t="n">
        <v>1</v>
      </c>
      <c r="Z531" t="n">
        <v>10</v>
      </c>
    </row>
    <row r="532">
      <c r="A532" t="n">
        <v>17</v>
      </c>
      <c r="B532" t="n">
        <v>30</v>
      </c>
      <c r="C532" t="inlineStr">
        <is>
          <t xml:space="preserve">CONCLUIDO	</t>
        </is>
      </c>
      <c r="D532" t="n">
        <v>7.9321</v>
      </c>
      <c r="E532" t="n">
        <v>12.61</v>
      </c>
      <c r="F532" t="n">
        <v>10.59</v>
      </c>
      <c r="G532" t="n">
        <v>57.77</v>
      </c>
      <c r="H532" t="n">
        <v>1.2</v>
      </c>
      <c r="I532" t="n">
        <v>11</v>
      </c>
      <c r="J532" t="n">
        <v>76.56</v>
      </c>
      <c r="K532" t="n">
        <v>32.27</v>
      </c>
      <c r="L532" t="n">
        <v>5.25</v>
      </c>
      <c r="M532" t="n">
        <v>9</v>
      </c>
      <c r="N532" t="n">
        <v>9.039999999999999</v>
      </c>
      <c r="O532" t="n">
        <v>9675.91</v>
      </c>
      <c r="P532" t="n">
        <v>68.08</v>
      </c>
      <c r="Q532" t="n">
        <v>197.75</v>
      </c>
      <c r="R532" t="n">
        <v>33.52</v>
      </c>
      <c r="S532" t="n">
        <v>25.4</v>
      </c>
      <c r="T532" t="n">
        <v>3201.8</v>
      </c>
      <c r="U532" t="n">
        <v>0.76</v>
      </c>
      <c r="V532" t="n">
        <v>0.88</v>
      </c>
      <c r="W532" t="n">
        <v>2.96</v>
      </c>
      <c r="X532" t="n">
        <v>0.2</v>
      </c>
      <c r="Y532" t="n">
        <v>1</v>
      </c>
      <c r="Z532" t="n">
        <v>10</v>
      </c>
    </row>
    <row r="533">
      <c r="A533" t="n">
        <v>18</v>
      </c>
      <c r="B533" t="n">
        <v>30</v>
      </c>
      <c r="C533" t="inlineStr">
        <is>
          <t xml:space="preserve">CONCLUIDO	</t>
        </is>
      </c>
      <c r="D533" t="n">
        <v>7.9613</v>
      </c>
      <c r="E533" t="n">
        <v>12.56</v>
      </c>
      <c r="F533" t="n">
        <v>10.56</v>
      </c>
      <c r="G533" t="n">
        <v>63.37</v>
      </c>
      <c r="H533" t="n">
        <v>1.25</v>
      </c>
      <c r="I533" t="n">
        <v>10</v>
      </c>
      <c r="J533" t="n">
        <v>76.84999999999999</v>
      </c>
      <c r="K533" t="n">
        <v>32.27</v>
      </c>
      <c r="L533" t="n">
        <v>5.5</v>
      </c>
      <c r="M533" t="n">
        <v>8</v>
      </c>
      <c r="N533" t="n">
        <v>9.08</v>
      </c>
      <c r="O533" t="n">
        <v>9712.65</v>
      </c>
      <c r="P533" t="n">
        <v>67.48</v>
      </c>
      <c r="Q533" t="n">
        <v>197.77</v>
      </c>
      <c r="R533" t="n">
        <v>32.71</v>
      </c>
      <c r="S533" t="n">
        <v>25.4</v>
      </c>
      <c r="T533" t="n">
        <v>2799.61</v>
      </c>
      <c r="U533" t="n">
        <v>0.78</v>
      </c>
      <c r="V533" t="n">
        <v>0.88</v>
      </c>
      <c r="W533" t="n">
        <v>2.95</v>
      </c>
      <c r="X533" t="n">
        <v>0.17</v>
      </c>
      <c r="Y533" t="n">
        <v>1</v>
      </c>
      <c r="Z533" t="n">
        <v>10</v>
      </c>
    </row>
    <row r="534">
      <c r="A534" t="n">
        <v>19</v>
      </c>
      <c r="B534" t="n">
        <v>30</v>
      </c>
      <c r="C534" t="inlineStr">
        <is>
          <t xml:space="preserve">CONCLUIDO	</t>
        </is>
      </c>
      <c r="D534" t="n">
        <v>7.956</v>
      </c>
      <c r="E534" t="n">
        <v>12.57</v>
      </c>
      <c r="F534" t="n">
        <v>10.57</v>
      </c>
      <c r="G534" t="n">
        <v>63.42</v>
      </c>
      <c r="H534" t="n">
        <v>1.3</v>
      </c>
      <c r="I534" t="n">
        <v>10</v>
      </c>
      <c r="J534" t="n">
        <v>77.15000000000001</v>
      </c>
      <c r="K534" t="n">
        <v>32.27</v>
      </c>
      <c r="L534" t="n">
        <v>5.75</v>
      </c>
      <c r="M534" t="n">
        <v>8</v>
      </c>
      <c r="N534" t="n">
        <v>9.130000000000001</v>
      </c>
      <c r="O534" t="n">
        <v>9749.41</v>
      </c>
      <c r="P534" t="n">
        <v>66.79000000000001</v>
      </c>
      <c r="Q534" t="n">
        <v>197.77</v>
      </c>
      <c r="R534" t="n">
        <v>32.96</v>
      </c>
      <c r="S534" t="n">
        <v>25.4</v>
      </c>
      <c r="T534" t="n">
        <v>2924.99</v>
      </c>
      <c r="U534" t="n">
        <v>0.77</v>
      </c>
      <c r="V534" t="n">
        <v>0.88</v>
      </c>
      <c r="W534" t="n">
        <v>2.95</v>
      </c>
      <c r="X534" t="n">
        <v>0.18</v>
      </c>
      <c r="Y534" t="n">
        <v>1</v>
      </c>
      <c r="Z534" t="n">
        <v>10</v>
      </c>
    </row>
    <row r="535">
      <c r="A535" t="n">
        <v>20</v>
      </c>
      <c r="B535" t="n">
        <v>30</v>
      </c>
      <c r="C535" t="inlineStr">
        <is>
          <t xml:space="preserve">CONCLUIDO	</t>
        </is>
      </c>
      <c r="D535" t="n">
        <v>7.9724</v>
      </c>
      <c r="E535" t="n">
        <v>12.54</v>
      </c>
      <c r="F535" t="n">
        <v>10.56</v>
      </c>
      <c r="G535" t="n">
        <v>70.40000000000001</v>
      </c>
      <c r="H535" t="n">
        <v>1.36</v>
      </c>
      <c r="I535" t="n">
        <v>9</v>
      </c>
      <c r="J535" t="n">
        <v>77.45</v>
      </c>
      <c r="K535" t="n">
        <v>32.27</v>
      </c>
      <c r="L535" t="n">
        <v>6</v>
      </c>
      <c r="M535" t="n">
        <v>7</v>
      </c>
      <c r="N535" t="n">
        <v>9.18</v>
      </c>
      <c r="O535" t="n">
        <v>9786.190000000001</v>
      </c>
      <c r="P535" t="n">
        <v>65.97</v>
      </c>
      <c r="Q535" t="n">
        <v>197.77</v>
      </c>
      <c r="R535" t="n">
        <v>32.69</v>
      </c>
      <c r="S535" t="n">
        <v>25.4</v>
      </c>
      <c r="T535" t="n">
        <v>2794.87</v>
      </c>
      <c r="U535" t="n">
        <v>0.78</v>
      </c>
      <c r="V535" t="n">
        <v>0.88</v>
      </c>
      <c r="W535" t="n">
        <v>2.95</v>
      </c>
      <c r="X535" t="n">
        <v>0.17</v>
      </c>
      <c r="Y535" t="n">
        <v>1</v>
      </c>
      <c r="Z535" t="n">
        <v>10</v>
      </c>
    </row>
    <row r="536">
      <c r="A536" t="n">
        <v>21</v>
      </c>
      <c r="B536" t="n">
        <v>30</v>
      </c>
      <c r="C536" t="inlineStr">
        <is>
          <t xml:space="preserve">CONCLUIDO	</t>
        </is>
      </c>
      <c r="D536" t="n">
        <v>7.9817</v>
      </c>
      <c r="E536" t="n">
        <v>12.53</v>
      </c>
      <c r="F536" t="n">
        <v>10.54</v>
      </c>
      <c r="G536" t="n">
        <v>70.3</v>
      </c>
      <c r="H536" t="n">
        <v>1.41</v>
      </c>
      <c r="I536" t="n">
        <v>9</v>
      </c>
      <c r="J536" t="n">
        <v>77.75</v>
      </c>
      <c r="K536" t="n">
        <v>32.27</v>
      </c>
      <c r="L536" t="n">
        <v>6.25</v>
      </c>
      <c r="M536" t="n">
        <v>7</v>
      </c>
      <c r="N536" t="n">
        <v>9.23</v>
      </c>
      <c r="O536" t="n">
        <v>9822.99</v>
      </c>
      <c r="P536" t="n">
        <v>65.55</v>
      </c>
      <c r="Q536" t="n">
        <v>197.78</v>
      </c>
      <c r="R536" t="n">
        <v>32.22</v>
      </c>
      <c r="S536" t="n">
        <v>25.4</v>
      </c>
      <c r="T536" t="n">
        <v>2561.67</v>
      </c>
      <c r="U536" t="n">
        <v>0.79</v>
      </c>
      <c r="V536" t="n">
        <v>0.88</v>
      </c>
      <c r="W536" t="n">
        <v>2.95</v>
      </c>
      <c r="X536" t="n">
        <v>0.15</v>
      </c>
      <c r="Y536" t="n">
        <v>1</v>
      </c>
      <c r="Z536" t="n">
        <v>10</v>
      </c>
    </row>
    <row r="537">
      <c r="A537" t="n">
        <v>22</v>
      </c>
      <c r="B537" t="n">
        <v>30</v>
      </c>
      <c r="C537" t="inlineStr">
        <is>
          <t xml:space="preserve">CONCLUIDO	</t>
        </is>
      </c>
      <c r="D537" t="n">
        <v>7.9807</v>
      </c>
      <c r="E537" t="n">
        <v>12.53</v>
      </c>
      <c r="F537" t="n">
        <v>10.55</v>
      </c>
      <c r="G537" t="n">
        <v>70.31</v>
      </c>
      <c r="H537" t="n">
        <v>1.46</v>
      </c>
      <c r="I537" t="n">
        <v>9</v>
      </c>
      <c r="J537" t="n">
        <v>78.05</v>
      </c>
      <c r="K537" t="n">
        <v>32.27</v>
      </c>
      <c r="L537" t="n">
        <v>6.5</v>
      </c>
      <c r="M537" t="n">
        <v>7</v>
      </c>
      <c r="N537" t="n">
        <v>9.279999999999999</v>
      </c>
      <c r="O537" t="n">
        <v>9859.809999999999</v>
      </c>
      <c r="P537" t="n">
        <v>64.84999999999999</v>
      </c>
      <c r="Q537" t="n">
        <v>197.76</v>
      </c>
      <c r="R537" t="n">
        <v>32.25</v>
      </c>
      <c r="S537" t="n">
        <v>25.4</v>
      </c>
      <c r="T537" t="n">
        <v>2574.5</v>
      </c>
      <c r="U537" t="n">
        <v>0.79</v>
      </c>
      <c r="V537" t="n">
        <v>0.88</v>
      </c>
      <c r="W537" t="n">
        <v>2.95</v>
      </c>
      <c r="X537" t="n">
        <v>0.16</v>
      </c>
      <c r="Y537" t="n">
        <v>1</v>
      </c>
      <c r="Z537" t="n">
        <v>10</v>
      </c>
    </row>
    <row r="538">
      <c r="A538" t="n">
        <v>23</v>
      </c>
      <c r="B538" t="n">
        <v>30</v>
      </c>
      <c r="C538" t="inlineStr">
        <is>
          <t xml:space="preserve">CONCLUIDO	</t>
        </is>
      </c>
      <c r="D538" t="n">
        <v>8.0039</v>
      </c>
      <c r="E538" t="n">
        <v>12.49</v>
      </c>
      <c r="F538" t="n">
        <v>10.53</v>
      </c>
      <c r="G538" t="n">
        <v>78.94</v>
      </c>
      <c r="H538" t="n">
        <v>1.51</v>
      </c>
      <c r="I538" t="n">
        <v>8</v>
      </c>
      <c r="J538" t="n">
        <v>78.34999999999999</v>
      </c>
      <c r="K538" t="n">
        <v>32.27</v>
      </c>
      <c r="L538" t="n">
        <v>6.75</v>
      </c>
      <c r="M538" t="n">
        <v>2</v>
      </c>
      <c r="N538" t="n">
        <v>9.33</v>
      </c>
      <c r="O538" t="n">
        <v>9896.65</v>
      </c>
      <c r="P538" t="n">
        <v>64.31</v>
      </c>
      <c r="Q538" t="n">
        <v>197.78</v>
      </c>
      <c r="R538" t="n">
        <v>31.34</v>
      </c>
      <c r="S538" t="n">
        <v>25.4</v>
      </c>
      <c r="T538" t="n">
        <v>2125.73</v>
      </c>
      <c r="U538" t="n">
        <v>0.8100000000000001</v>
      </c>
      <c r="V538" t="n">
        <v>0.88</v>
      </c>
      <c r="W538" t="n">
        <v>2.96</v>
      </c>
      <c r="X538" t="n">
        <v>0.14</v>
      </c>
      <c r="Y538" t="n">
        <v>1</v>
      </c>
      <c r="Z538" t="n">
        <v>10</v>
      </c>
    </row>
    <row r="539">
      <c r="A539" t="n">
        <v>24</v>
      </c>
      <c r="B539" t="n">
        <v>30</v>
      </c>
      <c r="C539" t="inlineStr">
        <is>
          <t xml:space="preserve">CONCLUIDO	</t>
        </is>
      </c>
      <c r="D539" t="n">
        <v>8.0009</v>
      </c>
      <c r="E539" t="n">
        <v>12.5</v>
      </c>
      <c r="F539" t="n">
        <v>10.53</v>
      </c>
      <c r="G539" t="n">
        <v>78.98</v>
      </c>
      <c r="H539" t="n">
        <v>1.56</v>
      </c>
      <c r="I539" t="n">
        <v>8</v>
      </c>
      <c r="J539" t="n">
        <v>78.65000000000001</v>
      </c>
      <c r="K539" t="n">
        <v>32.27</v>
      </c>
      <c r="L539" t="n">
        <v>7</v>
      </c>
      <c r="M539" t="n">
        <v>2</v>
      </c>
      <c r="N539" t="n">
        <v>9.380000000000001</v>
      </c>
      <c r="O539" t="n">
        <v>9933.52</v>
      </c>
      <c r="P539" t="n">
        <v>64.41</v>
      </c>
      <c r="Q539" t="n">
        <v>197.78</v>
      </c>
      <c r="R539" t="n">
        <v>31.48</v>
      </c>
      <c r="S539" t="n">
        <v>25.4</v>
      </c>
      <c r="T539" t="n">
        <v>2197.87</v>
      </c>
      <c r="U539" t="n">
        <v>0.8100000000000001</v>
      </c>
      <c r="V539" t="n">
        <v>0.88</v>
      </c>
      <c r="W539" t="n">
        <v>2.96</v>
      </c>
      <c r="X539" t="n">
        <v>0.14</v>
      </c>
      <c r="Y539" t="n">
        <v>1</v>
      </c>
      <c r="Z539" t="n">
        <v>10</v>
      </c>
    </row>
    <row r="540">
      <c r="A540" t="n">
        <v>25</v>
      </c>
      <c r="B540" t="n">
        <v>30</v>
      </c>
      <c r="C540" t="inlineStr">
        <is>
          <t xml:space="preserve">CONCLUIDO	</t>
        </is>
      </c>
      <c r="D540" t="n">
        <v>7.9984</v>
      </c>
      <c r="E540" t="n">
        <v>12.5</v>
      </c>
      <c r="F540" t="n">
        <v>10.53</v>
      </c>
      <c r="G540" t="n">
        <v>79.01000000000001</v>
      </c>
      <c r="H540" t="n">
        <v>1.61</v>
      </c>
      <c r="I540" t="n">
        <v>8</v>
      </c>
      <c r="J540" t="n">
        <v>78.94</v>
      </c>
      <c r="K540" t="n">
        <v>32.27</v>
      </c>
      <c r="L540" t="n">
        <v>7.25</v>
      </c>
      <c r="M540" t="n">
        <v>1</v>
      </c>
      <c r="N540" t="n">
        <v>9.42</v>
      </c>
      <c r="O540" t="n">
        <v>9970.41</v>
      </c>
      <c r="P540" t="n">
        <v>64.56</v>
      </c>
      <c r="Q540" t="n">
        <v>197.82</v>
      </c>
      <c r="R540" t="n">
        <v>31.53</v>
      </c>
      <c r="S540" t="n">
        <v>25.4</v>
      </c>
      <c r="T540" t="n">
        <v>2223.25</v>
      </c>
      <c r="U540" t="n">
        <v>0.8100000000000001</v>
      </c>
      <c r="V540" t="n">
        <v>0.88</v>
      </c>
      <c r="W540" t="n">
        <v>2.96</v>
      </c>
      <c r="X540" t="n">
        <v>0.14</v>
      </c>
      <c r="Y540" t="n">
        <v>1</v>
      </c>
      <c r="Z540" t="n">
        <v>10</v>
      </c>
    </row>
    <row r="541">
      <c r="A541" t="n">
        <v>26</v>
      </c>
      <c r="B541" t="n">
        <v>30</v>
      </c>
      <c r="C541" t="inlineStr">
        <is>
          <t xml:space="preserve">CONCLUIDO	</t>
        </is>
      </c>
      <c r="D541" t="n">
        <v>7.9979</v>
      </c>
      <c r="E541" t="n">
        <v>12.5</v>
      </c>
      <c r="F541" t="n">
        <v>10.54</v>
      </c>
      <c r="G541" t="n">
        <v>79.01000000000001</v>
      </c>
      <c r="H541" t="n">
        <v>1.66</v>
      </c>
      <c r="I541" t="n">
        <v>8</v>
      </c>
      <c r="J541" t="n">
        <v>79.23999999999999</v>
      </c>
      <c r="K541" t="n">
        <v>32.27</v>
      </c>
      <c r="L541" t="n">
        <v>7.5</v>
      </c>
      <c r="M541" t="n">
        <v>0</v>
      </c>
      <c r="N541" t="n">
        <v>9.470000000000001</v>
      </c>
      <c r="O541" t="n">
        <v>10007.31</v>
      </c>
      <c r="P541" t="n">
        <v>64.73999999999999</v>
      </c>
      <c r="Q541" t="n">
        <v>197.82</v>
      </c>
      <c r="R541" t="n">
        <v>31.54</v>
      </c>
      <c r="S541" t="n">
        <v>25.4</v>
      </c>
      <c r="T541" t="n">
        <v>2227.1</v>
      </c>
      <c r="U541" t="n">
        <v>0.8100000000000001</v>
      </c>
      <c r="V541" t="n">
        <v>0.88</v>
      </c>
      <c r="W541" t="n">
        <v>2.96</v>
      </c>
      <c r="X541" t="n">
        <v>0.14</v>
      </c>
      <c r="Y541" t="n">
        <v>1</v>
      </c>
      <c r="Z541" t="n">
        <v>10</v>
      </c>
    </row>
    <row r="542">
      <c r="A542" t="n">
        <v>0</v>
      </c>
      <c r="B542" t="n">
        <v>15</v>
      </c>
      <c r="C542" t="inlineStr">
        <is>
          <t xml:space="preserve">CONCLUIDO	</t>
        </is>
      </c>
      <c r="D542" t="n">
        <v>7.5353</v>
      </c>
      <c r="E542" t="n">
        <v>13.27</v>
      </c>
      <c r="F542" t="n">
        <v>11.15</v>
      </c>
      <c r="G542" t="n">
        <v>17.61</v>
      </c>
      <c r="H542" t="n">
        <v>0.43</v>
      </c>
      <c r="I542" t="n">
        <v>38</v>
      </c>
      <c r="J542" t="n">
        <v>39.78</v>
      </c>
      <c r="K542" t="n">
        <v>19.54</v>
      </c>
      <c r="L542" t="n">
        <v>1</v>
      </c>
      <c r="M542" t="n">
        <v>36</v>
      </c>
      <c r="N542" t="n">
        <v>4.24</v>
      </c>
      <c r="O542" t="n">
        <v>5140</v>
      </c>
      <c r="P542" t="n">
        <v>50.48</v>
      </c>
      <c r="Q542" t="n">
        <v>197.82</v>
      </c>
      <c r="R542" t="n">
        <v>50.86</v>
      </c>
      <c r="S542" t="n">
        <v>25.4</v>
      </c>
      <c r="T542" t="n">
        <v>11734.91</v>
      </c>
      <c r="U542" t="n">
        <v>0.5</v>
      </c>
      <c r="V542" t="n">
        <v>0.83</v>
      </c>
      <c r="W542" t="n">
        <v>3</v>
      </c>
      <c r="X542" t="n">
        <v>0.76</v>
      </c>
      <c r="Y542" t="n">
        <v>1</v>
      </c>
      <c r="Z542" t="n">
        <v>10</v>
      </c>
    </row>
    <row r="543">
      <c r="A543" t="n">
        <v>1</v>
      </c>
      <c r="B543" t="n">
        <v>15</v>
      </c>
      <c r="C543" t="inlineStr">
        <is>
          <t xml:space="preserve">CONCLUIDO	</t>
        </is>
      </c>
      <c r="D543" t="n">
        <v>7.7042</v>
      </c>
      <c r="E543" t="n">
        <v>12.98</v>
      </c>
      <c r="F543" t="n">
        <v>10.96</v>
      </c>
      <c r="G543" t="n">
        <v>22.67</v>
      </c>
      <c r="H543" t="n">
        <v>0.53</v>
      </c>
      <c r="I543" t="n">
        <v>29</v>
      </c>
      <c r="J543" t="n">
        <v>40.06</v>
      </c>
      <c r="K543" t="n">
        <v>19.54</v>
      </c>
      <c r="L543" t="n">
        <v>1.25</v>
      </c>
      <c r="M543" t="n">
        <v>27</v>
      </c>
      <c r="N543" t="n">
        <v>4.26</v>
      </c>
      <c r="O543" t="n">
        <v>5174.29</v>
      </c>
      <c r="P543" t="n">
        <v>48.68</v>
      </c>
      <c r="Q543" t="n">
        <v>197.8</v>
      </c>
      <c r="R543" t="n">
        <v>44.96</v>
      </c>
      <c r="S543" t="n">
        <v>25.4</v>
      </c>
      <c r="T543" t="n">
        <v>8831.99</v>
      </c>
      <c r="U543" t="n">
        <v>0.5600000000000001</v>
      </c>
      <c r="V543" t="n">
        <v>0.85</v>
      </c>
      <c r="W543" t="n">
        <v>2.99</v>
      </c>
      <c r="X543" t="n">
        <v>0.57</v>
      </c>
      <c r="Y543" t="n">
        <v>1</v>
      </c>
      <c r="Z543" t="n">
        <v>10</v>
      </c>
    </row>
    <row r="544">
      <c r="A544" t="n">
        <v>2</v>
      </c>
      <c r="B544" t="n">
        <v>15</v>
      </c>
      <c r="C544" t="inlineStr">
        <is>
          <t xml:space="preserve">CONCLUIDO	</t>
        </is>
      </c>
      <c r="D544" t="n">
        <v>7.7956</v>
      </c>
      <c r="E544" t="n">
        <v>12.83</v>
      </c>
      <c r="F544" t="n">
        <v>10.86</v>
      </c>
      <c r="G544" t="n">
        <v>27.16</v>
      </c>
      <c r="H544" t="n">
        <v>0.64</v>
      </c>
      <c r="I544" t="n">
        <v>24</v>
      </c>
      <c r="J544" t="n">
        <v>40.34</v>
      </c>
      <c r="K544" t="n">
        <v>19.54</v>
      </c>
      <c r="L544" t="n">
        <v>1.5</v>
      </c>
      <c r="M544" t="n">
        <v>22</v>
      </c>
      <c r="N544" t="n">
        <v>4.29</v>
      </c>
      <c r="O544" t="n">
        <v>5208.6</v>
      </c>
      <c r="P544" t="n">
        <v>47.25</v>
      </c>
      <c r="Q544" t="n">
        <v>197.8</v>
      </c>
      <c r="R544" t="n">
        <v>41.9</v>
      </c>
      <c r="S544" t="n">
        <v>25.4</v>
      </c>
      <c r="T544" t="n">
        <v>7326.03</v>
      </c>
      <c r="U544" t="n">
        <v>0.61</v>
      </c>
      <c r="V544" t="n">
        <v>0.86</v>
      </c>
      <c r="W544" t="n">
        <v>2.98</v>
      </c>
      <c r="X544" t="n">
        <v>0.47</v>
      </c>
      <c r="Y544" t="n">
        <v>1</v>
      </c>
      <c r="Z544" t="n">
        <v>10</v>
      </c>
    </row>
    <row r="545">
      <c r="A545" t="n">
        <v>3</v>
      </c>
      <c r="B545" t="n">
        <v>15</v>
      </c>
      <c r="C545" t="inlineStr">
        <is>
          <t xml:space="preserve">CONCLUIDO	</t>
        </is>
      </c>
      <c r="D545" t="n">
        <v>7.8754</v>
      </c>
      <c r="E545" t="n">
        <v>12.7</v>
      </c>
      <c r="F545" t="n">
        <v>10.78</v>
      </c>
      <c r="G545" t="n">
        <v>32.33</v>
      </c>
      <c r="H545" t="n">
        <v>0.74</v>
      </c>
      <c r="I545" t="n">
        <v>20</v>
      </c>
      <c r="J545" t="n">
        <v>40.61</v>
      </c>
      <c r="K545" t="n">
        <v>19.54</v>
      </c>
      <c r="L545" t="n">
        <v>1.75</v>
      </c>
      <c r="M545" t="n">
        <v>18</v>
      </c>
      <c r="N545" t="n">
        <v>4.32</v>
      </c>
      <c r="O545" t="n">
        <v>5242.92</v>
      </c>
      <c r="P545" t="n">
        <v>45.91</v>
      </c>
      <c r="Q545" t="n">
        <v>197.78</v>
      </c>
      <c r="R545" t="n">
        <v>39.24</v>
      </c>
      <c r="S545" t="n">
        <v>25.4</v>
      </c>
      <c r="T545" t="n">
        <v>6014.71</v>
      </c>
      <c r="U545" t="n">
        <v>0.65</v>
      </c>
      <c r="V545" t="n">
        <v>0.86</v>
      </c>
      <c r="W545" t="n">
        <v>2.98</v>
      </c>
      <c r="X545" t="n">
        <v>0.39</v>
      </c>
      <c r="Y545" t="n">
        <v>1</v>
      </c>
      <c r="Z545" t="n">
        <v>10</v>
      </c>
    </row>
    <row r="546">
      <c r="A546" t="n">
        <v>4</v>
      </c>
      <c r="B546" t="n">
        <v>15</v>
      </c>
      <c r="C546" t="inlineStr">
        <is>
          <t xml:space="preserve">CONCLUIDO	</t>
        </is>
      </c>
      <c r="D546" t="n">
        <v>7.9386</v>
      </c>
      <c r="E546" t="n">
        <v>12.6</v>
      </c>
      <c r="F546" t="n">
        <v>10.71</v>
      </c>
      <c r="G546" t="n">
        <v>37.8</v>
      </c>
      <c r="H546" t="n">
        <v>0.84</v>
      </c>
      <c r="I546" t="n">
        <v>17</v>
      </c>
      <c r="J546" t="n">
        <v>40.89</v>
      </c>
      <c r="K546" t="n">
        <v>19.54</v>
      </c>
      <c r="L546" t="n">
        <v>2</v>
      </c>
      <c r="M546" t="n">
        <v>14</v>
      </c>
      <c r="N546" t="n">
        <v>4.35</v>
      </c>
      <c r="O546" t="n">
        <v>5277.26</v>
      </c>
      <c r="P546" t="n">
        <v>44.23</v>
      </c>
      <c r="Q546" t="n">
        <v>197.78</v>
      </c>
      <c r="R546" t="n">
        <v>37.19</v>
      </c>
      <c r="S546" t="n">
        <v>25.4</v>
      </c>
      <c r="T546" t="n">
        <v>5007.48</v>
      </c>
      <c r="U546" t="n">
        <v>0.68</v>
      </c>
      <c r="V546" t="n">
        <v>0.87</v>
      </c>
      <c r="W546" t="n">
        <v>2.97</v>
      </c>
      <c r="X546" t="n">
        <v>0.32</v>
      </c>
      <c r="Y546" t="n">
        <v>1</v>
      </c>
      <c r="Z546" t="n">
        <v>10</v>
      </c>
    </row>
    <row r="547">
      <c r="A547" t="n">
        <v>5</v>
      </c>
      <c r="B547" t="n">
        <v>15</v>
      </c>
      <c r="C547" t="inlineStr">
        <is>
          <t xml:space="preserve">CONCLUIDO	</t>
        </is>
      </c>
      <c r="D547" t="n">
        <v>7.9681</v>
      </c>
      <c r="E547" t="n">
        <v>12.55</v>
      </c>
      <c r="F547" t="n">
        <v>10.68</v>
      </c>
      <c r="G547" t="n">
        <v>42.74</v>
      </c>
      <c r="H547" t="n">
        <v>0.9399999999999999</v>
      </c>
      <c r="I547" t="n">
        <v>15</v>
      </c>
      <c r="J547" t="n">
        <v>41.17</v>
      </c>
      <c r="K547" t="n">
        <v>19.54</v>
      </c>
      <c r="L547" t="n">
        <v>2.25</v>
      </c>
      <c r="M547" t="n">
        <v>8</v>
      </c>
      <c r="N547" t="n">
        <v>4.38</v>
      </c>
      <c r="O547" t="n">
        <v>5311.62</v>
      </c>
      <c r="P547" t="n">
        <v>43.51</v>
      </c>
      <c r="Q547" t="n">
        <v>197.82</v>
      </c>
      <c r="R547" t="n">
        <v>36.17</v>
      </c>
      <c r="S547" t="n">
        <v>25.4</v>
      </c>
      <c r="T547" t="n">
        <v>4507.32</v>
      </c>
      <c r="U547" t="n">
        <v>0.7</v>
      </c>
      <c r="V547" t="n">
        <v>0.87</v>
      </c>
      <c r="W547" t="n">
        <v>2.97</v>
      </c>
      <c r="X547" t="n">
        <v>0.29</v>
      </c>
      <c r="Y547" t="n">
        <v>1</v>
      </c>
      <c r="Z547" t="n">
        <v>10</v>
      </c>
    </row>
    <row r="548">
      <c r="A548" t="n">
        <v>6</v>
      </c>
      <c r="B548" t="n">
        <v>15</v>
      </c>
      <c r="C548" t="inlineStr">
        <is>
          <t xml:space="preserve">CONCLUIDO	</t>
        </is>
      </c>
      <c r="D548" t="n">
        <v>7.9642</v>
      </c>
      <c r="E548" t="n">
        <v>12.56</v>
      </c>
      <c r="F548" t="n">
        <v>10.69</v>
      </c>
      <c r="G548" t="n">
        <v>42.76</v>
      </c>
      <c r="H548" t="n">
        <v>1.03</v>
      </c>
      <c r="I548" t="n">
        <v>15</v>
      </c>
      <c r="J548" t="n">
        <v>41.45</v>
      </c>
      <c r="K548" t="n">
        <v>19.54</v>
      </c>
      <c r="L548" t="n">
        <v>2.5</v>
      </c>
      <c r="M548" t="n">
        <v>1</v>
      </c>
      <c r="N548" t="n">
        <v>4.41</v>
      </c>
      <c r="O548" t="n">
        <v>5345.99</v>
      </c>
      <c r="P548" t="n">
        <v>43.23</v>
      </c>
      <c r="Q548" t="n">
        <v>197.84</v>
      </c>
      <c r="R548" t="n">
        <v>36.09</v>
      </c>
      <c r="S548" t="n">
        <v>25.4</v>
      </c>
      <c r="T548" t="n">
        <v>4466.83</v>
      </c>
      <c r="U548" t="n">
        <v>0.7</v>
      </c>
      <c r="V548" t="n">
        <v>0.87</v>
      </c>
      <c r="W548" t="n">
        <v>2.98</v>
      </c>
      <c r="X548" t="n">
        <v>0.3</v>
      </c>
      <c r="Y548" t="n">
        <v>1</v>
      </c>
      <c r="Z548" t="n">
        <v>10</v>
      </c>
    </row>
    <row r="549">
      <c r="A549" t="n">
        <v>7</v>
      </c>
      <c r="B549" t="n">
        <v>15</v>
      </c>
      <c r="C549" t="inlineStr">
        <is>
          <t xml:space="preserve">CONCLUIDO	</t>
        </is>
      </c>
      <c r="D549" t="n">
        <v>7.9671</v>
      </c>
      <c r="E549" t="n">
        <v>12.55</v>
      </c>
      <c r="F549" t="n">
        <v>10.69</v>
      </c>
      <c r="G549" t="n">
        <v>42.75</v>
      </c>
      <c r="H549" t="n">
        <v>1.13</v>
      </c>
      <c r="I549" t="n">
        <v>15</v>
      </c>
      <c r="J549" t="n">
        <v>41.73</v>
      </c>
      <c r="K549" t="n">
        <v>19.54</v>
      </c>
      <c r="L549" t="n">
        <v>2.75</v>
      </c>
      <c r="M549" t="n">
        <v>0</v>
      </c>
      <c r="N549" t="n">
        <v>4.44</v>
      </c>
      <c r="O549" t="n">
        <v>5380.38</v>
      </c>
      <c r="P549" t="n">
        <v>43.47</v>
      </c>
      <c r="Q549" t="n">
        <v>197.87</v>
      </c>
      <c r="R549" t="n">
        <v>36</v>
      </c>
      <c r="S549" t="n">
        <v>25.4</v>
      </c>
      <c r="T549" t="n">
        <v>4421.69</v>
      </c>
      <c r="U549" t="n">
        <v>0.71</v>
      </c>
      <c r="V549" t="n">
        <v>0.87</v>
      </c>
      <c r="W549" t="n">
        <v>2.98</v>
      </c>
      <c r="X549" t="n">
        <v>0.3</v>
      </c>
      <c r="Y549" t="n">
        <v>1</v>
      </c>
      <c r="Z549" t="n">
        <v>10</v>
      </c>
    </row>
    <row r="550">
      <c r="A550" t="n">
        <v>0</v>
      </c>
      <c r="B550" t="n">
        <v>70</v>
      </c>
      <c r="C550" t="inlineStr">
        <is>
          <t xml:space="preserve">CONCLUIDO	</t>
        </is>
      </c>
      <c r="D550" t="n">
        <v>5.6344</v>
      </c>
      <c r="E550" t="n">
        <v>17.75</v>
      </c>
      <c r="F550" t="n">
        <v>12.52</v>
      </c>
      <c r="G550" t="n">
        <v>7.22</v>
      </c>
      <c r="H550" t="n">
        <v>0.12</v>
      </c>
      <c r="I550" t="n">
        <v>104</v>
      </c>
      <c r="J550" t="n">
        <v>141.81</v>
      </c>
      <c r="K550" t="n">
        <v>47.83</v>
      </c>
      <c r="L550" t="n">
        <v>1</v>
      </c>
      <c r="M550" t="n">
        <v>102</v>
      </c>
      <c r="N550" t="n">
        <v>22.98</v>
      </c>
      <c r="O550" t="n">
        <v>17723.39</v>
      </c>
      <c r="P550" t="n">
        <v>143.84</v>
      </c>
      <c r="Q550" t="n">
        <v>198.12</v>
      </c>
      <c r="R550" t="n">
        <v>93.04000000000001</v>
      </c>
      <c r="S550" t="n">
        <v>25.4</v>
      </c>
      <c r="T550" t="n">
        <v>32497.96</v>
      </c>
      <c r="U550" t="n">
        <v>0.27</v>
      </c>
      <c r="V550" t="n">
        <v>0.74</v>
      </c>
      <c r="W550" t="n">
        <v>3.12</v>
      </c>
      <c r="X550" t="n">
        <v>2.12</v>
      </c>
      <c r="Y550" t="n">
        <v>1</v>
      </c>
      <c r="Z550" t="n">
        <v>10</v>
      </c>
    </row>
    <row r="551">
      <c r="A551" t="n">
        <v>1</v>
      </c>
      <c r="B551" t="n">
        <v>70</v>
      </c>
      <c r="C551" t="inlineStr">
        <is>
          <t xml:space="preserve">CONCLUIDO	</t>
        </is>
      </c>
      <c r="D551" t="n">
        <v>6.044</v>
      </c>
      <c r="E551" t="n">
        <v>16.55</v>
      </c>
      <c r="F551" t="n">
        <v>12.01</v>
      </c>
      <c r="G551" t="n">
        <v>9</v>
      </c>
      <c r="H551" t="n">
        <v>0.16</v>
      </c>
      <c r="I551" t="n">
        <v>80</v>
      </c>
      <c r="J551" t="n">
        <v>142.15</v>
      </c>
      <c r="K551" t="n">
        <v>47.83</v>
      </c>
      <c r="L551" t="n">
        <v>1.25</v>
      </c>
      <c r="M551" t="n">
        <v>78</v>
      </c>
      <c r="N551" t="n">
        <v>23.07</v>
      </c>
      <c r="O551" t="n">
        <v>17765.46</v>
      </c>
      <c r="P551" t="n">
        <v>137.84</v>
      </c>
      <c r="Q551" t="n">
        <v>197.92</v>
      </c>
      <c r="R551" t="n">
        <v>77.51000000000001</v>
      </c>
      <c r="S551" t="n">
        <v>25.4</v>
      </c>
      <c r="T551" t="n">
        <v>24850.45</v>
      </c>
      <c r="U551" t="n">
        <v>0.33</v>
      </c>
      <c r="V551" t="n">
        <v>0.78</v>
      </c>
      <c r="W551" t="n">
        <v>3.07</v>
      </c>
      <c r="X551" t="n">
        <v>1.61</v>
      </c>
      <c r="Y551" t="n">
        <v>1</v>
      </c>
      <c r="Z551" t="n">
        <v>10</v>
      </c>
    </row>
    <row r="552">
      <c r="A552" t="n">
        <v>2</v>
      </c>
      <c r="B552" t="n">
        <v>70</v>
      </c>
      <c r="C552" t="inlineStr">
        <is>
          <t xml:space="preserve">CONCLUIDO	</t>
        </is>
      </c>
      <c r="D552" t="n">
        <v>6.3047</v>
      </c>
      <c r="E552" t="n">
        <v>15.86</v>
      </c>
      <c r="F552" t="n">
        <v>11.73</v>
      </c>
      <c r="G552" t="n">
        <v>10.66</v>
      </c>
      <c r="H552" t="n">
        <v>0.19</v>
      </c>
      <c r="I552" t="n">
        <v>66</v>
      </c>
      <c r="J552" t="n">
        <v>142.49</v>
      </c>
      <c r="K552" t="n">
        <v>47.83</v>
      </c>
      <c r="L552" t="n">
        <v>1.5</v>
      </c>
      <c r="M552" t="n">
        <v>64</v>
      </c>
      <c r="N552" t="n">
        <v>23.16</v>
      </c>
      <c r="O552" t="n">
        <v>17807.56</v>
      </c>
      <c r="P552" t="n">
        <v>134.41</v>
      </c>
      <c r="Q552" t="n">
        <v>198.07</v>
      </c>
      <c r="R552" t="n">
        <v>68.93000000000001</v>
      </c>
      <c r="S552" t="n">
        <v>25.4</v>
      </c>
      <c r="T552" t="n">
        <v>20630.25</v>
      </c>
      <c r="U552" t="n">
        <v>0.37</v>
      </c>
      <c r="V552" t="n">
        <v>0.79</v>
      </c>
      <c r="W552" t="n">
        <v>3.04</v>
      </c>
      <c r="X552" t="n">
        <v>1.33</v>
      </c>
      <c r="Y552" t="n">
        <v>1</v>
      </c>
      <c r="Z552" t="n">
        <v>10</v>
      </c>
    </row>
    <row r="553">
      <c r="A553" t="n">
        <v>3</v>
      </c>
      <c r="B553" t="n">
        <v>70</v>
      </c>
      <c r="C553" t="inlineStr">
        <is>
          <t xml:space="preserve">CONCLUIDO	</t>
        </is>
      </c>
      <c r="D553" t="n">
        <v>6.534</v>
      </c>
      <c r="E553" t="n">
        <v>15.3</v>
      </c>
      <c r="F553" t="n">
        <v>11.49</v>
      </c>
      <c r="G553" t="n">
        <v>12.53</v>
      </c>
      <c r="H553" t="n">
        <v>0.22</v>
      </c>
      <c r="I553" t="n">
        <v>55</v>
      </c>
      <c r="J553" t="n">
        <v>142.83</v>
      </c>
      <c r="K553" t="n">
        <v>47.83</v>
      </c>
      <c r="L553" t="n">
        <v>1.75</v>
      </c>
      <c r="M553" t="n">
        <v>53</v>
      </c>
      <c r="N553" t="n">
        <v>23.25</v>
      </c>
      <c r="O553" t="n">
        <v>17849.7</v>
      </c>
      <c r="P553" t="n">
        <v>131.5</v>
      </c>
      <c r="Q553" t="n">
        <v>197.86</v>
      </c>
      <c r="R553" t="n">
        <v>61.5</v>
      </c>
      <c r="S553" t="n">
        <v>25.4</v>
      </c>
      <c r="T553" t="n">
        <v>16970.09</v>
      </c>
      <c r="U553" t="n">
        <v>0.41</v>
      </c>
      <c r="V553" t="n">
        <v>0.8100000000000001</v>
      </c>
      <c r="W553" t="n">
        <v>3.03</v>
      </c>
      <c r="X553" t="n">
        <v>1.09</v>
      </c>
      <c r="Y553" t="n">
        <v>1</v>
      </c>
      <c r="Z553" t="n">
        <v>10</v>
      </c>
    </row>
    <row r="554">
      <c r="A554" t="n">
        <v>4</v>
      </c>
      <c r="B554" t="n">
        <v>70</v>
      </c>
      <c r="C554" t="inlineStr">
        <is>
          <t xml:space="preserve">CONCLUIDO	</t>
        </is>
      </c>
      <c r="D554" t="n">
        <v>6.6883</v>
      </c>
      <c r="E554" t="n">
        <v>14.95</v>
      </c>
      <c r="F554" t="n">
        <v>11.34</v>
      </c>
      <c r="G554" t="n">
        <v>14.17</v>
      </c>
      <c r="H554" t="n">
        <v>0.25</v>
      </c>
      <c r="I554" t="n">
        <v>48</v>
      </c>
      <c r="J554" t="n">
        <v>143.17</v>
      </c>
      <c r="K554" t="n">
        <v>47.83</v>
      </c>
      <c r="L554" t="n">
        <v>2</v>
      </c>
      <c r="M554" t="n">
        <v>46</v>
      </c>
      <c r="N554" t="n">
        <v>23.34</v>
      </c>
      <c r="O554" t="n">
        <v>17891.86</v>
      </c>
      <c r="P554" t="n">
        <v>129.59</v>
      </c>
      <c r="Q554" t="n">
        <v>197.8</v>
      </c>
      <c r="R554" t="n">
        <v>56.61</v>
      </c>
      <c r="S554" t="n">
        <v>25.4</v>
      </c>
      <c r="T554" t="n">
        <v>14560.84</v>
      </c>
      <c r="U554" t="n">
        <v>0.45</v>
      </c>
      <c r="V554" t="n">
        <v>0.82</v>
      </c>
      <c r="W554" t="n">
        <v>3.02</v>
      </c>
      <c r="X554" t="n">
        <v>0.9399999999999999</v>
      </c>
      <c r="Y554" t="n">
        <v>1</v>
      </c>
      <c r="Z554" t="n">
        <v>10</v>
      </c>
    </row>
    <row r="555">
      <c r="A555" t="n">
        <v>5</v>
      </c>
      <c r="B555" t="n">
        <v>70</v>
      </c>
      <c r="C555" t="inlineStr">
        <is>
          <t xml:space="preserve">CONCLUIDO	</t>
        </is>
      </c>
      <c r="D555" t="n">
        <v>6.8218</v>
      </c>
      <c r="E555" t="n">
        <v>14.66</v>
      </c>
      <c r="F555" t="n">
        <v>11.22</v>
      </c>
      <c r="G555" t="n">
        <v>16.02</v>
      </c>
      <c r="H555" t="n">
        <v>0.28</v>
      </c>
      <c r="I555" t="n">
        <v>42</v>
      </c>
      <c r="J555" t="n">
        <v>143.51</v>
      </c>
      <c r="K555" t="n">
        <v>47.83</v>
      </c>
      <c r="L555" t="n">
        <v>2.25</v>
      </c>
      <c r="M555" t="n">
        <v>40</v>
      </c>
      <c r="N555" t="n">
        <v>23.44</v>
      </c>
      <c r="O555" t="n">
        <v>17934.06</v>
      </c>
      <c r="P555" t="n">
        <v>128.04</v>
      </c>
      <c r="Q555" t="n">
        <v>197.95</v>
      </c>
      <c r="R555" t="n">
        <v>53.32</v>
      </c>
      <c r="S555" t="n">
        <v>25.4</v>
      </c>
      <c r="T555" t="n">
        <v>12945.75</v>
      </c>
      <c r="U555" t="n">
        <v>0.48</v>
      </c>
      <c r="V555" t="n">
        <v>0.83</v>
      </c>
      <c r="W555" t="n">
        <v>3</v>
      </c>
      <c r="X555" t="n">
        <v>0.82</v>
      </c>
      <c r="Y555" t="n">
        <v>1</v>
      </c>
      <c r="Z555" t="n">
        <v>10</v>
      </c>
    </row>
    <row r="556">
      <c r="A556" t="n">
        <v>6</v>
      </c>
      <c r="B556" t="n">
        <v>70</v>
      </c>
      <c r="C556" t="inlineStr">
        <is>
          <t xml:space="preserve">CONCLUIDO	</t>
        </is>
      </c>
      <c r="D556" t="n">
        <v>6.9128</v>
      </c>
      <c r="E556" t="n">
        <v>14.47</v>
      </c>
      <c r="F556" t="n">
        <v>11.14</v>
      </c>
      <c r="G556" t="n">
        <v>17.59</v>
      </c>
      <c r="H556" t="n">
        <v>0.31</v>
      </c>
      <c r="I556" t="n">
        <v>38</v>
      </c>
      <c r="J556" t="n">
        <v>143.86</v>
      </c>
      <c r="K556" t="n">
        <v>47.83</v>
      </c>
      <c r="L556" t="n">
        <v>2.5</v>
      </c>
      <c r="M556" t="n">
        <v>36</v>
      </c>
      <c r="N556" t="n">
        <v>23.53</v>
      </c>
      <c r="O556" t="n">
        <v>17976.29</v>
      </c>
      <c r="P556" t="n">
        <v>127</v>
      </c>
      <c r="Q556" t="n">
        <v>197.82</v>
      </c>
      <c r="R556" t="n">
        <v>50.87</v>
      </c>
      <c r="S556" t="n">
        <v>25.4</v>
      </c>
      <c r="T556" t="n">
        <v>11739.88</v>
      </c>
      <c r="U556" t="n">
        <v>0.5</v>
      </c>
      <c r="V556" t="n">
        <v>0.84</v>
      </c>
      <c r="W556" t="n">
        <v>3</v>
      </c>
      <c r="X556" t="n">
        <v>0.75</v>
      </c>
      <c r="Y556" t="n">
        <v>1</v>
      </c>
      <c r="Z556" t="n">
        <v>10</v>
      </c>
    </row>
    <row r="557">
      <c r="A557" t="n">
        <v>7</v>
      </c>
      <c r="B557" t="n">
        <v>70</v>
      </c>
      <c r="C557" t="inlineStr">
        <is>
          <t xml:space="preserve">CONCLUIDO	</t>
        </is>
      </c>
      <c r="D557" t="n">
        <v>7.0134</v>
      </c>
      <c r="E557" t="n">
        <v>14.26</v>
      </c>
      <c r="F557" t="n">
        <v>11.05</v>
      </c>
      <c r="G557" t="n">
        <v>19.5</v>
      </c>
      <c r="H557" t="n">
        <v>0.34</v>
      </c>
      <c r="I557" t="n">
        <v>34</v>
      </c>
      <c r="J557" t="n">
        <v>144.2</v>
      </c>
      <c r="K557" t="n">
        <v>47.83</v>
      </c>
      <c r="L557" t="n">
        <v>2.75</v>
      </c>
      <c r="M557" t="n">
        <v>32</v>
      </c>
      <c r="N557" t="n">
        <v>23.62</v>
      </c>
      <c r="O557" t="n">
        <v>18018.55</v>
      </c>
      <c r="P557" t="n">
        <v>125.75</v>
      </c>
      <c r="Q557" t="n">
        <v>197.78</v>
      </c>
      <c r="R557" t="n">
        <v>47.84</v>
      </c>
      <c r="S557" t="n">
        <v>25.4</v>
      </c>
      <c r="T557" t="n">
        <v>10247.01</v>
      </c>
      <c r="U557" t="n">
        <v>0.53</v>
      </c>
      <c r="V557" t="n">
        <v>0.84</v>
      </c>
      <c r="W557" t="n">
        <v>2.99</v>
      </c>
      <c r="X557" t="n">
        <v>0.66</v>
      </c>
      <c r="Y557" t="n">
        <v>1</v>
      </c>
      <c r="Z557" t="n">
        <v>10</v>
      </c>
    </row>
    <row r="558">
      <c r="A558" t="n">
        <v>8</v>
      </c>
      <c r="B558" t="n">
        <v>70</v>
      </c>
      <c r="C558" t="inlineStr">
        <is>
          <t xml:space="preserve">CONCLUIDO	</t>
        </is>
      </c>
      <c r="D558" t="n">
        <v>7.0873</v>
      </c>
      <c r="E558" t="n">
        <v>14.11</v>
      </c>
      <c r="F558" t="n">
        <v>10.99</v>
      </c>
      <c r="G558" t="n">
        <v>21.26</v>
      </c>
      <c r="H558" t="n">
        <v>0.37</v>
      </c>
      <c r="I558" t="n">
        <v>31</v>
      </c>
      <c r="J558" t="n">
        <v>144.54</v>
      </c>
      <c r="K558" t="n">
        <v>47.83</v>
      </c>
      <c r="L558" t="n">
        <v>3</v>
      </c>
      <c r="M558" t="n">
        <v>29</v>
      </c>
      <c r="N558" t="n">
        <v>23.71</v>
      </c>
      <c r="O558" t="n">
        <v>18060.85</v>
      </c>
      <c r="P558" t="n">
        <v>124.9</v>
      </c>
      <c r="Q558" t="n">
        <v>197.86</v>
      </c>
      <c r="R558" t="n">
        <v>45.93</v>
      </c>
      <c r="S558" t="n">
        <v>25.4</v>
      </c>
      <c r="T558" t="n">
        <v>9306.08</v>
      </c>
      <c r="U558" t="n">
        <v>0.55</v>
      </c>
      <c r="V558" t="n">
        <v>0.85</v>
      </c>
      <c r="W558" t="n">
        <v>2.99</v>
      </c>
      <c r="X558" t="n">
        <v>0.59</v>
      </c>
      <c r="Y558" t="n">
        <v>1</v>
      </c>
      <c r="Z558" t="n">
        <v>10</v>
      </c>
    </row>
    <row r="559">
      <c r="A559" t="n">
        <v>9</v>
      </c>
      <c r="B559" t="n">
        <v>70</v>
      </c>
      <c r="C559" t="inlineStr">
        <is>
          <t xml:space="preserve">CONCLUIDO	</t>
        </is>
      </c>
      <c r="D559" t="n">
        <v>7.1263</v>
      </c>
      <c r="E559" t="n">
        <v>14.03</v>
      </c>
      <c r="F559" t="n">
        <v>10.97</v>
      </c>
      <c r="G559" t="n">
        <v>22.69</v>
      </c>
      <c r="H559" t="n">
        <v>0.4</v>
      </c>
      <c r="I559" t="n">
        <v>29</v>
      </c>
      <c r="J559" t="n">
        <v>144.89</v>
      </c>
      <c r="K559" t="n">
        <v>47.83</v>
      </c>
      <c r="L559" t="n">
        <v>3.25</v>
      </c>
      <c r="M559" t="n">
        <v>27</v>
      </c>
      <c r="N559" t="n">
        <v>23.81</v>
      </c>
      <c r="O559" t="n">
        <v>18103.18</v>
      </c>
      <c r="P559" t="n">
        <v>124.49</v>
      </c>
      <c r="Q559" t="n">
        <v>197.82</v>
      </c>
      <c r="R559" t="n">
        <v>45.15</v>
      </c>
      <c r="S559" t="n">
        <v>25.4</v>
      </c>
      <c r="T559" t="n">
        <v>8927.549999999999</v>
      </c>
      <c r="U559" t="n">
        <v>0.5600000000000001</v>
      </c>
      <c r="V559" t="n">
        <v>0.85</v>
      </c>
      <c r="W559" t="n">
        <v>2.99</v>
      </c>
      <c r="X559" t="n">
        <v>0.57</v>
      </c>
      <c r="Y559" t="n">
        <v>1</v>
      </c>
      <c r="Z559" t="n">
        <v>10</v>
      </c>
    </row>
    <row r="560">
      <c r="A560" t="n">
        <v>10</v>
      </c>
      <c r="B560" t="n">
        <v>70</v>
      </c>
      <c r="C560" t="inlineStr">
        <is>
          <t xml:space="preserve">CONCLUIDO	</t>
        </is>
      </c>
      <c r="D560" t="n">
        <v>7.182</v>
      </c>
      <c r="E560" t="n">
        <v>13.92</v>
      </c>
      <c r="F560" t="n">
        <v>10.92</v>
      </c>
      <c r="G560" t="n">
        <v>24.26</v>
      </c>
      <c r="H560" t="n">
        <v>0.43</v>
      </c>
      <c r="I560" t="n">
        <v>27</v>
      </c>
      <c r="J560" t="n">
        <v>145.23</v>
      </c>
      <c r="K560" t="n">
        <v>47.83</v>
      </c>
      <c r="L560" t="n">
        <v>3.5</v>
      </c>
      <c r="M560" t="n">
        <v>25</v>
      </c>
      <c r="N560" t="n">
        <v>23.9</v>
      </c>
      <c r="O560" t="n">
        <v>18145.54</v>
      </c>
      <c r="P560" t="n">
        <v>123.66</v>
      </c>
      <c r="Q560" t="n">
        <v>197.83</v>
      </c>
      <c r="R560" t="n">
        <v>43.66</v>
      </c>
      <c r="S560" t="n">
        <v>25.4</v>
      </c>
      <c r="T560" t="n">
        <v>8192.65</v>
      </c>
      <c r="U560" t="n">
        <v>0.58</v>
      </c>
      <c r="V560" t="n">
        <v>0.85</v>
      </c>
      <c r="W560" t="n">
        <v>2.98</v>
      </c>
      <c r="X560" t="n">
        <v>0.52</v>
      </c>
      <c r="Y560" t="n">
        <v>1</v>
      </c>
      <c r="Z560" t="n">
        <v>10</v>
      </c>
    </row>
    <row r="561">
      <c r="A561" t="n">
        <v>11</v>
      </c>
      <c r="B561" t="n">
        <v>70</v>
      </c>
      <c r="C561" t="inlineStr">
        <is>
          <t xml:space="preserve">CONCLUIDO	</t>
        </is>
      </c>
      <c r="D561" t="n">
        <v>7.2373</v>
      </c>
      <c r="E561" t="n">
        <v>13.82</v>
      </c>
      <c r="F561" t="n">
        <v>10.87</v>
      </c>
      <c r="G561" t="n">
        <v>26.08</v>
      </c>
      <c r="H561" t="n">
        <v>0.46</v>
      </c>
      <c r="I561" t="n">
        <v>25</v>
      </c>
      <c r="J561" t="n">
        <v>145.57</v>
      </c>
      <c r="K561" t="n">
        <v>47.83</v>
      </c>
      <c r="L561" t="n">
        <v>3.75</v>
      </c>
      <c r="M561" t="n">
        <v>23</v>
      </c>
      <c r="N561" t="n">
        <v>23.99</v>
      </c>
      <c r="O561" t="n">
        <v>18187.93</v>
      </c>
      <c r="P561" t="n">
        <v>123.01</v>
      </c>
      <c r="Q561" t="n">
        <v>197.86</v>
      </c>
      <c r="R561" t="n">
        <v>42.37</v>
      </c>
      <c r="S561" t="n">
        <v>25.4</v>
      </c>
      <c r="T561" t="n">
        <v>7556.31</v>
      </c>
      <c r="U561" t="n">
        <v>0.6</v>
      </c>
      <c r="V561" t="n">
        <v>0.86</v>
      </c>
      <c r="W561" t="n">
        <v>2.97</v>
      </c>
      <c r="X561" t="n">
        <v>0.47</v>
      </c>
      <c r="Y561" t="n">
        <v>1</v>
      </c>
      <c r="Z561" t="n">
        <v>10</v>
      </c>
    </row>
    <row r="562">
      <c r="A562" t="n">
        <v>12</v>
      </c>
      <c r="B562" t="n">
        <v>70</v>
      </c>
      <c r="C562" t="inlineStr">
        <is>
          <t xml:space="preserve">CONCLUIDO	</t>
        </is>
      </c>
      <c r="D562" t="n">
        <v>7.2821</v>
      </c>
      <c r="E562" t="n">
        <v>13.73</v>
      </c>
      <c r="F562" t="n">
        <v>10.84</v>
      </c>
      <c r="G562" t="n">
        <v>28.28</v>
      </c>
      <c r="H562" t="n">
        <v>0.49</v>
      </c>
      <c r="I562" t="n">
        <v>23</v>
      </c>
      <c r="J562" t="n">
        <v>145.92</v>
      </c>
      <c r="K562" t="n">
        <v>47.83</v>
      </c>
      <c r="L562" t="n">
        <v>4</v>
      </c>
      <c r="M562" t="n">
        <v>21</v>
      </c>
      <c r="N562" t="n">
        <v>24.09</v>
      </c>
      <c r="O562" t="n">
        <v>18230.35</v>
      </c>
      <c r="P562" t="n">
        <v>122.44</v>
      </c>
      <c r="Q562" t="n">
        <v>197.82</v>
      </c>
      <c r="R562" t="n">
        <v>41.54</v>
      </c>
      <c r="S562" t="n">
        <v>25.4</v>
      </c>
      <c r="T562" t="n">
        <v>7151.05</v>
      </c>
      <c r="U562" t="n">
        <v>0.61</v>
      </c>
      <c r="V562" t="n">
        <v>0.86</v>
      </c>
      <c r="W562" t="n">
        <v>2.97</v>
      </c>
      <c r="X562" t="n">
        <v>0.45</v>
      </c>
      <c r="Y562" t="n">
        <v>1</v>
      </c>
      <c r="Z562" t="n">
        <v>10</v>
      </c>
    </row>
    <row r="563">
      <c r="A563" t="n">
        <v>13</v>
      </c>
      <c r="B563" t="n">
        <v>70</v>
      </c>
      <c r="C563" t="inlineStr">
        <is>
          <t xml:space="preserve">CONCLUIDO	</t>
        </is>
      </c>
      <c r="D563" t="n">
        <v>7.3129</v>
      </c>
      <c r="E563" t="n">
        <v>13.67</v>
      </c>
      <c r="F563" t="n">
        <v>10.81</v>
      </c>
      <c r="G563" t="n">
        <v>29.48</v>
      </c>
      <c r="H563" t="n">
        <v>0.51</v>
      </c>
      <c r="I563" t="n">
        <v>22</v>
      </c>
      <c r="J563" t="n">
        <v>146.26</v>
      </c>
      <c r="K563" t="n">
        <v>47.83</v>
      </c>
      <c r="L563" t="n">
        <v>4.25</v>
      </c>
      <c r="M563" t="n">
        <v>20</v>
      </c>
      <c r="N563" t="n">
        <v>24.18</v>
      </c>
      <c r="O563" t="n">
        <v>18272.81</v>
      </c>
      <c r="P563" t="n">
        <v>121.98</v>
      </c>
      <c r="Q563" t="n">
        <v>197.85</v>
      </c>
      <c r="R563" t="n">
        <v>40.22</v>
      </c>
      <c r="S563" t="n">
        <v>25.4</v>
      </c>
      <c r="T563" t="n">
        <v>6494.9</v>
      </c>
      <c r="U563" t="n">
        <v>0.63</v>
      </c>
      <c r="V563" t="n">
        <v>0.86</v>
      </c>
      <c r="W563" t="n">
        <v>2.98</v>
      </c>
      <c r="X563" t="n">
        <v>0.42</v>
      </c>
      <c r="Y563" t="n">
        <v>1</v>
      </c>
      <c r="Z563" t="n">
        <v>10</v>
      </c>
    </row>
    <row r="564">
      <c r="A564" t="n">
        <v>14</v>
      </c>
      <c r="B564" t="n">
        <v>70</v>
      </c>
      <c r="C564" t="inlineStr">
        <is>
          <t xml:space="preserve">CONCLUIDO	</t>
        </is>
      </c>
      <c r="D564" t="n">
        <v>7.3384</v>
      </c>
      <c r="E564" t="n">
        <v>13.63</v>
      </c>
      <c r="F564" t="n">
        <v>10.79</v>
      </c>
      <c r="G564" t="n">
        <v>30.83</v>
      </c>
      <c r="H564" t="n">
        <v>0.54</v>
      </c>
      <c r="I564" t="n">
        <v>21</v>
      </c>
      <c r="J564" t="n">
        <v>146.61</v>
      </c>
      <c r="K564" t="n">
        <v>47.83</v>
      </c>
      <c r="L564" t="n">
        <v>4.5</v>
      </c>
      <c r="M564" t="n">
        <v>19</v>
      </c>
      <c r="N564" t="n">
        <v>24.28</v>
      </c>
      <c r="O564" t="n">
        <v>18315.3</v>
      </c>
      <c r="P564" t="n">
        <v>121.54</v>
      </c>
      <c r="Q564" t="n">
        <v>197.8</v>
      </c>
      <c r="R564" t="n">
        <v>39.74</v>
      </c>
      <c r="S564" t="n">
        <v>25.4</v>
      </c>
      <c r="T564" t="n">
        <v>6258.79</v>
      </c>
      <c r="U564" t="n">
        <v>0.64</v>
      </c>
      <c r="V564" t="n">
        <v>0.86</v>
      </c>
      <c r="W564" t="n">
        <v>2.98</v>
      </c>
      <c r="X564" t="n">
        <v>0.4</v>
      </c>
      <c r="Y564" t="n">
        <v>1</v>
      </c>
      <c r="Z564" t="n">
        <v>10</v>
      </c>
    </row>
    <row r="565">
      <c r="A565" t="n">
        <v>15</v>
      </c>
      <c r="B565" t="n">
        <v>70</v>
      </c>
      <c r="C565" t="inlineStr">
        <is>
          <t xml:space="preserve">CONCLUIDO	</t>
        </is>
      </c>
      <c r="D565" t="n">
        <v>7.3662</v>
      </c>
      <c r="E565" t="n">
        <v>13.58</v>
      </c>
      <c r="F565" t="n">
        <v>10.77</v>
      </c>
      <c r="G565" t="n">
        <v>32.31</v>
      </c>
      <c r="H565" t="n">
        <v>0.57</v>
      </c>
      <c r="I565" t="n">
        <v>20</v>
      </c>
      <c r="J565" t="n">
        <v>146.95</v>
      </c>
      <c r="K565" t="n">
        <v>47.83</v>
      </c>
      <c r="L565" t="n">
        <v>4.75</v>
      </c>
      <c r="M565" t="n">
        <v>18</v>
      </c>
      <c r="N565" t="n">
        <v>24.37</v>
      </c>
      <c r="O565" t="n">
        <v>18357.82</v>
      </c>
      <c r="P565" t="n">
        <v>121.05</v>
      </c>
      <c r="Q565" t="n">
        <v>197.77</v>
      </c>
      <c r="R565" t="n">
        <v>38.96</v>
      </c>
      <c r="S565" t="n">
        <v>25.4</v>
      </c>
      <c r="T565" t="n">
        <v>5873.61</v>
      </c>
      <c r="U565" t="n">
        <v>0.65</v>
      </c>
      <c r="V565" t="n">
        <v>0.86</v>
      </c>
      <c r="W565" t="n">
        <v>2.98</v>
      </c>
      <c r="X565" t="n">
        <v>0.38</v>
      </c>
      <c r="Y565" t="n">
        <v>1</v>
      </c>
      <c r="Z565" t="n">
        <v>10</v>
      </c>
    </row>
    <row r="566">
      <c r="A566" t="n">
        <v>16</v>
      </c>
      <c r="B566" t="n">
        <v>70</v>
      </c>
      <c r="C566" t="inlineStr">
        <is>
          <t xml:space="preserve">CONCLUIDO	</t>
        </is>
      </c>
      <c r="D566" t="n">
        <v>7.3908</v>
      </c>
      <c r="E566" t="n">
        <v>13.53</v>
      </c>
      <c r="F566" t="n">
        <v>10.75</v>
      </c>
      <c r="G566" t="n">
        <v>33.96</v>
      </c>
      <c r="H566" t="n">
        <v>0.6</v>
      </c>
      <c r="I566" t="n">
        <v>19</v>
      </c>
      <c r="J566" t="n">
        <v>147.3</v>
      </c>
      <c r="K566" t="n">
        <v>47.83</v>
      </c>
      <c r="L566" t="n">
        <v>5</v>
      </c>
      <c r="M566" t="n">
        <v>17</v>
      </c>
      <c r="N566" t="n">
        <v>24.47</v>
      </c>
      <c r="O566" t="n">
        <v>18400.38</v>
      </c>
      <c r="P566" t="n">
        <v>120.83</v>
      </c>
      <c r="Q566" t="n">
        <v>197.78</v>
      </c>
      <c r="R566" t="n">
        <v>38.6</v>
      </c>
      <c r="S566" t="n">
        <v>25.4</v>
      </c>
      <c r="T566" t="n">
        <v>5702.8</v>
      </c>
      <c r="U566" t="n">
        <v>0.66</v>
      </c>
      <c r="V566" t="n">
        <v>0.87</v>
      </c>
      <c r="W566" t="n">
        <v>2.97</v>
      </c>
      <c r="X566" t="n">
        <v>0.36</v>
      </c>
      <c r="Y566" t="n">
        <v>1</v>
      </c>
      <c r="Z566" t="n">
        <v>10</v>
      </c>
    </row>
    <row r="567">
      <c r="A567" t="n">
        <v>17</v>
      </c>
      <c r="B567" t="n">
        <v>70</v>
      </c>
      <c r="C567" t="inlineStr">
        <is>
          <t xml:space="preserve">CONCLUIDO	</t>
        </is>
      </c>
      <c r="D567" t="n">
        <v>7.4256</v>
      </c>
      <c r="E567" t="n">
        <v>13.47</v>
      </c>
      <c r="F567" t="n">
        <v>10.72</v>
      </c>
      <c r="G567" t="n">
        <v>35.73</v>
      </c>
      <c r="H567" t="n">
        <v>0.63</v>
      </c>
      <c r="I567" t="n">
        <v>18</v>
      </c>
      <c r="J567" t="n">
        <v>147.64</v>
      </c>
      <c r="K567" t="n">
        <v>47.83</v>
      </c>
      <c r="L567" t="n">
        <v>5.25</v>
      </c>
      <c r="M567" t="n">
        <v>16</v>
      </c>
      <c r="N567" t="n">
        <v>24.56</v>
      </c>
      <c r="O567" t="n">
        <v>18442.97</v>
      </c>
      <c r="P567" t="n">
        <v>120.28</v>
      </c>
      <c r="Q567" t="n">
        <v>197.76</v>
      </c>
      <c r="R567" t="n">
        <v>37.55</v>
      </c>
      <c r="S567" t="n">
        <v>25.4</v>
      </c>
      <c r="T567" t="n">
        <v>5183.22</v>
      </c>
      <c r="U567" t="n">
        <v>0.68</v>
      </c>
      <c r="V567" t="n">
        <v>0.87</v>
      </c>
      <c r="W567" t="n">
        <v>2.97</v>
      </c>
      <c r="X567" t="n">
        <v>0.33</v>
      </c>
      <c r="Y567" t="n">
        <v>1</v>
      </c>
      <c r="Z567" t="n">
        <v>10</v>
      </c>
    </row>
    <row r="568">
      <c r="A568" t="n">
        <v>18</v>
      </c>
      <c r="B568" t="n">
        <v>70</v>
      </c>
      <c r="C568" t="inlineStr">
        <is>
          <t xml:space="preserve">CONCLUIDO	</t>
        </is>
      </c>
      <c r="D568" t="n">
        <v>7.4399</v>
      </c>
      <c r="E568" t="n">
        <v>13.44</v>
      </c>
      <c r="F568" t="n">
        <v>10.72</v>
      </c>
      <c r="G568" t="n">
        <v>37.84</v>
      </c>
      <c r="H568" t="n">
        <v>0.66</v>
      </c>
      <c r="I568" t="n">
        <v>17</v>
      </c>
      <c r="J568" t="n">
        <v>147.99</v>
      </c>
      <c r="K568" t="n">
        <v>47.83</v>
      </c>
      <c r="L568" t="n">
        <v>5.5</v>
      </c>
      <c r="M568" t="n">
        <v>15</v>
      </c>
      <c r="N568" t="n">
        <v>24.66</v>
      </c>
      <c r="O568" t="n">
        <v>18485.59</v>
      </c>
      <c r="P568" t="n">
        <v>119.96</v>
      </c>
      <c r="Q568" t="n">
        <v>197.82</v>
      </c>
      <c r="R568" t="n">
        <v>37.81</v>
      </c>
      <c r="S568" t="n">
        <v>25.4</v>
      </c>
      <c r="T568" t="n">
        <v>5316.52</v>
      </c>
      <c r="U568" t="n">
        <v>0.67</v>
      </c>
      <c r="V568" t="n">
        <v>0.87</v>
      </c>
      <c r="W568" t="n">
        <v>2.97</v>
      </c>
      <c r="X568" t="n">
        <v>0.33</v>
      </c>
      <c r="Y568" t="n">
        <v>1</v>
      </c>
      <c r="Z568" t="n">
        <v>10</v>
      </c>
    </row>
    <row r="569">
      <c r="A569" t="n">
        <v>19</v>
      </c>
      <c r="B569" t="n">
        <v>70</v>
      </c>
      <c r="C569" t="inlineStr">
        <is>
          <t xml:space="preserve">CONCLUIDO	</t>
        </is>
      </c>
      <c r="D569" t="n">
        <v>7.4774</v>
      </c>
      <c r="E569" t="n">
        <v>13.37</v>
      </c>
      <c r="F569" t="n">
        <v>10.68</v>
      </c>
      <c r="G569" t="n">
        <v>40.06</v>
      </c>
      <c r="H569" t="n">
        <v>0.6899999999999999</v>
      </c>
      <c r="I569" t="n">
        <v>16</v>
      </c>
      <c r="J569" t="n">
        <v>148.33</v>
      </c>
      <c r="K569" t="n">
        <v>47.83</v>
      </c>
      <c r="L569" t="n">
        <v>5.75</v>
      </c>
      <c r="M569" t="n">
        <v>14</v>
      </c>
      <c r="N569" t="n">
        <v>24.75</v>
      </c>
      <c r="O569" t="n">
        <v>18528.25</v>
      </c>
      <c r="P569" t="n">
        <v>119.41</v>
      </c>
      <c r="Q569" t="n">
        <v>197.81</v>
      </c>
      <c r="R569" t="n">
        <v>36.42</v>
      </c>
      <c r="S569" t="n">
        <v>25.4</v>
      </c>
      <c r="T569" t="n">
        <v>4626.09</v>
      </c>
      <c r="U569" t="n">
        <v>0.7</v>
      </c>
      <c r="V569" t="n">
        <v>0.87</v>
      </c>
      <c r="W569" t="n">
        <v>2.96</v>
      </c>
      <c r="X569" t="n">
        <v>0.29</v>
      </c>
      <c r="Y569" t="n">
        <v>1</v>
      </c>
      <c r="Z569" t="n">
        <v>10</v>
      </c>
    </row>
    <row r="570">
      <c r="A570" t="n">
        <v>20</v>
      </c>
      <c r="B570" t="n">
        <v>70</v>
      </c>
      <c r="C570" t="inlineStr">
        <is>
          <t xml:space="preserve">CONCLUIDO	</t>
        </is>
      </c>
      <c r="D570" t="n">
        <v>7.4729</v>
      </c>
      <c r="E570" t="n">
        <v>13.38</v>
      </c>
      <c r="F570" t="n">
        <v>10.69</v>
      </c>
      <c r="G570" t="n">
        <v>40.09</v>
      </c>
      <c r="H570" t="n">
        <v>0.71</v>
      </c>
      <c r="I570" t="n">
        <v>16</v>
      </c>
      <c r="J570" t="n">
        <v>148.68</v>
      </c>
      <c r="K570" t="n">
        <v>47.83</v>
      </c>
      <c r="L570" t="n">
        <v>6</v>
      </c>
      <c r="M570" t="n">
        <v>14</v>
      </c>
      <c r="N570" t="n">
        <v>24.85</v>
      </c>
      <c r="O570" t="n">
        <v>18570.94</v>
      </c>
      <c r="P570" t="n">
        <v>119.44</v>
      </c>
      <c r="Q570" t="n">
        <v>197.81</v>
      </c>
      <c r="R570" t="n">
        <v>36.8</v>
      </c>
      <c r="S570" t="n">
        <v>25.4</v>
      </c>
      <c r="T570" t="n">
        <v>4817.87</v>
      </c>
      <c r="U570" t="n">
        <v>0.6899999999999999</v>
      </c>
      <c r="V570" t="n">
        <v>0.87</v>
      </c>
      <c r="W570" t="n">
        <v>2.96</v>
      </c>
      <c r="X570" t="n">
        <v>0.3</v>
      </c>
      <c r="Y570" t="n">
        <v>1</v>
      </c>
      <c r="Z570" t="n">
        <v>10</v>
      </c>
    </row>
    <row r="571">
      <c r="A571" t="n">
        <v>21</v>
      </c>
      <c r="B571" t="n">
        <v>70</v>
      </c>
      <c r="C571" t="inlineStr">
        <is>
          <t xml:space="preserve">CONCLUIDO	</t>
        </is>
      </c>
      <c r="D571" t="n">
        <v>7.4991</v>
      </c>
      <c r="E571" t="n">
        <v>13.34</v>
      </c>
      <c r="F571" t="n">
        <v>10.67</v>
      </c>
      <c r="G571" t="n">
        <v>42.69</v>
      </c>
      <c r="H571" t="n">
        <v>0.74</v>
      </c>
      <c r="I571" t="n">
        <v>15</v>
      </c>
      <c r="J571" t="n">
        <v>149.02</v>
      </c>
      <c r="K571" t="n">
        <v>47.83</v>
      </c>
      <c r="L571" t="n">
        <v>6.25</v>
      </c>
      <c r="M571" t="n">
        <v>13</v>
      </c>
      <c r="N571" t="n">
        <v>24.95</v>
      </c>
      <c r="O571" t="n">
        <v>18613.66</v>
      </c>
      <c r="P571" t="n">
        <v>119</v>
      </c>
      <c r="Q571" t="n">
        <v>197.78</v>
      </c>
      <c r="R571" t="n">
        <v>36.26</v>
      </c>
      <c r="S571" t="n">
        <v>25.4</v>
      </c>
      <c r="T571" t="n">
        <v>4550.94</v>
      </c>
      <c r="U571" t="n">
        <v>0.7</v>
      </c>
      <c r="V571" t="n">
        <v>0.87</v>
      </c>
      <c r="W571" t="n">
        <v>2.96</v>
      </c>
      <c r="X571" t="n">
        <v>0.28</v>
      </c>
      <c r="Y571" t="n">
        <v>1</v>
      </c>
      <c r="Z571" t="n">
        <v>10</v>
      </c>
    </row>
    <row r="572">
      <c r="A572" t="n">
        <v>22</v>
      </c>
      <c r="B572" t="n">
        <v>70</v>
      </c>
      <c r="C572" t="inlineStr">
        <is>
          <t xml:space="preserve">CONCLUIDO	</t>
        </is>
      </c>
      <c r="D572" t="n">
        <v>7.5045</v>
      </c>
      <c r="E572" t="n">
        <v>13.33</v>
      </c>
      <c r="F572" t="n">
        <v>10.66</v>
      </c>
      <c r="G572" t="n">
        <v>42.65</v>
      </c>
      <c r="H572" t="n">
        <v>0.77</v>
      </c>
      <c r="I572" t="n">
        <v>15</v>
      </c>
      <c r="J572" t="n">
        <v>149.37</v>
      </c>
      <c r="K572" t="n">
        <v>47.83</v>
      </c>
      <c r="L572" t="n">
        <v>6.5</v>
      </c>
      <c r="M572" t="n">
        <v>13</v>
      </c>
      <c r="N572" t="n">
        <v>25.04</v>
      </c>
      <c r="O572" t="n">
        <v>18656.42</v>
      </c>
      <c r="P572" t="n">
        <v>118.62</v>
      </c>
      <c r="Q572" t="n">
        <v>197.79</v>
      </c>
      <c r="R572" t="n">
        <v>35.82</v>
      </c>
      <c r="S572" t="n">
        <v>25.4</v>
      </c>
      <c r="T572" t="n">
        <v>4329.05</v>
      </c>
      <c r="U572" t="n">
        <v>0.71</v>
      </c>
      <c r="V572" t="n">
        <v>0.87</v>
      </c>
      <c r="W572" t="n">
        <v>2.96</v>
      </c>
      <c r="X572" t="n">
        <v>0.27</v>
      </c>
      <c r="Y572" t="n">
        <v>1</v>
      </c>
      <c r="Z572" t="n">
        <v>10</v>
      </c>
    </row>
    <row r="573">
      <c r="A573" t="n">
        <v>23</v>
      </c>
      <c r="B573" t="n">
        <v>70</v>
      </c>
      <c r="C573" t="inlineStr">
        <is>
          <t xml:space="preserve">CONCLUIDO	</t>
        </is>
      </c>
      <c r="D573" t="n">
        <v>7.5265</v>
      </c>
      <c r="E573" t="n">
        <v>13.29</v>
      </c>
      <c r="F573" t="n">
        <v>10.65</v>
      </c>
      <c r="G573" t="n">
        <v>45.66</v>
      </c>
      <c r="H573" t="n">
        <v>0.8</v>
      </c>
      <c r="I573" t="n">
        <v>14</v>
      </c>
      <c r="J573" t="n">
        <v>149.72</v>
      </c>
      <c r="K573" t="n">
        <v>47.83</v>
      </c>
      <c r="L573" t="n">
        <v>6.75</v>
      </c>
      <c r="M573" t="n">
        <v>12</v>
      </c>
      <c r="N573" t="n">
        <v>25.14</v>
      </c>
      <c r="O573" t="n">
        <v>18699.2</v>
      </c>
      <c r="P573" t="n">
        <v>118.4</v>
      </c>
      <c r="Q573" t="n">
        <v>197.75</v>
      </c>
      <c r="R573" t="n">
        <v>35.52</v>
      </c>
      <c r="S573" t="n">
        <v>25.4</v>
      </c>
      <c r="T573" t="n">
        <v>4186.37</v>
      </c>
      <c r="U573" t="n">
        <v>0.72</v>
      </c>
      <c r="V573" t="n">
        <v>0.87</v>
      </c>
      <c r="W573" t="n">
        <v>2.96</v>
      </c>
      <c r="X573" t="n">
        <v>0.26</v>
      </c>
      <c r="Y573" t="n">
        <v>1</v>
      </c>
      <c r="Z573" t="n">
        <v>10</v>
      </c>
    </row>
    <row r="574">
      <c r="A574" t="n">
        <v>24</v>
      </c>
      <c r="B574" t="n">
        <v>70</v>
      </c>
      <c r="C574" t="inlineStr">
        <is>
          <t xml:space="preserve">CONCLUIDO	</t>
        </is>
      </c>
      <c r="D574" t="n">
        <v>7.5224</v>
      </c>
      <c r="E574" t="n">
        <v>13.29</v>
      </c>
      <c r="F574" t="n">
        <v>10.66</v>
      </c>
      <c r="G574" t="n">
        <v>45.69</v>
      </c>
      <c r="H574" t="n">
        <v>0.83</v>
      </c>
      <c r="I574" t="n">
        <v>14</v>
      </c>
      <c r="J574" t="n">
        <v>150.07</v>
      </c>
      <c r="K574" t="n">
        <v>47.83</v>
      </c>
      <c r="L574" t="n">
        <v>7</v>
      </c>
      <c r="M574" t="n">
        <v>12</v>
      </c>
      <c r="N574" t="n">
        <v>25.24</v>
      </c>
      <c r="O574" t="n">
        <v>18742.03</v>
      </c>
      <c r="P574" t="n">
        <v>118.12</v>
      </c>
      <c r="Q574" t="n">
        <v>197.75</v>
      </c>
      <c r="R574" t="n">
        <v>35.9</v>
      </c>
      <c r="S574" t="n">
        <v>25.4</v>
      </c>
      <c r="T574" t="n">
        <v>4374.34</v>
      </c>
      <c r="U574" t="n">
        <v>0.71</v>
      </c>
      <c r="V574" t="n">
        <v>0.87</v>
      </c>
      <c r="W574" t="n">
        <v>2.96</v>
      </c>
      <c r="X574" t="n">
        <v>0.27</v>
      </c>
      <c r="Y574" t="n">
        <v>1</v>
      </c>
      <c r="Z574" t="n">
        <v>10</v>
      </c>
    </row>
    <row r="575">
      <c r="A575" t="n">
        <v>25</v>
      </c>
      <c r="B575" t="n">
        <v>70</v>
      </c>
      <c r="C575" t="inlineStr">
        <is>
          <t xml:space="preserve">CONCLUIDO	</t>
        </is>
      </c>
      <c r="D575" t="n">
        <v>7.551</v>
      </c>
      <c r="E575" t="n">
        <v>13.24</v>
      </c>
      <c r="F575" t="n">
        <v>10.64</v>
      </c>
      <c r="G575" t="n">
        <v>49.11</v>
      </c>
      <c r="H575" t="n">
        <v>0.85</v>
      </c>
      <c r="I575" t="n">
        <v>13</v>
      </c>
      <c r="J575" t="n">
        <v>150.41</v>
      </c>
      <c r="K575" t="n">
        <v>47.83</v>
      </c>
      <c r="L575" t="n">
        <v>7.25</v>
      </c>
      <c r="M575" t="n">
        <v>11</v>
      </c>
      <c r="N575" t="n">
        <v>25.33</v>
      </c>
      <c r="O575" t="n">
        <v>18784.88</v>
      </c>
      <c r="P575" t="n">
        <v>118.07</v>
      </c>
      <c r="Q575" t="n">
        <v>197.87</v>
      </c>
      <c r="R575" t="n">
        <v>35.36</v>
      </c>
      <c r="S575" t="n">
        <v>25.4</v>
      </c>
      <c r="T575" t="n">
        <v>4109.23</v>
      </c>
      <c r="U575" t="n">
        <v>0.72</v>
      </c>
      <c r="V575" t="n">
        <v>0.87</v>
      </c>
      <c r="W575" t="n">
        <v>2.95</v>
      </c>
      <c r="X575" t="n">
        <v>0.25</v>
      </c>
      <c r="Y575" t="n">
        <v>1</v>
      </c>
      <c r="Z575" t="n">
        <v>10</v>
      </c>
    </row>
    <row r="576">
      <c r="A576" t="n">
        <v>26</v>
      </c>
      <c r="B576" t="n">
        <v>70</v>
      </c>
      <c r="C576" t="inlineStr">
        <is>
          <t xml:space="preserve">CONCLUIDO	</t>
        </is>
      </c>
      <c r="D576" t="n">
        <v>7.5551</v>
      </c>
      <c r="E576" t="n">
        <v>13.24</v>
      </c>
      <c r="F576" t="n">
        <v>10.63</v>
      </c>
      <c r="G576" t="n">
        <v>49.07</v>
      </c>
      <c r="H576" t="n">
        <v>0.88</v>
      </c>
      <c r="I576" t="n">
        <v>13</v>
      </c>
      <c r="J576" t="n">
        <v>150.76</v>
      </c>
      <c r="K576" t="n">
        <v>47.83</v>
      </c>
      <c r="L576" t="n">
        <v>7.5</v>
      </c>
      <c r="M576" t="n">
        <v>11</v>
      </c>
      <c r="N576" t="n">
        <v>25.43</v>
      </c>
      <c r="O576" t="n">
        <v>18827.77</v>
      </c>
      <c r="P576" t="n">
        <v>117.62</v>
      </c>
      <c r="Q576" t="n">
        <v>197.77</v>
      </c>
      <c r="R576" t="n">
        <v>34.94</v>
      </c>
      <c r="S576" t="n">
        <v>25.4</v>
      </c>
      <c r="T576" t="n">
        <v>3903.5</v>
      </c>
      <c r="U576" t="n">
        <v>0.73</v>
      </c>
      <c r="V576" t="n">
        <v>0.88</v>
      </c>
      <c r="W576" t="n">
        <v>2.96</v>
      </c>
      <c r="X576" t="n">
        <v>0.24</v>
      </c>
      <c r="Y576" t="n">
        <v>1</v>
      </c>
      <c r="Z576" t="n">
        <v>10</v>
      </c>
    </row>
    <row r="577">
      <c r="A577" t="n">
        <v>27</v>
      </c>
      <c r="B577" t="n">
        <v>70</v>
      </c>
      <c r="C577" t="inlineStr">
        <is>
          <t xml:space="preserve">CONCLUIDO	</t>
        </is>
      </c>
      <c r="D577" t="n">
        <v>7.5858</v>
      </c>
      <c r="E577" t="n">
        <v>13.18</v>
      </c>
      <c r="F577" t="n">
        <v>10.61</v>
      </c>
      <c r="G577" t="n">
        <v>53.04</v>
      </c>
      <c r="H577" t="n">
        <v>0.91</v>
      </c>
      <c r="I577" t="n">
        <v>12</v>
      </c>
      <c r="J577" t="n">
        <v>151.11</v>
      </c>
      <c r="K577" t="n">
        <v>47.83</v>
      </c>
      <c r="L577" t="n">
        <v>7.75</v>
      </c>
      <c r="M577" t="n">
        <v>10</v>
      </c>
      <c r="N577" t="n">
        <v>25.53</v>
      </c>
      <c r="O577" t="n">
        <v>18870.7</v>
      </c>
      <c r="P577" t="n">
        <v>117.14</v>
      </c>
      <c r="Q577" t="n">
        <v>197.83</v>
      </c>
      <c r="R577" t="n">
        <v>34.18</v>
      </c>
      <c r="S577" t="n">
        <v>25.4</v>
      </c>
      <c r="T577" t="n">
        <v>3525.11</v>
      </c>
      <c r="U577" t="n">
        <v>0.74</v>
      </c>
      <c r="V577" t="n">
        <v>0.88</v>
      </c>
      <c r="W577" t="n">
        <v>2.96</v>
      </c>
      <c r="X577" t="n">
        <v>0.22</v>
      </c>
      <c r="Y577" t="n">
        <v>1</v>
      </c>
      <c r="Z577" t="n">
        <v>10</v>
      </c>
    </row>
    <row r="578">
      <c r="A578" t="n">
        <v>28</v>
      </c>
      <c r="B578" t="n">
        <v>70</v>
      </c>
      <c r="C578" t="inlineStr">
        <is>
          <t xml:space="preserve">CONCLUIDO	</t>
        </is>
      </c>
      <c r="D578" t="n">
        <v>7.5836</v>
      </c>
      <c r="E578" t="n">
        <v>13.19</v>
      </c>
      <c r="F578" t="n">
        <v>10.61</v>
      </c>
      <c r="G578" t="n">
        <v>53.06</v>
      </c>
      <c r="H578" t="n">
        <v>0.9399999999999999</v>
      </c>
      <c r="I578" t="n">
        <v>12</v>
      </c>
      <c r="J578" t="n">
        <v>151.46</v>
      </c>
      <c r="K578" t="n">
        <v>47.83</v>
      </c>
      <c r="L578" t="n">
        <v>8</v>
      </c>
      <c r="M578" t="n">
        <v>10</v>
      </c>
      <c r="N578" t="n">
        <v>25.63</v>
      </c>
      <c r="O578" t="n">
        <v>18913.66</v>
      </c>
      <c r="P578" t="n">
        <v>117.01</v>
      </c>
      <c r="Q578" t="n">
        <v>197.79</v>
      </c>
      <c r="R578" t="n">
        <v>34.32</v>
      </c>
      <c r="S578" t="n">
        <v>25.4</v>
      </c>
      <c r="T578" t="n">
        <v>3595.68</v>
      </c>
      <c r="U578" t="n">
        <v>0.74</v>
      </c>
      <c r="V578" t="n">
        <v>0.88</v>
      </c>
      <c r="W578" t="n">
        <v>2.96</v>
      </c>
      <c r="X578" t="n">
        <v>0.22</v>
      </c>
      <c r="Y578" t="n">
        <v>1</v>
      </c>
      <c r="Z578" t="n">
        <v>10</v>
      </c>
    </row>
    <row r="579">
      <c r="A579" t="n">
        <v>29</v>
      </c>
      <c r="B579" t="n">
        <v>70</v>
      </c>
      <c r="C579" t="inlineStr">
        <is>
          <t xml:space="preserve">CONCLUIDO	</t>
        </is>
      </c>
      <c r="D579" t="n">
        <v>7.5853</v>
      </c>
      <c r="E579" t="n">
        <v>13.18</v>
      </c>
      <c r="F579" t="n">
        <v>10.61</v>
      </c>
      <c r="G579" t="n">
        <v>53.04</v>
      </c>
      <c r="H579" t="n">
        <v>0.96</v>
      </c>
      <c r="I579" t="n">
        <v>12</v>
      </c>
      <c r="J579" t="n">
        <v>151.81</v>
      </c>
      <c r="K579" t="n">
        <v>47.83</v>
      </c>
      <c r="L579" t="n">
        <v>8.25</v>
      </c>
      <c r="M579" t="n">
        <v>10</v>
      </c>
      <c r="N579" t="n">
        <v>25.73</v>
      </c>
      <c r="O579" t="n">
        <v>18956.65</v>
      </c>
      <c r="P579" t="n">
        <v>116.45</v>
      </c>
      <c r="Q579" t="n">
        <v>197.83</v>
      </c>
      <c r="R579" t="n">
        <v>34.3</v>
      </c>
      <c r="S579" t="n">
        <v>25.4</v>
      </c>
      <c r="T579" t="n">
        <v>3585.97</v>
      </c>
      <c r="U579" t="n">
        <v>0.74</v>
      </c>
      <c r="V579" t="n">
        <v>0.88</v>
      </c>
      <c r="W579" t="n">
        <v>2.95</v>
      </c>
      <c r="X579" t="n">
        <v>0.22</v>
      </c>
      <c r="Y579" t="n">
        <v>1</v>
      </c>
      <c r="Z579" t="n">
        <v>10</v>
      </c>
    </row>
    <row r="580">
      <c r="A580" t="n">
        <v>30</v>
      </c>
      <c r="B580" t="n">
        <v>70</v>
      </c>
      <c r="C580" t="inlineStr">
        <is>
          <t xml:space="preserve">CONCLUIDO	</t>
        </is>
      </c>
      <c r="D580" t="n">
        <v>7.6144</v>
      </c>
      <c r="E580" t="n">
        <v>13.13</v>
      </c>
      <c r="F580" t="n">
        <v>10.59</v>
      </c>
      <c r="G580" t="n">
        <v>57.75</v>
      </c>
      <c r="H580" t="n">
        <v>0.99</v>
      </c>
      <c r="I580" t="n">
        <v>11</v>
      </c>
      <c r="J580" t="n">
        <v>152.15</v>
      </c>
      <c r="K580" t="n">
        <v>47.83</v>
      </c>
      <c r="L580" t="n">
        <v>8.5</v>
      </c>
      <c r="M580" t="n">
        <v>9</v>
      </c>
      <c r="N580" t="n">
        <v>25.83</v>
      </c>
      <c r="O580" t="n">
        <v>18999.67</v>
      </c>
      <c r="P580" t="n">
        <v>116.2</v>
      </c>
      <c r="Q580" t="n">
        <v>197.79</v>
      </c>
      <c r="R580" t="n">
        <v>33.39</v>
      </c>
      <c r="S580" t="n">
        <v>25.4</v>
      </c>
      <c r="T580" t="n">
        <v>3135.29</v>
      </c>
      <c r="U580" t="n">
        <v>0.76</v>
      </c>
      <c r="V580" t="n">
        <v>0.88</v>
      </c>
      <c r="W580" t="n">
        <v>2.96</v>
      </c>
      <c r="X580" t="n">
        <v>0.2</v>
      </c>
      <c r="Y580" t="n">
        <v>1</v>
      </c>
      <c r="Z580" t="n">
        <v>10</v>
      </c>
    </row>
    <row r="581">
      <c r="A581" t="n">
        <v>31</v>
      </c>
      <c r="B581" t="n">
        <v>70</v>
      </c>
      <c r="C581" t="inlineStr">
        <is>
          <t xml:space="preserve">CONCLUIDO	</t>
        </is>
      </c>
      <c r="D581" t="n">
        <v>7.6165</v>
      </c>
      <c r="E581" t="n">
        <v>13.13</v>
      </c>
      <c r="F581" t="n">
        <v>10.58</v>
      </c>
      <c r="G581" t="n">
        <v>57.73</v>
      </c>
      <c r="H581" t="n">
        <v>1.02</v>
      </c>
      <c r="I581" t="n">
        <v>11</v>
      </c>
      <c r="J581" t="n">
        <v>152.5</v>
      </c>
      <c r="K581" t="n">
        <v>47.83</v>
      </c>
      <c r="L581" t="n">
        <v>8.75</v>
      </c>
      <c r="M581" t="n">
        <v>9</v>
      </c>
      <c r="N581" t="n">
        <v>25.93</v>
      </c>
      <c r="O581" t="n">
        <v>19042.73</v>
      </c>
      <c r="P581" t="n">
        <v>116.03</v>
      </c>
      <c r="Q581" t="n">
        <v>197.78</v>
      </c>
      <c r="R581" t="n">
        <v>33.38</v>
      </c>
      <c r="S581" t="n">
        <v>25.4</v>
      </c>
      <c r="T581" t="n">
        <v>3129.53</v>
      </c>
      <c r="U581" t="n">
        <v>0.76</v>
      </c>
      <c r="V581" t="n">
        <v>0.88</v>
      </c>
      <c r="W581" t="n">
        <v>2.96</v>
      </c>
      <c r="X581" t="n">
        <v>0.19</v>
      </c>
      <c r="Y581" t="n">
        <v>1</v>
      </c>
      <c r="Z581" t="n">
        <v>10</v>
      </c>
    </row>
    <row r="582">
      <c r="A582" t="n">
        <v>32</v>
      </c>
      <c r="B582" t="n">
        <v>70</v>
      </c>
      <c r="C582" t="inlineStr">
        <is>
          <t xml:space="preserve">CONCLUIDO	</t>
        </is>
      </c>
      <c r="D582" t="n">
        <v>7.6118</v>
      </c>
      <c r="E582" t="n">
        <v>13.14</v>
      </c>
      <c r="F582" t="n">
        <v>10.59</v>
      </c>
      <c r="G582" t="n">
        <v>57.77</v>
      </c>
      <c r="H582" t="n">
        <v>1.04</v>
      </c>
      <c r="I582" t="n">
        <v>11</v>
      </c>
      <c r="J582" t="n">
        <v>152.85</v>
      </c>
      <c r="K582" t="n">
        <v>47.83</v>
      </c>
      <c r="L582" t="n">
        <v>9</v>
      </c>
      <c r="M582" t="n">
        <v>9</v>
      </c>
      <c r="N582" t="n">
        <v>26.03</v>
      </c>
      <c r="O582" t="n">
        <v>19085.83</v>
      </c>
      <c r="P582" t="n">
        <v>116.02</v>
      </c>
      <c r="Q582" t="n">
        <v>197.75</v>
      </c>
      <c r="R582" t="n">
        <v>33.46</v>
      </c>
      <c r="S582" t="n">
        <v>25.4</v>
      </c>
      <c r="T582" t="n">
        <v>3170.17</v>
      </c>
      <c r="U582" t="n">
        <v>0.76</v>
      </c>
      <c r="V582" t="n">
        <v>0.88</v>
      </c>
      <c r="W582" t="n">
        <v>2.96</v>
      </c>
      <c r="X582" t="n">
        <v>0.2</v>
      </c>
      <c r="Y582" t="n">
        <v>1</v>
      </c>
      <c r="Z582" t="n">
        <v>10</v>
      </c>
    </row>
    <row r="583">
      <c r="A583" t="n">
        <v>33</v>
      </c>
      <c r="B583" t="n">
        <v>70</v>
      </c>
      <c r="C583" t="inlineStr">
        <is>
          <t xml:space="preserve">CONCLUIDO	</t>
        </is>
      </c>
      <c r="D583" t="n">
        <v>7.6454</v>
      </c>
      <c r="E583" t="n">
        <v>13.08</v>
      </c>
      <c r="F583" t="n">
        <v>10.56</v>
      </c>
      <c r="G583" t="n">
        <v>63.38</v>
      </c>
      <c r="H583" t="n">
        <v>1.07</v>
      </c>
      <c r="I583" t="n">
        <v>10</v>
      </c>
      <c r="J583" t="n">
        <v>153.2</v>
      </c>
      <c r="K583" t="n">
        <v>47.83</v>
      </c>
      <c r="L583" t="n">
        <v>9.25</v>
      </c>
      <c r="M583" t="n">
        <v>8</v>
      </c>
      <c r="N583" t="n">
        <v>26.12</v>
      </c>
      <c r="O583" t="n">
        <v>19128.96</v>
      </c>
      <c r="P583" t="n">
        <v>115.44</v>
      </c>
      <c r="Q583" t="n">
        <v>197.8</v>
      </c>
      <c r="R583" t="n">
        <v>32.75</v>
      </c>
      <c r="S583" t="n">
        <v>25.4</v>
      </c>
      <c r="T583" t="n">
        <v>2819.09</v>
      </c>
      <c r="U583" t="n">
        <v>0.78</v>
      </c>
      <c r="V583" t="n">
        <v>0.88</v>
      </c>
      <c r="W583" t="n">
        <v>2.95</v>
      </c>
      <c r="X583" t="n">
        <v>0.17</v>
      </c>
      <c r="Y583" t="n">
        <v>1</v>
      </c>
      <c r="Z583" t="n">
        <v>10</v>
      </c>
    </row>
    <row r="584">
      <c r="A584" t="n">
        <v>34</v>
      </c>
      <c r="B584" t="n">
        <v>70</v>
      </c>
      <c r="C584" t="inlineStr">
        <is>
          <t xml:space="preserve">CONCLUIDO	</t>
        </is>
      </c>
      <c r="D584" t="n">
        <v>7.6487</v>
      </c>
      <c r="E584" t="n">
        <v>13.07</v>
      </c>
      <c r="F584" t="n">
        <v>10.56</v>
      </c>
      <c r="G584" t="n">
        <v>63.34</v>
      </c>
      <c r="H584" t="n">
        <v>1.1</v>
      </c>
      <c r="I584" t="n">
        <v>10</v>
      </c>
      <c r="J584" t="n">
        <v>153.55</v>
      </c>
      <c r="K584" t="n">
        <v>47.83</v>
      </c>
      <c r="L584" t="n">
        <v>9.5</v>
      </c>
      <c r="M584" t="n">
        <v>8</v>
      </c>
      <c r="N584" t="n">
        <v>26.22</v>
      </c>
      <c r="O584" t="n">
        <v>19172.12</v>
      </c>
      <c r="P584" t="n">
        <v>115.41</v>
      </c>
      <c r="Q584" t="n">
        <v>197.75</v>
      </c>
      <c r="R584" t="n">
        <v>32.58</v>
      </c>
      <c r="S584" t="n">
        <v>25.4</v>
      </c>
      <c r="T584" t="n">
        <v>2735.05</v>
      </c>
      <c r="U584" t="n">
        <v>0.78</v>
      </c>
      <c r="V584" t="n">
        <v>0.88</v>
      </c>
      <c r="W584" t="n">
        <v>2.95</v>
      </c>
      <c r="X584" t="n">
        <v>0.17</v>
      </c>
      <c r="Y584" t="n">
        <v>1</v>
      </c>
      <c r="Z584" t="n">
        <v>10</v>
      </c>
    </row>
    <row r="585">
      <c r="A585" t="n">
        <v>35</v>
      </c>
      <c r="B585" t="n">
        <v>70</v>
      </c>
      <c r="C585" t="inlineStr">
        <is>
          <t xml:space="preserve">CONCLUIDO	</t>
        </is>
      </c>
      <c r="D585" t="n">
        <v>7.6485</v>
      </c>
      <c r="E585" t="n">
        <v>13.07</v>
      </c>
      <c r="F585" t="n">
        <v>10.56</v>
      </c>
      <c r="G585" t="n">
        <v>63.34</v>
      </c>
      <c r="H585" t="n">
        <v>1.12</v>
      </c>
      <c r="I585" t="n">
        <v>10</v>
      </c>
      <c r="J585" t="n">
        <v>153.9</v>
      </c>
      <c r="K585" t="n">
        <v>47.83</v>
      </c>
      <c r="L585" t="n">
        <v>9.75</v>
      </c>
      <c r="M585" t="n">
        <v>8</v>
      </c>
      <c r="N585" t="n">
        <v>26.32</v>
      </c>
      <c r="O585" t="n">
        <v>19215.32</v>
      </c>
      <c r="P585" t="n">
        <v>115.14</v>
      </c>
      <c r="Q585" t="n">
        <v>197.75</v>
      </c>
      <c r="R585" t="n">
        <v>32.57</v>
      </c>
      <c r="S585" t="n">
        <v>25.4</v>
      </c>
      <c r="T585" t="n">
        <v>2733.06</v>
      </c>
      <c r="U585" t="n">
        <v>0.78</v>
      </c>
      <c r="V585" t="n">
        <v>0.88</v>
      </c>
      <c r="W585" t="n">
        <v>2.95</v>
      </c>
      <c r="X585" t="n">
        <v>0.17</v>
      </c>
      <c r="Y585" t="n">
        <v>1</v>
      </c>
      <c r="Z585" t="n">
        <v>10</v>
      </c>
    </row>
    <row r="586">
      <c r="A586" t="n">
        <v>36</v>
      </c>
      <c r="B586" t="n">
        <v>70</v>
      </c>
      <c r="C586" t="inlineStr">
        <is>
          <t xml:space="preserve">CONCLUIDO	</t>
        </is>
      </c>
      <c r="D586" t="n">
        <v>7.6454</v>
      </c>
      <c r="E586" t="n">
        <v>13.08</v>
      </c>
      <c r="F586" t="n">
        <v>10.56</v>
      </c>
      <c r="G586" t="n">
        <v>63.38</v>
      </c>
      <c r="H586" t="n">
        <v>1.15</v>
      </c>
      <c r="I586" t="n">
        <v>10</v>
      </c>
      <c r="J586" t="n">
        <v>154.25</v>
      </c>
      <c r="K586" t="n">
        <v>47.83</v>
      </c>
      <c r="L586" t="n">
        <v>10</v>
      </c>
      <c r="M586" t="n">
        <v>8</v>
      </c>
      <c r="N586" t="n">
        <v>26.43</v>
      </c>
      <c r="O586" t="n">
        <v>19258.55</v>
      </c>
      <c r="P586" t="n">
        <v>114.92</v>
      </c>
      <c r="Q586" t="n">
        <v>197.79</v>
      </c>
      <c r="R586" t="n">
        <v>32.75</v>
      </c>
      <c r="S586" t="n">
        <v>25.4</v>
      </c>
      <c r="T586" t="n">
        <v>2818.87</v>
      </c>
      <c r="U586" t="n">
        <v>0.78</v>
      </c>
      <c r="V586" t="n">
        <v>0.88</v>
      </c>
      <c r="W586" t="n">
        <v>2.95</v>
      </c>
      <c r="X586" t="n">
        <v>0.17</v>
      </c>
      <c r="Y586" t="n">
        <v>1</v>
      </c>
      <c r="Z586" t="n">
        <v>10</v>
      </c>
    </row>
    <row r="587">
      <c r="A587" t="n">
        <v>37</v>
      </c>
      <c r="B587" t="n">
        <v>70</v>
      </c>
      <c r="C587" t="inlineStr">
        <is>
          <t xml:space="preserve">CONCLUIDO	</t>
        </is>
      </c>
      <c r="D587" t="n">
        <v>7.6721</v>
      </c>
      <c r="E587" t="n">
        <v>13.03</v>
      </c>
      <c r="F587" t="n">
        <v>10.55</v>
      </c>
      <c r="G587" t="n">
        <v>70.31</v>
      </c>
      <c r="H587" t="n">
        <v>1.17</v>
      </c>
      <c r="I587" t="n">
        <v>9</v>
      </c>
      <c r="J587" t="n">
        <v>154.6</v>
      </c>
      <c r="K587" t="n">
        <v>47.83</v>
      </c>
      <c r="L587" t="n">
        <v>10.25</v>
      </c>
      <c r="M587" t="n">
        <v>7</v>
      </c>
      <c r="N587" t="n">
        <v>26.53</v>
      </c>
      <c r="O587" t="n">
        <v>19301.82</v>
      </c>
      <c r="P587" t="n">
        <v>114.08</v>
      </c>
      <c r="Q587" t="n">
        <v>197.81</v>
      </c>
      <c r="R587" t="n">
        <v>32.14</v>
      </c>
      <c r="S587" t="n">
        <v>25.4</v>
      </c>
      <c r="T587" t="n">
        <v>2521.68</v>
      </c>
      <c r="U587" t="n">
        <v>0.79</v>
      </c>
      <c r="V587" t="n">
        <v>0.88</v>
      </c>
      <c r="W587" t="n">
        <v>2.96</v>
      </c>
      <c r="X587" t="n">
        <v>0.16</v>
      </c>
      <c r="Y587" t="n">
        <v>1</v>
      </c>
      <c r="Z587" t="n">
        <v>10</v>
      </c>
    </row>
    <row r="588">
      <c r="A588" t="n">
        <v>38</v>
      </c>
      <c r="B588" t="n">
        <v>70</v>
      </c>
      <c r="C588" t="inlineStr">
        <is>
          <t xml:space="preserve">CONCLUIDO	</t>
        </is>
      </c>
      <c r="D588" t="n">
        <v>7.6653</v>
      </c>
      <c r="E588" t="n">
        <v>13.05</v>
      </c>
      <c r="F588" t="n">
        <v>10.56</v>
      </c>
      <c r="G588" t="n">
        <v>70.38</v>
      </c>
      <c r="H588" t="n">
        <v>1.2</v>
      </c>
      <c r="I588" t="n">
        <v>9</v>
      </c>
      <c r="J588" t="n">
        <v>154.95</v>
      </c>
      <c r="K588" t="n">
        <v>47.83</v>
      </c>
      <c r="L588" t="n">
        <v>10.5</v>
      </c>
      <c r="M588" t="n">
        <v>7</v>
      </c>
      <c r="N588" t="n">
        <v>26.63</v>
      </c>
      <c r="O588" t="n">
        <v>19345.12</v>
      </c>
      <c r="P588" t="n">
        <v>114.43</v>
      </c>
      <c r="Q588" t="n">
        <v>197.76</v>
      </c>
      <c r="R588" t="n">
        <v>32.64</v>
      </c>
      <c r="S588" t="n">
        <v>25.4</v>
      </c>
      <c r="T588" t="n">
        <v>2773.48</v>
      </c>
      <c r="U588" t="n">
        <v>0.78</v>
      </c>
      <c r="V588" t="n">
        <v>0.88</v>
      </c>
      <c r="W588" t="n">
        <v>2.95</v>
      </c>
      <c r="X588" t="n">
        <v>0.17</v>
      </c>
      <c r="Y588" t="n">
        <v>1</v>
      </c>
      <c r="Z588" t="n">
        <v>10</v>
      </c>
    </row>
    <row r="589">
      <c r="A589" t="n">
        <v>39</v>
      </c>
      <c r="B589" t="n">
        <v>70</v>
      </c>
      <c r="C589" t="inlineStr">
        <is>
          <t xml:space="preserve">CONCLUIDO	</t>
        </is>
      </c>
      <c r="D589" t="n">
        <v>7.6694</v>
      </c>
      <c r="E589" t="n">
        <v>13.04</v>
      </c>
      <c r="F589" t="n">
        <v>10.55</v>
      </c>
      <c r="G589" t="n">
        <v>70.34</v>
      </c>
      <c r="H589" t="n">
        <v>1.23</v>
      </c>
      <c r="I589" t="n">
        <v>9</v>
      </c>
      <c r="J589" t="n">
        <v>155.31</v>
      </c>
      <c r="K589" t="n">
        <v>47.83</v>
      </c>
      <c r="L589" t="n">
        <v>10.75</v>
      </c>
      <c r="M589" t="n">
        <v>7</v>
      </c>
      <c r="N589" t="n">
        <v>26.73</v>
      </c>
      <c r="O589" t="n">
        <v>19388.45</v>
      </c>
      <c r="P589" t="n">
        <v>114.25</v>
      </c>
      <c r="Q589" t="n">
        <v>197.77</v>
      </c>
      <c r="R589" t="n">
        <v>32.44</v>
      </c>
      <c r="S589" t="n">
        <v>25.4</v>
      </c>
      <c r="T589" t="n">
        <v>2668.92</v>
      </c>
      <c r="U589" t="n">
        <v>0.78</v>
      </c>
      <c r="V589" t="n">
        <v>0.88</v>
      </c>
      <c r="W589" t="n">
        <v>2.95</v>
      </c>
      <c r="X589" t="n">
        <v>0.16</v>
      </c>
      <c r="Y589" t="n">
        <v>1</v>
      </c>
      <c r="Z589" t="n">
        <v>10</v>
      </c>
    </row>
    <row r="590">
      <c r="A590" t="n">
        <v>40</v>
      </c>
      <c r="B590" t="n">
        <v>70</v>
      </c>
      <c r="C590" t="inlineStr">
        <is>
          <t xml:space="preserve">CONCLUIDO	</t>
        </is>
      </c>
      <c r="D590" t="n">
        <v>7.6733</v>
      </c>
      <c r="E590" t="n">
        <v>13.03</v>
      </c>
      <c r="F590" t="n">
        <v>10.54</v>
      </c>
      <c r="G590" t="n">
        <v>70.29000000000001</v>
      </c>
      <c r="H590" t="n">
        <v>1.25</v>
      </c>
      <c r="I590" t="n">
        <v>9</v>
      </c>
      <c r="J590" t="n">
        <v>155.66</v>
      </c>
      <c r="K590" t="n">
        <v>47.83</v>
      </c>
      <c r="L590" t="n">
        <v>11</v>
      </c>
      <c r="M590" t="n">
        <v>7</v>
      </c>
      <c r="N590" t="n">
        <v>26.83</v>
      </c>
      <c r="O590" t="n">
        <v>19431.82</v>
      </c>
      <c r="P590" t="n">
        <v>113.91</v>
      </c>
      <c r="Q590" t="n">
        <v>197.75</v>
      </c>
      <c r="R590" t="n">
        <v>32.12</v>
      </c>
      <c r="S590" t="n">
        <v>25.4</v>
      </c>
      <c r="T590" t="n">
        <v>2511.42</v>
      </c>
      <c r="U590" t="n">
        <v>0.79</v>
      </c>
      <c r="V590" t="n">
        <v>0.88</v>
      </c>
      <c r="W590" t="n">
        <v>2.95</v>
      </c>
      <c r="X590" t="n">
        <v>0.15</v>
      </c>
      <c r="Y590" t="n">
        <v>1</v>
      </c>
      <c r="Z590" t="n">
        <v>10</v>
      </c>
    </row>
    <row r="591">
      <c r="A591" t="n">
        <v>41</v>
      </c>
      <c r="B591" t="n">
        <v>70</v>
      </c>
      <c r="C591" t="inlineStr">
        <is>
          <t xml:space="preserve">CONCLUIDO	</t>
        </is>
      </c>
      <c r="D591" t="n">
        <v>7.6668</v>
      </c>
      <c r="E591" t="n">
        <v>13.04</v>
      </c>
      <c r="F591" t="n">
        <v>10.55</v>
      </c>
      <c r="G591" t="n">
        <v>70.37</v>
      </c>
      <c r="H591" t="n">
        <v>1.28</v>
      </c>
      <c r="I591" t="n">
        <v>9</v>
      </c>
      <c r="J591" t="n">
        <v>156.01</v>
      </c>
      <c r="K591" t="n">
        <v>47.83</v>
      </c>
      <c r="L591" t="n">
        <v>11.25</v>
      </c>
      <c r="M591" t="n">
        <v>7</v>
      </c>
      <c r="N591" t="n">
        <v>26.93</v>
      </c>
      <c r="O591" t="n">
        <v>19475.23</v>
      </c>
      <c r="P591" t="n">
        <v>113.89</v>
      </c>
      <c r="Q591" t="n">
        <v>197.86</v>
      </c>
      <c r="R591" t="n">
        <v>32.52</v>
      </c>
      <c r="S591" t="n">
        <v>25.4</v>
      </c>
      <c r="T591" t="n">
        <v>2712.51</v>
      </c>
      <c r="U591" t="n">
        <v>0.78</v>
      </c>
      <c r="V591" t="n">
        <v>0.88</v>
      </c>
      <c r="W591" t="n">
        <v>2.95</v>
      </c>
      <c r="X591" t="n">
        <v>0.16</v>
      </c>
      <c r="Y591" t="n">
        <v>1</v>
      </c>
      <c r="Z591" t="n">
        <v>10</v>
      </c>
    </row>
    <row r="592">
      <c r="A592" t="n">
        <v>42</v>
      </c>
      <c r="B592" t="n">
        <v>70</v>
      </c>
      <c r="C592" t="inlineStr">
        <is>
          <t xml:space="preserve">CONCLUIDO	</t>
        </is>
      </c>
      <c r="D592" t="n">
        <v>7.6718</v>
      </c>
      <c r="E592" t="n">
        <v>13.03</v>
      </c>
      <c r="F592" t="n">
        <v>10.55</v>
      </c>
      <c r="G592" t="n">
        <v>70.31</v>
      </c>
      <c r="H592" t="n">
        <v>1.3</v>
      </c>
      <c r="I592" t="n">
        <v>9</v>
      </c>
      <c r="J592" t="n">
        <v>156.36</v>
      </c>
      <c r="K592" t="n">
        <v>47.83</v>
      </c>
      <c r="L592" t="n">
        <v>11.5</v>
      </c>
      <c r="M592" t="n">
        <v>7</v>
      </c>
      <c r="N592" t="n">
        <v>27.03</v>
      </c>
      <c r="O592" t="n">
        <v>19518.67</v>
      </c>
      <c r="P592" t="n">
        <v>113.43</v>
      </c>
      <c r="Q592" t="n">
        <v>197.76</v>
      </c>
      <c r="R592" t="n">
        <v>32.28</v>
      </c>
      <c r="S592" t="n">
        <v>25.4</v>
      </c>
      <c r="T592" t="n">
        <v>2591.28</v>
      </c>
      <c r="U592" t="n">
        <v>0.79</v>
      </c>
      <c r="V592" t="n">
        <v>0.88</v>
      </c>
      <c r="W592" t="n">
        <v>2.95</v>
      </c>
      <c r="X592" t="n">
        <v>0.16</v>
      </c>
      <c r="Y592" t="n">
        <v>1</v>
      </c>
      <c r="Z592" t="n">
        <v>10</v>
      </c>
    </row>
    <row r="593">
      <c r="A593" t="n">
        <v>43</v>
      </c>
      <c r="B593" t="n">
        <v>70</v>
      </c>
      <c r="C593" t="inlineStr">
        <is>
          <t xml:space="preserve">CONCLUIDO	</t>
        </is>
      </c>
      <c r="D593" t="n">
        <v>7.7038</v>
      </c>
      <c r="E593" t="n">
        <v>12.98</v>
      </c>
      <c r="F593" t="n">
        <v>10.52</v>
      </c>
      <c r="G593" t="n">
        <v>78.91</v>
      </c>
      <c r="H593" t="n">
        <v>1.33</v>
      </c>
      <c r="I593" t="n">
        <v>8</v>
      </c>
      <c r="J593" t="n">
        <v>156.71</v>
      </c>
      <c r="K593" t="n">
        <v>47.83</v>
      </c>
      <c r="L593" t="n">
        <v>11.75</v>
      </c>
      <c r="M593" t="n">
        <v>6</v>
      </c>
      <c r="N593" t="n">
        <v>27.14</v>
      </c>
      <c r="O593" t="n">
        <v>19562.15</v>
      </c>
      <c r="P593" t="n">
        <v>113.05</v>
      </c>
      <c r="Q593" t="n">
        <v>197.76</v>
      </c>
      <c r="R593" t="n">
        <v>31.43</v>
      </c>
      <c r="S593" t="n">
        <v>25.4</v>
      </c>
      <c r="T593" t="n">
        <v>2171.71</v>
      </c>
      <c r="U593" t="n">
        <v>0.8100000000000001</v>
      </c>
      <c r="V593" t="n">
        <v>0.88</v>
      </c>
      <c r="W593" t="n">
        <v>2.95</v>
      </c>
      <c r="X593" t="n">
        <v>0.13</v>
      </c>
      <c r="Y593" t="n">
        <v>1</v>
      </c>
      <c r="Z593" t="n">
        <v>10</v>
      </c>
    </row>
    <row r="594">
      <c r="A594" t="n">
        <v>44</v>
      </c>
      <c r="B594" t="n">
        <v>70</v>
      </c>
      <c r="C594" t="inlineStr">
        <is>
          <t xml:space="preserve">CONCLUIDO	</t>
        </is>
      </c>
      <c r="D594" t="n">
        <v>7.7065</v>
      </c>
      <c r="E594" t="n">
        <v>12.98</v>
      </c>
      <c r="F594" t="n">
        <v>10.52</v>
      </c>
      <c r="G594" t="n">
        <v>78.88</v>
      </c>
      <c r="H594" t="n">
        <v>1.35</v>
      </c>
      <c r="I594" t="n">
        <v>8</v>
      </c>
      <c r="J594" t="n">
        <v>157.07</v>
      </c>
      <c r="K594" t="n">
        <v>47.83</v>
      </c>
      <c r="L594" t="n">
        <v>12</v>
      </c>
      <c r="M594" t="n">
        <v>6</v>
      </c>
      <c r="N594" t="n">
        <v>27.24</v>
      </c>
      <c r="O594" t="n">
        <v>19605.66</v>
      </c>
      <c r="P594" t="n">
        <v>112.95</v>
      </c>
      <c r="Q594" t="n">
        <v>197.76</v>
      </c>
      <c r="R594" t="n">
        <v>31.37</v>
      </c>
      <c r="S594" t="n">
        <v>25.4</v>
      </c>
      <c r="T594" t="n">
        <v>2141.25</v>
      </c>
      <c r="U594" t="n">
        <v>0.8100000000000001</v>
      </c>
      <c r="V594" t="n">
        <v>0.88</v>
      </c>
      <c r="W594" t="n">
        <v>2.95</v>
      </c>
      <c r="X594" t="n">
        <v>0.13</v>
      </c>
      <c r="Y594" t="n">
        <v>1</v>
      </c>
      <c r="Z594" t="n">
        <v>10</v>
      </c>
    </row>
    <row r="595">
      <c r="A595" t="n">
        <v>45</v>
      </c>
      <c r="B595" t="n">
        <v>70</v>
      </c>
      <c r="C595" t="inlineStr">
        <is>
          <t xml:space="preserve">CONCLUIDO	</t>
        </is>
      </c>
      <c r="D595" t="n">
        <v>7.702</v>
      </c>
      <c r="E595" t="n">
        <v>12.98</v>
      </c>
      <c r="F595" t="n">
        <v>10.52</v>
      </c>
      <c r="G595" t="n">
        <v>78.93000000000001</v>
      </c>
      <c r="H595" t="n">
        <v>1.38</v>
      </c>
      <c r="I595" t="n">
        <v>8</v>
      </c>
      <c r="J595" t="n">
        <v>157.42</v>
      </c>
      <c r="K595" t="n">
        <v>47.83</v>
      </c>
      <c r="L595" t="n">
        <v>12.25</v>
      </c>
      <c r="M595" t="n">
        <v>6</v>
      </c>
      <c r="N595" t="n">
        <v>27.34</v>
      </c>
      <c r="O595" t="n">
        <v>19649.2</v>
      </c>
      <c r="P595" t="n">
        <v>113.03</v>
      </c>
      <c r="Q595" t="n">
        <v>197.76</v>
      </c>
      <c r="R595" t="n">
        <v>31.56</v>
      </c>
      <c r="S595" t="n">
        <v>25.4</v>
      </c>
      <c r="T595" t="n">
        <v>2233.87</v>
      </c>
      <c r="U595" t="n">
        <v>0.8</v>
      </c>
      <c r="V595" t="n">
        <v>0.88</v>
      </c>
      <c r="W595" t="n">
        <v>2.95</v>
      </c>
      <c r="X595" t="n">
        <v>0.13</v>
      </c>
      <c r="Y595" t="n">
        <v>1</v>
      </c>
      <c r="Z595" t="n">
        <v>10</v>
      </c>
    </row>
    <row r="596">
      <c r="A596" t="n">
        <v>46</v>
      </c>
      <c r="B596" t="n">
        <v>70</v>
      </c>
      <c r="C596" t="inlineStr">
        <is>
          <t xml:space="preserve">CONCLUIDO	</t>
        </is>
      </c>
      <c r="D596" t="n">
        <v>7.7042</v>
      </c>
      <c r="E596" t="n">
        <v>12.98</v>
      </c>
      <c r="F596" t="n">
        <v>10.52</v>
      </c>
      <c r="G596" t="n">
        <v>78.90000000000001</v>
      </c>
      <c r="H596" t="n">
        <v>1.4</v>
      </c>
      <c r="I596" t="n">
        <v>8</v>
      </c>
      <c r="J596" t="n">
        <v>157.77</v>
      </c>
      <c r="K596" t="n">
        <v>47.83</v>
      </c>
      <c r="L596" t="n">
        <v>12.5</v>
      </c>
      <c r="M596" t="n">
        <v>6</v>
      </c>
      <c r="N596" t="n">
        <v>27.45</v>
      </c>
      <c r="O596" t="n">
        <v>19692.79</v>
      </c>
      <c r="P596" t="n">
        <v>112.7</v>
      </c>
      <c r="Q596" t="n">
        <v>197.75</v>
      </c>
      <c r="R596" t="n">
        <v>31.4</v>
      </c>
      <c r="S596" t="n">
        <v>25.4</v>
      </c>
      <c r="T596" t="n">
        <v>2157.1</v>
      </c>
      <c r="U596" t="n">
        <v>0.8100000000000001</v>
      </c>
      <c r="V596" t="n">
        <v>0.88</v>
      </c>
      <c r="W596" t="n">
        <v>2.95</v>
      </c>
      <c r="X596" t="n">
        <v>0.13</v>
      </c>
      <c r="Y596" t="n">
        <v>1</v>
      </c>
      <c r="Z596" t="n">
        <v>10</v>
      </c>
    </row>
    <row r="597">
      <c r="A597" t="n">
        <v>47</v>
      </c>
      <c r="B597" t="n">
        <v>70</v>
      </c>
      <c r="C597" t="inlineStr">
        <is>
          <t xml:space="preserve">CONCLUIDO	</t>
        </is>
      </c>
      <c r="D597" t="n">
        <v>7.6986</v>
      </c>
      <c r="E597" t="n">
        <v>12.99</v>
      </c>
      <c r="F597" t="n">
        <v>10.53</v>
      </c>
      <c r="G597" t="n">
        <v>78.97</v>
      </c>
      <c r="H597" t="n">
        <v>1.43</v>
      </c>
      <c r="I597" t="n">
        <v>8</v>
      </c>
      <c r="J597" t="n">
        <v>158.13</v>
      </c>
      <c r="K597" t="n">
        <v>47.83</v>
      </c>
      <c r="L597" t="n">
        <v>12.75</v>
      </c>
      <c r="M597" t="n">
        <v>6</v>
      </c>
      <c r="N597" t="n">
        <v>27.55</v>
      </c>
      <c r="O597" t="n">
        <v>19736.4</v>
      </c>
      <c r="P597" t="n">
        <v>112.64</v>
      </c>
      <c r="Q597" t="n">
        <v>197.75</v>
      </c>
      <c r="R597" t="n">
        <v>31.68</v>
      </c>
      <c r="S597" t="n">
        <v>25.4</v>
      </c>
      <c r="T597" t="n">
        <v>2295.67</v>
      </c>
      <c r="U597" t="n">
        <v>0.8</v>
      </c>
      <c r="V597" t="n">
        <v>0.88</v>
      </c>
      <c r="W597" t="n">
        <v>2.95</v>
      </c>
      <c r="X597" t="n">
        <v>0.14</v>
      </c>
      <c r="Y597" t="n">
        <v>1</v>
      </c>
      <c r="Z597" t="n">
        <v>10</v>
      </c>
    </row>
    <row r="598">
      <c r="A598" t="n">
        <v>48</v>
      </c>
      <c r="B598" t="n">
        <v>70</v>
      </c>
      <c r="C598" t="inlineStr">
        <is>
          <t xml:space="preserve">CONCLUIDO	</t>
        </is>
      </c>
      <c r="D598" t="n">
        <v>7.7048</v>
      </c>
      <c r="E598" t="n">
        <v>12.98</v>
      </c>
      <c r="F598" t="n">
        <v>10.52</v>
      </c>
      <c r="G598" t="n">
        <v>78.90000000000001</v>
      </c>
      <c r="H598" t="n">
        <v>1.45</v>
      </c>
      <c r="I598" t="n">
        <v>8</v>
      </c>
      <c r="J598" t="n">
        <v>158.48</v>
      </c>
      <c r="K598" t="n">
        <v>47.83</v>
      </c>
      <c r="L598" t="n">
        <v>13</v>
      </c>
      <c r="M598" t="n">
        <v>6</v>
      </c>
      <c r="N598" t="n">
        <v>27.65</v>
      </c>
      <c r="O598" t="n">
        <v>19780.06</v>
      </c>
      <c r="P598" t="n">
        <v>112.03</v>
      </c>
      <c r="Q598" t="n">
        <v>197.76</v>
      </c>
      <c r="R598" t="n">
        <v>31.44</v>
      </c>
      <c r="S598" t="n">
        <v>25.4</v>
      </c>
      <c r="T598" t="n">
        <v>2175.92</v>
      </c>
      <c r="U598" t="n">
        <v>0.8100000000000001</v>
      </c>
      <c r="V598" t="n">
        <v>0.88</v>
      </c>
      <c r="W598" t="n">
        <v>2.95</v>
      </c>
      <c r="X598" t="n">
        <v>0.13</v>
      </c>
      <c r="Y598" t="n">
        <v>1</v>
      </c>
      <c r="Z598" t="n">
        <v>10</v>
      </c>
    </row>
    <row r="599">
      <c r="A599" t="n">
        <v>49</v>
      </c>
      <c r="B599" t="n">
        <v>70</v>
      </c>
      <c r="C599" t="inlineStr">
        <is>
          <t xml:space="preserve">CONCLUIDO	</t>
        </is>
      </c>
      <c r="D599" t="n">
        <v>7.6953</v>
      </c>
      <c r="E599" t="n">
        <v>13</v>
      </c>
      <c r="F599" t="n">
        <v>10.54</v>
      </c>
      <c r="G599" t="n">
        <v>79.02</v>
      </c>
      <c r="H599" t="n">
        <v>1.48</v>
      </c>
      <c r="I599" t="n">
        <v>8</v>
      </c>
      <c r="J599" t="n">
        <v>158.84</v>
      </c>
      <c r="K599" t="n">
        <v>47.83</v>
      </c>
      <c r="L599" t="n">
        <v>13.25</v>
      </c>
      <c r="M599" t="n">
        <v>6</v>
      </c>
      <c r="N599" t="n">
        <v>27.76</v>
      </c>
      <c r="O599" t="n">
        <v>19823.75</v>
      </c>
      <c r="P599" t="n">
        <v>111.7</v>
      </c>
      <c r="Q599" t="n">
        <v>197.75</v>
      </c>
      <c r="R599" t="n">
        <v>31.94</v>
      </c>
      <c r="S599" t="n">
        <v>25.4</v>
      </c>
      <c r="T599" t="n">
        <v>2427.64</v>
      </c>
      <c r="U599" t="n">
        <v>0.8</v>
      </c>
      <c r="V599" t="n">
        <v>0.88</v>
      </c>
      <c r="W599" t="n">
        <v>2.95</v>
      </c>
      <c r="X599" t="n">
        <v>0.15</v>
      </c>
      <c r="Y599" t="n">
        <v>1</v>
      </c>
      <c r="Z599" t="n">
        <v>10</v>
      </c>
    </row>
    <row r="600">
      <c r="A600" t="n">
        <v>50</v>
      </c>
      <c r="B600" t="n">
        <v>70</v>
      </c>
      <c r="C600" t="inlineStr">
        <is>
          <t xml:space="preserve">CONCLUIDO	</t>
        </is>
      </c>
      <c r="D600" t="n">
        <v>7.7321</v>
      </c>
      <c r="E600" t="n">
        <v>12.93</v>
      </c>
      <c r="F600" t="n">
        <v>10.5</v>
      </c>
      <c r="G600" t="n">
        <v>90.02</v>
      </c>
      <c r="H600" t="n">
        <v>1.5</v>
      </c>
      <c r="I600" t="n">
        <v>7</v>
      </c>
      <c r="J600" t="n">
        <v>159.19</v>
      </c>
      <c r="K600" t="n">
        <v>47.83</v>
      </c>
      <c r="L600" t="n">
        <v>13.5</v>
      </c>
      <c r="M600" t="n">
        <v>5</v>
      </c>
      <c r="N600" t="n">
        <v>27.86</v>
      </c>
      <c r="O600" t="n">
        <v>19867.59</v>
      </c>
      <c r="P600" t="n">
        <v>111.67</v>
      </c>
      <c r="Q600" t="n">
        <v>197.75</v>
      </c>
      <c r="R600" t="n">
        <v>30.9</v>
      </c>
      <c r="S600" t="n">
        <v>25.4</v>
      </c>
      <c r="T600" t="n">
        <v>1909.12</v>
      </c>
      <c r="U600" t="n">
        <v>0.82</v>
      </c>
      <c r="V600" t="n">
        <v>0.89</v>
      </c>
      <c r="W600" t="n">
        <v>2.95</v>
      </c>
      <c r="X600" t="n">
        <v>0.11</v>
      </c>
      <c r="Y600" t="n">
        <v>1</v>
      </c>
      <c r="Z600" t="n">
        <v>10</v>
      </c>
    </row>
    <row r="601">
      <c r="A601" t="n">
        <v>51</v>
      </c>
      <c r="B601" t="n">
        <v>70</v>
      </c>
      <c r="C601" t="inlineStr">
        <is>
          <t xml:space="preserve">CONCLUIDO	</t>
        </is>
      </c>
      <c r="D601" t="n">
        <v>7.7295</v>
      </c>
      <c r="E601" t="n">
        <v>12.94</v>
      </c>
      <c r="F601" t="n">
        <v>10.51</v>
      </c>
      <c r="G601" t="n">
        <v>90.06</v>
      </c>
      <c r="H601" t="n">
        <v>1.53</v>
      </c>
      <c r="I601" t="n">
        <v>7</v>
      </c>
      <c r="J601" t="n">
        <v>159.55</v>
      </c>
      <c r="K601" t="n">
        <v>47.83</v>
      </c>
      <c r="L601" t="n">
        <v>13.75</v>
      </c>
      <c r="M601" t="n">
        <v>5</v>
      </c>
      <c r="N601" t="n">
        <v>27.97</v>
      </c>
      <c r="O601" t="n">
        <v>19911.36</v>
      </c>
      <c r="P601" t="n">
        <v>111.8</v>
      </c>
      <c r="Q601" t="n">
        <v>197.75</v>
      </c>
      <c r="R601" t="n">
        <v>31.08</v>
      </c>
      <c r="S601" t="n">
        <v>25.4</v>
      </c>
      <c r="T601" t="n">
        <v>2002.48</v>
      </c>
      <c r="U601" t="n">
        <v>0.82</v>
      </c>
      <c r="V601" t="n">
        <v>0.89</v>
      </c>
      <c r="W601" t="n">
        <v>2.95</v>
      </c>
      <c r="X601" t="n">
        <v>0.12</v>
      </c>
      <c r="Y601" t="n">
        <v>1</v>
      </c>
      <c r="Z601" t="n">
        <v>10</v>
      </c>
    </row>
    <row r="602">
      <c r="A602" t="n">
        <v>52</v>
      </c>
      <c r="B602" t="n">
        <v>70</v>
      </c>
      <c r="C602" t="inlineStr">
        <is>
          <t xml:space="preserve">CONCLUIDO	</t>
        </is>
      </c>
      <c r="D602" t="n">
        <v>7.7349</v>
      </c>
      <c r="E602" t="n">
        <v>12.93</v>
      </c>
      <c r="F602" t="n">
        <v>10.5</v>
      </c>
      <c r="G602" t="n">
        <v>89.98</v>
      </c>
      <c r="H602" t="n">
        <v>1.55</v>
      </c>
      <c r="I602" t="n">
        <v>7</v>
      </c>
      <c r="J602" t="n">
        <v>159.9</v>
      </c>
      <c r="K602" t="n">
        <v>47.83</v>
      </c>
      <c r="L602" t="n">
        <v>14</v>
      </c>
      <c r="M602" t="n">
        <v>5</v>
      </c>
      <c r="N602" t="n">
        <v>28.07</v>
      </c>
      <c r="O602" t="n">
        <v>19955.16</v>
      </c>
      <c r="P602" t="n">
        <v>111.54</v>
      </c>
      <c r="Q602" t="n">
        <v>197.78</v>
      </c>
      <c r="R602" t="n">
        <v>30.86</v>
      </c>
      <c r="S602" t="n">
        <v>25.4</v>
      </c>
      <c r="T602" t="n">
        <v>1889.74</v>
      </c>
      <c r="U602" t="n">
        <v>0.82</v>
      </c>
      <c r="V602" t="n">
        <v>0.89</v>
      </c>
      <c r="W602" t="n">
        <v>2.95</v>
      </c>
      <c r="X602" t="n">
        <v>0.11</v>
      </c>
      <c r="Y602" t="n">
        <v>1</v>
      </c>
      <c r="Z602" t="n">
        <v>10</v>
      </c>
    </row>
    <row r="603">
      <c r="A603" t="n">
        <v>53</v>
      </c>
      <c r="B603" t="n">
        <v>70</v>
      </c>
      <c r="C603" t="inlineStr">
        <is>
          <t xml:space="preserve">CONCLUIDO	</t>
        </is>
      </c>
      <c r="D603" t="n">
        <v>7.7255</v>
      </c>
      <c r="E603" t="n">
        <v>12.94</v>
      </c>
      <c r="F603" t="n">
        <v>10.51</v>
      </c>
      <c r="G603" t="n">
        <v>90.12</v>
      </c>
      <c r="H603" t="n">
        <v>1.58</v>
      </c>
      <c r="I603" t="n">
        <v>7</v>
      </c>
      <c r="J603" t="n">
        <v>160.26</v>
      </c>
      <c r="K603" t="n">
        <v>47.83</v>
      </c>
      <c r="L603" t="n">
        <v>14.25</v>
      </c>
      <c r="M603" t="n">
        <v>5</v>
      </c>
      <c r="N603" t="n">
        <v>28.18</v>
      </c>
      <c r="O603" t="n">
        <v>19998.99</v>
      </c>
      <c r="P603" t="n">
        <v>111.69</v>
      </c>
      <c r="Q603" t="n">
        <v>197.77</v>
      </c>
      <c r="R603" t="n">
        <v>31.19</v>
      </c>
      <c r="S603" t="n">
        <v>25.4</v>
      </c>
      <c r="T603" t="n">
        <v>2057.54</v>
      </c>
      <c r="U603" t="n">
        <v>0.8100000000000001</v>
      </c>
      <c r="V603" t="n">
        <v>0.89</v>
      </c>
      <c r="W603" t="n">
        <v>2.95</v>
      </c>
      <c r="X603" t="n">
        <v>0.12</v>
      </c>
      <c r="Y603" t="n">
        <v>1</v>
      </c>
      <c r="Z603" t="n">
        <v>10</v>
      </c>
    </row>
    <row r="604">
      <c r="A604" t="n">
        <v>54</v>
      </c>
      <c r="B604" t="n">
        <v>70</v>
      </c>
      <c r="C604" t="inlineStr">
        <is>
          <t xml:space="preserve">CONCLUIDO	</t>
        </is>
      </c>
      <c r="D604" t="n">
        <v>7.7286</v>
      </c>
      <c r="E604" t="n">
        <v>12.94</v>
      </c>
      <c r="F604" t="n">
        <v>10.51</v>
      </c>
      <c r="G604" t="n">
        <v>90.06999999999999</v>
      </c>
      <c r="H604" t="n">
        <v>1.6</v>
      </c>
      <c r="I604" t="n">
        <v>7</v>
      </c>
      <c r="J604" t="n">
        <v>160.61</v>
      </c>
      <c r="K604" t="n">
        <v>47.83</v>
      </c>
      <c r="L604" t="n">
        <v>14.5</v>
      </c>
      <c r="M604" t="n">
        <v>5</v>
      </c>
      <c r="N604" t="n">
        <v>28.28</v>
      </c>
      <c r="O604" t="n">
        <v>20042.86</v>
      </c>
      <c r="P604" t="n">
        <v>111.35</v>
      </c>
      <c r="Q604" t="n">
        <v>197.76</v>
      </c>
      <c r="R604" t="n">
        <v>31.05</v>
      </c>
      <c r="S604" t="n">
        <v>25.4</v>
      </c>
      <c r="T604" t="n">
        <v>1985.66</v>
      </c>
      <c r="U604" t="n">
        <v>0.82</v>
      </c>
      <c r="V604" t="n">
        <v>0.89</v>
      </c>
      <c r="W604" t="n">
        <v>2.95</v>
      </c>
      <c r="X604" t="n">
        <v>0.12</v>
      </c>
      <c r="Y604" t="n">
        <v>1</v>
      </c>
      <c r="Z604" t="n">
        <v>10</v>
      </c>
    </row>
    <row r="605">
      <c r="A605" t="n">
        <v>55</v>
      </c>
      <c r="B605" t="n">
        <v>70</v>
      </c>
      <c r="C605" t="inlineStr">
        <is>
          <t xml:space="preserve">CONCLUIDO	</t>
        </is>
      </c>
      <c r="D605" t="n">
        <v>7.7268</v>
      </c>
      <c r="E605" t="n">
        <v>12.94</v>
      </c>
      <c r="F605" t="n">
        <v>10.51</v>
      </c>
      <c r="G605" t="n">
        <v>90.09999999999999</v>
      </c>
      <c r="H605" t="n">
        <v>1.62</v>
      </c>
      <c r="I605" t="n">
        <v>7</v>
      </c>
      <c r="J605" t="n">
        <v>160.97</v>
      </c>
      <c r="K605" t="n">
        <v>47.83</v>
      </c>
      <c r="L605" t="n">
        <v>14.75</v>
      </c>
      <c r="M605" t="n">
        <v>5</v>
      </c>
      <c r="N605" t="n">
        <v>28.39</v>
      </c>
      <c r="O605" t="n">
        <v>20086.77</v>
      </c>
      <c r="P605" t="n">
        <v>110.96</v>
      </c>
      <c r="Q605" t="n">
        <v>197.8</v>
      </c>
      <c r="R605" t="n">
        <v>31.19</v>
      </c>
      <c r="S605" t="n">
        <v>25.4</v>
      </c>
      <c r="T605" t="n">
        <v>2057.32</v>
      </c>
      <c r="U605" t="n">
        <v>0.8100000000000001</v>
      </c>
      <c r="V605" t="n">
        <v>0.89</v>
      </c>
      <c r="W605" t="n">
        <v>2.95</v>
      </c>
      <c r="X605" t="n">
        <v>0.12</v>
      </c>
      <c r="Y605" t="n">
        <v>1</v>
      </c>
      <c r="Z605" t="n">
        <v>10</v>
      </c>
    </row>
    <row r="606">
      <c r="A606" t="n">
        <v>56</v>
      </c>
      <c r="B606" t="n">
        <v>70</v>
      </c>
      <c r="C606" t="inlineStr">
        <is>
          <t xml:space="preserve">CONCLUIDO	</t>
        </is>
      </c>
      <c r="D606" t="n">
        <v>7.7258</v>
      </c>
      <c r="E606" t="n">
        <v>12.94</v>
      </c>
      <c r="F606" t="n">
        <v>10.51</v>
      </c>
      <c r="G606" t="n">
        <v>90.11</v>
      </c>
      <c r="H606" t="n">
        <v>1.65</v>
      </c>
      <c r="I606" t="n">
        <v>7</v>
      </c>
      <c r="J606" t="n">
        <v>161.32</v>
      </c>
      <c r="K606" t="n">
        <v>47.83</v>
      </c>
      <c r="L606" t="n">
        <v>15</v>
      </c>
      <c r="M606" t="n">
        <v>5</v>
      </c>
      <c r="N606" t="n">
        <v>28.5</v>
      </c>
      <c r="O606" t="n">
        <v>20130.71</v>
      </c>
      <c r="P606" t="n">
        <v>110.53</v>
      </c>
      <c r="Q606" t="n">
        <v>197.75</v>
      </c>
      <c r="R606" t="n">
        <v>31.32</v>
      </c>
      <c r="S606" t="n">
        <v>25.4</v>
      </c>
      <c r="T606" t="n">
        <v>2118.8</v>
      </c>
      <c r="U606" t="n">
        <v>0.8100000000000001</v>
      </c>
      <c r="V606" t="n">
        <v>0.89</v>
      </c>
      <c r="W606" t="n">
        <v>2.95</v>
      </c>
      <c r="X606" t="n">
        <v>0.12</v>
      </c>
      <c r="Y606" t="n">
        <v>1</v>
      </c>
      <c r="Z606" t="n">
        <v>10</v>
      </c>
    </row>
    <row r="607">
      <c r="A607" t="n">
        <v>57</v>
      </c>
      <c r="B607" t="n">
        <v>70</v>
      </c>
      <c r="C607" t="inlineStr">
        <is>
          <t xml:space="preserve">CONCLUIDO	</t>
        </is>
      </c>
      <c r="D607" t="n">
        <v>7.727</v>
      </c>
      <c r="E607" t="n">
        <v>12.94</v>
      </c>
      <c r="F607" t="n">
        <v>10.51</v>
      </c>
      <c r="G607" t="n">
        <v>90.09999999999999</v>
      </c>
      <c r="H607" t="n">
        <v>1.67</v>
      </c>
      <c r="I607" t="n">
        <v>7</v>
      </c>
      <c r="J607" t="n">
        <v>161.68</v>
      </c>
      <c r="K607" t="n">
        <v>47.83</v>
      </c>
      <c r="L607" t="n">
        <v>15.25</v>
      </c>
      <c r="M607" t="n">
        <v>5</v>
      </c>
      <c r="N607" t="n">
        <v>28.6</v>
      </c>
      <c r="O607" t="n">
        <v>20174.69</v>
      </c>
      <c r="P607" t="n">
        <v>110.21</v>
      </c>
      <c r="Q607" t="n">
        <v>197.76</v>
      </c>
      <c r="R607" t="n">
        <v>31.19</v>
      </c>
      <c r="S607" t="n">
        <v>25.4</v>
      </c>
      <c r="T607" t="n">
        <v>2057.77</v>
      </c>
      <c r="U607" t="n">
        <v>0.8100000000000001</v>
      </c>
      <c r="V607" t="n">
        <v>0.89</v>
      </c>
      <c r="W607" t="n">
        <v>2.95</v>
      </c>
      <c r="X607" t="n">
        <v>0.12</v>
      </c>
      <c r="Y607" t="n">
        <v>1</v>
      </c>
      <c r="Z607" t="n">
        <v>10</v>
      </c>
    </row>
    <row r="608">
      <c r="A608" t="n">
        <v>58</v>
      </c>
      <c r="B608" t="n">
        <v>70</v>
      </c>
      <c r="C608" t="inlineStr">
        <is>
          <t xml:space="preserve">CONCLUIDO	</t>
        </is>
      </c>
      <c r="D608" t="n">
        <v>7.7295</v>
      </c>
      <c r="E608" t="n">
        <v>12.94</v>
      </c>
      <c r="F608" t="n">
        <v>10.51</v>
      </c>
      <c r="G608" t="n">
        <v>90.06</v>
      </c>
      <c r="H608" t="n">
        <v>1.69</v>
      </c>
      <c r="I608" t="n">
        <v>7</v>
      </c>
      <c r="J608" t="n">
        <v>162.04</v>
      </c>
      <c r="K608" t="n">
        <v>47.83</v>
      </c>
      <c r="L608" t="n">
        <v>15.5</v>
      </c>
      <c r="M608" t="n">
        <v>5</v>
      </c>
      <c r="N608" t="n">
        <v>28.71</v>
      </c>
      <c r="O608" t="n">
        <v>20218.71</v>
      </c>
      <c r="P608" t="n">
        <v>109.64</v>
      </c>
      <c r="Q608" t="n">
        <v>197.77</v>
      </c>
      <c r="R608" t="n">
        <v>31.06</v>
      </c>
      <c r="S608" t="n">
        <v>25.4</v>
      </c>
      <c r="T608" t="n">
        <v>1992</v>
      </c>
      <c r="U608" t="n">
        <v>0.82</v>
      </c>
      <c r="V608" t="n">
        <v>0.89</v>
      </c>
      <c r="W608" t="n">
        <v>2.95</v>
      </c>
      <c r="X608" t="n">
        <v>0.12</v>
      </c>
      <c r="Y608" t="n">
        <v>1</v>
      </c>
      <c r="Z608" t="n">
        <v>10</v>
      </c>
    </row>
    <row r="609">
      <c r="A609" t="n">
        <v>59</v>
      </c>
      <c r="B609" t="n">
        <v>70</v>
      </c>
      <c r="C609" t="inlineStr">
        <is>
          <t xml:space="preserve">CONCLUIDO	</t>
        </is>
      </c>
      <c r="D609" t="n">
        <v>7.7608</v>
      </c>
      <c r="E609" t="n">
        <v>12.89</v>
      </c>
      <c r="F609" t="n">
        <v>10.48</v>
      </c>
      <c r="G609" t="n">
        <v>104.84</v>
      </c>
      <c r="H609" t="n">
        <v>1.72</v>
      </c>
      <c r="I609" t="n">
        <v>6</v>
      </c>
      <c r="J609" t="n">
        <v>162.4</v>
      </c>
      <c r="K609" t="n">
        <v>47.83</v>
      </c>
      <c r="L609" t="n">
        <v>15.75</v>
      </c>
      <c r="M609" t="n">
        <v>4</v>
      </c>
      <c r="N609" t="n">
        <v>28.82</v>
      </c>
      <c r="O609" t="n">
        <v>20262.76</v>
      </c>
      <c r="P609" t="n">
        <v>109.08</v>
      </c>
      <c r="Q609" t="n">
        <v>197.75</v>
      </c>
      <c r="R609" t="n">
        <v>30.33</v>
      </c>
      <c r="S609" t="n">
        <v>25.4</v>
      </c>
      <c r="T609" t="n">
        <v>1629.26</v>
      </c>
      <c r="U609" t="n">
        <v>0.84</v>
      </c>
      <c r="V609" t="n">
        <v>0.89</v>
      </c>
      <c r="W609" t="n">
        <v>2.95</v>
      </c>
      <c r="X609" t="n">
        <v>0.09</v>
      </c>
      <c r="Y609" t="n">
        <v>1</v>
      </c>
      <c r="Z609" t="n">
        <v>10</v>
      </c>
    </row>
    <row r="610">
      <c r="A610" t="n">
        <v>60</v>
      </c>
      <c r="B610" t="n">
        <v>70</v>
      </c>
      <c r="C610" t="inlineStr">
        <is>
          <t xml:space="preserve">CONCLUIDO	</t>
        </is>
      </c>
      <c r="D610" t="n">
        <v>7.7633</v>
      </c>
      <c r="E610" t="n">
        <v>12.88</v>
      </c>
      <c r="F610" t="n">
        <v>10.48</v>
      </c>
      <c r="G610" t="n">
        <v>104.79</v>
      </c>
      <c r="H610" t="n">
        <v>1.74</v>
      </c>
      <c r="I610" t="n">
        <v>6</v>
      </c>
      <c r="J610" t="n">
        <v>162.75</v>
      </c>
      <c r="K610" t="n">
        <v>47.83</v>
      </c>
      <c r="L610" t="n">
        <v>16</v>
      </c>
      <c r="M610" t="n">
        <v>4</v>
      </c>
      <c r="N610" t="n">
        <v>28.92</v>
      </c>
      <c r="O610" t="n">
        <v>20306.85</v>
      </c>
      <c r="P610" t="n">
        <v>109.02</v>
      </c>
      <c r="Q610" t="n">
        <v>197.75</v>
      </c>
      <c r="R610" t="n">
        <v>30.2</v>
      </c>
      <c r="S610" t="n">
        <v>25.4</v>
      </c>
      <c r="T610" t="n">
        <v>1565.45</v>
      </c>
      <c r="U610" t="n">
        <v>0.84</v>
      </c>
      <c r="V610" t="n">
        <v>0.89</v>
      </c>
      <c r="W610" t="n">
        <v>2.95</v>
      </c>
      <c r="X610" t="n">
        <v>0.09</v>
      </c>
      <c r="Y610" t="n">
        <v>1</v>
      </c>
      <c r="Z610" t="n">
        <v>10</v>
      </c>
    </row>
    <row r="611">
      <c r="A611" t="n">
        <v>61</v>
      </c>
      <c r="B611" t="n">
        <v>70</v>
      </c>
      <c r="C611" t="inlineStr">
        <is>
          <t xml:space="preserve">CONCLUIDO	</t>
        </is>
      </c>
      <c r="D611" t="n">
        <v>7.7605</v>
      </c>
      <c r="E611" t="n">
        <v>12.89</v>
      </c>
      <c r="F611" t="n">
        <v>10.48</v>
      </c>
      <c r="G611" t="n">
        <v>104.84</v>
      </c>
      <c r="H611" t="n">
        <v>1.77</v>
      </c>
      <c r="I611" t="n">
        <v>6</v>
      </c>
      <c r="J611" t="n">
        <v>163.11</v>
      </c>
      <c r="K611" t="n">
        <v>47.83</v>
      </c>
      <c r="L611" t="n">
        <v>16.25</v>
      </c>
      <c r="M611" t="n">
        <v>4</v>
      </c>
      <c r="N611" t="n">
        <v>29.03</v>
      </c>
      <c r="O611" t="n">
        <v>20350.97</v>
      </c>
      <c r="P611" t="n">
        <v>109.18</v>
      </c>
      <c r="Q611" t="n">
        <v>197.78</v>
      </c>
      <c r="R611" t="n">
        <v>30.38</v>
      </c>
      <c r="S611" t="n">
        <v>25.4</v>
      </c>
      <c r="T611" t="n">
        <v>1654.23</v>
      </c>
      <c r="U611" t="n">
        <v>0.84</v>
      </c>
      <c r="V611" t="n">
        <v>0.89</v>
      </c>
      <c r="W611" t="n">
        <v>2.95</v>
      </c>
      <c r="X611" t="n">
        <v>0.09</v>
      </c>
      <c r="Y611" t="n">
        <v>1</v>
      </c>
      <c r="Z611" t="n">
        <v>10</v>
      </c>
    </row>
    <row r="612">
      <c r="A612" t="n">
        <v>62</v>
      </c>
      <c r="B612" t="n">
        <v>70</v>
      </c>
      <c r="C612" t="inlineStr">
        <is>
          <t xml:space="preserve">CONCLUIDO	</t>
        </is>
      </c>
      <c r="D612" t="n">
        <v>7.7605</v>
      </c>
      <c r="E612" t="n">
        <v>12.89</v>
      </c>
      <c r="F612" t="n">
        <v>10.48</v>
      </c>
      <c r="G612" t="n">
        <v>104.84</v>
      </c>
      <c r="H612" t="n">
        <v>1.79</v>
      </c>
      <c r="I612" t="n">
        <v>6</v>
      </c>
      <c r="J612" t="n">
        <v>163.47</v>
      </c>
      <c r="K612" t="n">
        <v>47.83</v>
      </c>
      <c r="L612" t="n">
        <v>16.5</v>
      </c>
      <c r="M612" t="n">
        <v>4</v>
      </c>
      <c r="N612" t="n">
        <v>29.14</v>
      </c>
      <c r="O612" t="n">
        <v>20395.14</v>
      </c>
      <c r="P612" t="n">
        <v>109.45</v>
      </c>
      <c r="Q612" t="n">
        <v>197.76</v>
      </c>
      <c r="R612" t="n">
        <v>30.41</v>
      </c>
      <c r="S612" t="n">
        <v>25.4</v>
      </c>
      <c r="T612" t="n">
        <v>1672.35</v>
      </c>
      <c r="U612" t="n">
        <v>0.84</v>
      </c>
      <c r="V612" t="n">
        <v>0.89</v>
      </c>
      <c r="W612" t="n">
        <v>2.95</v>
      </c>
      <c r="X612" t="n">
        <v>0.09</v>
      </c>
      <c r="Y612" t="n">
        <v>1</v>
      </c>
      <c r="Z612" t="n">
        <v>10</v>
      </c>
    </row>
    <row r="613">
      <c r="A613" t="n">
        <v>63</v>
      </c>
      <c r="B613" t="n">
        <v>70</v>
      </c>
      <c r="C613" t="inlineStr">
        <is>
          <t xml:space="preserve">CONCLUIDO	</t>
        </is>
      </c>
      <c r="D613" t="n">
        <v>7.7598</v>
      </c>
      <c r="E613" t="n">
        <v>12.89</v>
      </c>
      <c r="F613" t="n">
        <v>10.49</v>
      </c>
      <c r="G613" t="n">
        <v>104.85</v>
      </c>
      <c r="H613" t="n">
        <v>1.81</v>
      </c>
      <c r="I613" t="n">
        <v>6</v>
      </c>
      <c r="J613" t="n">
        <v>163.83</v>
      </c>
      <c r="K613" t="n">
        <v>47.83</v>
      </c>
      <c r="L613" t="n">
        <v>16.75</v>
      </c>
      <c r="M613" t="n">
        <v>4</v>
      </c>
      <c r="N613" t="n">
        <v>29.25</v>
      </c>
      <c r="O613" t="n">
        <v>20439.33</v>
      </c>
      <c r="P613" t="n">
        <v>109.5</v>
      </c>
      <c r="Q613" t="n">
        <v>197.75</v>
      </c>
      <c r="R613" t="n">
        <v>30.33</v>
      </c>
      <c r="S613" t="n">
        <v>25.4</v>
      </c>
      <c r="T613" t="n">
        <v>1633.42</v>
      </c>
      <c r="U613" t="n">
        <v>0.84</v>
      </c>
      <c r="V613" t="n">
        <v>0.89</v>
      </c>
      <c r="W613" t="n">
        <v>2.95</v>
      </c>
      <c r="X613" t="n">
        <v>0.1</v>
      </c>
      <c r="Y613" t="n">
        <v>1</v>
      </c>
      <c r="Z613" t="n">
        <v>10</v>
      </c>
    </row>
    <row r="614">
      <c r="A614" t="n">
        <v>64</v>
      </c>
      <c r="B614" t="n">
        <v>70</v>
      </c>
      <c r="C614" t="inlineStr">
        <is>
          <t xml:space="preserve">CONCLUIDO	</t>
        </is>
      </c>
      <c r="D614" t="n">
        <v>7.7615</v>
      </c>
      <c r="E614" t="n">
        <v>12.88</v>
      </c>
      <c r="F614" t="n">
        <v>10.48</v>
      </c>
      <c r="G614" t="n">
        <v>104.83</v>
      </c>
      <c r="H614" t="n">
        <v>1.83</v>
      </c>
      <c r="I614" t="n">
        <v>6</v>
      </c>
      <c r="J614" t="n">
        <v>164.19</v>
      </c>
      <c r="K614" t="n">
        <v>47.83</v>
      </c>
      <c r="L614" t="n">
        <v>17</v>
      </c>
      <c r="M614" t="n">
        <v>4</v>
      </c>
      <c r="N614" t="n">
        <v>29.36</v>
      </c>
      <c r="O614" t="n">
        <v>20483.57</v>
      </c>
      <c r="P614" t="n">
        <v>109.21</v>
      </c>
      <c r="Q614" t="n">
        <v>197.75</v>
      </c>
      <c r="R614" t="n">
        <v>30.23</v>
      </c>
      <c r="S614" t="n">
        <v>25.4</v>
      </c>
      <c r="T614" t="n">
        <v>1580.61</v>
      </c>
      <c r="U614" t="n">
        <v>0.84</v>
      </c>
      <c r="V614" t="n">
        <v>0.89</v>
      </c>
      <c r="W614" t="n">
        <v>2.95</v>
      </c>
      <c r="X614" t="n">
        <v>0.09</v>
      </c>
      <c r="Y614" t="n">
        <v>1</v>
      </c>
      <c r="Z614" t="n">
        <v>10</v>
      </c>
    </row>
    <row r="615">
      <c r="A615" t="n">
        <v>65</v>
      </c>
      <c r="B615" t="n">
        <v>70</v>
      </c>
      <c r="C615" t="inlineStr">
        <is>
          <t xml:space="preserve">CONCLUIDO	</t>
        </is>
      </c>
      <c r="D615" t="n">
        <v>7.7598</v>
      </c>
      <c r="E615" t="n">
        <v>12.89</v>
      </c>
      <c r="F615" t="n">
        <v>10.49</v>
      </c>
      <c r="G615" t="n">
        <v>104.85</v>
      </c>
      <c r="H615" t="n">
        <v>1.86</v>
      </c>
      <c r="I615" t="n">
        <v>6</v>
      </c>
      <c r="J615" t="n">
        <v>164.54</v>
      </c>
      <c r="K615" t="n">
        <v>47.83</v>
      </c>
      <c r="L615" t="n">
        <v>17.25</v>
      </c>
      <c r="M615" t="n">
        <v>4</v>
      </c>
      <c r="N615" t="n">
        <v>29.47</v>
      </c>
      <c r="O615" t="n">
        <v>20527.85</v>
      </c>
      <c r="P615" t="n">
        <v>109.21</v>
      </c>
      <c r="Q615" t="n">
        <v>197.76</v>
      </c>
      <c r="R615" t="n">
        <v>30.32</v>
      </c>
      <c r="S615" t="n">
        <v>25.4</v>
      </c>
      <c r="T615" t="n">
        <v>1626.33</v>
      </c>
      <c r="U615" t="n">
        <v>0.84</v>
      </c>
      <c r="V615" t="n">
        <v>0.89</v>
      </c>
      <c r="W615" t="n">
        <v>2.95</v>
      </c>
      <c r="X615" t="n">
        <v>0.09</v>
      </c>
      <c r="Y615" t="n">
        <v>1</v>
      </c>
      <c r="Z615" t="n">
        <v>10</v>
      </c>
    </row>
    <row r="616">
      <c r="A616" t="n">
        <v>66</v>
      </c>
      <c r="B616" t="n">
        <v>70</v>
      </c>
      <c r="C616" t="inlineStr">
        <is>
          <t xml:space="preserve">CONCLUIDO	</t>
        </is>
      </c>
      <c r="D616" t="n">
        <v>7.7575</v>
      </c>
      <c r="E616" t="n">
        <v>12.89</v>
      </c>
      <c r="F616" t="n">
        <v>10.49</v>
      </c>
      <c r="G616" t="n">
        <v>104.89</v>
      </c>
      <c r="H616" t="n">
        <v>1.88</v>
      </c>
      <c r="I616" t="n">
        <v>6</v>
      </c>
      <c r="J616" t="n">
        <v>164.9</v>
      </c>
      <c r="K616" t="n">
        <v>47.83</v>
      </c>
      <c r="L616" t="n">
        <v>17.5</v>
      </c>
      <c r="M616" t="n">
        <v>4</v>
      </c>
      <c r="N616" t="n">
        <v>29.58</v>
      </c>
      <c r="O616" t="n">
        <v>20572.16</v>
      </c>
      <c r="P616" t="n">
        <v>108.96</v>
      </c>
      <c r="Q616" t="n">
        <v>197.75</v>
      </c>
      <c r="R616" t="n">
        <v>30.42</v>
      </c>
      <c r="S616" t="n">
        <v>25.4</v>
      </c>
      <c r="T616" t="n">
        <v>1676.16</v>
      </c>
      <c r="U616" t="n">
        <v>0.83</v>
      </c>
      <c r="V616" t="n">
        <v>0.89</v>
      </c>
      <c r="W616" t="n">
        <v>2.95</v>
      </c>
      <c r="X616" t="n">
        <v>0.1</v>
      </c>
      <c r="Y616" t="n">
        <v>1</v>
      </c>
      <c r="Z616" t="n">
        <v>10</v>
      </c>
    </row>
    <row r="617">
      <c r="A617" t="n">
        <v>67</v>
      </c>
      <c r="B617" t="n">
        <v>70</v>
      </c>
      <c r="C617" t="inlineStr">
        <is>
          <t xml:space="preserve">CONCLUIDO	</t>
        </is>
      </c>
      <c r="D617" t="n">
        <v>7.7578</v>
      </c>
      <c r="E617" t="n">
        <v>12.89</v>
      </c>
      <c r="F617" t="n">
        <v>10.49</v>
      </c>
      <c r="G617" t="n">
        <v>104.89</v>
      </c>
      <c r="H617" t="n">
        <v>1.9</v>
      </c>
      <c r="I617" t="n">
        <v>6</v>
      </c>
      <c r="J617" t="n">
        <v>165.26</v>
      </c>
      <c r="K617" t="n">
        <v>47.83</v>
      </c>
      <c r="L617" t="n">
        <v>17.75</v>
      </c>
      <c r="M617" t="n">
        <v>4</v>
      </c>
      <c r="N617" t="n">
        <v>29.69</v>
      </c>
      <c r="O617" t="n">
        <v>20616.5</v>
      </c>
      <c r="P617" t="n">
        <v>108.72</v>
      </c>
      <c r="Q617" t="n">
        <v>197.75</v>
      </c>
      <c r="R617" t="n">
        <v>30.43</v>
      </c>
      <c r="S617" t="n">
        <v>25.4</v>
      </c>
      <c r="T617" t="n">
        <v>1679.34</v>
      </c>
      <c r="U617" t="n">
        <v>0.83</v>
      </c>
      <c r="V617" t="n">
        <v>0.89</v>
      </c>
      <c r="W617" t="n">
        <v>2.95</v>
      </c>
      <c r="X617" t="n">
        <v>0.1</v>
      </c>
      <c r="Y617" t="n">
        <v>1</v>
      </c>
      <c r="Z617" t="n">
        <v>10</v>
      </c>
    </row>
    <row r="618">
      <c r="A618" t="n">
        <v>68</v>
      </c>
      <c r="B618" t="n">
        <v>70</v>
      </c>
      <c r="C618" t="inlineStr">
        <is>
          <t xml:space="preserve">CONCLUIDO	</t>
        </is>
      </c>
      <c r="D618" t="n">
        <v>7.7564</v>
      </c>
      <c r="E618" t="n">
        <v>12.89</v>
      </c>
      <c r="F618" t="n">
        <v>10.49</v>
      </c>
      <c r="G618" t="n">
        <v>104.91</v>
      </c>
      <c r="H618" t="n">
        <v>1.93</v>
      </c>
      <c r="I618" t="n">
        <v>6</v>
      </c>
      <c r="J618" t="n">
        <v>165.62</v>
      </c>
      <c r="K618" t="n">
        <v>47.83</v>
      </c>
      <c r="L618" t="n">
        <v>18</v>
      </c>
      <c r="M618" t="n">
        <v>4</v>
      </c>
      <c r="N618" t="n">
        <v>29.8</v>
      </c>
      <c r="O618" t="n">
        <v>20660.89</v>
      </c>
      <c r="P618" t="n">
        <v>108.42</v>
      </c>
      <c r="Q618" t="n">
        <v>197.76</v>
      </c>
      <c r="R618" t="n">
        <v>30.5</v>
      </c>
      <c r="S618" t="n">
        <v>25.4</v>
      </c>
      <c r="T618" t="n">
        <v>1713.65</v>
      </c>
      <c r="U618" t="n">
        <v>0.83</v>
      </c>
      <c r="V618" t="n">
        <v>0.89</v>
      </c>
      <c r="W618" t="n">
        <v>2.95</v>
      </c>
      <c r="X618" t="n">
        <v>0.1</v>
      </c>
      <c r="Y618" t="n">
        <v>1</v>
      </c>
      <c r="Z618" t="n">
        <v>10</v>
      </c>
    </row>
    <row r="619">
      <c r="A619" t="n">
        <v>69</v>
      </c>
      <c r="B619" t="n">
        <v>70</v>
      </c>
      <c r="C619" t="inlineStr">
        <is>
          <t xml:space="preserve">CONCLUIDO	</t>
        </is>
      </c>
      <c r="D619" t="n">
        <v>7.7611</v>
      </c>
      <c r="E619" t="n">
        <v>12.88</v>
      </c>
      <c r="F619" t="n">
        <v>10.48</v>
      </c>
      <c r="G619" t="n">
        <v>104.83</v>
      </c>
      <c r="H619" t="n">
        <v>1.95</v>
      </c>
      <c r="I619" t="n">
        <v>6</v>
      </c>
      <c r="J619" t="n">
        <v>165.98</v>
      </c>
      <c r="K619" t="n">
        <v>47.83</v>
      </c>
      <c r="L619" t="n">
        <v>18.25</v>
      </c>
      <c r="M619" t="n">
        <v>4</v>
      </c>
      <c r="N619" t="n">
        <v>29.91</v>
      </c>
      <c r="O619" t="n">
        <v>20705.31</v>
      </c>
      <c r="P619" t="n">
        <v>107.83</v>
      </c>
      <c r="Q619" t="n">
        <v>197.75</v>
      </c>
      <c r="R619" t="n">
        <v>30.36</v>
      </c>
      <c r="S619" t="n">
        <v>25.4</v>
      </c>
      <c r="T619" t="n">
        <v>1645.46</v>
      </c>
      <c r="U619" t="n">
        <v>0.84</v>
      </c>
      <c r="V619" t="n">
        <v>0.89</v>
      </c>
      <c r="W619" t="n">
        <v>2.95</v>
      </c>
      <c r="X619" t="n">
        <v>0.09</v>
      </c>
      <c r="Y619" t="n">
        <v>1</v>
      </c>
      <c r="Z619" t="n">
        <v>10</v>
      </c>
    </row>
    <row r="620">
      <c r="A620" t="n">
        <v>70</v>
      </c>
      <c r="B620" t="n">
        <v>70</v>
      </c>
      <c r="C620" t="inlineStr">
        <is>
          <t xml:space="preserve">CONCLUIDO	</t>
        </is>
      </c>
      <c r="D620" t="n">
        <v>7.7598</v>
      </c>
      <c r="E620" t="n">
        <v>12.89</v>
      </c>
      <c r="F620" t="n">
        <v>10.49</v>
      </c>
      <c r="G620" t="n">
        <v>104.85</v>
      </c>
      <c r="H620" t="n">
        <v>1.97</v>
      </c>
      <c r="I620" t="n">
        <v>6</v>
      </c>
      <c r="J620" t="n">
        <v>166.34</v>
      </c>
      <c r="K620" t="n">
        <v>47.83</v>
      </c>
      <c r="L620" t="n">
        <v>18.5</v>
      </c>
      <c r="M620" t="n">
        <v>4</v>
      </c>
      <c r="N620" t="n">
        <v>30.02</v>
      </c>
      <c r="O620" t="n">
        <v>20749.77</v>
      </c>
      <c r="P620" t="n">
        <v>107.54</v>
      </c>
      <c r="Q620" t="n">
        <v>197.75</v>
      </c>
      <c r="R620" t="n">
        <v>30.39</v>
      </c>
      <c r="S620" t="n">
        <v>25.4</v>
      </c>
      <c r="T620" t="n">
        <v>1662.25</v>
      </c>
      <c r="U620" t="n">
        <v>0.84</v>
      </c>
      <c r="V620" t="n">
        <v>0.89</v>
      </c>
      <c r="W620" t="n">
        <v>2.95</v>
      </c>
      <c r="X620" t="n">
        <v>0.1</v>
      </c>
      <c r="Y620" t="n">
        <v>1</v>
      </c>
      <c r="Z620" t="n">
        <v>10</v>
      </c>
    </row>
    <row r="621">
      <c r="A621" t="n">
        <v>71</v>
      </c>
      <c r="B621" t="n">
        <v>70</v>
      </c>
      <c r="C621" t="inlineStr">
        <is>
          <t xml:space="preserve">CONCLUIDO	</t>
        </is>
      </c>
      <c r="D621" t="n">
        <v>7.7591</v>
      </c>
      <c r="E621" t="n">
        <v>12.89</v>
      </c>
      <c r="F621" t="n">
        <v>10.49</v>
      </c>
      <c r="G621" t="n">
        <v>104.86</v>
      </c>
      <c r="H621" t="n">
        <v>1.99</v>
      </c>
      <c r="I621" t="n">
        <v>6</v>
      </c>
      <c r="J621" t="n">
        <v>166.7</v>
      </c>
      <c r="K621" t="n">
        <v>47.83</v>
      </c>
      <c r="L621" t="n">
        <v>18.75</v>
      </c>
      <c r="M621" t="n">
        <v>4</v>
      </c>
      <c r="N621" t="n">
        <v>30.13</v>
      </c>
      <c r="O621" t="n">
        <v>20794.27</v>
      </c>
      <c r="P621" t="n">
        <v>106.93</v>
      </c>
      <c r="Q621" t="n">
        <v>197.75</v>
      </c>
      <c r="R621" t="n">
        <v>30.43</v>
      </c>
      <c r="S621" t="n">
        <v>25.4</v>
      </c>
      <c r="T621" t="n">
        <v>1682.61</v>
      </c>
      <c r="U621" t="n">
        <v>0.83</v>
      </c>
      <c r="V621" t="n">
        <v>0.89</v>
      </c>
      <c r="W621" t="n">
        <v>2.95</v>
      </c>
      <c r="X621" t="n">
        <v>0.1</v>
      </c>
      <c r="Y621" t="n">
        <v>1</v>
      </c>
      <c r="Z621" t="n">
        <v>10</v>
      </c>
    </row>
    <row r="622">
      <c r="A622" t="n">
        <v>72</v>
      </c>
      <c r="B622" t="n">
        <v>70</v>
      </c>
      <c r="C622" t="inlineStr">
        <is>
          <t xml:space="preserve">CONCLUIDO	</t>
        </is>
      </c>
      <c r="D622" t="n">
        <v>7.7843</v>
      </c>
      <c r="E622" t="n">
        <v>12.85</v>
      </c>
      <c r="F622" t="n">
        <v>10.47</v>
      </c>
      <c r="G622" t="n">
        <v>125.68</v>
      </c>
      <c r="H622" t="n">
        <v>2.02</v>
      </c>
      <c r="I622" t="n">
        <v>5</v>
      </c>
      <c r="J622" t="n">
        <v>167.07</v>
      </c>
      <c r="K622" t="n">
        <v>47.83</v>
      </c>
      <c r="L622" t="n">
        <v>19</v>
      </c>
      <c r="M622" t="n">
        <v>3</v>
      </c>
      <c r="N622" t="n">
        <v>30.24</v>
      </c>
      <c r="O622" t="n">
        <v>20838.81</v>
      </c>
      <c r="P622" t="n">
        <v>106.14</v>
      </c>
      <c r="Q622" t="n">
        <v>197.76</v>
      </c>
      <c r="R622" t="n">
        <v>30</v>
      </c>
      <c r="S622" t="n">
        <v>25.4</v>
      </c>
      <c r="T622" t="n">
        <v>1468.79</v>
      </c>
      <c r="U622" t="n">
        <v>0.85</v>
      </c>
      <c r="V622" t="n">
        <v>0.89</v>
      </c>
      <c r="W622" t="n">
        <v>2.95</v>
      </c>
      <c r="X622" t="n">
        <v>0.08</v>
      </c>
      <c r="Y622" t="n">
        <v>1</v>
      </c>
      <c r="Z622" t="n">
        <v>10</v>
      </c>
    </row>
    <row r="623">
      <c r="A623" t="n">
        <v>73</v>
      </c>
      <c r="B623" t="n">
        <v>70</v>
      </c>
      <c r="C623" t="inlineStr">
        <is>
          <t xml:space="preserve">CONCLUIDO	</t>
        </is>
      </c>
      <c r="D623" t="n">
        <v>7.785</v>
      </c>
      <c r="E623" t="n">
        <v>12.85</v>
      </c>
      <c r="F623" t="n">
        <v>10.47</v>
      </c>
      <c r="G623" t="n">
        <v>125.67</v>
      </c>
      <c r="H623" t="n">
        <v>2.04</v>
      </c>
      <c r="I623" t="n">
        <v>5</v>
      </c>
      <c r="J623" t="n">
        <v>167.43</v>
      </c>
      <c r="K623" t="n">
        <v>47.83</v>
      </c>
      <c r="L623" t="n">
        <v>19.25</v>
      </c>
      <c r="M623" t="n">
        <v>3</v>
      </c>
      <c r="N623" t="n">
        <v>30.35</v>
      </c>
      <c r="O623" t="n">
        <v>20883.38</v>
      </c>
      <c r="P623" t="n">
        <v>106.44</v>
      </c>
      <c r="Q623" t="n">
        <v>197.75</v>
      </c>
      <c r="R623" t="n">
        <v>30.07</v>
      </c>
      <c r="S623" t="n">
        <v>25.4</v>
      </c>
      <c r="T623" t="n">
        <v>1505.09</v>
      </c>
      <c r="U623" t="n">
        <v>0.84</v>
      </c>
      <c r="V623" t="n">
        <v>0.89</v>
      </c>
      <c r="W623" t="n">
        <v>2.94</v>
      </c>
      <c r="X623" t="n">
        <v>0.08</v>
      </c>
      <c r="Y623" t="n">
        <v>1</v>
      </c>
      <c r="Z623" t="n">
        <v>10</v>
      </c>
    </row>
    <row r="624">
      <c r="A624" t="n">
        <v>74</v>
      </c>
      <c r="B624" t="n">
        <v>70</v>
      </c>
      <c r="C624" t="inlineStr">
        <is>
          <t xml:space="preserve">CONCLUIDO	</t>
        </is>
      </c>
      <c r="D624" t="n">
        <v>7.7799</v>
      </c>
      <c r="E624" t="n">
        <v>12.85</v>
      </c>
      <c r="F624" t="n">
        <v>10.48</v>
      </c>
      <c r="G624" t="n">
        <v>125.77</v>
      </c>
      <c r="H624" t="n">
        <v>2.06</v>
      </c>
      <c r="I624" t="n">
        <v>5</v>
      </c>
      <c r="J624" t="n">
        <v>167.79</v>
      </c>
      <c r="K624" t="n">
        <v>47.83</v>
      </c>
      <c r="L624" t="n">
        <v>19.5</v>
      </c>
      <c r="M624" t="n">
        <v>3</v>
      </c>
      <c r="N624" t="n">
        <v>30.46</v>
      </c>
      <c r="O624" t="n">
        <v>20928</v>
      </c>
      <c r="P624" t="n">
        <v>106.69</v>
      </c>
      <c r="Q624" t="n">
        <v>197.75</v>
      </c>
      <c r="R624" t="n">
        <v>30.19</v>
      </c>
      <c r="S624" t="n">
        <v>25.4</v>
      </c>
      <c r="T624" t="n">
        <v>1567.57</v>
      </c>
      <c r="U624" t="n">
        <v>0.84</v>
      </c>
      <c r="V624" t="n">
        <v>0.89</v>
      </c>
      <c r="W624" t="n">
        <v>2.95</v>
      </c>
      <c r="X624" t="n">
        <v>0.09</v>
      </c>
      <c r="Y624" t="n">
        <v>1</v>
      </c>
      <c r="Z624" t="n">
        <v>10</v>
      </c>
    </row>
    <row r="625">
      <c r="A625" t="n">
        <v>75</v>
      </c>
      <c r="B625" t="n">
        <v>70</v>
      </c>
      <c r="C625" t="inlineStr">
        <is>
          <t xml:space="preserve">CONCLUIDO	</t>
        </is>
      </c>
      <c r="D625" t="n">
        <v>7.7845</v>
      </c>
      <c r="E625" t="n">
        <v>12.85</v>
      </c>
      <c r="F625" t="n">
        <v>10.47</v>
      </c>
      <c r="G625" t="n">
        <v>125.68</v>
      </c>
      <c r="H625" t="n">
        <v>2.08</v>
      </c>
      <c r="I625" t="n">
        <v>5</v>
      </c>
      <c r="J625" t="n">
        <v>168.15</v>
      </c>
      <c r="K625" t="n">
        <v>47.83</v>
      </c>
      <c r="L625" t="n">
        <v>19.75</v>
      </c>
      <c r="M625" t="n">
        <v>3</v>
      </c>
      <c r="N625" t="n">
        <v>30.57</v>
      </c>
      <c r="O625" t="n">
        <v>20972.65</v>
      </c>
      <c r="P625" t="n">
        <v>106.62</v>
      </c>
      <c r="Q625" t="n">
        <v>197.75</v>
      </c>
      <c r="R625" t="n">
        <v>29.96</v>
      </c>
      <c r="S625" t="n">
        <v>25.4</v>
      </c>
      <c r="T625" t="n">
        <v>1452.06</v>
      </c>
      <c r="U625" t="n">
        <v>0.85</v>
      </c>
      <c r="V625" t="n">
        <v>0.89</v>
      </c>
      <c r="W625" t="n">
        <v>2.95</v>
      </c>
      <c r="X625" t="n">
        <v>0.08</v>
      </c>
      <c r="Y625" t="n">
        <v>1</v>
      </c>
      <c r="Z625" t="n">
        <v>10</v>
      </c>
    </row>
    <row r="626">
      <c r="A626" t="n">
        <v>76</v>
      </c>
      <c r="B626" t="n">
        <v>70</v>
      </c>
      <c r="C626" t="inlineStr">
        <is>
          <t xml:space="preserve">CONCLUIDO	</t>
        </is>
      </c>
      <c r="D626" t="n">
        <v>7.7855</v>
      </c>
      <c r="E626" t="n">
        <v>12.84</v>
      </c>
      <c r="F626" t="n">
        <v>10.47</v>
      </c>
      <c r="G626" t="n">
        <v>125.66</v>
      </c>
      <c r="H626" t="n">
        <v>2.1</v>
      </c>
      <c r="I626" t="n">
        <v>5</v>
      </c>
      <c r="J626" t="n">
        <v>168.51</v>
      </c>
      <c r="K626" t="n">
        <v>47.83</v>
      </c>
      <c r="L626" t="n">
        <v>20</v>
      </c>
      <c r="M626" t="n">
        <v>3</v>
      </c>
      <c r="N626" t="n">
        <v>30.69</v>
      </c>
      <c r="O626" t="n">
        <v>21017.33</v>
      </c>
      <c r="P626" t="n">
        <v>106.67</v>
      </c>
      <c r="Q626" t="n">
        <v>197.75</v>
      </c>
      <c r="R626" t="n">
        <v>29.98</v>
      </c>
      <c r="S626" t="n">
        <v>25.4</v>
      </c>
      <c r="T626" t="n">
        <v>1461.26</v>
      </c>
      <c r="U626" t="n">
        <v>0.85</v>
      </c>
      <c r="V626" t="n">
        <v>0.89</v>
      </c>
      <c r="W626" t="n">
        <v>2.95</v>
      </c>
      <c r="X626" t="n">
        <v>0.08</v>
      </c>
      <c r="Y626" t="n">
        <v>1</v>
      </c>
      <c r="Z626" t="n">
        <v>10</v>
      </c>
    </row>
    <row r="627">
      <c r="A627" t="n">
        <v>77</v>
      </c>
      <c r="B627" t="n">
        <v>70</v>
      </c>
      <c r="C627" t="inlineStr">
        <is>
          <t xml:space="preserve">CONCLUIDO	</t>
        </is>
      </c>
      <c r="D627" t="n">
        <v>7.7893</v>
      </c>
      <c r="E627" t="n">
        <v>12.84</v>
      </c>
      <c r="F627" t="n">
        <v>10.47</v>
      </c>
      <c r="G627" t="n">
        <v>125.58</v>
      </c>
      <c r="H627" t="n">
        <v>2.13</v>
      </c>
      <c r="I627" t="n">
        <v>5</v>
      </c>
      <c r="J627" t="n">
        <v>168.88</v>
      </c>
      <c r="K627" t="n">
        <v>47.83</v>
      </c>
      <c r="L627" t="n">
        <v>20.25</v>
      </c>
      <c r="M627" t="n">
        <v>3</v>
      </c>
      <c r="N627" t="n">
        <v>30.8</v>
      </c>
      <c r="O627" t="n">
        <v>21062.06</v>
      </c>
      <c r="P627" t="n">
        <v>106.57</v>
      </c>
      <c r="Q627" t="n">
        <v>197.75</v>
      </c>
      <c r="R627" t="n">
        <v>29.72</v>
      </c>
      <c r="S627" t="n">
        <v>25.4</v>
      </c>
      <c r="T627" t="n">
        <v>1330.74</v>
      </c>
      <c r="U627" t="n">
        <v>0.85</v>
      </c>
      <c r="V627" t="n">
        <v>0.89</v>
      </c>
      <c r="W627" t="n">
        <v>2.95</v>
      </c>
      <c r="X627" t="n">
        <v>0.08</v>
      </c>
      <c r="Y627" t="n">
        <v>1</v>
      </c>
      <c r="Z627" t="n">
        <v>10</v>
      </c>
    </row>
    <row r="628">
      <c r="A628" t="n">
        <v>78</v>
      </c>
      <c r="B628" t="n">
        <v>70</v>
      </c>
      <c r="C628" t="inlineStr">
        <is>
          <t xml:space="preserve">CONCLUIDO	</t>
        </is>
      </c>
      <c r="D628" t="n">
        <v>7.7875</v>
      </c>
      <c r="E628" t="n">
        <v>12.84</v>
      </c>
      <c r="F628" t="n">
        <v>10.47</v>
      </c>
      <c r="G628" t="n">
        <v>125.62</v>
      </c>
      <c r="H628" t="n">
        <v>2.15</v>
      </c>
      <c r="I628" t="n">
        <v>5</v>
      </c>
      <c r="J628" t="n">
        <v>169.24</v>
      </c>
      <c r="K628" t="n">
        <v>47.83</v>
      </c>
      <c r="L628" t="n">
        <v>20.5</v>
      </c>
      <c r="M628" t="n">
        <v>3</v>
      </c>
      <c r="N628" t="n">
        <v>30.91</v>
      </c>
      <c r="O628" t="n">
        <v>21106.82</v>
      </c>
      <c r="P628" t="n">
        <v>106.58</v>
      </c>
      <c r="Q628" t="n">
        <v>197.75</v>
      </c>
      <c r="R628" t="n">
        <v>29.8</v>
      </c>
      <c r="S628" t="n">
        <v>25.4</v>
      </c>
      <c r="T628" t="n">
        <v>1373.48</v>
      </c>
      <c r="U628" t="n">
        <v>0.85</v>
      </c>
      <c r="V628" t="n">
        <v>0.89</v>
      </c>
      <c r="W628" t="n">
        <v>2.95</v>
      </c>
      <c r="X628" t="n">
        <v>0.08</v>
      </c>
      <c r="Y628" t="n">
        <v>1</v>
      </c>
      <c r="Z628" t="n">
        <v>10</v>
      </c>
    </row>
    <row r="629">
      <c r="A629" t="n">
        <v>79</v>
      </c>
      <c r="B629" t="n">
        <v>70</v>
      </c>
      <c r="C629" t="inlineStr">
        <is>
          <t xml:space="preserve">CONCLUIDO	</t>
        </is>
      </c>
      <c r="D629" t="n">
        <v>7.7878</v>
      </c>
      <c r="E629" t="n">
        <v>12.84</v>
      </c>
      <c r="F629" t="n">
        <v>10.47</v>
      </c>
      <c r="G629" t="n">
        <v>125.61</v>
      </c>
      <c r="H629" t="n">
        <v>2.17</v>
      </c>
      <c r="I629" t="n">
        <v>5</v>
      </c>
      <c r="J629" t="n">
        <v>169.6</v>
      </c>
      <c r="K629" t="n">
        <v>47.83</v>
      </c>
      <c r="L629" t="n">
        <v>20.75</v>
      </c>
      <c r="M629" t="n">
        <v>3</v>
      </c>
      <c r="N629" t="n">
        <v>31.02</v>
      </c>
      <c r="O629" t="n">
        <v>21151.63</v>
      </c>
      <c r="P629" t="n">
        <v>106.51</v>
      </c>
      <c r="Q629" t="n">
        <v>197.75</v>
      </c>
      <c r="R629" t="n">
        <v>29.9</v>
      </c>
      <c r="S629" t="n">
        <v>25.4</v>
      </c>
      <c r="T629" t="n">
        <v>1421.94</v>
      </c>
      <c r="U629" t="n">
        <v>0.85</v>
      </c>
      <c r="V629" t="n">
        <v>0.89</v>
      </c>
      <c r="W629" t="n">
        <v>2.94</v>
      </c>
      <c r="X629" t="n">
        <v>0.08</v>
      </c>
      <c r="Y629" t="n">
        <v>1</v>
      </c>
      <c r="Z629" t="n">
        <v>10</v>
      </c>
    </row>
    <row r="630">
      <c r="A630" t="n">
        <v>80</v>
      </c>
      <c r="B630" t="n">
        <v>70</v>
      </c>
      <c r="C630" t="inlineStr">
        <is>
          <t xml:space="preserve">CONCLUIDO	</t>
        </is>
      </c>
      <c r="D630" t="n">
        <v>7.7858</v>
      </c>
      <c r="E630" t="n">
        <v>12.84</v>
      </c>
      <c r="F630" t="n">
        <v>10.47</v>
      </c>
      <c r="G630" t="n">
        <v>125.65</v>
      </c>
      <c r="H630" t="n">
        <v>2.19</v>
      </c>
      <c r="I630" t="n">
        <v>5</v>
      </c>
      <c r="J630" t="n">
        <v>169.97</v>
      </c>
      <c r="K630" t="n">
        <v>47.83</v>
      </c>
      <c r="L630" t="n">
        <v>21</v>
      </c>
      <c r="M630" t="n">
        <v>3</v>
      </c>
      <c r="N630" t="n">
        <v>31.14</v>
      </c>
      <c r="O630" t="n">
        <v>21196.47</v>
      </c>
      <c r="P630" t="n">
        <v>106.34</v>
      </c>
      <c r="Q630" t="n">
        <v>197.75</v>
      </c>
      <c r="R630" t="n">
        <v>29.93</v>
      </c>
      <c r="S630" t="n">
        <v>25.4</v>
      </c>
      <c r="T630" t="n">
        <v>1434.63</v>
      </c>
      <c r="U630" t="n">
        <v>0.85</v>
      </c>
      <c r="V630" t="n">
        <v>0.89</v>
      </c>
      <c r="W630" t="n">
        <v>2.95</v>
      </c>
      <c r="X630" t="n">
        <v>0.08</v>
      </c>
      <c r="Y630" t="n">
        <v>1</v>
      </c>
      <c r="Z630" t="n">
        <v>10</v>
      </c>
    </row>
    <row r="631">
      <c r="A631" t="n">
        <v>81</v>
      </c>
      <c r="B631" t="n">
        <v>70</v>
      </c>
      <c r="C631" t="inlineStr">
        <is>
          <t xml:space="preserve">CONCLUIDO	</t>
        </is>
      </c>
      <c r="D631" t="n">
        <v>7.7866</v>
      </c>
      <c r="E631" t="n">
        <v>12.84</v>
      </c>
      <c r="F631" t="n">
        <v>10.47</v>
      </c>
      <c r="G631" t="n">
        <v>125.64</v>
      </c>
      <c r="H631" t="n">
        <v>2.21</v>
      </c>
      <c r="I631" t="n">
        <v>5</v>
      </c>
      <c r="J631" t="n">
        <v>170.33</v>
      </c>
      <c r="K631" t="n">
        <v>47.83</v>
      </c>
      <c r="L631" t="n">
        <v>21.25</v>
      </c>
      <c r="M631" t="n">
        <v>3</v>
      </c>
      <c r="N631" t="n">
        <v>31.25</v>
      </c>
      <c r="O631" t="n">
        <v>21241.35</v>
      </c>
      <c r="P631" t="n">
        <v>106.21</v>
      </c>
      <c r="Q631" t="n">
        <v>197.75</v>
      </c>
      <c r="R631" t="n">
        <v>29.88</v>
      </c>
      <c r="S631" t="n">
        <v>25.4</v>
      </c>
      <c r="T631" t="n">
        <v>1411.22</v>
      </c>
      <c r="U631" t="n">
        <v>0.85</v>
      </c>
      <c r="V631" t="n">
        <v>0.89</v>
      </c>
      <c r="W631" t="n">
        <v>2.95</v>
      </c>
      <c r="X631" t="n">
        <v>0.08</v>
      </c>
      <c r="Y631" t="n">
        <v>1</v>
      </c>
      <c r="Z631" t="n">
        <v>10</v>
      </c>
    </row>
    <row r="632">
      <c r="A632" t="n">
        <v>82</v>
      </c>
      <c r="B632" t="n">
        <v>70</v>
      </c>
      <c r="C632" t="inlineStr">
        <is>
          <t xml:space="preserve">CONCLUIDO	</t>
        </is>
      </c>
      <c r="D632" t="n">
        <v>7.7863</v>
      </c>
      <c r="E632" t="n">
        <v>12.84</v>
      </c>
      <c r="F632" t="n">
        <v>10.47</v>
      </c>
      <c r="G632" t="n">
        <v>125.64</v>
      </c>
      <c r="H632" t="n">
        <v>2.23</v>
      </c>
      <c r="I632" t="n">
        <v>5</v>
      </c>
      <c r="J632" t="n">
        <v>170.69</v>
      </c>
      <c r="K632" t="n">
        <v>47.83</v>
      </c>
      <c r="L632" t="n">
        <v>21.5</v>
      </c>
      <c r="M632" t="n">
        <v>3</v>
      </c>
      <c r="N632" t="n">
        <v>31.37</v>
      </c>
      <c r="O632" t="n">
        <v>21286.27</v>
      </c>
      <c r="P632" t="n">
        <v>106.02</v>
      </c>
      <c r="Q632" t="n">
        <v>197.76</v>
      </c>
      <c r="R632" t="n">
        <v>29.92</v>
      </c>
      <c r="S632" t="n">
        <v>25.4</v>
      </c>
      <c r="T632" t="n">
        <v>1433.28</v>
      </c>
      <c r="U632" t="n">
        <v>0.85</v>
      </c>
      <c r="V632" t="n">
        <v>0.89</v>
      </c>
      <c r="W632" t="n">
        <v>2.95</v>
      </c>
      <c r="X632" t="n">
        <v>0.08</v>
      </c>
      <c r="Y632" t="n">
        <v>1</v>
      </c>
      <c r="Z632" t="n">
        <v>10</v>
      </c>
    </row>
    <row r="633">
      <c r="A633" t="n">
        <v>83</v>
      </c>
      <c r="B633" t="n">
        <v>70</v>
      </c>
      <c r="C633" t="inlineStr">
        <is>
          <t xml:space="preserve">CONCLUIDO	</t>
        </is>
      </c>
      <c r="D633" t="n">
        <v>7.7907</v>
      </c>
      <c r="E633" t="n">
        <v>12.84</v>
      </c>
      <c r="F633" t="n">
        <v>10.46</v>
      </c>
      <c r="G633" t="n">
        <v>125.56</v>
      </c>
      <c r="H633" t="n">
        <v>2.25</v>
      </c>
      <c r="I633" t="n">
        <v>5</v>
      </c>
      <c r="J633" t="n">
        <v>171.06</v>
      </c>
      <c r="K633" t="n">
        <v>47.83</v>
      </c>
      <c r="L633" t="n">
        <v>21.75</v>
      </c>
      <c r="M633" t="n">
        <v>3</v>
      </c>
      <c r="N633" t="n">
        <v>31.48</v>
      </c>
      <c r="O633" t="n">
        <v>21331.23</v>
      </c>
      <c r="P633" t="n">
        <v>105.6</v>
      </c>
      <c r="Q633" t="n">
        <v>197.75</v>
      </c>
      <c r="R633" t="n">
        <v>29.69</v>
      </c>
      <c r="S633" t="n">
        <v>25.4</v>
      </c>
      <c r="T633" t="n">
        <v>1314.3</v>
      </c>
      <c r="U633" t="n">
        <v>0.86</v>
      </c>
      <c r="V633" t="n">
        <v>0.89</v>
      </c>
      <c r="W633" t="n">
        <v>2.95</v>
      </c>
      <c r="X633" t="n">
        <v>0.07000000000000001</v>
      </c>
      <c r="Y633" t="n">
        <v>1</v>
      </c>
      <c r="Z633" t="n">
        <v>10</v>
      </c>
    </row>
    <row r="634">
      <c r="A634" t="n">
        <v>84</v>
      </c>
      <c r="B634" t="n">
        <v>70</v>
      </c>
      <c r="C634" t="inlineStr">
        <is>
          <t xml:space="preserve">CONCLUIDO	</t>
        </is>
      </c>
      <c r="D634" t="n">
        <v>7.7922</v>
      </c>
      <c r="E634" t="n">
        <v>12.83</v>
      </c>
      <c r="F634" t="n">
        <v>10.46</v>
      </c>
      <c r="G634" t="n">
        <v>125.53</v>
      </c>
      <c r="H634" t="n">
        <v>2.28</v>
      </c>
      <c r="I634" t="n">
        <v>5</v>
      </c>
      <c r="J634" t="n">
        <v>171.42</v>
      </c>
      <c r="K634" t="n">
        <v>47.83</v>
      </c>
      <c r="L634" t="n">
        <v>22</v>
      </c>
      <c r="M634" t="n">
        <v>3</v>
      </c>
      <c r="N634" t="n">
        <v>31.6</v>
      </c>
      <c r="O634" t="n">
        <v>21376.23</v>
      </c>
      <c r="P634" t="n">
        <v>105.22</v>
      </c>
      <c r="Q634" t="n">
        <v>197.75</v>
      </c>
      <c r="R634" t="n">
        <v>29.59</v>
      </c>
      <c r="S634" t="n">
        <v>25.4</v>
      </c>
      <c r="T634" t="n">
        <v>1266.83</v>
      </c>
      <c r="U634" t="n">
        <v>0.86</v>
      </c>
      <c r="V634" t="n">
        <v>0.89</v>
      </c>
      <c r="W634" t="n">
        <v>2.95</v>
      </c>
      <c r="X634" t="n">
        <v>0.07000000000000001</v>
      </c>
      <c r="Y634" t="n">
        <v>1</v>
      </c>
      <c r="Z634" t="n">
        <v>10</v>
      </c>
    </row>
    <row r="635">
      <c r="A635" t="n">
        <v>85</v>
      </c>
      <c r="B635" t="n">
        <v>70</v>
      </c>
      <c r="C635" t="inlineStr">
        <is>
          <t xml:space="preserve">CONCLUIDO	</t>
        </is>
      </c>
      <c r="D635" t="n">
        <v>7.7907</v>
      </c>
      <c r="E635" t="n">
        <v>12.84</v>
      </c>
      <c r="F635" t="n">
        <v>10.46</v>
      </c>
      <c r="G635" t="n">
        <v>125.56</v>
      </c>
      <c r="H635" t="n">
        <v>2.3</v>
      </c>
      <c r="I635" t="n">
        <v>5</v>
      </c>
      <c r="J635" t="n">
        <v>171.79</v>
      </c>
      <c r="K635" t="n">
        <v>47.83</v>
      </c>
      <c r="L635" t="n">
        <v>22.25</v>
      </c>
      <c r="M635" t="n">
        <v>3</v>
      </c>
      <c r="N635" t="n">
        <v>31.71</v>
      </c>
      <c r="O635" t="n">
        <v>21421.26</v>
      </c>
      <c r="P635" t="n">
        <v>104.98</v>
      </c>
      <c r="Q635" t="n">
        <v>197.75</v>
      </c>
      <c r="R635" t="n">
        <v>29.72</v>
      </c>
      <c r="S635" t="n">
        <v>25.4</v>
      </c>
      <c r="T635" t="n">
        <v>1329.57</v>
      </c>
      <c r="U635" t="n">
        <v>0.85</v>
      </c>
      <c r="V635" t="n">
        <v>0.89</v>
      </c>
      <c r="W635" t="n">
        <v>2.94</v>
      </c>
      <c r="X635" t="n">
        <v>0.07000000000000001</v>
      </c>
      <c r="Y635" t="n">
        <v>1</v>
      </c>
      <c r="Z635" t="n">
        <v>10</v>
      </c>
    </row>
    <row r="636">
      <c r="A636" t="n">
        <v>86</v>
      </c>
      <c r="B636" t="n">
        <v>70</v>
      </c>
      <c r="C636" t="inlineStr">
        <is>
          <t xml:space="preserve">CONCLUIDO	</t>
        </is>
      </c>
      <c r="D636" t="n">
        <v>7.7927</v>
      </c>
      <c r="E636" t="n">
        <v>12.83</v>
      </c>
      <c r="F636" t="n">
        <v>10.46</v>
      </c>
      <c r="G636" t="n">
        <v>125.52</v>
      </c>
      <c r="H636" t="n">
        <v>2.32</v>
      </c>
      <c r="I636" t="n">
        <v>5</v>
      </c>
      <c r="J636" t="n">
        <v>172.15</v>
      </c>
      <c r="K636" t="n">
        <v>47.83</v>
      </c>
      <c r="L636" t="n">
        <v>22.5</v>
      </c>
      <c r="M636" t="n">
        <v>3</v>
      </c>
      <c r="N636" t="n">
        <v>31.83</v>
      </c>
      <c r="O636" t="n">
        <v>21466.34</v>
      </c>
      <c r="P636" t="n">
        <v>104.55</v>
      </c>
      <c r="Q636" t="n">
        <v>197.8</v>
      </c>
      <c r="R636" t="n">
        <v>29.59</v>
      </c>
      <c r="S636" t="n">
        <v>25.4</v>
      </c>
      <c r="T636" t="n">
        <v>1266.99</v>
      </c>
      <c r="U636" t="n">
        <v>0.86</v>
      </c>
      <c r="V636" t="n">
        <v>0.89</v>
      </c>
      <c r="W636" t="n">
        <v>2.94</v>
      </c>
      <c r="X636" t="n">
        <v>0.07000000000000001</v>
      </c>
      <c r="Y636" t="n">
        <v>1</v>
      </c>
      <c r="Z636" t="n">
        <v>10</v>
      </c>
    </row>
    <row r="637">
      <c r="A637" t="n">
        <v>87</v>
      </c>
      <c r="B637" t="n">
        <v>70</v>
      </c>
      <c r="C637" t="inlineStr">
        <is>
          <t xml:space="preserve">CONCLUIDO	</t>
        </is>
      </c>
      <c r="D637" t="n">
        <v>7.7898</v>
      </c>
      <c r="E637" t="n">
        <v>12.84</v>
      </c>
      <c r="F637" t="n">
        <v>10.46</v>
      </c>
      <c r="G637" t="n">
        <v>125.57</v>
      </c>
      <c r="H637" t="n">
        <v>2.34</v>
      </c>
      <c r="I637" t="n">
        <v>5</v>
      </c>
      <c r="J637" t="n">
        <v>172.52</v>
      </c>
      <c r="K637" t="n">
        <v>47.83</v>
      </c>
      <c r="L637" t="n">
        <v>22.75</v>
      </c>
      <c r="M637" t="n">
        <v>3</v>
      </c>
      <c r="N637" t="n">
        <v>31.94</v>
      </c>
      <c r="O637" t="n">
        <v>21511.45</v>
      </c>
      <c r="P637" t="n">
        <v>103.88</v>
      </c>
      <c r="Q637" t="n">
        <v>197.75</v>
      </c>
      <c r="R637" t="n">
        <v>29.65</v>
      </c>
      <c r="S637" t="n">
        <v>25.4</v>
      </c>
      <c r="T637" t="n">
        <v>1297.52</v>
      </c>
      <c r="U637" t="n">
        <v>0.86</v>
      </c>
      <c r="V637" t="n">
        <v>0.89</v>
      </c>
      <c r="W637" t="n">
        <v>2.95</v>
      </c>
      <c r="X637" t="n">
        <v>0.07000000000000001</v>
      </c>
      <c r="Y637" t="n">
        <v>1</v>
      </c>
      <c r="Z637" t="n">
        <v>10</v>
      </c>
    </row>
    <row r="638">
      <c r="A638" t="n">
        <v>88</v>
      </c>
      <c r="B638" t="n">
        <v>70</v>
      </c>
      <c r="C638" t="inlineStr">
        <is>
          <t xml:space="preserve">CONCLUIDO	</t>
        </is>
      </c>
      <c r="D638" t="n">
        <v>7.7905</v>
      </c>
      <c r="E638" t="n">
        <v>12.84</v>
      </c>
      <c r="F638" t="n">
        <v>10.46</v>
      </c>
      <c r="G638" t="n">
        <v>125.56</v>
      </c>
      <c r="H638" t="n">
        <v>2.36</v>
      </c>
      <c r="I638" t="n">
        <v>5</v>
      </c>
      <c r="J638" t="n">
        <v>172.89</v>
      </c>
      <c r="K638" t="n">
        <v>47.83</v>
      </c>
      <c r="L638" t="n">
        <v>23</v>
      </c>
      <c r="M638" t="n">
        <v>3</v>
      </c>
      <c r="N638" t="n">
        <v>32.06</v>
      </c>
      <c r="O638" t="n">
        <v>21556.61</v>
      </c>
      <c r="P638" t="n">
        <v>103.32</v>
      </c>
      <c r="Q638" t="n">
        <v>197.75</v>
      </c>
      <c r="R638" t="n">
        <v>29.64</v>
      </c>
      <c r="S638" t="n">
        <v>25.4</v>
      </c>
      <c r="T638" t="n">
        <v>1291.64</v>
      </c>
      <c r="U638" t="n">
        <v>0.86</v>
      </c>
      <c r="V638" t="n">
        <v>0.89</v>
      </c>
      <c r="W638" t="n">
        <v>2.95</v>
      </c>
      <c r="X638" t="n">
        <v>0.07000000000000001</v>
      </c>
      <c r="Y638" t="n">
        <v>1</v>
      </c>
      <c r="Z638" t="n">
        <v>10</v>
      </c>
    </row>
    <row r="639">
      <c r="A639" t="n">
        <v>89</v>
      </c>
      <c r="B639" t="n">
        <v>70</v>
      </c>
      <c r="C639" t="inlineStr">
        <is>
          <t xml:space="preserve">CONCLUIDO	</t>
        </is>
      </c>
      <c r="D639" t="n">
        <v>7.7861</v>
      </c>
      <c r="E639" t="n">
        <v>12.84</v>
      </c>
      <c r="F639" t="n">
        <v>10.47</v>
      </c>
      <c r="G639" t="n">
        <v>125.65</v>
      </c>
      <c r="H639" t="n">
        <v>2.38</v>
      </c>
      <c r="I639" t="n">
        <v>5</v>
      </c>
      <c r="J639" t="n">
        <v>173.25</v>
      </c>
      <c r="K639" t="n">
        <v>47.83</v>
      </c>
      <c r="L639" t="n">
        <v>23.25</v>
      </c>
      <c r="M639" t="n">
        <v>3</v>
      </c>
      <c r="N639" t="n">
        <v>32.17</v>
      </c>
      <c r="O639" t="n">
        <v>21601.8</v>
      </c>
      <c r="P639" t="n">
        <v>103.18</v>
      </c>
      <c r="Q639" t="n">
        <v>197.75</v>
      </c>
      <c r="R639" t="n">
        <v>29.9</v>
      </c>
      <c r="S639" t="n">
        <v>25.4</v>
      </c>
      <c r="T639" t="n">
        <v>1419.3</v>
      </c>
      <c r="U639" t="n">
        <v>0.85</v>
      </c>
      <c r="V639" t="n">
        <v>0.89</v>
      </c>
      <c r="W639" t="n">
        <v>2.95</v>
      </c>
      <c r="X639" t="n">
        <v>0.08</v>
      </c>
      <c r="Y639" t="n">
        <v>1</v>
      </c>
      <c r="Z639" t="n">
        <v>10</v>
      </c>
    </row>
    <row r="640">
      <c r="A640" t="n">
        <v>90</v>
      </c>
      <c r="B640" t="n">
        <v>70</v>
      </c>
      <c r="C640" t="inlineStr">
        <is>
          <t xml:space="preserve">CONCLUIDO	</t>
        </is>
      </c>
      <c r="D640" t="n">
        <v>7.7868</v>
      </c>
      <c r="E640" t="n">
        <v>12.84</v>
      </c>
      <c r="F640" t="n">
        <v>10.47</v>
      </c>
      <c r="G640" t="n">
        <v>125.63</v>
      </c>
      <c r="H640" t="n">
        <v>2.4</v>
      </c>
      <c r="I640" t="n">
        <v>5</v>
      </c>
      <c r="J640" t="n">
        <v>173.62</v>
      </c>
      <c r="K640" t="n">
        <v>47.83</v>
      </c>
      <c r="L640" t="n">
        <v>23.5</v>
      </c>
      <c r="M640" t="n">
        <v>3</v>
      </c>
      <c r="N640" t="n">
        <v>32.29</v>
      </c>
      <c r="O640" t="n">
        <v>21647.03</v>
      </c>
      <c r="P640" t="n">
        <v>102.87</v>
      </c>
      <c r="Q640" t="n">
        <v>197.75</v>
      </c>
      <c r="R640" t="n">
        <v>29.85</v>
      </c>
      <c r="S640" t="n">
        <v>25.4</v>
      </c>
      <c r="T640" t="n">
        <v>1396.53</v>
      </c>
      <c r="U640" t="n">
        <v>0.85</v>
      </c>
      <c r="V640" t="n">
        <v>0.89</v>
      </c>
      <c r="W640" t="n">
        <v>2.95</v>
      </c>
      <c r="X640" t="n">
        <v>0.08</v>
      </c>
      <c r="Y640" t="n">
        <v>1</v>
      </c>
      <c r="Z640" t="n">
        <v>10</v>
      </c>
    </row>
    <row r="641">
      <c r="A641" t="n">
        <v>91</v>
      </c>
      <c r="B641" t="n">
        <v>70</v>
      </c>
      <c r="C641" t="inlineStr">
        <is>
          <t xml:space="preserve">CONCLUIDO	</t>
        </is>
      </c>
      <c r="D641" t="n">
        <v>7.7877</v>
      </c>
      <c r="E641" t="n">
        <v>12.84</v>
      </c>
      <c r="F641" t="n">
        <v>10.47</v>
      </c>
      <c r="G641" t="n">
        <v>125.62</v>
      </c>
      <c r="H641" t="n">
        <v>2.42</v>
      </c>
      <c r="I641" t="n">
        <v>5</v>
      </c>
      <c r="J641" t="n">
        <v>173.99</v>
      </c>
      <c r="K641" t="n">
        <v>47.83</v>
      </c>
      <c r="L641" t="n">
        <v>23.75</v>
      </c>
      <c r="M641" t="n">
        <v>3</v>
      </c>
      <c r="N641" t="n">
        <v>32.41</v>
      </c>
      <c r="O641" t="n">
        <v>21692.3</v>
      </c>
      <c r="P641" t="n">
        <v>102.11</v>
      </c>
      <c r="Q641" t="n">
        <v>197.75</v>
      </c>
      <c r="R641" t="n">
        <v>29.79</v>
      </c>
      <c r="S641" t="n">
        <v>25.4</v>
      </c>
      <c r="T641" t="n">
        <v>1367.66</v>
      </c>
      <c r="U641" t="n">
        <v>0.85</v>
      </c>
      <c r="V641" t="n">
        <v>0.89</v>
      </c>
      <c r="W641" t="n">
        <v>2.95</v>
      </c>
      <c r="X641" t="n">
        <v>0.08</v>
      </c>
      <c r="Y641" t="n">
        <v>1</v>
      </c>
      <c r="Z641" t="n">
        <v>10</v>
      </c>
    </row>
    <row r="642">
      <c r="A642" t="n">
        <v>92</v>
      </c>
      <c r="B642" t="n">
        <v>70</v>
      </c>
      <c r="C642" t="inlineStr">
        <is>
          <t xml:space="preserve">CONCLUIDO	</t>
        </is>
      </c>
      <c r="D642" t="n">
        <v>7.7885</v>
      </c>
      <c r="E642" t="n">
        <v>12.84</v>
      </c>
      <c r="F642" t="n">
        <v>10.47</v>
      </c>
      <c r="G642" t="n">
        <v>125.6</v>
      </c>
      <c r="H642" t="n">
        <v>2.44</v>
      </c>
      <c r="I642" t="n">
        <v>5</v>
      </c>
      <c r="J642" t="n">
        <v>174.35</v>
      </c>
      <c r="K642" t="n">
        <v>47.83</v>
      </c>
      <c r="L642" t="n">
        <v>24</v>
      </c>
      <c r="M642" t="n">
        <v>3</v>
      </c>
      <c r="N642" t="n">
        <v>32.53</v>
      </c>
      <c r="O642" t="n">
        <v>21737.62</v>
      </c>
      <c r="P642" t="n">
        <v>101.89</v>
      </c>
      <c r="Q642" t="n">
        <v>197.75</v>
      </c>
      <c r="R642" t="n">
        <v>29.72</v>
      </c>
      <c r="S642" t="n">
        <v>25.4</v>
      </c>
      <c r="T642" t="n">
        <v>1330.33</v>
      </c>
      <c r="U642" t="n">
        <v>0.85</v>
      </c>
      <c r="V642" t="n">
        <v>0.89</v>
      </c>
      <c r="W642" t="n">
        <v>2.95</v>
      </c>
      <c r="X642" t="n">
        <v>0.08</v>
      </c>
      <c r="Y642" t="n">
        <v>1</v>
      </c>
      <c r="Z642" t="n">
        <v>10</v>
      </c>
    </row>
    <row r="643">
      <c r="A643" t="n">
        <v>93</v>
      </c>
      <c r="B643" t="n">
        <v>70</v>
      </c>
      <c r="C643" t="inlineStr">
        <is>
          <t xml:space="preserve">CONCLUIDO	</t>
        </is>
      </c>
      <c r="D643" t="n">
        <v>7.8183</v>
      </c>
      <c r="E643" t="n">
        <v>12.79</v>
      </c>
      <c r="F643" t="n">
        <v>10.45</v>
      </c>
      <c r="G643" t="n">
        <v>156.7</v>
      </c>
      <c r="H643" t="n">
        <v>2.46</v>
      </c>
      <c r="I643" t="n">
        <v>4</v>
      </c>
      <c r="J643" t="n">
        <v>174.72</v>
      </c>
      <c r="K643" t="n">
        <v>47.83</v>
      </c>
      <c r="L643" t="n">
        <v>24.25</v>
      </c>
      <c r="M643" t="n">
        <v>1</v>
      </c>
      <c r="N643" t="n">
        <v>32.64</v>
      </c>
      <c r="O643" t="n">
        <v>21782.97</v>
      </c>
      <c r="P643" t="n">
        <v>101.32</v>
      </c>
      <c r="Q643" t="n">
        <v>197.75</v>
      </c>
      <c r="R643" t="n">
        <v>29.09</v>
      </c>
      <c r="S643" t="n">
        <v>25.4</v>
      </c>
      <c r="T643" t="n">
        <v>1019.58</v>
      </c>
      <c r="U643" t="n">
        <v>0.87</v>
      </c>
      <c r="V643" t="n">
        <v>0.89</v>
      </c>
      <c r="W643" t="n">
        <v>2.95</v>
      </c>
      <c r="X643" t="n">
        <v>0.06</v>
      </c>
      <c r="Y643" t="n">
        <v>1</v>
      </c>
      <c r="Z643" t="n">
        <v>10</v>
      </c>
    </row>
    <row r="644">
      <c r="A644" t="n">
        <v>94</v>
      </c>
      <c r="B644" t="n">
        <v>70</v>
      </c>
      <c r="C644" t="inlineStr">
        <is>
          <t xml:space="preserve">CONCLUIDO	</t>
        </is>
      </c>
      <c r="D644" t="n">
        <v>7.8189</v>
      </c>
      <c r="E644" t="n">
        <v>12.79</v>
      </c>
      <c r="F644" t="n">
        <v>10.45</v>
      </c>
      <c r="G644" t="n">
        <v>156.68</v>
      </c>
      <c r="H644" t="n">
        <v>2.48</v>
      </c>
      <c r="I644" t="n">
        <v>4</v>
      </c>
      <c r="J644" t="n">
        <v>175.09</v>
      </c>
      <c r="K644" t="n">
        <v>47.83</v>
      </c>
      <c r="L644" t="n">
        <v>24.5</v>
      </c>
      <c r="M644" t="n">
        <v>1</v>
      </c>
      <c r="N644" t="n">
        <v>32.76</v>
      </c>
      <c r="O644" t="n">
        <v>21828.36</v>
      </c>
      <c r="P644" t="n">
        <v>101.51</v>
      </c>
      <c r="Q644" t="n">
        <v>197.75</v>
      </c>
      <c r="R644" t="n">
        <v>29.01</v>
      </c>
      <c r="S644" t="n">
        <v>25.4</v>
      </c>
      <c r="T644" t="n">
        <v>979.8200000000001</v>
      </c>
      <c r="U644" t="n">
        <v>0.88</v>
      </c>
      <c r="V644" t="n">
        <v>0.89</v>
      </c>
      <c r="W644" t="n">
        <v>2.95</v>
      </c>
      <c r="X644" t="n">
        <v>0.06</v>
      </c>
      <c r="Y644" t="n">
        <v>1</v>
      </c>
      <c r="Z644" t="n">
        <v>10</v>
      </c>
    </row>
    <row r="645">
      <c r="A645" t="n">
        <v>95</v>
      </c>
      <c r="B645" t="n">
        <v>70</v>
      </c>
      <c r="C645" t="inlineStr">
        <is>
          <t xml:space="preserve">CONCLUIDO	</t>
        </is>
      </c>
      <c r="D645" t="n">
        <v>7.8205</v>
      </c>
      <c r="E645" t="n">
        <v>12.79</v>
      </c>
      <c r="F645" t="n">
        <v>10.44</v>
      </c>
      <c r="G645" t="n">
        <v>156.65</v>
      </c>
      <c r="H645" t="n">
        <v>2.5</v>
      </c>
      <c r="I645" t="n">
        <v>4</v>
      </c>
      <c r="J645" t="n">
        <v>175.46</v>
      </c>
      <c r="K645" t="n">
        <v>47.83</v>
      </c>
      <c r="L645" t="n">
        <v>24.75</v>
      </c>
      <c r="M645" t="n">
        <v>1</v>
      </c>
      <c r="N645" t="n">
        <v>32.88</v>
      </c>
      <c r="O645" t="n">
        <v>21873.79</v>
      </c>
      <c r="P645" t="n">
        <v>101.68</v>
      </c>
      <c r="Q645" t="n">
        <v>197.75</v>
      </c>
      <c r="R645" t="n">
        <v>28.97</v>
      </c>
      <c r="S645" t="n">
        <v>25.4</v>
      </c>
      <c r="T645" t="n">
        <v>963.1900000000001</v>
      </c>
      <c r="U645" t="n">
        <v>0.88</v>
      </c>
      <c r="V645" t="n">
        <v>0.89</v>
      </c>
      <c r="W645" t="n">
        <v>2.95</v>
      </c>
      <c r="X645" t="n">
        <v>0.05</v>
      </c>
      <c r="Y645" t="n">
        <v>1</v>
      </c>
      <c r="Z645" t="n">
        <v>10</v>
      </c>
    </row>
    <row r="646">
      <c r="A646" t="n">
        <v>96</v>
      </c>
      <c r="B646" t="n">
        <v>70</v>
      </c>
      <c r="C646" t="inlineStr">
        <is>
          <t xml:space="preserve">CONCLUIDO	</t>
        </is>
      </c>
      <c r="D646" t="n">
        <v>7.8188</v>
      </c>
      <c r="E646" t="n">
        <v>12.79</v>
      </c>
      <c r="F646" t="n">
        <v>10.45</v>
      </c>
      <c r="G646" t="n">
        <v>156.69</v>
      </c>
      <c r="H646" t="n">
        <v>2.52</v>
      </c>
      <c r="I646" t="n">
        <v>4</v>
      </c>
      <c r="J646" t="n">
        <v>175.83</v>
      </c>
      <c r="K646" t="n">
        <v>47.83</v>
      </c>
      <c r="L646" t="n">
        <v>25</v>
      </c>
      <c r="M646" t="n">
        <v>1</v>
      </c>
      <c r="N646" t="n">
        <v>33</v>
      </c>
      <c r="O646" t="n">
        <v>21919.27</v>
      </c>
      <c r="P646" t="n">
        <v>101.78</v>
      </c>
      <c r="Q646" t="n">
        <v>197.78</v>
      </c>
      <c r="R646" t="n">
        <v>29.05</v>
      </c>
      <c r="S646" t="n">
        <v>25.4</v>
      </c>
      <c r="T646" t="n">
        <v>999.04</v>
      </c>
      <c r="U646" t="n">
        <v>0.87</v>
      </c>
      <c r="V646" t="n">
        <v>0.89</v>
      </c>
      <c r="W646" t="n">
        <v>2.95</v>
      </c>
      <c r="X646" t="n">
        <v>0.06</v>
      </c>
      <c r="Y646" t="n">
        <v>1</v>
      </c>
      <c r="Z646" t="n">
        <v>10</v>
      </c>
    </row>
    <row r="647">
      <c r="A647" t="n">
        <v>97</v>
      </c>
      <c r="B647" t="n">
        <v>70</v>
      </c>
      <c r="C647" t="inlineStr">
        <is>
          <t xml:space="preserve">CONCLUIDO	</t>
        </is>
      </c>
      <c r="D647" t="n">
        <v>7.8173</v>
      </c>
      <c r="E647" t="n">
        <v>12.79</v>
      </c>
      <c r="F647" t="n">
        <v>10.45</v>
      </c>
      <c r="G647" t="n">
        <v>156.72</v>
      </c>
      <c r="H647" t="n">
        <v>2.54</v>
      </c>
      <c r="I647" t="n">
        <v>4</v>
      </c>
      <c r="J647" t="n">
        <v>176.2</v>
      </c>
      <c r="K647" t="n">
        <v>47.83</v>
      </c>
      <c r="L647" t="n">
        <v>25.25</v>
      </c>
      <c r="M647" t="n">
        <v>1</v>
      </c>
      <c r="N647" t="n">
        <v>33.12</v>
      </c>
      <c r="O647" t="n">
        <v>21964.78</v>
      </c>
      <c r="P647" t="n">
        <v>102.02</v>
      </c>
      <c r="Q647" t="n">
        <v>197.75</v>
      </c>
      <c r="R647" t="n">
        <v>29.12</v>
      </c>
      <c r="S647" t="n">
        <v>25.4</v>
      </c>
      <c r="T647" t="n">
        <v>1038.11</v>
      </c>
      <c r="U647" t="n">
        <v>0.87</v>
      </c>
      <c r="V647" t="n">
        <v>0.89</v>
      </c>
      <c r="W647" t="n">
        <v>2.95</v>
      </c>
      <c r="X647" t="n">
        <v>0.06</v>
      </c>
      <c r="Y647" t="n">
        <v>1</v>
      </c>
      <c r="Z647" t="n">
        <v>10</v>
      </c>
    </row>
    <row r="648">
      <c r="A648" t="n">
        <v>98</v>
      </c>
      <c r="B648" t="n">
        <v>70</v>
      </c>
      <c r="C648" t="inlineStr">
        <is>
          <t xml:space="preserve">CONCLUIDO	</t>
        </is>
      </c>
      <c r="D648" t="n">
        <v>7.8176</v>
      </c>
      <c r="E648" t="n">
        <v>12.79</v>
      </c>
      <c r="F648" t="n">
        <v>10.45</v>
      </c>
      <c r="G648" t="n">
        <v>156.72</v>
      </c>
      <c r="H648" t="n">
        <v>2.56</v>
      </c>
      <c r="I648" t="n">
        <v>4</v>
      </c>
      <c r="J648" t="n">
        <v>176.56</v>
      </c>
      <c r="K648" t="n">
        <v>47.83</v>
      </c>
      <c r="L648" t="n">
        <v>25.5</v>
      </c>
      <c r="M648" t="n">
        <v>1</v>
      </c>
      <c r="N648" t="n">
        <v>33.24</v>
      </c>
      <c r="O648" t="n">
        <v>22010.33</v>
      </c>
      <c r="P648" t="n">
        <v>102.18</v>
      </c>
      <c r="Q648" t="n">
        <v>197.75</v>
      </c>
      <c r="R648" t="n">
        <v>29.14</v>
      </c>
      <c r="S648" t="n">
        <v>25.4</v>
      </c>
      <c r="T648" t="n">
        <v>1048.29</v>
      </c>
      <c r="U648" t="n">
        <v>0.87</v>
      </c>
      <c r="V648" t="n">
        <v>0.89</v>
      </c>
      <c r="W648" t="n">
        <v>2.95</v>
      </c>
      <c r="X648" t="n">
        <v>0.06</v>
      </c>
      <c r="Y648" t="n">
        <v>1</v>
      </c>
      <c r="Z648" t="n">
        <v>10</v>
      </c>
    </row>
    <row r="649">
      <c r="A649" t="n">
        <v>99</v>
      </c>
      <c r="B649" t="n">
        <v>70</v>
      </c>
      <c r="C649" t="inlineStr">
        <is>
          <t xml:space="preserve">CONCLUIDO	</t>
        </is>
      </c>
      <c r="D649" t="n">
        <v>7.8179</v>
      </c>
      <c r="E649" t="n">
        <v>12.79</v>
      </c>
      <c r="F649" t="n">
        <v>10.45</v>
      </c>
      <c r="G649" t="n">
        <v>156.71</v>
      </c>
      <c r="H649" t="n">
        <v>2.58</v>
      </c>
      <c r="I649" t="n">
        <v>4</v>
      </c>
      <c r="J649" t="n">
        <v>176.93</v>
      </c>
      <c r="K649" t="n">
        <v>47.83</v>
      </c>
      <c r="L649" t="n">
        <v>25.75</v>
      </c>
      <c r="M649" t="n">
        <v>0</v>
      </c>
      <c r="N649" t="n">
        <v>33.36</v>
      </c>
      <c r="O649" t="n">
        <v>22055.93</v>
      </c>
      <c r="P649" t="n">
        <v>102.34</v>
      </c>
      <c r="Q649" t="n">
        <v>197.75</v>
      </c>
      <c r="R649" t="n">
        <v>29.1</v>
      </c>
      <c r="S649" t="n">
        <v>25.4</v>
      </c>
      <c r="T649" t="n">
        <v>1025.08</v>
      </c>
      <c r="U649" t="n">
        <v>0.87</v>
      </c>
      <c r="V649" t="n">
        <v>0.89</v>
      </c>
      <c r="W649" t="n">
        <v>2.95</v>
      </c>
      <c r="X649" t="n">
        <v>0.06</v>
      </c>
      <c r="Y649" t="n">
        <v>1</v>
      </c>
      <c r="Z649" t="n">
        <v>10</v>
      </c>
    </row>
    <row r="650">
      <c r="A650" t="n">
        <v>0</v>
      </c>
      <c r="B650" t="n">
        <v>90</v>
      </c>
      <c r="C650" t="inlineStr">
        <is>
          <t xml:space="preserve">CONCLUIDO	</t>
        </is>
      </c>
      <c r="D650" t="n">
        <v>5.0628</v>
      </c>
      <c r="E650" t="n">
        <v>19.75</v>
      </c>
      <c r="F650" t="n">
        <v>12.92</v>
      </c>
      <c r="G650" t="n">
        <v>6.25</v>
      </c>
      <c r="H650" t="n">
        <v>0.1</v>
      </c>
      <c r="I650" t="n">
        <v>124</v>
      </c>
      <c r="J650" t="n">
        <v>176.73</v>
      </c>
      <c r="K650" t="n">
        <v>52.44</v>
      </c>
      <c r="L650" t="n">
        <v>1</v>
      </c>
      <c r="M650" t="n">
        <v>122</v>
      </c>
      <c r="N650" t="n">
        <v>33.29</v>
      </c>
      <c r="O650" t="n">
        <v>22031.19</v>
      </c>
      <c r="P650" t="n">
        <v>171.21</v>
      </c>
      <c r="Q650" t="n">
        <v>198.2</v>
      </c>
      <c r="R650" t="n">
        <v>106.33</v>
      </c>
      <c r="S650" t="n">
        <v>25.4</v>
      </c>
      <c r="T650" t="n">
        <v>39043.28</v>
      </c>
      <c r="U650" t="n">
        <v>0.24</v>
      </c>
      <c r="V650" t="n">
        <v>0.72</v>
      </c>
      <c r="W650" t="n">
        <v>3.13</v>
      </c>
      <c r="X650" t="n">
        <v>2.52</v>
      </c>
      <c r="Y650" t="n">
        <v>1</v>
      </c>
      <c r="Z650" t="n">
        <v>10</v>
      </c>
    </row>
    <row r="651">
      <c r="A651" t="n">
        <v>1</v>
      </c>
      <c r="B651" t="n">
        <v>90</v>
      </c>
      <c r="C651" t="inlineStr">
        <is>
          <t xml:space="preserve">CONCLUIDO	</t>
        </is>
      </c>
      <c r="D651" t="n">
        <v>5.5178</v>
      </c>
      <c r="E651" t="n">
        <v>18.12</v>
      </c>
      <c r="F651" t="n">
        <v>12.32</v>
      </c>
      <c r="G651" t="n">
        <v>7.78</v>
      </c>
      <c r="H651" t="n">
        <v>0.13</v>
      </c>
      <c r="I651" t="n">
        <v>95</v>
      </c>
      <c r="J651" t="n">
        <v>177.1</v>
      </c>
      <c r="K651" t="n">
        <v>52.44</v>
      </c>
      <c r="L651" t="n">
        <v>1.25</v>
      </c>
      <c r="M651" t="n">
        <v>93</v>
      </c>
      <c r="N651" t="n">
        <v>33.41</v>
      </c>
      <c r="O651" t="n">
        <v>22076.81</v>
      </c>
      <c r="P651" t="n">
        <v>163.2</v>
      </c>
      <c r="Q651" t="n">
        <v>197.99</v>
      </c>
      <c r="R651" t="n">
        <v>87.22</v>
      </c>
      <c r="S651" t="n">
        <v>25.4</v>
      </c>
      <c r="T651" t="n">
        <v>29632.35</v>
      </c>
      <c r="U651" t="n">
        <v>0.29</v>
      </c>
      <c r="V651" t="n">
        <v>0.76</v>
      </c>
      <c r="W651" t="n">
        <v>3.1</v>
      </c>
      <c r="X651" t="n">
        <v>1.93</v>
      </c>
      <c r="Y651" t="n">
        <v>1</v>
      </c>
      <c r="Z651" t="n">
        <v>10</v>
      </c>
    </row>
    <row r="652">
      <c r="A652" t="n">
        <v>2</v>
      </c>
      <c r="B652" t="n">
        <v>90</v>
      </c>
      <c r="C652" t="inlineStr">
        <is>
          <t xml:space="preserve">CONCLUIDO	</t>
        </is>
      </c>
      <c r="D652" t="n">
        <v>5.851</v>
      </c>
      <c r="E652" t="n">
        <v>17.09</v>
      </c>
      <c r="F652" t="n">
        <v>11.93</v>
      </c>
      <c r="G652" t="n">
        <v>9.300000000000001</v>
      </c>
      <c r="H652" t="n">
        <v>0.15</v>
      </c>
      <c r="I652" t="n">
        <v>77</v>
      </c>
      <c r="J652" t="n">
        <v>177.47</v>
      </c>
      <c r="K652" t="n">
        <v>52.44</v>
      </c>
      <c r="L652" t="n">
        <v>1.5</v>
      </c>
      <c r="M652" t="n">
        <v>75</v>
      </c>
      <c r="N652" t="n">
        <v>33.53</v>
      </c>
      <c r="O652" t="n">
        <v>22122.46</v>
      </c>
      <c r="P652" t="n">
        <v>157.9</v>
      </c>
      <c r="Q652" t="n">
        <v>197.91</v>
      </c>
      <c r="R652" t="n">
        <v>75.37</v>
      </c>
      <c r="S652" t="n">
        <v>25.4</v>
      </c>
      <c r="T652" t="n">
        <v>23798.26</v>
      </c>
      <c r="U652" t="n">
        <v>0.34</v>
      </c>
      <c r="V652" t="n">
        <v>0.78</v>
      </c>
      <c r="W652" t="n">
        <v>3.06</v>
      </c>
      <c r="X652" t="n">
        <v>1.54</v>
      </c>
      <c r="Y652" t="n">
        <v>1</v>
      </c>
      <c r="Z652" t="n">
        <v>10</v>
      </c>
    </row>
    <row r="653">
      <c r="A653" t="n">
        <v>3</v>
      </c>
      <c r="B653" t="n">
        <v>90</v>
      </c>
      <c r="C653" t="inlineStr">
        <is>
          <t xml:space="preserve">CONCLUIDO	</t>
        </is>
      </c>
      <c r="D653" t="n">
        <v>6.1166</v>
      </c>
      <c r="E653" t="n">
        <v>16.35</v>
      </c>
      <c r="F653" t="n">
        <v>11.65</v>
      </c>
      <c r="G653" t="n">
        <v>10.92</v>
      </c>
      <c r="H653" t="n">
        <v>0.17</v>
      </c>
      <c r="I653" t="n">
        <v>64</v>
      </c>
      <c r="J653" t="n">
        <v>177.84</v>
      </c>
      <c r="K653" t="n">
        <v>52.44</v>
      </c>
      <c r="L653" t="n">
        <v>1.75</v>
      </c>
      <c r="M653" t="n">
        <v>62</v>
      </c>
      <c r="N653" t="n">
        <v>33.65</v>
      </c>
      <c r="O653" t="n">
        <v>22168.15</v>
      </c>
      <c r="P653" t="n">
        <v>154.05</v>
      </c>
      <c r="Q653" t="n">
        <v>197.86</v>
      </c>
      <c r="R653" t="n">
        <v>66.8</v>
      </c>
      <c r="S653" t="n">
        <v>25.4</v>
      </c>
      <c r="T653" t="n">
        <v>19576.8</v>
      </c>
      <c r="U653" t="n">
        <v>0.38</v>
      </c>
      <c r="V653" t="n">
        <v>0.8</v>
      </c>
      <c r="W653" t="n">
        <v>3.03</v>
      </c>
      <c r="X653" t="n">
        <v>1.26</v>
      </c>
      <c r="Y653" t="n">
        <v>1</v>
      </c>
      <c r="Z653" t="n">
        <v>10</v>
      </c>
    </row>
    <row r="654">
      <c r="A654" t="n">
        <v>4</v>
      </c>
      <c r="B654" t="n">
        <v>90</v>
      </c>
      <c r="C654" t="inlineStr">
        <is>
          <t xml:space="preserve">CONCLUIDO	</t>
        </is>
      </c>
      <c r="D654" t="n">
        <v>6.2878</v>
      </c>
      <c r="E654" t="n">
        <v>15.9</v>
      </c>
      <c r="F654" t="n">
        <v>11.49</v>
      </c>
      <c r="G654" t="n">
        <v>12.31</v>
      </c>
      <c r="H654" t="n">
        <v>0.2</v>
      </c>
      <c r="I654" t="n">
        <v>56</v>
      </c>
      <c r="J654" t="n">
        <v>178.21</v>
      </c>
      <c r="K654" t="n">
        <v>52.44</v>
      </c>
      <c r="L654" t="n">
        <v>2</v>
      </c>
      <c r="M654" t="n">
        <v>54</v>
      </c>
      <c r="N654" t="n">
        <v>33.77</v>
      </c>
      <c r="O654" t="n">
        <v>22213.89</v>
      </c>
      <c r="P654" t="n">
        <v>151.81</v>
      </c>
      <c r="Q654" t="n">
        <v>197.86</v>
      </c>
      <c r="R654" t="n">
        <v>61.7</v>
      </c>
      <c r="S654" t="n">
        <v>25.4</v>
      </c>
      <c r="T654" t="n">
        <v>17068.13</v>
      </c>
      <c r="U654" t="n">
        <v>0.41</v>
      </c>
      <c r="V654" t="n">
        <v>0.8100000000000001</v>
      </c>
      <c r="W654" t="n">
        <v>3.03</v>
      </c>
      <c r="X654" t="n">
        <v>1.1</v>
      </c>
      <c r="Y654" t="n">
        <v>1</v>
      </c>
      <c r="Z654" t="n">
        <v>10</v>
      </c>
    </row>
    <row r="655">
      <c r="A655" t="n">
        <v>5</v>
      </c>
      <c r="B655" t="n">
        <v>90</v>
      </c>
      <c r="C655" t="inlineStr">
        <is>
          <t xml:space="preserve">CONCLUIDO	</t>
        </is>
      </c>
      <c r="D655" t="n">
        <v>6.4419</v>
      </c>
      <c r="E655" t="n">
        <v>15.52</v>
      </c>
      <c r="F655" t="n">
        <v>11.36</v>
      </c>
      <c r="G655" t="n">
        <v>13.91</v>
      </c>
      <c r="H655" t="n">
        <v>0.22</v>
      </c>
      <c r="I655" t="n">
        <v>49</v>
      </c>
      <c r="J655" t="n">
        <v>178.59</v>
      </c>
      <c r="K655" t="n">
        <v>52.44</v>
      </c>
      <c r="L655" t="n">
        <v>2.25</v>
      </c>
      <c r="M655" t="n">
        <v>47</v>
      </c>
      <c r="N655" t="n">
        <v>33.89</v>
      </c>
      <c r="O655" t="n">
        <v>22259.66</v>
      </c>
      <c r="P655" t="n">
        <v>149.97</v>
      </c>
      <c r="Q655" t="n">
        <v>197.88</v>
      </c>
      <c r="R655" t="n">
        <v>57.48</v>
      </c>
      <c r="S655" t="n">
        <v>25.4</v>
      </c>
      <c r="T655" t="n">
        <v>14990.3</v>
      </c>
      <c r="U655" t="n">
        <v>0.44</v>
      </c>
      <c r="V655" t="n">
        <v>0.82</v>
      </c>
      <c r="W655" t="n">
        <v>3.02</v>
      </c>
      <c r="X655" t="n">
        <v>0.97</v>
      </c>
      <c r="Y655" t="n">
        <v>1</v>
      </c>
      <c r="Z655" t="n">
        <v>10</v>
      </c>
    </row>
    <row r="656">
      <c r="A656" t="n">
        <v>6</v>
      </c>
      <c r="B656" t="n">
        <v>90</v>
      </c>
      <c r="C656" t="inlineStr">
        <is>
          <t xml:space="preserve">CONCLUIDO	</t>
        </is>
      </c>
      <c r="D656" t="n">
        <v>6.5654</v>
      </c>
      <c r="E656" t="n">
        <v>15.23</v>
      </c>
      <c r="F656" t="n">
        <v>11.25</v>
      </c>
      <c r="G656" t="n">
        <v>15.34</v>
      </c>
      <c r="H656" t="n">
        <v>0.25</v>
      </c>
      <c r="I656" t="n">
        <v>44</v>
      </c>
      <c r="J656" t="n">
        <v>178.96</v>
      </c>
      <c r="K656" t="n">
        <v>52.44</v>
      </c>
      <c r="L656" t="n">
        <v>2.5</v>
      </c>
      <c r="M656" t="n">
        <v>42</v>
      </c>
      <c r="N656" t="n">
        <v>34.02</v>
      </c>
      <c r="O656" t="n">
        <v>22305.48</v>
      </c>
      <c r="P656" t="n">
        <v>148.32</v>
      </c>
      <c r="Q656" t="n">
        <v>197.82</v>
      </c>
      <c r="R656" t="n">
        <v>53.93</v>
      </c>
      <c r="S656" t="n">
        <v>25.4</v>
      </c>
      <c r="T656" t="n">
        <v>13242.06</v>
      </c>
      <c r="U656" t="n">
        <v>0.47</v>
      </c>
      <c r="V656" t="n">
        <v>0.83</v>
      </c>
      <c r="W656" t="n">
        <v>3.01</v>
      </c>
      <c r="X656" t="n">
        <v>0.85</v>
      </c>
      <c r="Y656" t="n">
        <v>1</v>
      </c>
      <c r="Z656" t="n">
        <v>10</v>
      </c>
    </row>
    <row r="657">
      <c r="A657" t="n">
        <v>7</v>
      </c>
      <c r="B657" t="n">
        <v>90</v>
      </c>
      <c r="C657" t="inlineStr">
        <is>
          <t xml:space="preserve">CONCLUIDO	</t>
        </is>
      </c>
      <c r="D657" t="n">
        <v>6.6606</v>
      </c>
      <c r="E657" t="n">
        <v>15.01</v>
      </c>
      <c r="F657" t="n">
        <v>11.17</v>
      </c>
      <c r="G657" t="n">
        <v>16.76</v>
      </c>
      <c r="H657" t="n">
        <v>0.27</v>
      </c>
      <c r="I657" t="n">
        <v>40</v>
      </c>
      <c r="J657" t="n">
        <v>179.33</v>
      </c>
      <c r="K657" t="n">
        <v>52.44</v>
      </c>
      <c r="L657" t="n">
        <v>2.75</v>
      </c>
      <c r="M657" t="n">
        <v>38</v>
      </c>
      <c r="N657" t="n">
        <v>34.14</v>
      </c>
      <c r="O657" t="n">
        <v>22351.34</v>
      </c>
      <c r="P657" t="n">
        <v>147.22</v>
      </c>
      <c r="Q657" t="n">
        <v>197.85</v>
      </c>
      <c r="R657" t="n">
        <v>51.81</v>
      </c>
      <c r="S657" t="n">
        <v>25.4</v>
      </c>
      <c r="T657" t="n">
        <v>12200.44</v>
      </c>
      <c r="U657" t="n">
        <v>0.49</v>
      </c>
      <c r="V657" t="n">
        <v>0.83</v>
      </c>
      <c r="W657" t="n">
        <v>3</v>
      </c>
      <c r="X657" t="n">
        <v>0.78</v>
      </c>
      <c r="Y657" t="n">
        <v>1</v>
      </c>
      <c r="Z657" t="n">
        <v>10</v>
      </c>
    </row>
    <row r="658">
      <c r="A658" t="n">
        <v>8</v>
      </c>
      <c r="B658" t="n">
        <v>90</v>
      </c>
      <c r="C658" t="inlineStr">
        <is>
          <t xml:space="preserve">CONCLUIDO	</t>
        </is>
      </c>
      <c r="D658" t="n">
        <v>6.7573</v>
      </c>
      <c r="E658" t="n">
        <v>14.8</v>
      </c>
      <c r="F658" t="n">
        <v>11.1</v>
      </c>
      <c r="G658" t="n">
        <v>18.5</v>
      </c>
      <c r="H658" t="n">
        <v>0.3</v>
      </c>
      <c r="I658" t="n">
        <v>36</v>
      </c>
      <c r="J658" t="n">
        <v>179.7</v>
      </c>
      <c r="K658" t="n">
        <v>52.44</v>
      </c>
      <c r="L658" t="n">
        <v>3</v>
      </c>
      <c r="M658" t="n">
        <v>34</v>
      </c>
      <c r="N658" t="n">
        <v>34.26</v>
      </c>
      <c r="O658" t="n">
        <v>22397.24</v>
      </c>
      <c r="P658" t="n">
        <v>146.12</v>
      </c>
      <c r="Q658" t="n">
        <v>197.82</v>
      </c>
      <c r="R658" t="n">
        <v>49.2</v>
      </c>
      <c r="S658" t="n">
        <v>25.4</v>
      </c>
      <c r="T658" t="n">
        <v>10914.58</v>
      </c>
      <c r="U658" t="n">
        <v>0.52</v>
      </c>
      <c r="V658" t="n">
        <v>0.84</v>
      </c>
      <c r="W658" t="n">
        <v>3</v>
      </c>
      <c r="X658" t="n">
        <v>0.71</v>
      </c>
      <c r="Y658" t="n">
        <v>1</v>
      </c>
      <c r="Z658" t="n">
        <v>10</v>
      </c>
    </row>
    <row r="659">
      <c r="A659" t="n">
        <v>9</v>
      </c>
      <c r="B659" t="n">
        <v>90</v>
      </c>
      <c r="C659" t="inlineStr">
        <is>
          <t xml:space="preserve">CONCLUIDO	</t>
        </is>
      </c>
      <c r="D659" t="n">
        <v>6.8355</v>
      </c>
      <c r="E659" t="n">
        <v>14.63</v>
      </c>
      <c r="F659" t="n">
        <v>11.04</v>
      </c>
      <c r="G659" t="n">
        <v>20.06</v>
      </c>
      <c r="H659" t="n">
        <v>0.32</v>
      </c>
      <c r="I659" t="n">
        <v>33</v>
      </c>
      <c r="J659" t="n">
        <v>180.07</v>
      </c>
      <c r="K659" t="n">
        <v>52.44</v>
      </c>
      <c r="L659" t="n">
        <v>3.25</v>
      </c>
      <c r="M659" t="n">
        <v>31</v>
      </c>
      <c r="N659" t="n">
        <v>34.38</v>
      </c>
      <c r="O659" t="n">
        <v>22443.18</v>
      </c>
      <c r="P659" t="n">
        <v>145.14</v>
      </c>
      <c r="Q659" t="n">
        <v>197.8</v>
      </c>
      <c r="R659" t="n">
        <v>47.39</v>
      </c>
      <c r="S659" t="n">
        <v>25.4</v>
      </c>
      <c r="T659" t="n">
        <v>10024.51</v>
      </c>
      <c r="U659" t="n">
        <v>0.54</v>
      </c>
      <c r="V659" t="n">
        <v>0.84</v>
      </c>
      <c r="W659" t="n">
        <v>2.99</v>
      </c>
      <c r="X659" t="n">
        <v>0.64</v>
      </c>
      <c r="Y659" t="n">
        <v>1</v>
      </c>
      <c r="Z659" t="n">
        <v>10</v>
      </c>
    </row>
    <row r="660">
      <c r="A660" t="n">
        <v>10</v>
      </c>
      <c r="B660" t="n">
        <v>90</v>
      </c>
      <c r="C660" t="inlineStr">
        <is>
          <t xml:space="preserve">CONCLUIDO	</t>
        </is>
      </c>
      <c r="D660" t="n">
        <v>6.8987</v>
      </c>
      <c r="E660" t="n">
        <v>14.5</v>
      </c>
      <c r="F660" t="n">
        <v>10.97</v>
      </c>
      <c r="G660" t="n">
        <v>21.24</v>
      </c>
      <c r="H660" t="n">
        <v>0.34</v>
      </c>
      <c r="I660" t="n">
        <v>31</v>
      </c>
      <c r="J660" t="n">
        <v>180.45</v>
      </c>
      <c r="K660" t="n">
        <v>52.44</v>
      </c>
      <c r="L660" t="n">
        <v>3.5</v>
      </c>
      <c r="M660" t="n">
        <v>29</v>
      </c>
      <c r="N660" t="n">
        <v>34.51</v>
      </c>
      <c r="O660" t="n">
        <v>22489.16</v>
      </c>
      <c r="P660" t="n">
        <v>144.24</v>
      </c>
      <c r="Q660" t="n">
        <v>197.81</v>
      </c>
      <c r="R660" t="n">
        <v>45.38</v>
      </c>
      <c r="S660" t="n">
        <v>25.4</v>
      </c>
      <c r="T660" t="n">
        <v>9033.23</v>
      </c>
      <c r="U660" t="n">
        <v>0.5600000000000001</v>
      </c>
      <c r="V660" t="n">
        <v>0.85</v>
      </c>
      <c r="W660" t="n">
        <v>2.99</v>
      </c>
      <c r="X660" t="n">
        <v>0.58</v>
      </c>
      <c r="Y660" t="n">
        <v>1</v>
      </c>
      <c r="Z660" t="n">
        <v>10</v>
      </c>
    </row>
    <row r="661">
      <c r="A661" t="n">
        <v>11</v>
      </c>
      <c r="B661" t="n">
        <v>90</v>
      </c>
      <c r="C661" t="inlineStr">
        <is>
          <t xml:space="preserve">CONCLUIDO	</t>
        </is>
      </c>
      <c r="D661" t="n">
        <v>6.9303</v>
      </c>
      <c r="E661" t="n">
        <v>14.43</v>
      </c>
      <c r="F661" t="n">
        <v>10.98</v>
      </c>
      <c r="G661" t="n">
        <v>22.71</v>
      </c>
      <c r="H661" t="n">
        <v>0.37</v>
      </c>
      <c r="I661" t="n">
        <v>29</v>
      </c>
      <c r="J661" t="n">
        <v>180.82</v>
      </c>
      <c r="K661" t="n">
        <v>52.44</v>
      </c>
      <c r="L661" t="n">
        <v>3.75</v>
      </c>
      <c r="M661" t="n">
        <v>27</v>
      </c>
      <c r="N661" t="n">
        <v>34.63</v>
      </c>
      <c r="O661" t="n">
        <v>22535.19</v>
      </c>
      <c r="P661" t="n">
        <v>144.19</v>
      </c>
      <c r="Q661" t="n">
        <v>197.8</v>
      </c>
      <c r="R661" t="n">
        <v>45.39</v>
      </c>
      <c r="S661" t="n">
        <v>25.4</v>
      </c>
      <c r="T661" t="n">
        <v>9043.950000000001</v>
      </c>
      <c r="U661" t="n">
        <v>0.5600000000000001</v>
      </c>
      <c r="V661" t="n">
        <v>0.85</v>
      </c>
      <c r="W661" t="n">
        <v>3</v>
      </c>
      <c r="X661" t="n">
        <v>0.59</v>
      </c>
      <c r="Y661" t="n">
        <v>1</v>
      </c>
      <c r="Z661" t="n">
        <v>10</v>
      </c>
    </row>
    <row r="662">
      <c r="A662" t="n">
        <v>12</v>
      </c>
      <c r="B662" t="n">
        <v>90</v>
      </c>
      <c r="C662" t="inlineStr">
        <is>
          <t xml:space="preserve">CONCLUIDO	</t>
        </is>
      </c>
      <c r="D662" t="n">
        <v>6.9918</v>
      </c>
      <c r="E662" t="n">
        <v>14.3</v>
      </c>
      <c r="F662" t="n">
        <v>10.92</v>
      </c>
      <c r="G662" t="n">
        <v>24.27</v>
      </c>
      <c r="H662" t="n">
        <v>0.39</v>
      </c>
      <c r="I662" t="n">
        <v>27</v>
      </c>
      <c r="J662" t="n">
        <v>181.19</v>
      </c>
      <c r="K662" t="n">
        <v>52.44</v>
      </c>
      <c r="L662" t="n">
        <v>4</v>
      </c>
      <c r="M662" t="n">
        <v>25</v>
      </c>
      <c r="N662" t="n">
        <v>34.75</v>
      </c>
      <c r="O662" t="n">
        <v>22581.25</v>
      </c>
      <c r="P662" t="n">
        <v>143.35</v>
      </c>
      <c r="Q662" t="n">
        <v>197.92</v>
      </c>
      <c r="R662" t="n">
        <v>43.9</v>
      </c>
      <c r="S662" t="n">
        <v>25.4</v>
      </c>
      <c r="T662" t="n">
        <v>8312.23</v>
      </c>
      <c r="U662" t="n">
        <v>0.58</v>
      </c>
      <c r="V662" t="n">
        <v>0.85</v>
      </c>
      <c r="W662" t="n">
        <v>2.98</v>
      </c>
      <c r="X662" t="n">
        <v>0.53</v>
      </c>
      <c r="Y662" t="n">
        <v>1</v>
      </c>
      <c r="Z662" t="n">
        <v>10</v>
      </c>
    </row>
    <row r="663">
      <c r="A663" t="n">
        <v>13</v>
      </c>
      <c r="B663" t="n">
        <v>90</v>
      </c>
      <c r="C663" t="inlineStr">
        <is>
          <t xml:space="preserve">CONCLUIDO	</t>
        </is>
      </c>
      <c r="D663" t="n">
        <v>7.0538</v>
      </c>
      <c r="E663" t="n">
        <v>14.18</v>
      </c>
      <c r="F663" t="n">
        <v>10.87</v>
      </c>
      <c r="G663" t="n">
        <v>26.08</v>
      </c>
      <c r="H663" t="n">
        <v>0.42</v>
      </c>
      <c r="I663" t="n">
        <v>25</v>
      </c>
      <c r="J663" t="n">
        <v>181.57</v>
      </c>
      <c r="K663" t="n">
        <v>52.44</v>
      </c>
      <c r="L663" t="n">
        <v>4.25</v>
      </c>
      <c r="M663" t="n">
        <v>23</v>
      </c>
      <c r="N663" t="n">
        <v>34.88</v>
      </c>
      <c r="O663" t="n">
        <v>22627.36</v>
      </c>
      <c r="P663" t="n">
        <v>142.36</v>
      </c>
      <c r="Q663" t="n">
        <v>197.83</v>
      </c>
      <c r="R663" t="n">
        <v>42.13</v>
      </c>
      <c r="S663" t="n">
        <v>25.4</v>
      </c>
      <c r="T663" t="n">
        <v>7434.38</v>
      </c>
      <c r="U663" t="n">
        <v>0.6</v>
      </c>
      <c r="V663" t="n">
        <v>0.86</v>
      </c>
      <c r="W663" t="n">
        <v>2.98</v>
      </c>
      <c r="X663" t="n">
        <v>0.48</v>
      </c>
      <c r="Y663" t="n">
        <v>1</v>
      </c>
      <c r="Z663" t="n">
        <v>10</v>
      </c>
    </row>
    <row r="664">
      <c r="A664" t="n">
        <v>14</v>
      </c>
      <c r="B664" t="n">
        <v>90</v>
      </c>
      <c r="C664" t="inlineStr">
        <is>
          <t xml:space="preserve">CONCLUIDO	</t>
        </is>
      </c>
      <c r="D664" t="n">
        <v>7.0795</v>
      </c>
      <c r="E664" t="n">
        <v>14.13</v>
      </c>
      <c r="F664" t="n">
        <v>10.85</v>
      </c>
      <c r="G664" t="n">
        <v>27.13</v>
      </c>
      <c r="H664" t="n">
        <v>0.44</v>
      </c>
      <c r="I664" t="n">
        <v>24</v>
      </c>
      <c r="J664" t="n">
        <v>181.94</v>
      </c>
      <c r="K664" t="n">
        <v>52.44</v>
      </c>
      <c r="L664" t="n">
        <v>4.5</v>
      </c>
      <c r="M664" t="n">
        <v>22</v>
      </c>
      <c r="N664" t="n">
        <v>35</v>
      </c>
      <c r="O664" t="n">
        <v>22673.63</v>
      </c>
      <c r="P664" t="n">
        <v>142.17</v>
      </c>
      <c r="Q664" t="n">
        <v>197.89</v>
      </c>
      <c r="R664" t="n">
        <v>41.64</v>
      </c>
      <c r="S664" t="n">
        <v>25.4</v>
      </c>
      <c r="T664" t="n">
        <v>7196.43</v>
      </c>
      <c r="U664" t="n">
        <v>0.61</v>
      </c>
      <c r="V664" t="n">
        <v>0.86</v>
      </c>
      <c r="W664" t="n">
        <v>2.98</v>
      </c>
      <c r="X664" t="n">
        <v>0.46</v>
      </c>
      <c r="Y664" t="n">
        <v>1</v>
      </c>
      <c r="Z664" t="n">
        <v>10</v>
      </c>
    </row>
    <row r="665">
      <c r="A665" t="n">
        <v>15</v>
      </c>
      <c r="B665" t="n">
        <v>90</v>
      </c>
      <c r="C665" t="inlineStr">
        <is>
          <t xml:space="preserve">CONCLUIDO	</t>
        </is>
      </c>
      <c r="D665" t="n">
        <v>7.1049</v>
      </c>
      <c r="E665" t="n">
        <v>14.07</v>
      </c>
      <c r="F665" t="n">
        <v>10.84</v>
      </c>
      <c r="G665" t="n">
        <v>28.27</v>
      </c>
      <c r="H665" t="n">
        <v>0.46</v>
      </c>
      <c r="I665" t="n">
        <v>23</v>
      </c>
      <c r="J665" t="n">
        <v>182.32</v>
      </c>
      <c r="K665" t="n">
        <v>52.44</v>
      </c>
      <c r="L665" t="n">
        <v>4.75</v>
      </c>
      <c r="M665" t="n">
        <v>21</v>
      </c>
      <c r="N665" t="n">
        <v>35.12</v>
      </c>
      <c r="O665" t="n">
        <v>22719.83</v>
      </c>
      <c r="P665" t="n">
        <v>141.85</v>
      </c>
      <c r="Q665" t="n">
        <v>197.78</v>
      </c>
      <c r="R665" t="n">
        <v>41.26</v>
      </c>
      <c r="S665" t="n">
        <v>25.4</v>
      </c>
      <c r="T665" t="n">
        <v>7010.51</v>
      </c>
      <c r="U665" t="n">
        <v>0.62</v>
      </c>
      <c r="V665" t="n">
        <v>0.86</v>
      </c>
      <c r="W665" t="n">
        <v>2.98</v>
      </c>
      <c r="X665" t="n">
        <v>0.44</v>
      </c>
      <c r="Y665" t="n">
        <v>1</v>
      </c>
      <c r="Z665" t="n">
        <v>10</v>
      </c>
    </row>
    <row r="666">
      <c r="A666" t="n">
        <v>16</v>
      </c>
      <c r="B666" t="n">
        <v>90</v>
      </c>
      <c r="C666" t="inlineStr">
        <is>
          <t xml:space="preserve">CONCLUIDO	</t>
        </is>
      </c>
      <c r="D666" t="n">
        <v>7.1325</v>
      </c>
      <c r="E666" t="n">
        <v>14.02</v>
      </c>
      <c r="F666" t="n">
        <v>10.82</v>
      </c>
      <c r="G666" t="n">
        <v>29.5</v>
      </c>
      <c r="H666" t="n">
        <v>0.49</v>
      </c>
      <c r="I666" t="n">
        <v>22</v>
      </c>
      <c r="J666" t="n">
        <v>182.69</v>
      </c>
      <c r="K666" t="n">
        <v>52.44</v>
      </c>
      <c r="L666" t="n">
        <v>5</v>
      </c>
      <c r="M666" t="n">
        <v>20</v>
      </c>
      <c r="N666" t="n">
        <v>35.25</v>
      </c>
      <c r="O666" t="n">
        <v>22766.06</v>
      </c>
      <c r="P666" t="n">
        <v>141.48</v>
      </c>
      <c r="Q666" t="n">
        <v>197.78</v>
      </c>
      <c r="R666" t="n">
        <v>40.48</v>
      </c>
      <c r="S666" t="n">
        <v>25.4</v>
      </c>
      <c r="T666" t="n">
        <v>6628.45</v>
      </c>
      <c r="U666" t="n">
        <v>0.63</v>
      </c>
      <c r="V666" t="n">
        <v>0.86</v>
      </c>
      <c r="W666" t="n">
        <v>2.98</v>
      </c>
      <c r="X666" t="n">
        <v>0.43</v>
      </c>
      <c r="Y666" t="n">
        <v>1</v>
      </c>
      <c r="Z666" t="n">
        <v>10</v>
      </c>
    </row>
    <row r="667">
      <c r="A667" t="n">
        <v>17</v>
      </c>
      <c r="B667" t="n">
        <v>90</v>
      </c>
      <c r="C667" t="inlineStr">
        <is>
          <t xml:space="preserve">CONCLUIDO	</t>
        </is>
      </c>
      <c r="D667" t="n">
        <v>7.162</v>
      </c>
      <c r="E667" t="n">
        <v>13.96</v>
      </c>
      <c r="F667" t="n">
        <v>10.8</v>
      </c>
      <c r="G667" t="n">
        <v>30.84</v>
      </c>
      <c r="H667" t="n">
        <v>0.51</v>
      </c>
      <c r="I667" t="n">
        <v>21</v>
      </c>
      <c r="J667" t="n">
        <v>183.07</v>
      </c>
      <c r="K667" t="n">
        <v>52.44</v>
      </c>
      <c r="L667" t="n">
        <v>5.25</v>
      </c>
      <c r="M667" t="n">
        <v>19</v>
      </c>
      <c r="N667" t="n">
        <v>35.37</v>
      </c>
      <c r="O667" t="n">
        <v>22812.34</v>
      </c>
      <c r="P667" t="n">
        <v>140.95</v>
      </c>
      <c r="Q667" t="n">
        <v>197.79</v>
      </c>
      <c r="R667" t="n">
        <v>39.91</v>
      </c>
      <c r="S667" t="n">
        <v>25.4</v>
      </c>
      <c r="T667" t="n">
        <v>6345.12</v>
      </c>
      <c r="U667" t="n">
        <v>0.64</v>
      </c>
      <c r="V667" t="n">
        <v>0.86</v>
      </c>
      <c r="W667" t="n">
        <v>2.98</v>
      </c>
      <c r="X667" t="n">
        <v>0.4</v>
      </c>
      <c r="Y667" t="n">
        <v>1</v>
      </c>
      <c r="Z667" t="n">
        <v>10</v>
      </c>
    </row>
    <row r="668">
      <c r="A668" t="n">
        <v>18</v>
      </c>
      <c r="B668" t="n">
        <v>90</v>
      </c>
      <c r="C668" t="inlineStr">
        <is>
          <t xml:space="preserve">CONCLUIDO	</t>
        </is>
      </c>
      <c r="D668" t="n">
        <v>7.1942</v>
      </c>
      <c r="E668" t="n">
        <v>13.9</v>
      </c>
      <c r="F668" t="n">
        <v>10.77</v>
      </c>
      <c r="G668" t="n">
        <v>32.3</v>
      </c>
      <c r="H668" t="n">
        <v>0.53</v>
      </c>
      <c r="I668" t="n">
        <v>20</v>
      </c>
      <c r="J668" t="n">
        <v>183.44</v>
      </c>
      <c r="K668" t="n">
        <v>52.44</v>
      </c>
      <c r="L668" t="n">
        <v>5.5</v>
      </c>
      <c r="M668" t="n">
        <v>18</v>
      </c>
      <c r="N668" t="n">
        <v>35.5</v>
      </c>
      <c r="O668" t="n">
        <v>22858.66</v>
      </c>
      <c r="P668" t="n">
        <v>140.51</v>
      </c>
      <c r="Q668" t="n">
        <v>197.76</v>
      </c>
      <c r="R668" t="n">
        <v>38.86</v>
      </c>
      <c r="S668" t="n">
        <v>25.4</v>
      </c>
      <c r="T668" t="n">
        <v>5827.01</v>
      </c>
      <c r="U668" t="n">
        <v>0.65</v>
      </c>
      <c r="V668" t="n">
        <v>0.86</v>
      </c>
      <c r="W668" t="n">
        <v>2.98</v>
      </c>
      <c r="X668" t="n">
        <v>0.38</v>
      </c>
      <c r="Y668" t="n">
        <v>1</v>
      </c>
      <c r="Z668" t="n">
        <v>10</v>
      </c>
    </row>
    <row r="669">
      <c r="A669" t="n">
        <v>19</v>
      </c>
      <c r="B669" t="n">
        <v>90</v>
      </c>
      <c r="C669" t="inlineStr">
        <is>
          <t xml:space="preserve">CONCLUIDO	</t>
        </is>
      </c>
      <c r="D669" t="n">
        <v>7.2234</v>
      </c>
      <c r="E669" t="n">
        <v>13.84</v>
      </c>
      <c r="F669" t="n">
        <v>10.75</v>
      </c>
      <c r="G669" t="n">
        <v>33.94</v>
      </c>
      <c r="H669" t="n">
        <v>0.55</v>
      </c>
      <c r="I669" t="n">
        <v>19</v>
      </c>
      <c r="J669" t="n">
        <v>183.82</v>
      </c>
      <c r="K669" t="n">
        <v>52.44</v>
      </c>
      <c r="L669" t="n">
        <v>5.75</v>
      </c>
      <c r="M669" t="n">
        <v>17</v>
      </c>
      <c r="N669" t="n">
        <v>35.63</v>
      </c>
      <c r="O669" t="n">
        <v>22905.03</v>
      </c>
      <c r="P669" t="n">
        <v>140.28</v>
      </c>
      <c r="Q669" t="n">
        <v>197.85</v>
      </c>
      <c r="R669" t="n">
        <v>38.66</v>
      </c>
      <c r="S669" t="n">
        <v>25.4</v>
      </c>
      <c r="T669" t="n">
        <v>5733.24</v>
      </c>
      <c r="U669" t="n">
        <v>0.66</v>
      </c>
      <c r="V669" t="n">
        <v>0.87</v>
      </c>
      <c r="W669" t="n">
        <v>2.96</v>
      </c>
      <c r="X669" t="n">
        <v>0.36</v>
      </c>
      <c r="Y669" t="n">
        <v>1</v>
      </c>
      <c r="Z669" t="n">
        <v>10</v>
      </c>
    </row>
    <row r="670">
      <c r="A670" t="n">
        <v>20</v>
      </c>
      <c r="B670" t="n">
        <v>90</v>
      </c>
      <c r="C670" t="inlineStr">
        <is>
          <t xml:space="preserve">CONCLUIDO	</t>
        </is>
      </c>
      <c r="D670" t="n">
        <v>7.2525</v>
      </c>
      <c r="E670" t="n">
        <v>13.79</v>
      </c>
      <c r="F670" t="n">
        <v>10.73</v>
      </c>
      <c r="G670" t="n">
        <v>35.76</v>
      </c>
      <c r="H670" t="n">
        <v>0.58</v>
      </c>
      <c r="I670" t="n">
        <v>18</v>
      </c>
      <c r="J670" t="n">
        <v>184.19</v>
      </c>
      <c r="K670" t="n">
        <v>52.44</v>
      </c>
      <c r="L670" t="n">
        <v>6</v>
      </c>
      <c r="M670" t="n">
        <v>16</v>
      </c>
      <c r="N670" t="n">
        <v>35.75</v>
      </c>
      <c r="O670" t="n">
        <v>22951.43</v>
      </c>
      <c r="P670" t="n">
        <v>139.82</v>
      </c>
      <c r="Q670" t="n">
        <v>197.76</v>
      </c>
      <c r="R670" t="n">
        <v>37.8</v>
      </c>
      <c r="S670" t="n">
        <v>25.4</v>
      </c>
      <c r="T670" t="n">
        <v>5304.7</v>
      </c>
      <c r="U670" t="n">
        <v>0.67</v>
      </c>
      <c r="V670" t="n">
        <v>0.87</v>
      </c>
      <c r="W670" t="n">
        <v>2.97</v>
      </c>
      <c r="X670" t="n">
        <v>0.34</v>
      </c>
      <c r="Y670" t="n">
        <v>1</v>
      </c>
      <c r="Z670" t="n">
        <v>10</v>
      </c>
    </row>
    <row r="671">
      <c r="A671" t="n">
        <v>21</v>
      </c>
      <c r="B671" t="n">
        <v>90</v>
      </c>
      <c r="C671" t="inlineStr">
        <is>
          <t xml:space="preserve">CONCLUIDO	</t>
        </is>
      </c>
      <c r="D671" t="n">
        <v>7.2845</v>
      </c>
      <c r="E671" t="n">
        <v>13.73</v>
      </c>
      <c r="F671" t="n">
        <v>10.7</v>
      </c>
      <c r="G671" t="n">
        <v>37.77</v>
      </c>
      <c r="H671" t="n">
        <v>0.6</v>
      </c>
      <c r="I671" t="n">
        <v>17</v>
      </c>
      <c r="J671" t="n">
        <v>184.57</v>
      </c>
      <c r="K671" t="n">
        <v>52.44</v>
      </c>
      <c r="L671" t="n">
        <v>6.25</v>
      </c>
      <c r="M671" t="n">
        <v>15</v>
      </c>
      <c r="N671" t="n">
        <v>35.88</v>
      </c>
      <c r="O671" t="n">
        <v>22997.88</v>
      </c>
      <c r="P671" t="n">
        <v>139.11</v>
      </c>
      <c r="Q671" t="n">
        <v>197.77</v>
      </c>
      <c r="R671" t="n">
        <v>36.98</v>
      </c>
      <c r="S671" t="n">
        <v>25.4</v>
      </c>
      <c r="T671" t="n">
        <v>4902.19</v>
      </c>
      <c r="U671" t="n">
        <v>0.6899999999999999</v>
      </c>
      <c r="V671" t="n">
        <v>0.87</v>
      </c>
      <c r="W671" t="n">
        <v>2.97</v>
      </c>
      <c r="X671" t="n">
        <v>0.31</v>
      </c>
      <c r="Y671" t="n">
        <v>1</v>
      </c>
      <c r="Z671" t="n">
        <v>10</v>
      </c>
    </row>
    <row r="672">
      <c r="A672" t="n">
        <v>22</v>
      </c>
      <c r="B672" t="n">
        <v>90</v>
      </c>
      <c r="C672" t="inlineStr">
        <is>
          <t xml:space="preserve">CONCLUIDO	</t>
        </is>
      </c>
      <c r="D672" t="n">
        <v>7.2735</v>
      </c>
      <c r="E672" t="n">
        <v>13.75</v>
      </c>
      <c r="F672" t="n">
        <v>10.72</v>
      </c>
      <c r="G672" t="n">
        <v>37.85</v>
      </c>
      <c r="H672" t="n">
        <v>0.62</v>
      </c>
      <c r="I672" t="n">
        <v>17</v>
      </c>
      <c r="J672" t="n">
        <v>184.95</v>
      </c>
      <c r="K672" t="n">
        <v>52.44</v>
      </c>
      <c r="L672" t="n">
        <v>6.5</v>
      </c>
      <c r="M672" t="n">
        <v>15</v>
      </c>
      <c r="N672" t="n">
        <v>36.01</v>
      </c>
      <c r="O672" t="n">
        <v>23044.38</v>
      </c>
      <c r="P672" t="n">
        <v>139.47</v>
      </c>
      <c r="Q672" t="n">
        <v>197.78</v>
      </c>
      <c r="R672" t="n">
        <v>37.86</v>
      </c>
      <c r="S672" t="n">
        <v>25.4</v>
      </c>
      <c r="T672" t="n">
        <v>5341.5</v>
      </c>
      <c r="U672" t="n">
        <v>0.67</v>
      </c>
      <c r="V672" t="n">
        <v>0.87</v>
      </c>
      <c r="W672" t="n">
        <v>2.96</v>
      </c>
      <c r="X672" t="n">
        <v>0.33</v>
      </c>
      <c r="Y672" t="n">
        <v>1</v>
      </c>
      <c r="Z672" t="n">
        <v>10</v>
      </c>
    </row>
    <row r="673">
      <c r="A673" t="n">
        <v>23</v>
      </c>
      <c r="B673" t="n">
        <v>90</v>
      </c>
      <c r="C673" t="inlineStr">
        <is>
          <t xml:space="preserve">CONCLUIDO	</t>
        </is>
      </c>
      <c r="D673" t="n">
        <v>7.312</v>
      </c>
      <c r="E673" t="n">
        <v>13.68</v>
      </c>
      <c r="F673" t="n">
        <v>10.69</v>
      </c>
      <c r="G673" t="n">
        <v>40.08</v>
      </c>
      <c r="H673" t="n">
        <v>0.65</v>
      </c>
      <c r="I673" t="n">
        <v>16</v>
      </c>
      <c r="J673" t="n">
        <v>185.33</v>
      </c>
      <c r="K673" t="n">
        <v>52.44</v>
      </c>
      <c r="L673" t="n">
        <v>6.75</v>
      </c>
      <c r="M673" t="n">
        <v>14</v>
      </c>
      <c r="N673" t="n">
        <v>36.13</v>
      </c>
      <c r="O673" t="n">
        <v>23090.91</v>
      </c>
      <c r="P673" t="n">
        <v>138.84</v>
      </c>
      <c r="Q673" t="n">
        <v>197.83</v>
      </c>
      <c r="R673" t="n">
        <v>36.47</v>
      </c>
      <c r="S673" t="n">
        <v>25.4</v>
      </c>
      <c r="T673" t="n">
        <v>4652.12</v>
      </c>
      <c r="U673" t="n">
        <v>0.7</v>
      </c>
      <c r="V673" t="n">
        <v>0.87</v>
      </c>
      <c r="W673" t="n">
        <v>2.97</v>
      </c>
      <c r="X673" t="n">
        <v>0.3</v>
      </c>
      <c r="Y673" t="n">
        <v>1</v>
      </c>
      <c r="Z673" t="n">
        <v>10</v>
      </c>
    </row>
    <row r="674">
      <c r="A674" t="n">
        <v>24</v>
      </c>
      <c r="B674" t="n">
        <v>90</v>
      </c>
      <c r="C674" t="inlineStr">
        <is>
          <t xml:space="preserve">CONCLUIDO	</t>
        </is>
      </c>
      <c r="D674" t="n">
        <v>7.3085</v>
      </c>
      <c r="E674" t="n">
        <v>13.68</v>
      </c>
      <c r="F674" t="n">
        <v>10.69</v>
      </c>
      <c r="G674" t="n">
        <v>40.1</v>
      </c>
      <c r="H674" t="n">
        <v>0.67</v>
      </c>
      <c r="I674" t="n">
        <v>16</v>
      </c>
      <c r="J674" t="n">
        <v>185.7</v>
      </c>
      <c r="K674" t="n">
        <v>52.44</v>
      </c>
      <c r="L674" t="n">
        <v>7</v>
      </c>
      <c r="M674" t="n">
        <v>14</v>
      </c>
      <c r="N674" t="n">
        <v>36.26</v>
      </c>
      <c r="O674" t="n">
        <v>23137.49</v>
      </c>
      <c r="P674" t="n">
        <v>138.93</v>
      </c>
      <c r="Q674" t="n">
        <v>197.76</v>
      </c>
      <c r="R674" t="n">
        <v>36.81</v>
      </c>
      <c r="S674" t="n">
        <v>25.4</v>
      </c>
      <c r="T674" t="n">
        <v>4820.88</v>
      </c>
      <c r="U674" t="n">
        <v>0.6899999999999999</v>
      </c>
      <c r="V674" t="n">
        <v>0.87</v>
      </c>
      <c r="W674" t="n">
        <v>2.97</v>
      </c>
      <c r="X674" t="n">
        <v>0.3</v>
      </c>
      <c r="Y674" t="n">
        <v>1</v>
      </c>
      <c r="Z674" t="n">
        <v>10</v>
      </c>
    </row>
    <row r="675">
      <c r="A675" t="n">
        <v>25</v>
      </c>
      <c r="B675" t="n">
        <v>90</v>
      </c>
      <c r="C675" t="inlineStr">
        <is>
          <t xml:space="preserve">CONCLUIDO	</t>
        </is>
      </c>
      <c r="D675" t="n">
        <v>7.3381</v>
      </c>
      <c r="E675" t="n">
        <v>13.63</v>
      </c>
      <c r="F675" t="n">
        <v>10.67</v>
      </c>
      <c r="G675" t="n">
        <v>42.69</v>
      </c>
      <c r="H675" t="n">
        <v>0.6899999999999999</v>
      </c>
      <c r="I675" t="n">
        <v>15</v>
      </c>
      <c r="J675" t="n">
        <v>186.08</v>
      </c>
      <c r="K675" t="n">
        <v>52.44</v>
      </c>
      <c r="L675" t="n">
        <v>7.25</v>
      </c>
      <c r="M675" t="n">
        <v>13</v>
      </c>
      <c r="N675" t="n">
        <v>36.39</v>
      </c>
      <c r="O675" t="n">
        <v>23184.11</v>
      </c>
      <c r="P675" t="n">
        <v>138.56</v>
      </c>
      <c r="Q675" t="n">
        <v>197.78</v>
      </c>
      <c r="R675" t="n">
        <v>36.19</v>
      </c>
      <c r="S675" t="n">
        <v>25.4</v>
      </c>
      <c r="T675" t="n">
        <v>4517.6</v>
      </c>
      <c r="U675" t="n">
        <v>0.7</v>
      </c>
      <c r="V675" t="n">
        <v>0.87</v>
      </c>
      <c r="W675" t="n">
        <v>2.96</v>
      </c>
      <c r="X675" t="n">
        <v>0.28</v>
      </c>
      <c r="Y675" t="n">
        <v>1</v>
      </c>
      <c r="Z675" t="n">
        <v>10</v>
      </c>
    </row>
    <row r="676">
      <c r="A676" t="n">
        <v>26</v>
      </c>
      <c r="B676" t="n">
        <v>90</v>
      </c>
      <c r="C676" t="inlineStr">
        <is>
          <t xml:space="preserve">CONCLUIDO	</t>
        </is>
      </c>
      <c r="D676" t="n">
        <v>7.3447</v>
      </c>
      <c r="E676" t="n">
        <v>13.62</v>
      </c>
      <c r="F676" t="n">
        <v>10.66</v>
      </c>
      <c r="G676" t="n">
        <v>42.65</v>
      </c>
      <c r="H676" t="n">
        <v>0.71</v>
      </c>
      <c r="I676" t="n">
        <v>15</v>
      </c>
      <c r="J676" t="n">
        <v>186.46</v>
      </c>
      <c r="K676" t="n">
        <v>52.44</v>
      </c>
      <c r="L676" t="n">
        <v>7.5</v>
      </c>
      <c r="M676" t="n">
        <v>13</v>
      </c>
      <c r="N676" t="n">
        <v>36.52</v>
      </c>
      <c r="O676" t="n">
        <v>23230.78</v>
      </c>
      <c r="P676" t="n">
        <v>138.17</v>
      </c>
      <c r="Q676" t="n">
        <v>197.8</v>
      </c>
      <c r="R676" t="n">
        <v>35.75</v>
      </c>
      <c r="S676" t="n">
        <v>25.4</v>
      </c>
      <c r="T676" t="n">
        <v>4296.66</v>
      </c>
      <c r="U676" t="n">
        <v>0.71</v>
      </c>
      <c r="V676" t="n">
        <v>0.87</v>
      </c>
      <c r="W676" t="n">
        <v>2.96</v>
      </c>
      <c r="X676" t="n">
        <v>0.27</v>
      </c>
      <c r="Y676" t="n">
        <v>1</v>
      </c>
      <c r="Z676" t="n">
        <v>10</v>
      </c>
    </row>
    <row r="677">
      <c r="A677" t="n">
        <v>27</v>
      </c>
      <c r="B677" t="n">
        <v>90</v>
      </c>
      <c r="C677" t="inlineStr">
        <is>
          <t xml:space="preserve">CONCLUIDO	</t>
        </is>
      </c>
      <c r="D677" t="n">
        <v>7.374</v>
      </c>
      <c r="E677" t="n">
        <v>13.56</v>
      </c>
      <c r="F677" t="n">
        <v>10.64</v>
      </c>
      <c r="G677" t="n">
        <v>45.61</v>
      </c>
      <c r="H677" t="n">
        <v>0.74</v>
      </c>
      <c r="I677" t="n">
        <v>14</v>
      </c>
      <c r="J677" t="n">
        <v>186.84</v>
      </c>
      <c r="K677" t="n">
        <v>52.44</v>
      </c>
      <c r="L677" t="n">
        <v>7.75</v>
      </c>
      <c r="M677" t="n">
        <v>12</v>
      </c>
      <c r="N677" t="n">
        <v>36.65</v>
      </c>
      <c r="O677" t="n">
        <v>23277.49</v>
      </c>
      <c r="P677" t="n">
        <v>137.87</v>
      </c>
      <c r="Q677" t="n">
        <v>197.77</v>
      </c>
      <c r="R677" t="n">
        <v>35.17</v>
      </c>
      <c r="S677" t="n">
        <v>25.4</v>
      </c>
      <c r="T677" t="n">
        <v>4009.39</v>
      </c>
      <c r="U677" t="n">
        <v>0.72</v>
      </c>
      <c r="V677" t="n">
        <v>0.87</v>
      </c>
      <c r="W677" t="n">
        <v>2.96</v>
      </c>
      <c r="X677" t="n">
        <v>0.25</v>
      </c>
      <c r="Y677" t="n">
        <v>1</v>
      </c>
      <c r="Z677" t="n">
        <v>10</v>
      </c>
    </row>
    <row r="678">
      <c r="A678" t="n">
        <v>28</v>
      </c>
      <c r="B678" t="n">
        <v>90</v>
      </c>
      <c r="C678" t="inlineStr">
        <is>
          <t xml:space="preserve">CONCLUIDO	</t>
        </is>
      </c>
      <c r="D678" t="n">
        <v>7.3727</v>
      </c>
      <c r="E678" t="n">
        <v>13.56</v>
      </c>
      <c r="F678" t="n">
        <v>10.65</v>
      </c>
      <c r="G678" t="n">
        <v>45.62</v>
      </c>
      <c r="H678" t="n">
        <v>0.76</v>
      </c>
      <c r="I678" t="n">
        <v>14</v>
      </c>
      <c r="J678" t="n">
        <v>187.22</v>
      </c>
      <c r="K678" t="n">
        <v>52.44</v>
      </c>
      <c r="L678" t="n">
        <v>8</v>
      </c>
      <c r="M678" t="n">
        <v>12</v>
      </c>
      <c r="N678" t="n">
        <v>36.78</v>
      </c>
      <c r="O678" t="n">
        <v>23324.24</v>
      </c>
      <c r="P678" t="n">
        <v>137.72</v>
      </c>
      <c r="Q678" t="n">
        <v>197.75</v>
      </c>
      <c r="R678" t="n">
        <v>35.43</v>
      </c>
      <c r="S678" t="n">
        <v>25.4</v>
      </c>
      <c r="T678" t="n">
        <v>4140.01</v>
      </c>
      <c r="U678" t="n">
        <v>0.72</v>
      </c>
      <c r="V678" t="n">
        <v>0.87</v>
      </c>
      <c r="W678" t="n">
        <v>2.96</v>
      </c>
      <c r="X678" t="n">
        <v>0.26</v>
      </c>
      <c r="Y678" t="n">
        <v>1</v>
      </c>
      <c r="Z678" t="n">
        <v>10</v>
      </c>
    </row>
    <row r="679">
      <c r="A679" t="n">
        <v>29</v>
      </c>
      <c r="B679" t="n">
        <v>90</v>
      </c>
      <c r="C679" t="inlineStr">
        <is>
          <t xml:space="preserve">CONCLUIDO	</t>
        </is>
      </c>
      <c r="D679" t="n">
        <v>7.3936</v>
      </c>
      <c r="E679" t="n">
        <v>13.53</v>
      </c>
      <c r="F679" t="n">
        <v>10.64</v>
      </c>
      <c r="G679" t="n">
        <v>49.12</v>
      </c>
      <c r="H679" t="n">
        <v>0.78</v>
      </c>
      <c r="I679" t="n">
        <v>13</v>
      </c>
      <c r="J679" t="n">
        <v>187.6</v>
      </c>
      <c r="K679" t="n">
        <v>52.44</v>
      </c>
      <c r="L679" t="n">
        <v>8.25</v>
      </c>
      <c r="M679" t="n">
        <v>11</v>
      </c>
      <c r="N679" t="n">
        <v>36.9</v>
      </c>
      <c r="O679" t="n">
        <v>23371.04</v>
      </c>
      <c r="P679" t="n">
        <v>137.54</v>
      </c>
      <c r="Q679" t="n">
        <v>197.77</v>
      </c>
      <c r="R679" t="n">
        <v>35.19</v>
      </c>
      <c r="S679" t="n">
        <v>25.4</v>
      </c>
      <c r="T679" t="n">
        <v>4025.89</v>
      </c>
      <c r="U679" t="n">
        <v>0.72</v>
      </c>
      <c r="V679" t="n">
        <v>0.87</v>
      </c>
      <c r="W679" t="n">
        <v>2.96</v>
      </c>
      <c r="X679" t="n">
        <v>0.25</v>
      </c>
      <c r="Y679" t="n">
        <v>1</v>
      </c>
      <c r="Z679" t="n">
        <v>10</v>
      </c>
    </row>
    <row r="680">
      <c r="A680" t="n">
        <v>30</v>
      </c>
      <c r="B680" t="n">
        <v>90</v>
      </c>
      <c r="C680" t="inlineStr">
        <is>
          <t xml:space="preserve">CONCLUIDO	</t>
        </is>
      </c>
      <c r="D680" t="n">
        <v>7.3983</v>
      </c>
      <c r="E680" t="n">
        <v>13.52</v>
      </c>
      <c r="F680" t="n">
        <v>10.63</v>
      </c>
      <c r="G680" t="n">
        <v>49.08</v>
      </c>
      <c r="H680" t="n">
        <v>0.8</v>
      </c>
      <c r="I680" t="n">
        <v>13</v>
      </c>
      <c r="J680" t="n">
        <v>187.98</v>
      </c>
      <c r="K680" t="n">
        <v>52.44</v>
      </c>
      <c r="L680" t="n">
        <v>8.5</v>
      </c>
      <c r="M680" t="n">
        <v>11</v>
      </c>
      <c r="N680" t="n">
        <v>37.03</v>
      </c>
      <c r="O680" t="n">
        <v>23417.88</v>
      </c>
      <c r="P680" t="n">
        <v>137.58</v>
      </c>
      <c r="Q680" t="n">
        <v>197.76</v>
      </c>
      <c r="R680" t="n">
        <v>35.09</v>
      </c>
      <c r="S680" t="n">
        <v>25.4</v>
      </c>
      <c r="T680" t="n">
        <v>3978.2</v>
      </c>
      <c r="U680" t="n">
        <v>0.72</v>
      </c>
      <c r="V680" t="n">
        <v>0.88</v>
      </c>
      <c r="W680" t="n">
        <v>2.96</v>
      </c>
      <c r="X680" t="n">
        <v>0.24</v>
      </c>
      <c r="Y680" t="n">
        <v>1</v>
      </c>
      <c r="Z680" t="n">
        <v>10</v>
      </c>
    </row>
    <row r="681">
      <c r="A681" t="n">
        <v>31</v>
      </c>
      <c r="B681" t="n">
        <v>90</v>
      </c>
      <c r="C681" t="inlineStr">
        <is>
          <t xml:space="preserve">CONCLUIDO	</t>
        </is>
      </c>
      <c r="D681" t="n">
        <v>7.3995</v>
      </c>
      <c r="E681" t="n">
        <v>13.51</v>
      </c>
      <c r="F681" t="n">
        <v>10.63</v>
      </c>
      <c r="G681" t="n">
        <v>49.07</v>
      </c>
      <c r="H681" t="n">
        <v>0.82</v>
      </c>
      <c r="I681" t="n">
        <v>13</v>
      </c>
      <c r="J681" t="n">
        <v>188.36</v>
      </c>
      <c r="K681" t="n">
        <v>52.44</v>
      </c>
      <c r="L681" t="n">
        <v>8.75</v>
      </c>
      <c r="M681" t="n">
        <v>11</v>
      </c>
      <c r="N681" t="n">
        <v>37.16</v>
      </c>
      <c r="O681" t="n">
        <v>23464.76</v>
      </c>
      <c r="P681" t="n">
        <v>137.26</v>
      </c>
      <c r="Q681" t="n">
        <v>197.76</v>
      </c>
      <c r="R681" t="n">
        <v>34.94</v>
      </c>
      <c r="S681" t="n">
        <v>25.4</v>
      </c>
      <c r="T681" t="n">
        <v>3898.72</v>
      </c>
      <c r="U681" t="n">
        <v>0.73</v>
      </c>
      <c r="V681" t="n">
        <v>0.88</v>
      </c>
      <c r="W681" t="n">
        <v>2.96</v>
      </c>
      <c r="X681" t="n">
        <v>0.24</v>
      </c>
      <c r="Y681" t="n">
        <v>1</v>
      </c>
      <c r="Z681" t="n">
        <v>10</v>
      </c>
    </row>
    <row r="682">
      <c r="A682" t="n">
        <v>32</v>
      </c>
      <c r="B682" t="n">
        <v>90</v>
      </c>
      <c r="C682" t="inlineStr">
        <is>
          <t xml:space="preserve">CONCLUIDO	</t>
        </is>
      </c>
      <c r="D682" t="n">
        <v>7.4305</v>
      </c>
      <c r="E682" t="n">
        <v>13.46</v>
      </c>
      <c r="F682" t="n">
        <v>10.61</v>
      </c>
      <c r="G682" t="n">
        <v>53.05</v>
      </c>
      <c r="H682" t="n">
        <v>0.85</v>
      </c>
      <c r="I682" t="n">
        <v>12</v>
      </c>
      <c r="J682" t="n">
        <v>188.74</v>
      </c>
      <c r="K682" t="n">
        <v>52.44</v>
      </c>
      <c r="L682" t="n">
        <v>9</v>
      </c>
      <c r="M682" t="n">
        <v>10</v>
      </c>
      <c r="N682" t="n">
        <v>37.3</v>
      </c>
      <c r="O682" t="n">
        <v>23511.69</v>
      </c>
      <c r="P682" t="n">
        <v>136.78</v>
      </c>
      <c r="Q682" t="n">
        <v>197.8</v>
      </c>
      <c r="R682" t="n">
        <v>34.26</v>
      </c>
      <c r="S682" t="n">
        <v>25.4</v>
      </c>
      <c r="T682" t="n">
        <v>3565.96</v>
      </c>
      <c r="U682" t="n">
        <v>0.74</v>
      </c>
      <c r="V682" t="n">
        <v>0.88</v>
      </c>
      <c r="W682" t="n">
        <v>2.96</v>
      </c>
      <c r="X682" t="n">
        <v>0.22</v>
      </c>
      <c r="Y682" t="n">
        <v>1</v>
      </c>
      <c r="Z682" t="n">
        <v>10</v>
      </c>
    </row>
    <row r="683">
      <c r="A683" t="n">
        <v>33</v>
      </c>
      <c r="B683" t="n">
        <v>90</v>
      </c>
      <c r="C683" t="inlineStr">
        <is>
          <t xml:space="preserve">CONCLUIDO	</t>
        </is>
      </c>
      <c r="D683" t="n">
        <v>7.429</v>
      </c>
      <c r="E683" t="n">
        <v>13.46</v>
      </c>
      <c r="F683" t="n">
        <v>10.61</v>
      </c>
      <c r="G683" t="n">
        <v>53.07</v>
      </c>
      <c r="H683" t="n">
        <v>0.87</v>
      </c>
      <c r="I683" t="n">
        <v>12</v>
      </c>
      <c r="J683" t="n">
        <v>189.12</v>
      </c>
      <c r="K683" t="n">
        <v>52.44</v>
      </c>
      <c r="L683" t="n">
        <v>9.25</v>
      </c>
      <c r="M683" t="n">
        <v>10</v>
      </c>
      <c r="N683" t="n">
        <v>37.43</v>
      </c>
      <c r="O683" t="n">
        <v>23558.67</v>
      </c>
      <c r="P683" t="n">
        <v>136.83</v>
      </c>
      <c r="Q683" t="n">
        <v>197.78</v>
      </c>
      <c r="R683" t="n">
        <v>34.21</v>
      </c>
      <c r="S683" t="n">
        <v>25.4</v>
      </c>
      <c r="T683" t="n">
        <v>3539.74</v>
      </c>
      <c r="U683" t="n">
        <v>0.74</v>
      </c>
      <c r="V683" t="n">
        <v>0.88</v>
      </c>
      <c r="W683" t="n">
        <v>2.96</v>
      </c>
      <c r="X683" t="n">
        <v>0.22</v>
      </c>
      <c r="Y683" t="n">
        <v>1</v>
      </c>
      <c r="Z683" t="n">
        <v>10</v>
      </c>
    </row>
    <row r="684">
      <c r="A684" t="n">
        <v>34</v>
      </c>
      <c r="B684" t="n">
        <v>90</v>
      </c>
      <c r="C684" t="inlineStr">
        <is>
          <t xml:space="preserve">CONCLUIDO	</t>
        </is>
      </c>
      <c r="D684" t="n">
        <v>7.4351</v>
      </c>
      <c r="E684" t="n">
        <v>13.45</v>
      </c>
      <c r="F684" t="n">
        <v>10.6</v>
      </c>
      <c r="G684" t="n">
        <v>53.01</v>
      </c>
      <c r="H684" t="n">
        <v>0.89</v>
      </c>
      <c r="I684" t="n">
        <v>12</v>
      </c>
      <c r="J684" t="n">
        <v>189.5</v>
      </c>
      <c r="K684" t="n">
        <v>52.44</v>
      </c>
      <c r="L684" t="n">
        <v>9.5</v>
      </c>
      <c r="M684" t="n">
        <v>10</v>
      </c>
      <c r="N684" t="n">
        <v>37.56</v>
      </c>
      <c r="O684" t="n">
        <v>23605.68</v>
      </c>
      <c r="P684" t="n">
        <v>136.35</v>
      </c>
      <c r="Q684" t="n">
        <v>197.82</v>
      </c>
      <c r="R684" t="n">
        <v>34.03</v>
      </c>
      <c r="S684" t="n">
        <v>25.4</v>
      </c>
      <c r="T684" t="n">
        <v>3451.13</v>
      </c>
      <c r="U684" t="n">
        <v>0.75</v>
      </c>
      <c r="V684" t="n">
        <v>0.88</v>
      </c>
      <c r="W684" t="n">
        <v>2.96</v>
      </c>
      <c r="X684" t="n">
        <v>0.21</v>
      </c>
      <c r="Y684" t="n">
        <v>1</v>
      </c>
      <c r="Z684" t="n">
        <v>10</v>
      </c>
    </row>
    <row r="685">
      <c r="A685" t="n">
        <v>35</v>
      </c>
      <c r="B685" t="n">
        <v>90</v>
      </c>
      <c r="C685" t="inlineStr">
        <is>
          <t xml:space="preserve">CONCLUIDO	</t>
        </is>
      </c>
      <c r="D685" t="n">
        <v>7.4585</v>
      </c>
      <c r="E685" t="n">
        <v>13.41</v>
      </c>
      <c r="F685" t="n">
        <v>10.6</v>
      </c>
      <c r="G685" t="n">
        <v>57.8</v>
      </c>
      <c r="H685" t="n">
        <v>0.91</v>
      </c>
      <c r="I685" t="n">
        <v>11</v>
      </c>
      <c r="J685" t="n">
        <v>189.88</v>
      </c>
      <c r="K685" t="n">
        <v>52.44</v>
      </c>
      <c r="L685" t="n">
        <v>9.75</v>
      </c>
      <c r="M685" t="n">
        <v>9</v>
      </c>
      <c r="N685" t="n">
        <v>37.69</v>
      </c>
      <c r="O685" t="n">
        <v>23652.75</v>
      </c>
      <c r="P685" t="n">
        <v>135.98</v>
      </c>
      <c r="Q685" t="n">
        <v>197.77</v>
      </c>
      <c r="R685" t="n">
        <v>33.77</v>
      </c>
      <c r="S685" t="n">
        <v>25.4</v>
      </c>
      <c r="T685" t="n">
        <v>3325.82</v>
      </c>
      <c r="U685" t="n">
        <v>0.75</v>
      </c>
      <c r="V685" t="n">
        <v>0.88</v>
      </c>
      <c r="W685" t="n">
        <v>2.96</v>
      </c>
      <c r="X685" t="n">
        <v>0.21</v>
      </c>
      <c r="Y685" t="n">
        <v>1</v>
      </c>
      <c r="Z685" t="n">
        <v>10</v>
      </c>
    </row>
    <row r="686">
      <c r="A686" t="n">
        <v>36</v>
      </c>
      <c r="B686" t="n">
        <v>90</v>
      </c>
      <c r="C686" t="inlineStr">
        <is>
          <t xml:space="preserve">CONCLUIDO	</t>
        </is>
      </c>
      <c r="D686" t="n">
        <v>7.4669</v>
      </c>
      <c r="E686" t="n">
        <v>13.39</v>
      </c>
      <c r="F686" t="n">
        <v>10.58</v>
      </c>
      <c r="G686" t="n">
        <v>57.71</v>
      </c>
      <c r="H686" t="n">
        <v>0.93</v>
      </c>
      <c r="I686" t="n">
        <v>11</v>
      </c>
      <c r="J686" t="n">
        <v>190.26</v>
      </c>
      <c r="K686" t="n">
        <v>52.44</v>
      </c>
      <c r="L686" t="n">
        <v>10</v>
      </c>
      <c r="M686" t="n">
        <v>9</v>
      </c>
      <c r="N686" t="n">
        <v>37.82</v>
      </c>
      <c r="O686" t="n">
        <v>23699.85</v>
      </c>
      <c r="P686" t="n">
        <v>135.79</v>
      </c>
      <c r="Q686" t="n">
        <v>197.83</v>
      </c>
      <c r="R686" t="n">
        <v>33.3</v>
      </c>
      <c r="S686" t="n">
        <v>25.4</v>
      </c>
      <c r="T686" t="n">
        <v>3090.05</v>
      </c>
      <c r="U686" t="n">
        <v>0.76</v>
      </c>
      <c r="V686" t="n">
        <v>0.88</v>
      </c>
      <c r="W686" t="n">
        <v>2.96</v>
      </c>
      <c r="X686" t="n">
        <v>0.19</v>
      </c>
      <c r="Y686" t="n">
        <v>1</v>
      </c>
      <c r="Z686" t="n">
        <v>10</v>
      </c>
    </row>
    <row r="687">
      <c r="A687" t="n">
        <v>37</v>
      </c>
      <c r="B687" t="n">
        <v>90</v>
      </c>
      <c r="C687" t="inlineStr">
        <is>
          <t xml:space="preserve">CONCLUIDO	</t>
        </is>
      </c>
      <c r="D687" t="n">
        <v>7.4661</v>
      </c>
      <c r="E687" t="n">
        <v>13.39</v>
      </c>
      <c r="F687" t="n">
        <v>10.58</v>
      </c>
      <c r="G687" t="n">
        <v>57.72</v>
      </c>
      <c r="H687" t="n">
        <v>0.95</v>
      </c>
      <c r="I687" t="n">
        <v>11</v>
      </c>
      <c r="J687" t="n">
        <v>190.65</v>
      </c>
      <c r="K687" t="n">
        <v>52.44</v>
      </c>
      <c r="L687" t="n">
        <v>10.25</v>
      </c>
      <c r="M687" t="n">
        <v>9</v>
      </c>
      <c r="N687" t="n">
        <v>37.95</v>
      </c>
      <c r="O687" t="n">
        <v>23747</v>
      </c>
      <c r="P687" t="n">
        <v>135.81</v>
      </c>
      <c r="Q687" t="n">
        <v>197.75</v>
      </c>
      <c r="R687" t="n">
        <v>33.35</v>
      </c>
      <c r="S687" t="n">
        <v>25.4</v>
      </c>
      <c r="T687" t="n">
        <v>3116.83</v>
      </c>
      <c r="U687" t="n">
        <v>0.76</v>
      </c>
      <c r="V687" t="n">
        <v>0.88</v>
      </c>
      <c r="W687" t="n">
        <v>2.96</v>
      </c>
      <c r="X687" t="n">
        <v>0.19</v>
      </c>
      <c r="Y687" t="n">
        <v>1</v>
      </c>
      <c r="Z687" t="n">
        <v>10</v>
      </c>
    </row>
    <row r="688">
      <c r="A688" t="n">
        <v>38</v>
      </c>
      <c r="B688" t="n">
        <v>90</v>
      </c>
      <c r="C688" t="inlineStr">
        <is>
          <t xml:space="preserve">CONCLUIDO	</t>
        </is>
      </c>
      <c r="D688" t="n">
        <v>7.463</v>
      </c>
      <c r="E688" t="n">
        <v>13.4</v>
      </c>
      <c r="F688" t="n">
        <v>10.59</v>
      </c>
      <c r="G688" t="n">
        <v>57.75</v>
      </c>
      <c r="H688" t="n">
        <v>0.98</v>
      </c>
      <c r="I688" t="n">
        <v>11</v>
      </c>
      <c r="J688" t="n">
        <v>191.03</v>
      </c>
      <c r="K688" t="n">
        <v>52.44</v>
      </c>
      <c r="L688" t="n">
        <v>10.5</v>
      </c>
      <c r="M688" t="n">
        <v>9</v>
      </c>
      <c r="N688" t="n">
        <v>38.09</v>
      </c>
      <c r="O688" t="n">
        <v>23794.2</v>
      </c>
      <c r="P688" t="n">
        <v>135.88</v>
      </c>
      <c r="Q688" t="n">
        <v>197.76</v>
      </c>
      <c r="R688" t="n">
        <v>33.37</v>
      </c>
      <c r="S688" t="n">
        <v>25.4</v>
      </c>
      <c r="T688" t="n">
        <v>3127.71</v>
      </c>
      <c r="U688" t="n">
        <v>0.76</v>
      </c>
      <c r="V688" t="n">
        <v>0.88</v>
      </c>
      <c r="W688" t="n">
        <v>2.96</v>
      </c>
      <c r="X688" t="n">
        <v>0.2</v>
      </c>
      <c r="Y688" t="n">
        <v>1</v>
      </c>
      <c r="Z688" t="n">
        <v>10</v>
      </c>
    </row>
    <row r="689">
      <c r="A689" t="n">
        <v>39</v>
      </c>
      <c r="B689" t="n">
        <v>90</v>
      </c>
      <c r="C689" t="inlineStr">
        <is>
          <t xml:space="preserve">CONCLUIDO	</t>
        </is>
      </c>
      <c r="D689" t="n">
        <v>7.4945</v>
      </c>
      <c r="E689" t="n">
        <v>13.34</v>
      </c>
      <c r="F689" t="n">
        <v>10.57</v>
      </c>
      <c r="G689" t="n">
        <v>63.4</v>
      </c>
      <c r="H689" t="n">
        <v>1</v>
      </c>
      <c r="I689" t="n">
        <v>10</v>
      </c>
      <c r="J689" t="n">
        <v>191.41</v>
      </c>
      <c r="K689" t="n">
        <v>52.44</v>
      </c>
      <c r="L689" t="n">
        <v>10.75</v>
      </c>
      <c r="M689" t="n">
        <v>8</v>
      </c>
      <c r="N689" t="n">
        <v>38.22</v>
      </c>
      <c r="O689" t="n">
        <v>23841.44</v>
      </c>
      <c r="P689" t="n">
        <v>135.28</v>
      </c>
      <c r="Q689" t="n">
        <v>197.8</v>
      </c>
      <c r="R689" t="n">
        <v>32.83</v>
      </c>
      <c r="S689" t="n">
        <v>25.4</v>
      </c>
      <c r="T689" t="n">
        <v>2859.93</v>
      </c>
      <c r="U689" t="n">
        <v>0.77</v>
      </c>
      <c r="V689" t="n">
        <v>0.88</v>
      </c>
      <c r="W689" t="n">
        <v>2.96</v>
      </c>
      <c r="X689" t="n">
        <v>0.18</v>
      </c>
      <c r="Y689" t="n">
        <v>1</v>
      </c>
      <c r="Z689" t="n">
        <v>10</v>
      </c>
    </row>
    <row r="690">
      <c r="A690" t="n">
        <v>40</v>
      </c>
      <c r="B690" t="n">
        <v>90</v>
      </c>
      <c r="C690" t="inlineStr">
        <is>
          <t xml:space="preserve">CONCLUIDO	</t>
        </is>
      </c>
      <c r="D690" t="n">
        <v>7.4948</v>
      </c>
      <c r="E690" t="n">
        <v>13.34</v>
      </c>
      <c r="F690" t="n">
        <v>10.57</v>
      </c>
      <c r="G690" t="n">
        <v>63.4</v>
      </c>
      <c r="H690" t="n">
        <v>1.02</v>
      </c>
      <c r="I690" t="n">
        <v>10</v>
      </c>
      <c r="J690" t="n">
        <v>191.79</v>
      </c>
      <c r="K690" t="n">
        <v>52.44</v>
      </c>
      <c r="L690" t="n">
        <v>11</v>
      </c>
      <c r="M690" t="n">
        <v>8</v>
      </c>
      <c r="N690" t="n">
        <v>38.35</v>
      </c>
      <c r="O690" t="n">
        <v>23888.73</v>
      </c>
      <c r="P690" t="n">
        <v>135.4</v>
      </c>
      <c r="Q690" t="n">
        <v>197.8</v>
      </c>
      <c r="R690" t="n">
        <v>32.79</v>
      </c>
      <c r="S690" t="n">
        <v>25.4</v>
      </c>
      <c r="T690" t="n">
        <v>2843.56</v>
      </c>
      <c r="U690" t="n">
        <v>0.77</v>
      </c>
      <c r="V690" t="n">
        <v>0.88</v>
      </c>
      <c r="W690" t="n">
        <v>2.96</v>
      </c>
      <c r="X690" t="n">
        <v>0.18</v>
      </c>
      <c r="Y690" t="n">
        <v>1</v>
      </c>
      <c r="Z690" t="n">
        <v>10</v>
      </c>
    </row>
    <row r="691">
      <c r="A691" t="n">
        <v>41</v>
      </c>
      <c r="B691" t="n">
        <v>90</v>
      </c>
      <c r="C691" t="inlineStr">
        <is>
          <t xml:space="preserve">CONCLUIDO	</t>
        </is>
      </c>
      <c r="D691" t="n">
        <v>7.4989</v>
      </c>
      <c r="E691" t="n">
        <v>13.34</v>
      </c>
      <c r="F691" t="n">
        <v>10.56</v>
      </c>
      <c r="G691" t="n">
        <v>63.36</v>
      </c>
      <c r="H691" t="n">
        <v>1.04</v>
      </c>
      <c r="I691" t="n">
        <v>10</v>
      </c>
      <c r="J691" t="n">
        <v>192.18</v>
      </c>
      <c r="K691" t="n">
        <v>52.44</v>
      </c>
      <c r="L691" t="n">
        <v>11.25</v>
      </c>
      <c r="M691" t="n">
        <v>8</v>
      </c>
      <c r="N691" t="n">
        <v>38.49</v>
      </c>
      <c r="O691" t="n">
        <v>23936.06</v>
      </c>
      <c r="P691" t="n">
        <v>135.21</v>
      </c>
      <c r="Q691" t="n">
        <v>197.75</v>
      </c>
      <c r="R691" t="n">
        <v>32.62</v>
      </c>
      <c r="S691" t="n">
        <v>25.4</v>
      </c>
      <c r="T691" t="n">
        <v>2756.03</v>
      </c>
      <c r="U691" t="n">
        <v>0.78</v>
      </c>
      <c r="V691" t="n">
        <v>0.88</v>
      </c>
      <c r="W691" t="n">
        <v>2.95</v>
      </c>
      <c r="X691" t="n">
        <v>0.17</v>
      </c>
      <c r="Y691" t="n">
        <v>1</v>
      </c>
      <c r="Z691" t="n">
        <v>10</v>
      </c>
    </row>
    <row r="692">
      <c r="A692" t="n">
        <v>42</v>
      </c>
      <c r="B692" t="n">
        <v>90</v>
      </c>
      <c r="C692" t="inlineStr">
        <is>
          <t xml:space="preserve">CONCLUIDO	</t>
        </is>
      </c>
      <c r="D692" t="n">
        <v>7.498</v>
      </c>
      <c r="E692" t="n">
        <v>13.34</v>
      </c>
      <c r="F692" t="n">
        <v>10.56</v>
      </c>
      <c r="G692" t="n">
        <v>63.37</v>
      </c>
      <c r="H692" t="n">
        <v>1.06</v>
      </c>
      <c r="I692" t="n">
        <v>10</v>
      </c>
      <c r="J692" t="n">
        <v>192.56</v>
      </c>
      <c r="K692" t="n">
        <v>52.44</v>
      </c>
      <c r="L692" t="n">
        <v>11.5</v>
      </c>
      <c r="M692" t="n">
        <v>8</v>
      </c>
      <c r="N692" t="n">
        <v>38.62</v>
      </c>
      <c r="O692" t="n">
        <v>23983.44</v>
      </c>
      <c r="P692" t="n">
        <v>135.03</v>
      </c>
      <c r="Q692" t="n">
        <v>197.75</v>
      </c>
      <c r="R692" t="n">
        <v>32.74</v>
      </c>
      <c r="S692" t="n">
        <v>25.4</v>
      </c>
      <c r="T692" t="n">
        <v>2818.53</v>
      </c>
      <c r="U692" t="n">
        <v>0.78</v>
      </c>
      <c r="V692" t="n">
        <v>0.88</v>
      </c>
      <c r="W692" t="n">
        <v>2.95</v>
      </c>
      <c r="X692" t="n">
        <v>0.17</v>
      </c>
      <c r="Y692" t="n">
        <v>1</v>
      </c>
      <c r="Z692" t="n">
        <v>10</v>
      </c>
    </row>
    <row r="693">
      <c r="A693" t="n">
        <v>43</v>
      </c>
      <c r="B693" t="n">
        <v>90</v>
      </c>
      <c r="C693" t="inlineStr">
        <is>
          <t xml:space="preserve">CONCLUIDO	</t>
        </is>
      </c>
      <c r="D693" t="n">
        <v>7.4975</v>
      </c>
      <c r="E693" t="n">
        <v>13.34</v>
      </c>
      <c r="F693" t="n">
        <v>10.56</v>
      </c>
      <c r="G693" t="n">
        <v>63.37</v>
      </c>
      <c r="H693" t="n">
        <v>1.08</v>
      </c>
      <c r="I693" t="n">
        <v>10</v>
      </c>
      <c r="J693" t="n">
        <v>192.95</v>
      </c>
      <c r="K693" t="n">
        <v>52.44</v>
      </c>
      <c r="L693" t="n">
        <v>11.75</v>
      </c>
      <c r="M693" t="n">
        <v>8</v>
      </c>
      <c r="N693" t="n">
        <v>38.75</v>
      </c>
      <c r="O693" t="n">
        <v>24030.86</v>
      </c>
      <c r="P693" t="n">
        <v>134.86</v>
      </c>
      <c r="Q693" t="n">
        <v>197.75</v>
      </c>
      <c r="R693" t="n">
        <v>32.76</v>
      </c>
      <c r="S693" t="n">
        <v>25.4</v>
      </c>
      <c r="T693" t="n">
        <v>2828.27</v>
      </c>
      <c r="U693" t="n">
        <v>0.78</v>
      </c>
      <c r="V693" t="n">
        <v>0.88</v>
      </c>
      <c r="W693" t="n">
        <v>2.95</v>
      </c>
      <c r="X693" t="n">
        <v>0.17</v>
      </c>
      <c r="Y693" t="n">
        <v>1</v>
      </c>
      <c r="Z693" t="n">
        <v>10</v>
      </c>
    </row>
    <row r="694">
      <c r="A694" t="n">
        <v>44</v>
      </c>
      <c r="B694" t="n">
        <v>90</v>
      </c>
      <c r="C694" t="inlineStr">
        <is>
          <t xml:space="preserve">CONCLUIDO	</t>
        </is>
      </c>
      <c r="D694" t="n">
        <v>7.5287</v>
      </c>
      <c r="E694" t="n">
        <v>13.28</v>
      </c>
      <c r="F694" t="n">
        <v>10.54</v>
      </c>
      <c r="G694" t="n">
        <v>70.28</v>
      </c>
      <c r="H694" t="n">
        <v>1.1</v>
      </c>
      <c r="I694" t="n">
        <v>9</v>
      </c>
      <c r="J694" t="n">
        <v>193.33</v>
      </c>
      <c r="K694" t="n">
        <v>52.44</v>
      </c>
      <c r="L694" t="n">
        <v>12</v>
      </c>
      <c r="M694" t="n">
        <v>7</v>
      </c>
      <c r="N694" t="n">
        <v>38.89</v>
      </c>
      <c r="O694" t="n">
        <v>24078.33</v>
      </c>
      <c r="P694" t="n">
        <v>134.02</v>
      </c>
      <c r="Q694" t="n">
        <v>197.77</v>
      </c>
      <c r="R694" t="n">
        <v>32.1</v>
      </c>
      <c r="S694" t="n">
        <v>25.4</v>
      </c>
      <c r="T694" t="n">
        <v>2502.39</v>
      </c>
      <c r="U694" t="n">
        <v>0.79</v>
      </c>
      <c r="V694" t="n">
        <v>0.88</v>
      </c>
      <c r="W694" t="n">
        <v>2.95</v>
      </c>
      <c r="X694" t="n">
        <v>0.15</v>
      </c>
      <c r="Y694" t="n">
        <v>1</v>
      </c>
      <c r="Z694" t="n">
        <v>10</v>
      </c>
    </row>
    <row r="695">
      <c r="A695" t="n">
        <v>45</v>
      </c>
      <c r="B695" t="n">
        <v>90</v>
      </c>
      <c r="C695" t="inlineStr">
        <is>
          <t xml:space="preserve">CONCLUIDO	</t>
        </is>
      </c>
      <c r="D695" t="n">
        <v>7.5202</v>
      </c>
      <c r="E695" t="n">
        <v>13.3</v>
      </c>
      <c r="F695" t="n">
        <v>10.56</v>
      </c>
      <c r="G695" t="n">
        <v>70.38</v>
      </c>
      <c r="H695" t="n">
        <v>1.12</v>
      </c>
      <c r="I695" t="n">
        <v>9</v>
      </c>
      <c r="J695" t="n">
        <v>193.72</v>
      </c>
      <c r="K695" t="n">
        <v>52.44</v>
      </c>
      <c r="L695" t="n">
        <v>12.25</v>
      </c>
      <c r="M695" t="n">
        <v>7</v>
      </c>
      <c r="N695" t="n">
        <v>39.02</v>
      </c>
      <c r="O695" t="n">
        <v>24125.85</v>
      </c>
      <c r="P695" t="n">
        <v>134.38</v>
      </c>
      <c r="Q695" t="n">
        <v>197.78</v>
      </c>
      <c r="R695" t="n">
        <v>32.64</v>
      </c>
      <c r="S695" t="n">
        <v>25.4</v>
      </c>
      <c r="T695" t="n">
        <v>2770.22</v>
      </c>
      <c r="U695" t="n">
        <v>0.78</v>
      </c>
      <c r="V695" t="n">
        <v>0.88</v>
      </c>
      <c r="W695" t="n">
        <v>2.95</v>
      </c>
      <c r="X695" t="n">
        <v>0.17</v>
      </c>
      <c r="Y695" t="n">
        <v>1</v>
      </c>
      <c r="Z695" t="n">
        <v>10</v>
      </c>
    </row>
    <row r="696">
      <c r="A696" t="n">
        <v>46</v>
      </c>
      <c r="B696" t="n">
        <v>90</v>
      </c>
      <c r="C696" t="inlineStr">
        <is>
          <t xml:space="preserve">CONCLUIDO	</t>
        </is>
      </c>
      <c r="D696" t="n">
        <v>7.5199</v>
      </c>
      <c r="E696" t="n">
        <v>13.3</v>
      </c>
      <c r="F696" t="n">
        <v>10.56</v>
      </c>
      <c r="G696" t="n">
        <v>70.38</v>
      </c>
      <c r="H696" t="n">
        <v>1.14</v>
      </c>
      <c r="I696" t="n">
        <v>9</v>
      </c>
      <c r="J696" t="n">
        <v>194.1</v>
      </c>
      <c r="K696" t="n">
        <v>52.44</v>
      </c>
      <c r="L696" t="n">
        <v>12.5</v>
      </c>
      <c r="M696" t="n">
        <v>7</v>
      </c>
      <c r="N696" t="n">
        <v>39.16</v>
      </c>
      <c r="O696" t="n">
        <v>24173.41</v>
      </c>
      <c r="P696" t="n">
        <v>134.41</v>
      </c>
      <c r="Q696" t="n">
        <v>197.79</v>
      </c>
      <c r="R696" t="n">
        <v>32.5</v>
      </c>
      <c r="S696" t="n">
        <v>25.4</v>
      </c>
      <c r="T696" t="n">
        <v>2702.72</v>
      </c>
      <c r="U696" t="n">
        <v>0.78</v>
      </c>
      <c r="V696" t="n">
        <v>0.88</v>
      </c>
      <c r="W696" t="n">
        <v>2.96</v>
      </c>
      <c r="X696" t="n">
        <v>0.17</v>
      </c>
      <c r="Y696" t="n">
        <v>1</v>
      </c>
      <c r="Z696" t="n">
        <v>10</v>
      </c>
    </row>
    <row r="697">
      <c r="A697" t="n">
        <v>47</v>
      </c>
      <c r="B697" t="n">
        <v>90</v>
      </c>
      <c r="C697" t="inlineStr">
        <is>
          <t xml:space="preserve">CONCLUIDO	</t>
        </is>
      </c>
      <c r="D697" t="n">
        <v>7.5229</v>
      </c>
      <c r="E697" t="n">
        <v>13.29</v>
      </c>
      <c r="F697" t="n">
        <v>10.55</v>
      </c>
      <c r="G697" t="n">
        <v>70.34999999999999</v>
      </c>
      <c r="H697" t="n">
        <v>1.16</v>
      </c>
      <c r="I697" t="n">
        <v>9</v>
      </c>
      <c r="J697" t="n">
        <v>194.49</v>
      </c>
      <c r="K697" t="n">
        <v>52.44</v>
      </c>
      <c r="L697" t="n">
        <v>12.75</v>
      </c>
      <c r="M697" t="n">
        <v>7</v>
      </c>
      <c r="N697" t="n">
        <v>39.3</v>
      </c>
      <c r="O697" t="n">
        <v>24221.02</v>
      </c>
      <c r="P697" t="n">
        <v>134.35</v>
      </c>
      <c r="Q697" t="n">
        <v>197.77</v>
      </c>
      <c r="R697" t="n">
        <v>32.46</v>
      </c>
      <c r="S697" t="n">
        <v>25.4</v>
      </c>
      <c r="T697" t="n">
        <v>2683.35</v>
      </c>
      <c r="U697" t="n">
        <v>0.78</v>
      </c>
      <c r="V697" t="n">
        <v>0.88</v>
      </c>
      <c r="W697" t="n">
        <v>2.95</v>
      </c>
      <c r="X697" t="n">
        <v>0.16</v>
      </c>
      <c r="Y697" t="n">
        <v>1</v>
      </c>
      <c r="Z697" t="n">
        <v>10</v>
      </c>
    </row>
    <row r="698">
      <c r="A698" t="n">
        <v>48</v>
      </c>
      <c r="B698" t="n">
        <v>90</v>
      </c>
      <c r="C698" t="inlineStr">
        <is>
          <t xml:space="preserve">CONCLUIDO	</t>
        </is>
      </c>
      <c r="D698" t="n">
        <v>7.5256</v>
      </c>
      <c r="E698" t="n">
        <v>13.29</v>
      </c>
      <c r="F698" t="n">
        <v>10.55</v>
      </c>
      <c r="G698" t="n">
        <v>70.31999999999999</v>
      </c>
      <c r="H698" t="n">
        <v>1.18</v>
      </c>
      <c r="I698" t="n">
        <v>9</v>
      </c>
      <c r="J698" t="n">
        <v>194.88</v>
      </c>
      <c r="K698" t="n">
        <v>52.44</v>
      </c>
      <c r="L698" t="n">
        <v>13</v>
      </c>
      <c r="M698" t="n">
        <v>7</v>
      </c>
      <c r="N698" t="n">
        <v>39.43</v>
      </c>
      <c r="O698" t="n">
        <v>24268.67</v>
      </c>
      <c r="P698" t="n">
        <v>134.03</v>
      </c>
      <c r="Q698" t="n">
        <v>197.79</v>
      </c>
      <c r="R698" t="n">
        <v>32.28</v>
      </c>
      <c r="S698" t="n">
        <v>25.4</v>
      </c>
      <c r="T698" t="n">
        <v>2590.69</v>
      </c>
      <c r="U698" t="n">
        <v>0.79</v>
      </c>
      <c r="V698" t="n">
        <v>0.88</v>
      </c>
      <c r="W698" t="n">
        <v>2.95</v>
      </c>
      <c r="X698" t="n">
        <v>0.16</v>
      </c>
      <c r="Y698" t="n">
        <v>1</v>
      </c>
      <c r="Z698" t="n">
        <v>10</v>
      </c>
    </row>
    <row r="699">
      <c r="A699" t="n">
        <v>49</v>
      </c>
      <c r="B699" t="n">
        <v>90</v>
      </c>
      <c r="C699" t="inlineStr">
        <is>
          <t xml:space="preserve">CONCLUIDO	</t>
        </is>
      </c>
      <c r="D699" t="n">
        <v>7.5218</v>
      </c>
      <c r="E699" t="n">
        <v>13.29</v>
      </c>
      <c r="F699" t="n">
        <v>10.55</v>
      </c>
      <c r="G699" t="n">
        <v>70.36</v>
      </c>
      <c r="H699" t="n">
        <v>1.2</v>
      </c>
      <c r="I699" t="n">
        <v>9</v>
      </c>
      <c r="J699" t="n">
        <v>195.26</v>
      </c>
      <c r="K699" t="n">
        <v>52.44</v>
      </c>
      <c r="L699" t="n">
        <v>13.25</v>
      </c>
      <c r="M699" t="n">
        <v>7</v>
      </c>
      <c r="N699" t="n">
        <v>39.57</v>
      </c>
      <c r="O699" t="n">
        <v>24316.37</v>
      </c>
      <c r="P699" t="n">
        <v>134.03</v>
      </c>
      <c r="Q699" t="n">
        <v>197.75</v>
      </c>
      <c r="R699" t="n">
        <v>32.48</v>
      </c>
      <c r="S699" t="n">
        <v>25.4</v>
      </c>
      <c r="T699" t="n">
        <v>2690.73</v>
      </c>
      <c r="U699" t="n">
        <v>0.78</v>
      </c>
      <c r="V699" t="n">
        <v>0.88</v>
      </c>
      <c r="W699" t="n">
        <v>2.95</v>
      </c>
      <c r="X699" t="n">
        <v>0.16</v>
      </c>
      <c r="Y699" t="n">
        <v>1</v>
      </c>
      <c r="Z699" t="n">
        <v>10</v>
      </c>
    </row>
    <row r="700">
      <c r="A700" t="n">
        <v>50</v>
      </c>
      <c r="B700" t="n">
        <v>90</v>
      </c>
      <c r="C700" t="inlineStr">
        <is>
          <t xml:space="preserve">CONCLUIDO	</t>
        </is>
      </c>
      <c r="D700" t="n">
        <v>7.5263</v>
      </c>
      <c r="E700" t="n">
        <v>13.29</v>
      </c>
      <c r="F700" t="n">
        <v>10.55</v>
      </c>
      <c r="G700" t="n">
        <v>70.31</v>
      </c>
      <c r="H700" t="n">
        <v>1.22</v>
      </c>
      <c r="I700" t="n">
        <v>9</v>
      </c>
      <c r="J700" t="n">
        <v>195.65</v>
      </c>
      <c r="K700" t="n">
        <v>52.44</v>
      </c>
      <c r="L700" t="n">
        <v>13.5</v>
      </c>
      <c r="M700" t="n">
        <v>7</v>
      </c>
      <c r="N700" t="n">
        <v>39.71</v>
      </c>
      <c r="O700" t="n">
        <v>24364.12</v>
      </c>
      <c r="P700" t="n">
        <v>133.74</v>
      </c>
      <c r="Q700" t="n">
        <v>197.76</v>
      </c>
      <c r="R700" t="n">
        <v>32.27</v>
      </c>
      <c r="S700" t="n">
        <v>25.4</v>
      </c>
      <c r="T700" t="n">
        <v>2588.54</v>
      </c>
      <c r="U700" t="n">
        <v>0.79</v>
      </c>
      <c r="V700" t="n">
        <v>0.88</v>
      </c>
      <c r="W700" t="n">
        <v>2.95</v>
      </c>
      <c r="X700" t="n">
        <v>0.16</v>
      </c>
      <c r="Y700" t="n">
        <v>1</v>
      </c>
      <c r="Z700" t="n">
        <v>10</v>
      </c>
    </row>
    <row r="701">
      <c r="A701" t="n">
        <v>51</v>
      </c>
      <c r="B701" t="n">
        <v>90</v>
      </c>
      <c r="C701" t="inlineStr">
        <is>
          <t xml:space="preserve">CONCLUIDO	</t>
        </is>
      </c>
      <c r="D701" t="n">
        <v>7.56</v>
      </c>
      <c r="E701" t="n">
        <v>13.23</v>
      </c>
      <c r="F701" t="n">
        <v>10.52</v>
      </c>
      <c r="G701" t="n">
        <v>78.92</v>
      </c>
      <c r="H701" t="n">
        <v>1.25</v>
      </c>
      <c r="I701" t="n">
        <v>8</v>
      </c>
      <c r="J701" t="n">
        <v>196.04</v>
      </c>
      <c r="K701" t="n">
        <v>52.44</v>
      </c>
      <c r="L701" t="n">
        <v>13.75</v>
      </c>
      <c r="M701" t="n">
        <v>6</v>
      </c>
      <c r="N701" t="n">
        <v>39.84</v>
      </c>
      <c r="O701" t="n">
        <v>24411.91</v>
      </c>
      <c r="P701" t="n">
        <v>133.28</v>
      </c>
      <c r="Q701" t="n">
        <v>197.75</v>
      </c>
      <c r="R701" t="n">
        <v>31.45</v>
      </c>
      <c r="S701" t="n">
        <v>25.4</v>
      </c>
      <c r="T701" t="n">
        <v>2182.86</v>
      </c>
      <c r="U701" t="n">
        <v>0.8100000000000001</v>
      </c>
      <c r="V701" t="n">
        <v>0.88</v>
      </c>
      <c r="W701" t="n">
        <v>2.95</v>
      </c>
      <c r="X701" t="n">
        <v>0.13</v>
      </c>
      <c r="Y701" t="n">
        <v>1</v>
      </c>
      <c r="Z701" t="n">
        <v>10</v>
      </c>
    </row>
    <row r="702">
      <c r="A702" t="n">
        <v>52</v>
      </c>
      <c r="B702" t="n">
        <v>90</v>
      </c>
      <c r="C702" t="inlineStr">
        <is>
          <t xml:space="preserve">CONCLUIDO	</t>
        </is>
      </c>
      <c r="D702" t="n">
        <v>7.5619</v>
      </c>
      <c r="E702" t="n">
        <v>13.22</v>
      </c>
      <c r="F702" t="n">
        <v>10.52</v>
      </c>
      <c r="G702" t="n">
        <v>78.89</v>
      </c>
      <c r="H702" t="n">
        <v>1.27</v>
      </c>
      <c r="I702" t="n">
        <v>8</v>
      </c>
      <c r="J702" t="n">
        <v>196.42</v>
      </c>
      <c r="K702" t="n">
        <v>52.44</v>
      </c>
      <c r="L702" t="n">
        <v>14</v>
      </c>
      <c r="M702" t="n">
        <v>6</v>
      </c>
      <c r="N702" t="n">
        <v>39.98</v>
      </c>
      <c r="O702" t="n">
        <v>24459.75</v>
      </c>
      <c r="P702" t="n">
        <v>133.22</v>
      </c>
      <c r="Q702" t="n">
        <v>197.76</v>
      </c>
      <c r="R702" t="n">
        <v>31.46</v>
      </c>
      <c r="S702" t="n">
        <v>25.4</v>
      </c>
      <c r="T702" t="n">
        <v>2187.79</v>
      </c>
      <c r="U702" t="n">
        <v>0.8100000000000001</v>
      </c>
      <c r="V702" t="n">
        <v>0.88</v>
      </c>
      <c r="W702" t="n">
        <v>2.95</v>
      </c>
      <c r="X702" t="n">
        <v>0.13</v>
      </c>
      <c r="Y702" t="n">
        <v>1</v>
      </c>
      <c r="Z702" t="n">
        <v>10</v>
      </c>
    </row>
    <row r="703">
      <c r="A703" t="n">
        <v>53</v>
      </c>
      <c r="B703" t="n">
        <v>90</v>
      </c>
      <c r="C703" t="inlineStr">
        <is>
          <t xml:space="preserve">CONCLUIDO	</t>
        </is>
      </c>
      <c r="D703" t="n">
        <v>7.5584</v>
      </c>
      <c r="E703" t="n">
        <v>13.23</v>
      </c>
      <c r="F703" t="n">
        <v>10.53</v>
      </c>
      <c r="G703" t="n">
        <v>78.94</v>
      </c>
      <c r="H703" t="n">
        <v>1.29</v>
      </c>
      <c r="I703" t="n">
        <v>8</v>
      </c>
      <c r="J703" t="n">
        <v>196.81</v>
      </c>
      <c r="K703" t="n">
        <v>52.44</v>
      </c>
      <c r="L703" t="n">
        <v>14.25</v>
      </c>
      <c r="M703" t="n">
        <v>6</v>
      </c>
      <c r="N703" t="n">
        <v>40.12</v>
      </c>
      <c r="O703" t="n">
        <v>24507.64</v>
      </c>
      <c r="P703" t="n">
        <v>133.32</v>
      </c>
      <c r="Q703" t="n">
        <v>197.76</v>
      </c>
      <c r="R703" t="n">
        <v>31.53</v>
      </c>
      <c r="S703" t="n">
        <v>25.4</v>
      </c>
      <c r="T703" t="n">
        <v>2218.75</v>
      </c>
      <c r="U703" t="n">
        <v>0.8100000000000001</v>
      </c>
      <c r="V703" t="n">
        <v>0.88</v>
      </c>
      <c r="W703" t="n">
        <v>2.95</v>
      </c>
      <c r="X703" t="n">
        <v>0.14</v>
      </c>
      <c r="Y703" t="n">
        <v>1</v>
      </c>
      <c r="Z703" t="n">
        <v>10</v>
      </c>
    </row>
    <row r="704">
      <c r="A704" t="n">
        <v>54</v>
      </c>
      <c r="B704" t="n">
        <v>90</v>
      </c>
      <c r="C704" t="inlineStr">
        <is>
          <t xml:space="preserve">CONCLUIDO	</t>
        </is>
      </c>
      <c r="D704" t="n">
        <v>7.5598</v>
      </c>
      <c r="E704" t="n">
        <v>13.23</v>
      </c>
      <c r="F704" t="n">
        <v>10.52</v>
      </c>
      <c r="G704" t="n">
        <v>78.92</v>
      </c>
      <c r="H704" t="n">
        <v>1.31</v>
      </c>
      <c r="I704" t="n">
        <v>8</v>
      </c>
      <c r="J704" t="n">
        <v>197.2</v>
      </c>
      <c r="K704" t="n">
        <v>52.44</v>
      </c>
      <c r="L704" t="n">
        <v>14.5</v>
      </c>
      <c r="M704" t="n">
        <v>6</v>
      </c>
      <c r="N704" t="n">
        <v>40.26</v>
      </c>
      <c r="O704" t="n">
        <v>24555.57</v>
      </c>
      <c r="P704" t="n">
        <v>133.3</v>
      </c>
      <c r="Q704" t="n">
        <v>197.77</v>
      </c>
      <c r="R704" t="n">
        <v>31.57</v>
      </c>
      <c r="S704" t="n">
        <v>25.4</v>
      </c>
      <c r="T704" t="n">
        <v>2239.89</v>
      </c>
      <c r="U704" t="n">
        <v>0.8</v>
      </c>
      <c r="V704" t="n">
        <v>0.88</v>
      </c>
      <c r="W704" t="n">
        <v>2.95</v>
      </c>
      <c r="X704" t="n">
        <v>0.13</v>
      </c>
      <c r="Y704" t="n">
        <v>1</v>
      </c>
      <c r="Z704" t="n">
        <v>10</v>
      </c>
    </row>
    <row r="705">
      <c r="A705" t="n">
        <v>55</v>
      </c>
      <c r="B705" t="n">
        <v>90</v>
      </c>
      <c r="C705" t="inlineStr">
        <is>
          <t xml:space="preserve">CONCLUIDO	</t>
        </is>
      </c>
      <c r="D705" t="n">
        <v>7.5621</v>
      </c>
      <c r="E705" t="n">
        <v>13.22</v>
      </c>
      <c r="F705" t="n">
        <v>10.52</v>
      </c>
      <c r="G705" t="n">
        <v>78.89</v>
      </c>
      <c r="H705" t="n">
        <v>1.33</v>
      </c>
      <c r="I705" t="n">
        <v>8</v>
      </c>
      <c r="J705" t="n">
        <v>197.59</v>
      </c>
      <c r="K705" t="n">
        <v>52.44</v>
      </c>
      <c r="L705" t="n">
        <v>14.75</v>
      </c>
      <c r="M705" t="n">
        <v>6</v>
      </c>
      <c r="N705" t="n">
        <v>40.4</v>
      </c>
      <c r="O705" t="n">
        <v>24603.55</v>
      </c>
      <c r="P705" t="n">
        <v>133.09</v>
      </c>
      <c r="Q705" t="n">
        <v>197.75</v>
      </c>
      <c r="R705" t="n">
        <v>31.47</v>
      </c>
      <c r="S705" t="n">
        <v>25.4</v>
      </c>
      <c r="T705" t="n">
        <v>2193.07</v>
      </c>
      <c r="U705" t="n">
        <v>0.8100000000000001</v>
      </c>
      <c r="V705" t="n">
        <v>0.88</v>
      </c>
      <c r="W705" t="n">
        <v>2.95</v>
      </c>
      <c r="X705" t="n">
        <v>0.13</v>
      </c>
      <c r="Y705" t="n">
        <v>1</v>
      </c>
      <c r="Z705" t="n">
        <v>10</v>
      </c>
    </row>
    <row r="706">
      <c r="A706" t="n">
        <v>56</v>
      </c>
      <c r="B706" t="n">
        <v>90</v>
      </c>
      <c r="C706" t="inlineStr">
        <is>
          <t xml:space="preserve">CONCLUIDO	</t>
        </is>
      </c>
      <c r="D706" t="n">
        <v>7.5613</v>
      </c>
      <c r="E706" t="n">
        <v>13.23</v>
      </c>
      <c r="F706" t="n">
        <v>10.52</v>
      </c>
      <c r="G706" t="n">
        <v>78.90000000000001</v>
      </c>
      <c r="H706" t="n">
        <v>1.35</v>
      </c>
      <c r="I706" t="n">
        <v>8</v>
      </c>
      <c r="J706" t="n">
        <v>197.98</v>
      </c>
      <c r="K706" t="n">
        <v>52.44</v>
      </c>
      <c r="L706" t="n">
        <v>15</v>
      </c>
      <c r="M706" t="n">
        <v>6</v>
      </c>
      <c r="N706" t="n">
        <v>40.54</v>
      </c>
      <c r="O706" t="n">
        <v>24651.58</v>
      </c>
      <c r="P706" t="n">
        <v>132.92</v>
      </c>
      <c r="Q706" t="n">
        <v>197.75</v>
      </c>
      <c r="R706" t="n">
        <v>31.47</v>
      </c>
      <c r="S706" t="n">
        <v>25.4</v>
      </c>
      <c r="T706" t="n">
        <v>2190.29</v>
      </c>
      <c r="U706" t="n">
        <v>0.8100000000000001</v>
      </c>
      <c r="V706" t="n">
        <v>0.88</v>
      </c>
      <c r="W706" t="n">
        <v>2.95</v>
      </c>
      <c r="X706" t="n">
        <v>0.13</v>
      </c>
      <c r="Y706" t="n">
        <v>1</v>
      </c>
      <c r="Z706" t="n">
        <v>10</v>
      </c>
    </row>
    <row r="707">
      <c r="A707" t="n">
        <v>57</v>
      </c>
      <c r="B707" t="n">
        <v>90</v>
      </c>
      <c r="C707" t="inlineStr">
        <is>
          <t xml:space="preserve">CONCLUIDO	</t>
        </is>
      </c>
      <c r="D707" t="n">
        <v>7.5586</v>
      </c>
      <c r="E707" t="n">
        <v>13.23</v>
      </c>
      <c r="F707" t="n">
        <v>10.53</v>
      </c>
      <c r="G707" t="n">
        <v>78.94</v>
      </c>
      <c r="H707" t="n">
        <v>1.36</v>
      </c>
      <c r="I707" t="n">
        <v>8</v>
      </c>
      <c r="J707" t="n">
        <v>198.37</v>
      </c>
      <c r="K707" t="n">
        <v>52.44</v>
      </c>
      <c r="L707" t="n">
        <v>15.25</v>
      </c>
      <c r="M707" t="n">
        <v>6</v>
      </c>
      <c r="N707" t="n">
        <v>40.68</v>
      </c>
      <c r="O707" t="n">
        <v>24699.65</v>
      </c>
      <c r="P707" t="n">
        <v>132.91</v>
      </c>
      <c r="Q707" t="n">
        <v>197.75</v>
      </c>
      <c r="R707" t="n">
        <v>31.63</v>
      </c>
      <c r="S707" t="n">
        <v>25.4</v>
      </c>
      <c r="T707" t="n">
        <v>2269.4</v>
      </c>
      <c r="U707" t="n">
        <v>0.8</v>
      </c>
      <c r="V707" t="n">
        <v>0.88</v>
      </c>
      <c r="W707" t="n">
        <v>2.95</v>
      </c>
      <c r="X707" t="n">
        <v>0.14</v>
      </c>
      <c r="Y707" t="n">
        <v>1</v>
      </c>
      <c r="Z707" t="n">
        <v>10</v>
      </c>
    </row>
    <row r="708">
      <c r="A708" t="n">
        <v>58</v>
      </c>
      <c r="B708" t="n">
        <v>90</v>
      </c>
      <c r="C708" t="inlineStr">
        <is>
          <t xml:space="preserve">CONCLUIDO	</t>
        </is>
      </c>
      <c r="D708" t="n">
        <v>7.5598</v>
      </c>
      <c r="E708" t="n">
        <v>13.23</v>
      </c>
      <c r="F708" t="n">
        <v>10.52</v>
      </c>
      <c r="G708" t="n">
        <v>78.92</v>
      </c>
      <c r="H708" t="n">
        <v>1.38</v>
      </c>
      <c r="I708" t="n">
        <v>8</v>
      </c>
      <c r="J708" t="n">
        <v>198.76</v>
      </c>
      <c r="K708" t="n">
        <v>52.44</v>
      </c>
      <c r="L708" t="n">
        <v>15.5</v>
      </c>
      <c r="M708" t="n">
        <v>6</v>
      </c>
      <c r="N708" t="n">
        <v>40.82</v>
      </c>
      <c r="O708" t="n">
        <v>24747.78</v>
      </c>
      <c r="P708" t="n">
        <v>132.37</v>
      </c>
      <c r="Q708" t="n">
        <v>197.77</v>
      </c>
      <c r="R708" t="n">
        <v>31.54</v>
      </c>
      <c r="S708" t="n">
        <v>25.4</v>
      </c>
      <c r="T708" t="n">
        <v>2224.12</v>
      </c>
      <c r="U708" t="n">
        <v>0.8100000000000001</v>
      </c>
      <c r="V708" t="n">
        <v>0.88</v>
      </c>
      <c r="W708" t="n">
        <v>2.95</v>
      </c>
      <c r="X708" t="n">
        <v>0.13</v>
      </c>
      <c r="Y708" t="n">
        <v>1</v>
      </c>
      <c r="Z708" t="n">
        <v>10</v>
      </c>
    </row>
    <row r="709">
      <c r="A709" t="n">
        <v>59</v>
      </c>
      <c r="B709" t="n">
        <v>90</v>
      </c>
      <c r="C709" t="inlineStr">
        <is>
          <t xml:space="preserve">CONCLUIDO	</t>
        </is>
      </c>
      <c r="D709" t="n">
        <v>7.5852</v>
      </c>
      <c r="E709" t="n">
        <v>13.18</v>
      </c>
      <c r="F709" t="n">
        <v>10.51</v>
      </c>
      <c r="G709" t="n">
        <v>90.12</v>
      </c>
      <c r="H709" t="n">
        <v>1.4</v>
      </c>
      <c r="I709" t="n">
        <v>7</v>
      </c>
      <c r="J709" t="n">
        <v>199.15</v>
      </c>
      <c r="K709" t="n">
        <v>52.44</v>
      </c>
      <c r="L709" t="n">
        <v>15.75</v>
      </c>
      <c r="M709" t="n">
        <v>5</v>
      </c>
      <c r="N709" t="n">
        <v>40.96</v>
      </c>
      <c r="O709" t="n">
        <v>24795.95</v>
      </c>
      <c r="P709" t="n">
        <v>131.94</v>
      </c>
      <c r="Q709" t="n">
        <v>197.77</v>
      </c>
      <c r="R709" t="n">
        <v>31.19</v>
      </c>
      <c r="S709" t="n">
        <v>25.4</v>
      </c>
      <c r="T709" t="n">
        <v>2056.04</v>
      </c>
      <c r="U709" t="n">
        <v>0.8100000000000001</v>
      </c>
      <c r="V709" t="n">
        <v>0.88</v>
      </c>
      <c r="W709" t="n">
        <v>2.95</v>
      </c>
      <c r="X709" t="n">
        <v>0.12</v>
      </c>
      <c r="Y709" t="n">
        <v>1</v>
      </c>
      <c r="Z709" t="n">
        <v>10</v>
      </c>
    </row>
    <row r="710">
      <c r="A710" t="n">
        <v>60</v>
      </c>
      <c r="B710" t="n">
        <v>90</v>
      </c>
      <c r="C710" t="inlineStr">
        <is>
          <t xml:space="preserve">CONCLUIDO	</t>
        </is>
      </c>
      <c r="D710" t="n">
        <v>7.5922</v>
      </c>
      <c r="E710" t="n">
        <v>13.17</v>
      </c>
      <c r="F710" t="n">
        <v>10.5</v>
      </c>
      <c r="G710" t="n">
        <v>90.02</v>
      </c>
      <c r="H710" t="n">
        <v>1.42</v>
      </c>
      <c r="I710" t="n">
        <v>7</v>
      </c>
      <c r="J710" t="n">
        <v>199.54</v>
      </c>
      <c r="K710" t="n">
        <v>52.44</v>
      </c>
      <c r="L710" t="n">
        <v>16</v>
      </c>
      <c r="M710" t="n">
        <v>5</v>
      </c>
      <c r="N710" t="n">
        <v>41.1</v>
      </c>
      <c r="O710" t="n">
        <v>24844.17</v>
      </c>
      <c r="P710" t="n">
        <v>132.14</v>
      </c>
      <c r="Q710" t="n">
        <v>197.75</v>
      </c>
      <c r="R710" t="n">
        <v>30.9</v>
      </c>
      <c r="S710" t="n">
        <v>25.4</v>
      </c>
      <c r="T710" t="n">
        <v>1911.94</v>
      </c>
      <c r="U710" t="n">
        <v>0.82</v>
      </c>
      <c r="V710" t="n">
        <v>0.89</v>
      </c>
      <c r="W710" t="n">
        <v>2.95</v>
      </c>
      <c r="X710" t="n">
        <v>0.11</v>
      </c>
      <c r="Y710" t="n">
        <v>1</v>
      </c>
      <c r="Z710" t="n">
        <v>10</v>
      </c>
    </row>
    <row r="711">
      <c r="A711" t="n">
        <v>61</v>
      </c>
      <c r="B711" t="n">
        <v>90</v>
      </c>
      <c r="C711" t="inlineStr">
        <is>
          <t xml:space="preserve">CONCLUIDO	</t>
        </is>
      </c>
      <c r="D711" t="n">
        <v>7.5849</v>
      </c>
      <c r="E711" t="n">
        <v>13.18</v>
      </c>
      <c r="F711" t="n">
        <v>10.51</v>
      </c>
      <c r="G711" t="n">
        <v>90.13</v>
      </c>
      <c r="H711" t="n">
        <v>1.44</v>
      </c>
      <c r="I711" t="n">
        <v>7</v>
      </c>
      <c r="J711" t="n">
        <v>199.93</v>
      </c>
      <c r="K711" t="n">
        <v>52.44</v>
      </c>
      <c r="L711" t="n">
        <v>16.25</v>
      </c>
      <c r="M711" t="n">
        <v>5</v>
      </c>
      <c r="N711" t="n">
        <v>41.24</v>
      </c>
      <c r="O711" t="n">
        <v>24892.44</v>
      </c>
      <c r="P711" t="n">
        <v>132.49</v>
      </c>
      <c r="Q711" t="n">
        <v>197.78</v>
      </c>
      <c r="R711" t="n">
        <v>31.3</v>
      </c>
      <c r="S711" t="n">
        <v>25.4</v>
      </c>
      <c r="T711" t="n">
        <v>2109.26</v>
      </c>
      <c r="U711" t="n">
        <v>0.8100000000000001</v>
      </c>
      <c r="V711" t="n">
        <v>0.89</v>
      </c>
      <c r="W711" t="n">
        <v>2.95</v>
      </c>
      <c r="X711" t="n">
        <v>0.12</v>
      </c>
      <c r="Y711" t="n">
        <v>1</v>
      </c>
      <c r="Z711" t="n">
        <v>10</v>
      </c>
    </row>
    <row r="712">
      <c r="A712" t="n">
        <v>62</v>
      </c>
      <c r="B712" t="n">
        <v>90</v>
      </c>
      <c r="C712" t="inlineStr">
        <is>
          <t xml:space="preserve">CONCLUIDO	</t>
        </is>
      </c>
      <c r="D712" t="n">
        <v>7.5917</v>
      </c>
      <c r="E712" t="n">
        <v>13.17</v>
      </c>
      <c r="F712" t="n">
        <v>10.5</v>
      </c>
      <c r="G712" t="n">
        <v>90.02</v>
      </c>
      <c r="H712" t="n">
        <v>1.46</v>
      </c>
      <c r="I712" t="n">
        <v>7</v>
      </c>
      <c r="J712" t="n">
        <v>200.32</v>
      </c>
      <c r="K712" t="n">
        <v>52.44</v>
      </c>
      <c r="L712" t="n">
        <v>16.5</v>
      </c>
      <c r="M712" t="n">
        <v>5</v>
      </c>
      <c r="N712" t="n">
        <v>41.38</v>
      </c>
      <c r="O712" t="n">
        <v>24940.75</v>
      </c>
      <c r="P712" t="n">
        <v>132.32</v>
      </c>
      <c r="Q712" t="n">
        <v>197.77</v>
      </c>
      <c r="R712" t="n">
        <v>30.91</v>
      </c>
      <c r="S712" t="n">
        <v>25.4</v>
      </c>
      <c r="T712" t="n">
        <v>1916.78</v>
      </c>
      <c r="U712" t="n">
        <v>0.82</v>
      </c>
      <c r="V712" t="n">
        <v>0.89</v>
      </c>
      <c r="W712" t="n">
        <v>2.95</v>
      </c>
      <c r="X712" t="n">
        <v>0.11</v>
      </c>
      <c r="Y712" t="n">
        <v>1</v>
      </c>
      <c r="Z712" t="n">
        <v>10</v>
      </c>
    </row>
    <row r="713">
      <c r="A713" t="n">
        <v>63</v>
      </c>
      <c r="B713" t="n">
        <v>90</v>
      </c>
      <c r="C713" t="inlineStr">
        <is>
          <t xml:space="preserve">CONCLUIDO	</t>
        </is>
      </c>
      <c r="D713" t="n">
        <v>7.5879</v>
      </c>
      <c r="E713" t="n">
        <v>13.18</v>
      </c>
      <c r="F713" t="n">
        <v>10.51</v>
      </c>
      <c r="G713" t="n">
        <v>90.08</v>
      </c>
      <c r="H713" t="n">
        <v>1.48</v>
      </c>
      <c r="I713" t="n">
        <v>7</v>
      </c>
      <c r="J713" t="n">
        <v>200.72</v>
      </c>
      <c r="K713" t="n">
        <v>52.44</v>
      </c>
      <c r="L713" t="n">
        <v>16.75</v>
      </c>
      <c r="M713" t="n">
        <v>5</v>
      </c>
      <c r="N713" t="n">
        <v>41.52</v>
      </c>
      <c r="O713" t="n">
        <v>24989.11</v>
      </c>
      <c r="P713" t="n">
        <v>132.25</v>
      </c>
      <c r="Q713" t="n">
        <v>197.76</v>
      </c>
      <c r="R713" t="n">
        <v>30.96</v>
      </c>
      <c r="S713" t="n">
        <v>25.4</v>
      </c>
      <c r="T713" t="n">
        <v>1940.77</v>
      </c>
      <c r="U713" t="n">
        <v>0.82</v>
      </c>
      <c r="V713" t="n">
        <v>0.89</v>
      </c>
      <c r="W713" t="n">
        <v>2.95</v>
      </c>
      <c r="X713" t="n">
        <v>0.12</v>
      </c>
      <c r="Y713" t="n">
        <v>1</v>
      </c>
      <c r="Z713" t="n">
        <v>10</v>
      </c>
    </row>
    <row r="714">
      <c r="A714" t="n">
        <v>64</v>
      </c>
      <c r="B714" t="n">
        <v>90</v>
      </c>
      <c r="C714" t="inlineStr">
        <is>
          <t xml:space="preserve">CONCLUIDO	</t>
        </is>
      </c>
      <c r="D714" t="n">
        <v>7.5861</v>
      </c>
      <c r="E714" t="n">
        <v>13.18</v>
      </c>
      <c r="F714" t="n">
        <v>10.51</v>
      </c>
      <c r="G714" t="n">
        <v>90.11</v>
      </c>
      <c r="H714" t="n">
        <v>1.5</v>
      </c>
      <c r="I714" t="n">
        <v>7</v>
      </c>
      <c r="J714" t="n">
        <v>201.11</v>
      </c>
      <c r="K714" t="n">
        <v>52.44</v>
      </c>
      <c r="L714" t="n">
        <v>17</v>
      </c>
      <c r="M714" t="n">
        <v>5</v>
      </c>
      <c r="N714" t="n">
        <v>41.67</v>
      </c>
      <c r="O714" t="n">
        <v>25037.53</v>
      </c>
      <c r="P714" t="n">
        <v>132.28</v>
      </c>
      <c r="Q714" t="n">
        <v>197.75</v>
      </c>
      <c r="R714" t="n">
        <v>31.18</v>
      </c>
      <c r="S714" t="n">
        <v>25.4</v>
      </c>
      <c r="T714" t="n">
        <v>2051.64</v>
      </c>
      <c r="U714" t="n">
        <v>0.8100000000000001</v>
      </c>
      <c r="V714" t="n">
        <v>0.89</v>
      </c>
      <c r="W714" t="n">
        <v>2.95</v>
      </c>
      <c r="X714" t="n">
        <v>0.12</v>
      </c>
      <c r="Y714" t="n">
        <v>1</v>
      </c>
      <c r="Z714" t="n">
        <v>10</v>
      </c>
    </row>
    <row r="715">
      <c r="A715" t="n">
        <v>65</v>
      </c>
      <c r="B715" t="n">
        <v>90</v>
      </c>
      <c r="C715" t="inlineStr">
        <is>
          <t xml:space="preserve">CONCLUIDO	</t>
        </is>
      </c>
      <c r="D715" t="n">
        <v>7.5889</v>
      </c>
      <c r="E715" t="n">
        <v>13.18</v>
      </c>
      <c r="F715" t="n">
        <v>10.51</v>
      </c>
      <c r="G715" t="n">
        <v>90.06999999999999</v>
      </c>
      <c r="H715" t="n">
        <v>1.52</v>
      </c>
      <c r="I715" t="n">
        <v>7</v>
      </c>
      <c r="J715" t="n">
        <v>201.5</v>
      </c>
      <c r="K715" t="n">
        <v>52.44</v>
      </c>
      <c r="L715" t="n">
        <v>17.25</v>
      </c>
      <c r="M715" t="n">
        <v>5</v>
      </c>
      <c r="N715" t="n">
        <v>41.81</v>
      </c>
      <c r="O715" t="n">
        <v>25085.99</v>
      </c>
      <c r="P715" t="n">
        <v>132.02</v>
      </c>
      <c r="Q715" t="n">
        <v>197.77</v>
      </c>
      <c r="R715" t="n">
        <v>31.04</v>
      </c>
      <c r="S715" t="n">
        <v>25.4</v>
      </c>
      <c r="T715" t="n">
        <v>1981.9</v>
      </c>
      <c r="U715" t="n">
        <v>0.82</v>
      </c>
      <c r="V715" t="n">
        <v>0.89</v>
      </c>
      <c r="W715" t="n">
        <v>2.95</v>
      </c>
      <c r="X715" t="n">
        <v>0.12</v>
      </c>
      <c r="Y715" t="n">
        <v>1</v>
      </c>
      <c r="Z715" t="n">
        <v>10</v>
      </c>
    </row>
    <row r="716">
      <c r="A716" t="n">
        <v>66</v>
      </c>
      <c r="B716" t="n">
        <v>90</v>
      </c>
      <c r="C716" t="inlineStr">
        <is>
          <t xml:space="preserve">CONCLUIDO	</t>
        </is>
      </c>
      <c r="D716" t="n">
        <v>7.5898</v>
      </c>
      <c r="E716" t="n">
        <v>13.18</v>
      </c>
      <c r="F716" t="n">
        <v>10.51</v>
      </c>
      <c r="G716" t="n">
        <v>90.05</v>
      </c>
      <c r="H716" t="n">
        <v>1.54</v>
      </c>
      <c r="I716" t="n">
        <v>7</v>
      </c>
      <c r="J716" t="n">
        <v>201.9</v>
      </c>
      <c r="K716" t="n">
        <v>52.44</v>
      </c>
      <c r="L716" t="n">
        <v>17.5</v>
      </c>
      <c r="M716" t="n">
        <v>5</v>
      </c>
      <c r="N716" t="n">
        <v>41.95</v>
      </c>
      <c r="O716" t="n">
        <v>25134.5</v>
      </c>
      <c r="P716" t="n">
        <v>131.71</v>
      </c>
      <c r="Q716" t="n">
        <v>197.75</v>
      </c>
      <c r="R716" t="n">
        <v>31.11</v>
      </c>
      <c r="S716" t="n">
        <v>25.4</v>
      </c>
      <c r="T716" t="n">
        <v>2014.58</v>
      </c>
      <c r="U716" t="n">
        <v>0.82</v>
      </c>
      <c r="V716" t="n">
        <v>0.89</v>
      </c>
      <c r="W716" t="n">
        <v>2.95</v>
      </c>
      <c r="X716" t="n">
        <v>0.12</v>
      </c>
      <c r="Y716" t="n">
        <v>1</v>
      </c>
      <c r="Z716" t="n">
        <v>10</v>
      </c>
    </row>
    <row r="717">
      <c r="A717" t="n">
        <v>67</v>
      </c>
      <c r="B717" t="n">
        <v>90</v>
      </c>
      <c r="C717" t="inlineStr">
        <is>
          <t xml:space="preserve">CONCLUIDO	</t>
        </is>
      </c>
      <c r="D717" t="n">
        <v>7.5885</v>
      </c>
      <c r="E717" t="n">
        <v>13.18</v>
      </c>
      <c r="F717" t="n">
        <v>10.51</v>
      </c>
      <c r="G717" t="n">
        <v>90.06999999999999</v>
      </c>
      <c r="H717" t="n">
        <v>1.56</v>
      </c>
      <c r="I717" t="n">
        <v>7</v>
      </c>
      <c r="J717" t="n">
        <v>202.29</v>
      </c>
      <c r="K717" t="n">
        <v>52.44</v>
      </c>
      <c r="L717" t="n">
        <v>17.75</v>
      </c>
      <c r="M717" t="n">
        <v>5</v>
      </c>
      <c r="N717" t="n">
        <v>42.1</v>
      </c>
      <c r="O717" t="n">
        <v>25183.06</v>
      </c>
      <c r="P717" t="n">
        <v>131.51</v>
      </c>
      <c r="Q717" t="n">
        <v>197.77</v>
      </c>
      <c r="R717" t="n">
        <v>31.06</v>
      </c>
      <c r="S717" t="n">
        <v>25.4</v>
      </c>
      <c r="T717" t="n">
        <v>1990.35</v>
      </c>
      <c r="U717" t="n">
        <v>0.82</v>
      </c>
      <c r="V717" t="n">
        <v>0.89</v>
      </c>
      <c r="W717" t="n">
        <v>2.95</v>
      </c>
      <c r="X717" t="n">
        <v>0.12</v>
      </c>
      <c r="Y717" t="n">
        <v>1</v>
      </c>
      <c r="Z717" t="n">
        <v>10</v>
      </c>
    </row>
    <row r="718">
      <c r="A718" t="n">
        <v>68</v>
      </c>
      <c r="B718" t="n">
        <v>90</v>
      </c>
      <c r="C718" t="inlineStr">
        <is>
          <t xml:space="preserve">CONCLUIDO	</t>
        </is>
      </c>
      <c r="D718" t="n">
        <v>7.5855</v>
      </c>
      <c r="E718" t="n">
        <v>13.18</v>
      </c>
      <c r="F718" t="n">
        <v>10.51</v>
      </c>
      <c r="G718" t="n">
        <v>90.12</v>
      </c>
      <c r="H718" t="n">
        <v>1.58</v>
      </c>
      <c r="I718" t="n">
        <v>7</v>
      </c>
      <c r="J718" t="n">
        <v>202.68</v>
      </c>
      <c r="K718" t="n">
        <v>52.44</v>
      </c>
      <c r="L718" t="n">
        <v>18</v>
      </c>
      <c r="M718" t="n">
        <v>5</v>
      </c>
      <c r="N718" t="n">
        <v>42.24</v>
      </c>
      <c r="O718" t="n">
        <v>25231.66</v>
      </c>
      <c r="P718" t="n">
        <v>131.32</v>
      </c>
      <c r="Q718" t="n">
        <v>197.77</v>
      </c>
      <c r="R718" t="n">
        <v>31.31</v>
      </c>
      <c r="S718" t="n">
        <v>25.4</v>
      </c>
      <c r="T718" t="n">
        <v>2114.06</v>
      </c>
      <c r="U718" t="n">
        <v>0.8100000000000001</v>
      </c>
      <c r="V718" t="n">
        <v>0.89</v>
      </c>
      <c r="W718" t="n">
        <v>2.95</v>
      </c>
      <c r="X718" t="n">
        <v>0.12</v>
      </c>
      <c r="Y718" t="n">
        <v>1</v>
      </c>
      <c r="Z718" t="n">
        <v>10</v>
      </c>
    </row>
    <row r="719">
      <c r="A719" t="n">
        <v>69</v>
      </c>
      <c r="B719" t="n">
        <v>90</v>
      </c>
      <c r="C719" t="inlineStr">
        <is>
          <t xml:space="preserve">CONCLUIDO	</t>
        </is>
      </c>
      <c r="D719" t="n">
        <v>7.5837</v>
      </c>
      <c r="E719" t="n">
        <v>13.19</v>
      </c>
      <c r="F719" t="n">
        <v>10.52</v>
      </c>
      <c r="G719" t="n">
        <v>90.14</v>
      </c>
      <c r="H719" t="n">
        <v>1.6</v>
      </c>
      <c r="I719" t="n">
        <v>7</v>
      </c>
      <c r="J719" t="n">
        <v>203.08</v>
      </c>
      <c r="K719" t="n">
        <v>52.44</v>
      </c>
      <c r="L719" t="n">
        <v>18.25</v>
      </c>
      <c r="M719" t="n">
        <v>5</v>
      </c>
      <c r="N719" t="n">
        <v>42.39</v>
      </c>
      <c r="O719" t="n">
        <v>25280.45</v>
      </c>
      <c r="P719" t="n">
        <v>131.03</v>
      </c>
      <c r="Q719" t="n">
        <v>197.77</v>
      </c>
      <c r="R719" t="n">
        <v>31.23</v>
      </c>
      <c r="S719" t="n">
        <v>25.4</v>
      </c>
      <c r="T719" t="n">
        <v>2073.85</v>
      </c>
      <c r="U719" t="n">
        <v>0.8100000000000001</v>
      </c>
      <c r="V719" t="n">
        <v>0.88</v>
      </c>
      <c r="W719" t="n">
        <v>2.95</v>
      </c>
      <c r="X719" t="n">
        <v>0.13</v>
      </c>
      <c r="Y719" t="n">
        <v>1</v>
      </c>
      <c r="Z719" t="n">
        <v>10</v>
      </c>
    </row>
    <row r="720">
      <c r="A720" t="n">
        <v>70</v>
      </c>
      <c r="B720" t="n">
        <v>90</v>
      </c>
      <c r="C720" t="inlineStr">
        <is>
          <t xml:space="preserve">CONCLUIDO	</t>
        </is>
      </c>
      <c r="D720" t="n">
        <v>7.5873</v>
      </c>
      <c r="E720" t="n">
        <v>13.18</v>
      </c>
      <c r="F720" t="n">
        <v>10.51</v>
      </c>
      <c r="G720" t="n">
        <v>90.09</v>
      </c>
      <c r="H720" t="n">
        <v>1.61</v>
      </c>
      <c r="I720" t="n">
        <v>7</v>
      </c>
      <c r="J720" t="n">
        <v>203.47</v>
      </c>
      <c r="K720" t="n">
        <v>52.44</v>
      </c>
      <c r="L720" t="n">
        <v>18.5</v>
      </c>
      <c r="M720" t="n">
        <v>5</v>
      </c>
      <c r="N720" t="n">
        <v>42.53</v>
      </c>
      <c r="O720" t="n">
        <v>25329.15</v>
      </c>
      <c r="P720" t="n">
        <v>130.59</v>
      </c>
      <c r="Q720" t="n">
        <v>197.77</v>
      </c>
      <c r="R720" t="n">
        <v>31.06</v>
      </c>
      <c r="S720" t="n">
        <v>25.4</v>
      </c>
      <c r="T720" t="n">
        <v>1992.77</v>
      </c>
      <c r="U720" t="n">
        <v>0.82</v>
      </c>
      <c r="V720" t="n">
        <v>0.89</v>
      </c>
      <c r="W720" t="n">
        <v>2.95</v>
      </c>
      <c r="X720" t="n">
        <v>0.12</v>
      </c>
      <c r="Y720" t="n">
        <v>1</v>
      </c>
      <c r="Z720" t="n">
        <v>10</v>
      </c>
    </row>
    <row r="721">
      <c r="A721" t="n">
        <v>71</v>
      </c>
      <c r="B721" t="n">
        <v>90</v>
      </c>
      <c r="C721" t="inlineStr">
        <is>
          <t xml:space="preserve">CONCLUIDO	</t>
        </is>
      </c>
      <c r="D721" t="n">
        <v>7.6202</v>
      </c>
      <c r="E721" t="n">
        <v>13.12</v>
      </c>
      <c r="F721" t="n">
        <v>10.49</v>
      </c>
      <c r="G721" t="n">
        <v>104.89</v>
      </c>
      <c r="H721" t="n">
        <v>1.63</v>
      </c>
      <c r="I721" t="n">
        <v>6</v>
      </c>
      <c r="J721" t="n">
        <v>203.87</v>
      </c>
      <c r="K721" t="n">
        <v>52.44</v>
      </c>
      <c r="L721" t="n">
        <v>18.75</v>
      </c>
      <c r="M721" t="n">
        <v>4</v>
      </c>
      <c r="N721" t="n">
        <v>42.68</v>
      </c>
      <c r="O721" t="n">
        <v>25377.91</v>
      </c>
      <c r="P721" t="n">
        <v>130.18</v>
      </c>
      <c r="Q721" t="n">
        <v>197.76</v>
      </c>
      <c r="R721" t="n">
        <v>30.48</v>
      </c>
      <c r="S721" t="n">
        <v>25.4</v>
      </c>
      <c r="T721" t="n">
        <v>1705.75</v>
      </c>
      <c r="U721" t="n">
        <v>0.83</v>
      </c>
      <c r="V721" t="n">
        <v>0.89</v>
      </c>
      <c r="W721" t="n">
        <v>2.95</v>
      </c>
      <c r="X721" t="n">
        <v>0.1</v>
      </c>
      <c r="Y721" t="n">
        <v>1</v>
      </c>
      <c r="Z721" t="n">
        <v>10</v>
      </c>
    </row>
    <row r="722">
      <c r="A722" t="n">
        <v>72</v>
      </c>
      <c r="B722" t="n">
        <v>90</v>
      </c>
      <c r="C722" t="inlineStr">
        <is>
          <t xml:space="preserve">CONCLUIDO	</t>
        </is>
      </c>
      <c r="D722" t="n">
        <v>7.6244</v>
      </c>
      <c r="E722" t="n">
        <v>13.12</v>
      </c>
      <c r="F722" t="n">
        <v>10.48</v>
      </c>
      <c r="G722" t="n">
        <v>104.82</v>
      </c>
      <c r="H722" t="n">
        <v>1.65</v>
      </c>
      <c r="I722" t="n">
        <v>6</v>
      </c>
      <c r="J722" t="n">
        <v>204.26</v>
      </c>
      <c r="K722" t="n">
        <v>52.44</v>
      </c>
      <c r="L722" t="n">
        <v>19</v>
      </c>
      <c r="M722" t="n">
        <v>4</v>
      </c>
      <c r="N722" t="n">
        <v>42.82</v>
      </c>
      <c r="O722" t="n">
        <v>25426.72</v>
      </c>
      <c r="P722" t="n">
        <v>130.1</v>
      </c>
      <c r="Q722" t="n">
        <v>197.75</v>
      </c>
      <c r="R722" t="n">
        <v>30.21</v>
      </c>
      <c r="S722" t="n">
        <v>25.4</v>
      </c>
      <c r="T722" t="n">
        <v>1570.44</v>
      </c>
      <c r="U722" t="n">
        <v>0.84</v>
      </c>
      <c r="V722" t="n">
        <v>0.89</v>
      </c>
      <c r="W722" t="n">
        <v>2.95</v>
      </c>
      <c r="X722" t="n">
        <v>0.09</v>
      </c>
      <c r="Y722" t="n">
        <v>1</v>
      </c>
      <c r="Z722" t="n">
        <v>10</v>
      </c>
    </row>
    <row r="723">
      <c r="A723" t="n">
        <v>73</v>
      </c>
      <c r="B723" t="n">
        <v>90</v>
      </c>
      <c r="C723" t="inlineStr">
        <is>
          <t xml:space="preserve">CONCLUIDO	</t>
        </is>
      </c>
      <c r="D723" t="n">
        <v>7.6223</v>
      </c>
      <c r="E723" t="n">
        <v>13.12</v>
      </c>
      <c r="F723" t="n">
        <v>10.49</v>
      </c>
      <c r="G723" t="n">
        <v>104.86</v>
      </c>
      <c r="H723" t="n">
        <v>1.67</v>
      </c>
      <c r="I723" t="n">
        <v>6</v>
      </c>
      <c r="J723" t="n">
        <v>204.66</v>
      </c>
      <c r="K723" t="n">
        <v>52.44</v>
      </c>
      <c r="L723" t="n">
        <v>19.25</v>
      </c>
      <c r="M723" t="n">
        <v>4</v>
      </c>
      <c r="N723" t="n">
        <v>42.97</v>
      </c>
      <c r="O723" t="n">
        <v>25475.58</v>
      </c>
      <c r="P723" t="n">
        <v>130.2</v>
      </c>
      <c r="Q723" t="n">
        <v>197.75</v>
      </c>
      <c r="R723" t="n">
        <v>30.39</v>
      </c>
      <c r="S723" t="n">
        <v>25.4</v>
      </c>
      <c r="T723" t="n">
        <v>1660.26</v>
      </c>
      <c r="U723" t="n">
        <v>0.84</v>
      </c>
      <c r="V723" t="n">
        <v>0.89</v>
      </c>
      <c r="W723" t="n">
        <v>2.95</v>
      </c>
      <c r="X723" t="n">
        <v>0.1</v>
      </c>
      <c r="Y723" t="n">
        <v>1</v>
      </c>
      <c r="Z723" t="n">
        <v>10</v>
      </c>
    </row>
    <row r="724">
      <c r="A724" t="n">
        <v>74</v>
      </c>
      <c r="B724" t="n">
        <v>90</v>
      </c>
      <c r="C724" t="inlineStr">
        <is>
          <t xml:space="preserve">CONCLUIDO	</t>
        </is>
      </c>
      <c r="D724" t="n">
        <v>7.6237</v>
      </c>
      <c r="E724" t="n">
        <v>13.12</v>
      </c>
      <c r="F724" t="n">
        <v>10.48</v>
      </c>
      <c r="G724" t="n">
        <v>104.83</v>
      </c>
      <c r="H724" t="n">
        <v>1.69</v>
      </c>
      <c r="I724" t="n">
        <v>6</v>
      </c>
      <c r="J724" t="n">
        <v>205.06</v>
      </c>
      <c r="K724" t="n">
        <v>52.44</v>
      </c>
      <c r="L724" t="n">
        <v>19.5</v>
      </c>
      <c r="M724" t="n">
        <v>4</v>
      </c>
      <c r="N724" t="n">
        <v>43.11</v>
      </c>
      <c r="O724" t="n">
        <v>25524.49</v>
      </c>
      <c r="P724" t="n">
        <v>130.4</v>
      </c>
      <c r="Q724" t="n">
        <v>197.79</v>
      </c>
      <c r="R724" t="n">
        <v>30.27</v>
      </c>
      <c r="S724" t="n">
        <v>25.4</v>
      </c>
      <c r="T724" t="n">
        <v>1600.96</v>
      </c>
      <c r="U724" t="n">
        <v>0.84</v>
      </c>
      <c r="V724" t="n">
        <v>0.89</v>
      </c>
      <c r="W724" t="n">
        <v>2.95</v>
      </c>
      <c r="X724" t="n">
        <v>0.09</v>
      </c>
      <c r="Y724" t="n">
        <v>1</v>
      </c>
      <c r="Z724" t="n">
        <v>10</v>
      </c>
    </row>
    <row r="725">
      <c r="A725" t="n">
        <v>75</v>
      </c>
      <c r="B725" t="n">
        <v>90</v>
      </c>
      <c r="C725" t="inlineStr">
        <is>
          <t xml:space="preserve">CONCLUIDO	</t>
        </is>
      </c>
      <c r="D725" t="n">
        <v>7.6207</v>
      </c>
      <c r="E725" t="n">
        <v>13.12</v>
      </c>
      <c r="F725" t="n">
        <v>10.49</v>
      </c>
      <c r="G725" t="n">
        <v>104.88</v>
      </c>
      <c r="H725" t="n">
        <v>1.71</v>
      </c>
      <c r="I725" t="n">
        <v>6</v>
      </c>
      <c r="J725" t="n">
        <v>205.45</v>
      </c>
      <c r="K725" t="n">
        <v>52.44</v>
      </c>
      <c r="L725" t="n">
        <v>19.75</v>
      </c>
      <c r="M725" t="n">
        <v>4</v>
      </c>
      <c r="N725" t="n">
        <v>43.26</v>
      </c>
      <c r="O725" t="n">
        <v>25573.44</v>
      </c>
      <c r="P725" t="n">
        <v>130.59</v>
      </c>
      <c r="Q725" t="n">
        <v>197.76</v>
      </c>
      <c r="R725" t="n">
        <v>30.46</v>
      </c>
      <c r="S725" t="n">
        <v>25.4</v>
      </c>
      <c r="T725" t="n">
        <v>1694.38</v>
      </c>
      <c r="U725" t="n">
        <v>0.83</v>
      </c>
      <c r="V725" t="n">
        <v>0.89</v>
      </c>
      <c r="W725" t="n">
        <v>2.95</v>
      </c>
      <c r="X725" t="n">
        <v>0.1</v>
      </c>
      <c r="Y725" t="n">
        <v>1</v>
      </c>
      <c r="Z725" t="n">
        <v>10</v>
      </c>
    </row>
    <row r="726">
      <c r="A726" t="n">
        <v>76</v>
      </c>
      <c r="B726" t="n">
        <v>90</v>
      </c>
      <c r="C726" t="inlineStr">
        <is>
          <t xml:space="preserve">CONCLUIDO	</t>
        </is>
      </c>
      <c r="D726" t="n">
        <v>7.6215</v>
      </c>
      <c r="E726" t="n">
        <v>13.12</v>
      </c>
      <c r="F726" t="n">
        <v>10.49</v>
      </c>
      <c r="G726" t="n">
        <v>104.87</v>
      </c>
      <c r="H726" t="n">
        <v>1.73</v>
      </c>
      <c r="I726" t="n">
        <v>6</v>
      </c>
      <c r="J726" t="n">
        <v>205.85</v>
      </c>
      <c r="K726" t="n">
        <v>52.44</v>
      </c>
      <c r="L726" t="n">
        <v>20</v>
      </c>
      <c r="M726" t="n">
        <v>4</v>
      </c>
      <c r="N726" t="n">
        <v>43.41</v>
      </c>
      <c r="O726" t="n">
        <v>25622.45</v>
      </c>
      <c r="P726" t="n">
        <v>130.71</v>
      </c>
      <c r="Q726" t="n">
        <v>197.76</v>
      </c>
      <c r="R726" t="n">
        <v>30.38</v>
      </c>
      <c r="S726" t="n">
        <v>25.4</v>
      </c>
      <c r="T726" t="n">
        <v>1656.91</v>
      </c>
      <c r="U726" t="n">
        <v>0.84</v>
      </c>
      <c r="V726" t="n">
        <v>0.89</v>
      </c>
      <c r="W726" t="n">
        <v>2.95</v>
      </c>
      <c r="X726" t="n">
        <v>0.1</v>
      </c>
      <c r="Y726" t="n">
        <v>1</v>
      </c>
      <c r="Z726" t="n">
        <v>10</v>
      </c>
    </row>
    <row r="727">
      <c r="A727" t="n">
        <v>77</v>
      </c>
      <c r="B727" t="n">
        <v>90</v>
      </c>
      <c r="C727" t="inlineStr">
        <is>
          <t xml:space="preserve">CONCLUIDO	</t>
        </is>
      </c>
      <c r="D727" t="n">
        <v>7.6278</v>
      </c>
      <c r="E727" t="n">
        <v>13.11</v>
      </c>
      <c r="F727" t="n">
        <v>10.48</v>
      </c>
      <c r="G727" t="n">
        <v>104.76</v>
      </c>
      <c r="H727" t="n">
        <v>1.74</v>
      </c>
      <c r="I727" t="n">
        <v>6</v>
      </c>
      <c r="J727" t="n">
        <v>206.25</v>
      </c>
      <c r="K727" t="n">
        <v>52.44</v>
      </c>
      <c r="L727" t="n">
        <v>20.25</v>
      </c>
      <c r="M727" t="n">
        <v>4</v>
      </c>
      <c r="N727" t="n">
        <v>43.56</v>
      </c>
      <c r="O727" t="n">
        <v>25671.51</v>
      </c>
      <c r="P727" t="n">
        <v>130.26</v>
      </c>
      <c r="Q727" t="n">
        <v>197.75</v>
      </c>
      <c r="R727" t="n">
        <v>30.1</v>
      </c>
      <c r="S727" t="n">
        <v>25.4</v>
      </c>
      <c r="T727" t="n">
        <v>1514.66</v>
      </c>
      <c r="U727" t="n">
        <v>0.84</v>
      </c>
      <c r="V727" t="n">
        <v>0.89</v>
      </c>
      <c r="W727" t="n">
        <v>2.95</v>
      </c>
      <c r="X727" t="n">
        <v>0.09</v>
      </c>
      <c r="Y727" t="n">
        <v>1</v>
      </c>
      <c r="Z727" t="n">
        <v>10</v>
      </c>
    </row>
    <row r="728">
      <c r="A728" t="n">
        <v>78</v>
      </c>
      <c r="B728" t="n">
        <v>90</v>
      </c>
      <c r="C728" t="inlineStr">
        <is>
          <t xml:space="preserve">CONCLUIDO	</t>
        </is>
      </c>
      <c r="D728" t="n">
        <v>7.6228</v>
      </c>
      <c r="E728" t="n">
        <v>13.12</v>
      </c>
      <c r="F728" t="n">
        <v>10.48</v>
      </c>
      <c r="G728" t="n">
        <v>104.85</v>
      </c>
      <c r="H728" t="n">
        <v>1.76</v>
      </c>
      <c r="I728" t="n">
        <v>6</v>
      </c>
      <c r="J728" t="n">
        <v>206.65</v>
      </c>
      <c r="K728" t="n">
        <v>52.44</v>
      </c>
      <c r="L728" t="n">
        <v>20.5</v>
      </c>
      <c r="M728" t="n">
        <v>4</v>
      </c>
      <c r="N728" t="n">
        <v>43.71</v>
      </c>
      <c r="O728" t="n">
        <v>25720.62</v>
      </c>
      <c r="P728" t="n">
        <v>130.48</v>
      </c>
      <c r="Q728" t="n">
        <v>197.75</v>
      </c>
      <c r="R728" t="n">
        <v>30.36</v>
      </c>
      <c r="S728" t="n">
        <v>25.4</v>
      </c>
      <c r="T728" t="n">
        <v>1644.62</v>
      </c>
      <c r="U728" t="n">
        <v>0.84</v>
      </c>
      <c r="V728" t="n">
        <v>0.89</v>
      </c>
      <c r="W728" t="n">
        <v>2.95</v>
      </c>
      <c r="X728" t="n">
        <v>0.09</v>
      </c>
      <c r="Y728" t="n">
        <v>1</v>
      </c>
      <c r="Z728" t="n">
        <v>10</v>
      </c>
    </row>
    <row r="729">
      <c r="A729" t="n">
        <v>79</v>
      </c>
      <c r="B729" t="n">
        <v>90</v>
      </c>
      <c r="C729" t="inlineStr">
        <is>
          <t xml:space="preserve">CONCLUIDO	</t>
        </is>
      </c>
      <c r="D729" t="n">
        <v>7.6229</v>
      </c>
      <c r="E729" t="n">
        <v>13.12</v>
      </c>
      <c r="F729" t="n">
        <v>10.48</v>
      </c>
      <c r="G729" t="n">
        <v>104.84</v>
      </c>
      <c r="H729" t="n">
        <v>1.78</v>
      </c>
      <c r="I729" t="n">
        <v>6</v>
      </c>
      <c r="J729" t="n">
        <v>207.05</v>
      </c>
      <c r="K729" t="n">
        <v>52.44</v>
      </c>
      <c r="L729" t="n">
        <v>20.75</v>
      </c>
      <c r="M729" t="n">
        <v>4</v>
      </c>
      <c r="N729" t="n">
        <v>43.85</v>
      </c>
      <c r="O729" t="n">
        <v>25769.78</v>
      </c>
      <c r="P729" t="n">
        <v>130.43</v>
      </c>
      <c r="Q729" t="n">
        <v>197.8</v>
      </c>
      <c r="R729" t="n">
        <v>30.33</v>
      </c>
      <c r="S729" t="n">
        <v>25.4</v>
      </c>
      <c r="T729" t="n">
        <v>1630.33</v>
      </c>
      <c r="U729" t="n">
        <v>0.84</v>
      </c>
      <c r="V729" t="n">
        <v>0.89</v>
      </c>
      <c r="W729" t="n">
        <v>2.95</v>
      </c>
      <c r="X729" t="n">
        <v>0.09</v>
      </c>
      <c r="Y729" t="n">
        <v>1</v>
      </c>
      <c r="Z729" t="n">
        <v>10</v>
      </c>
    </row>
    <row r="730">
      <c r="A730" t="n">
        <v>80</v>
      </c>
      <c r="B730" t="n">
        <v>90</v>
      </c>
      <c r="C730" t="inlineStr">
        <is>
          <t xml:space="preserve">CONCLUIDO	</t>
        </is>
      </c>
      <c r="D730" t="n">
        <v>7.621</v>
      </c>
      <c r="E730" t="n">
        <v>13.12</v>
      </c>
      <c r="F730" t="n">
        <v>10.49</v>
      </c>
      <c r="G730" t="n">
        <v>104.88</v>
      </c>
      <c r="H730" t="n">
        <v>1.8</v>
      </c>
      <c r="I730" t="n">
        <v>6</v>
      </c>
      <c r="J730" t="n">
        <v>207.45</v>
      </c>
      <c r="K730" t="n">
        <v>52.44</v>
      </c>
      <c r="L730" t="n">
        <v>21</v>
      </c>
      <c r="M730" t="n">
        <v>4</v>
      </c>
      <c r="N730" t="n">
        <v>44</v>
      </c>
      <c r="O730" t="n">
        <v>25818.99</v>
      </c>
      <c r="P730" t="n">
        <v>130.22</v>
      </c>
      <c r="Q730" t="n">
        <v>197.76</v>
      </c>
      <c r="R730" t="n">
        <v>30.4</v>
      </c>
      <c r="S730" t="n">
        <v>25.4</v>
      </c>
      <c r="T730" t="n">
        <v>1664.64</v>
      </c>
      <c r="U730" t="n">
        <v>0.84</v>
      </c>
      <c r="V730" t="n">
        <v>0.89</v>
      </c>
      <c r="W730" t="n">
        <v>2.95</v>
      </c>
      <c r="X730" t="n">
        <v>0.1</v>
      </c>
      <c r="Y730" t="n">
        <v>1</v>
      </c>
      <c r="Z730" t="n">
        <v>10</v>
      </c>
    </row>
    <row r="731">
      <c r="A731" t="n">
        <v>81</v>
      </c>
      <c r="B731" t="n">
        <v>90</v>
      </c>
      <c r="C731" t="inlineStr">
        <is>
          <t xml:space="preserve">CONCLUIDO	</t>
        </is>
      </c>
      <c r="D731" t="n">
        <v>7.62</v>
      </c>
      <c r="E731" t="n">
        <v>13.12</v>
      </c>
      <c r="F731" t="n">
        <v>10.49</v>
      </c>
      <c r="G731" t="n">
        <v>104.89</v>
      </c>
      <c r="H731" t="n">
        <v>1.82</v>
      </c>
      <c r="I731" t="n">
        <v>6</v>
      </c>
      <c r="J731" t="n">
        <v>207.84</v>
      </c>
      <c r="K731" t="n">
        <v>52.44</v>
      </c>
      <c r="L731" t="n">
        <v>21.25</v>
      </c>
      <c r="M731" t="n">
        <v>4</v>
      </c>
      <c r="N731" t="n">
        <v>44.15</v>
      </c>
      <c r="O731" t="n">
        <v>25868.26</v>
      </c>
      <c r="P731" t="n">
        <v>130.15</v>
      </c>
      <c r="Q731" t="n">
        <v>197.75</v>
      </c>
      <c r="R731" t="n">
        <v>30.4</v>
      </c>
      <c r="S731" t="n">
        <v>25.4</v>
      </c>
      <c r="T731" t="n">
        <v>1666.58</v>
      </c>
      <c r="U731" t="n">
        <v>0.84</v>
      </c>
      <c r="V731" t="n">
        <v>0.89</v>
      </c>
      <c r="W731" t="n">
        <v>2.95</v>
      </c>
      <c r="X731" t="n">
        <v>0.1</v>
      </c>
      <c r="Y731" t="n">
        <v>1</v>
      </c>
      <c r="Z731" t="n">
        <v>10</v>
      </c>
    </row>
    <row r="732">
      <c r="A732" t="n">
        <v>82</v>
      </c>
      <c r="B732" t="n">
        <v>90</v>
      </c>
      <c r="C732" t="inlineStr">
        <is>
          <t xml:space="preserve">CONCLUIDO	</t>
        </is>
      </c>
      <c r="D732" t="n">
        <v>7.621</v>
      </c>
      <c r="E732" t="n">
        <v>13.12</v>
      </c>
      <c r="F732" t="n">
        <v>10.49</v>
      </c>
      <c r="G732" t="n">
        <v>104.88</v>
      </c>
      <c r="H732" t="n">
        <v>1.83</v>
      </c>
      <c r="I732" t="n">
        <v>6</v>
      </c>
      <c r="J732" t="n">
        <v>208.24</v>
      </c>
      <c r="K732" t="n">
        <v>52.44</v>
      </c>
      <c r="L732" t="n">
        <v>21.5</v>
      </c>
      <c r="M732" t="n">
        <v>4</v>
      </c>
      <c r="N732" t="n">
        <v>44.3</v>
      </c>
      <c r="O732" t="n">
        <v>25917.57</v>
      </c>
      <c r="P732" t="n">
        <v>129.88</v>
      </c>
      <c r="Q732" t="n">
        <v>197.78</v>
      </c>
      <c r="R732" t="n">
        <v>30.44</v>
      </c>
      <c r="S732" t="n">
        <v>25.4</v>
      </c>
      <c r="T732" t="n">
        <v>1685.21</v>
      </c>
      <c r="U732" t="n">
        <v>0.83</v>
      </c>
      <c r="V732" t="n">
        <v>0.89</v>
      </c>
      <c r="W732" t="n">
        <v>2.95</v>
      </c>
      <c r="X732" t="n">
        <v>0.1</v>
      </c>
      <c r="Y732" t="n">
        <v>1</v>
      </c>
      <c r="Z732" t="n">
        <v>10</v>
      </c>
    </row>
    <row r="733">
      <c r="A733" t="n">
        <v>83</v>
      </c>
      <c r="B733" t="n">
        <v>90</v>
      </c>
      <c r="C733" t="inlineStr">
        <is>
          <t xml:space="preserve">CONCLUIDO	</t>
        </is>
      </c>
      <c r="D733" t="n">
        <v>7.6221</v>
      </c>
      <c r="E733" t="n">
        <v>13.12</v>
      </c>
      <c r="F733" t="n">
        <v>10.49</v>
      </c>
      <c r="G733" t="n">
        <v>104.86</v>
      </c>
      <c r="H733" t="n">
        <v>1.85</v>
      </c>
      <c r="I733" t="n">
        <v>6</v>
      </c>
      <c r="J733" t="n">
        <v>208.64</v>
      </c>
      <c r="K733" t="n">
        <v>52.44</v>
      </c>
      <c r="L733" t="n">
        <v>21.75</v>
      </c>
      <c r="M733" t="n">
        <v>4</v>
      </c>
      <c r="N733" t="n">
        <v>44.45</v>
      </c>
      <c r="O733" t="n">
        <v>25966.93</v>
      </c>
      <c r="P733" t="n">
        <v>129.56</v>
      </c>
      <c r="Q733" t="n">
        <v>197.75</v>
      </c>
      <c r="R733" t="n">
        <v>30.33</v>
      </c>
      <c r="S733" t="n">
        <v>25.4</v>
      </c>
      <c r="T733" t="n">
        <v>1630.43</v>
      </c>
      <c r="U733" t="n">
        <v>0.84</v>
      </c>
      <c r="V733" t="n">
        <v>0.89</v>
      </c>
      <c r="W733" t="n">
        <v>2.95</v>
      </c>
      <c r="X733" t="n">
        <v>0.1</v>
      </c>
      <c r="Y733" t="n">
        <v>1</v>
      </c>
      <c r="Z733" t="n">
        <v>10</v>
      </c>
    </row>
    <row r="734">
      <c r="A734" t="n">
        <v>84</v>
      </c>
      <c r="B734" t="n">
        <v>90</v>
      </c>
      <c r="C734" t="inlineStr">
        <is>
          <t xml:space="preserve">CONCLUIDO	</t>
        </is>
      </c>
      <c r="D734" t="n">
        <v>7.6205</v>
      </c>
      <c r="E734" t="n">
        <v>13.12</v>
      </c>
      <c r="F734" t="n">
        <v>10.49</v>
      </c>
      <c r="G734" t="n">
        <v>104.89</v>
      </c>
      <c r="H734" t="n">
        <v>1.87</v>
      </c>
      <c r="I734" t="n">
        <v>6</v>
      </c>
      <c r="J734" t="n">
        <v>209.05</v>
      </c>
      <c r="K734" t="n">
        <v>52.44</v>
      </c>
      <c r="L734" t="n">
        <v>22</v>
      </c>
      <c r="M734" t="n">
        <v>4</v>
      </c>
      <c r="N734" t="n">
        <v>44.6</v>
      </c>
      <c r="O734" t="n">
        <v>26016.35</v>
      </c>
      <c r="P734" t="n">
        <v>129.31</v>
      </c>
      <c r="Q734" t="n">
        <v>197.76</v>
      </c>
      <c r="R734" t="n">
        <v>30.37</v>
      </c>
      <c r="S734" t="n">
        <v>25.4</v>
      </c>
      <c r="T734" t="n">
        <v>1652.65</v>
      </c>
      <c r="U734" t="n">
        <v>0.84</v>
      </c>
      <c r="V734" t="n">
        <v>0.89</v>
      </c>
      <c r="W734" t="n">
        <v>2.95</v>
      </c>
      <c r="X734" t="n">
        <v>0.1</v>
      </c>
      <c r="Y734" t="n">
        <v>1</v>
      </c>
      <c r="Z734" t="n">
        <v>10</v>
      </c>
    </row>
    <row r="735">
      <c r="A735" t="n">
        <v>85</v>
      </c>
      <c r="B735" t="n">
        <v>90</v>
      </c>
      <c r="C735" t="inlineStr">
        <is>
          <t xml:space="preserve">CONCLUIDO	</t>
        </is>
      </c>
      <c r="D735" t="n">
        <v>7.621</v>
      </c>
      <c r="E735" t="n">
        <v>13.12</v>
      </c>
      <c r="F735" t="n">
        <v>10.49</v>
      </c>
      <c r="G735" t="n">
        <v>104.88</v>
      </c>
      <c r="H735" t="n">
        <v>1.89</v>
      </c>
      <c r="I735" t="n">
        <v>6</v>
      </c>
      <c r="J735" t="n">
        <v>209.45</v>
      </c>
      <c r="K735" t="n">
        <v>52.44</v>
      </c>
      <c r="L735" t="n">
        <v>22.25</v>
      </c>
      <c r="M735" t="n">
        <v>4</v>
      </c>
      <c r="N735" t="n">
        <v>44.75</v>
      </c>
      <c r="O735" t="n">
        <v>26065.82</v>
      </c>
      <c r="P735" t="n">
        <v>129.05</v>
      </c>
      <c r="Q735" t="n">
        <v>197.8</v>
      </c>
      <c r="R735" t="n">
        <v>30.4</v>
      </c>
      <c r="S735" t="n">
        <v>25.4</v>
      </c>
      <c r="T735" t="n">
        <v>1665.15</v>
      </c>
      <c r="U735" t="n">
        <v>0.84</v>
      </c>
      <c r="V735" t="n">
        <v>0.89</v>
      </c>
      <c r="W735" t="n">
        <v>2.95</v>
      </c>
      <c r="X735" t="n">
        <v>0.1</v>
      </c>
      <c r="Y735" t="n">
        <v>1</v>
      </c>
      <c r="Z735" t="n">
        <v>10</v>
      </c>
    </row>
    <row r="736">
      <c r="A736" t="n">
        <v>86</v>
      </c>
      <c r="B736" t="n">
        <v>90</v>
      </c>
      <c r="C736" t="inlineStr">
        <is>
          <t xml:space="preserve">CONCLUIDO	</t>
        </is>
      </c>
      <c r="D736" t="n">
        <v>7.6252</v>
      </c>
      <c r="E736" t="n">
        <v>13.11</v>
      </c>
      <c r="F736" t="n">
        <v>10.48</v>
      </c>
      <c r="G736" t="n">
        <v>104.81</v>
      </c>
      <c r="H736" t="n">
        <v>1.9</v>
      </c>
      <c r="I736" t="n">
        <v>6</v>
      </c>
      <c r="J736" t="n">
        <v>209.85</v>
      </c>
      <c r="K736" t="n">
        <v>52.44</v>
      </c>
      <c r="L736" t="n">
        <v>22.5</v>
      </c>
      <c r="M736" t="n">
        <v>4</v>
      </c>
      <c r="N736" t="n">
        <v>44.91</v>
      </c>
      <c r="O736" t="n">
        <v>26115.34</v>
      </c>
      <c r="P736" t="n">
        <v>128.54</v>
      </c>
      <c r="Q736" t="n">
        <v>197.75</v>
      </c>
      <c r="R736" t="n">
        <v>30.23</v>
      </c>
      <c r="S736" t="n">
        <v>25.4</v>
      </c>
      <c r="T736" t="n">
        <v>1582.73</v>
      </c>
      <c r="U736" t="n">
        <v>0.84</v>
      </c>
      <c r="V736" t="n">
        <v>0.89</v>
      </c>
      <c r="W736" t="n">
        <v>2.95</v>
      </c>
      <c r="X736" t="n">
        <v>0.09</v>
      </c>
      <c r="Y736" t="n">
        <v>1</v>
      </c>
      <c r="Z736" t="n">
        <v>10</v>
      </c>
    </row>
    <row r="737">
      <c r="A737" t="n">
        <v>87</v>
      </c>
      <c r="B737" t="n">
        <v>90</v>
      </c>
      <c r="C737" t="inlineStr">
        <is>
          <t xml:space="preserve">CONCLUIDO	</t>
        </is>
      </c>
      <c r="D737" t="n">
        <v>7.6174</v>
      </c>
      <c r="E737" t="n">
        <v>13.13</v>
      </c>
      <c r="F737" t="n">
        <v>10.49</v>
      </c>
      <c r="G737" t="n">
        <v>104.94</v>
      </c>
      <c r="H737" t="n">
        <v>1.92</v>
      </c>
      <c r="I737" t="n">
        <v>6</v>
      </c>
      <c r="J737" t="n">
        <v>210.25</v>
      </c>
      <c r="K737" t="n">
        <v>52.44</v>
      </c>
      <c r="L737" t="n">
        <v>22.75</v>
      </c>
      <c r="M737" t="n">
        <v>4</v>
      </c>
      <c r="N737" t="n">
        <v>45.06</v>
      </c>
      <c r="O737" t="n">
        <v>26164.91</v>
      </c>
      <c r="P737" t="n">
        <v>128.15</v>
      </c>
      <c r="Q737" t="n">
        <v>197.76</v>
      </c>
      <c r="R737" t="n">
        <v>30.67</v>
      </c>
      <c r="S737" t="n">
        <v>25.4</v>
      </c>
      <c r="T737" t="n">
        <v>1798.56</v>
      </c>
      <c r="U737" t="n">
        <v>0.83</v>
      </c>
      <c r="V737" t="n">
        <v>0.89</v>
      </c>
      <c r="W737" t="n">
        <v>2.95</v>
      </c>
      <c r="X737" t="n">
        <v>0.1</v>
      </c>
      <c r="Y737" t="n">
        <v>1</v>
      </c>
      <c r="Z737" t="n">
        <v>10</v>
      </c>
    </row>
    <row r="738">
      <c r="A738" t="n">
        <v>88</v>
      </c>
      <c r="B738" t="n">
        <v>90</v>
      </c>
      <c r="C738" t="inlineStr">
        <is>
          <t xml:space="preserve">CONCLUIDO	</t>
        </is>
      </c>
      <c r="D738" t="n">
        <v>7.649</v>
      </c>
      <c r="E738" t="n">
        <v>13.07</v>
      </c>
      <c r="F738" t="n">
        <v>10.48</v>
      </c>
      <c r="G738" t="n">
        <v>125.7</v>
      </c>
      <c r="H738" t="n">
        <v>1.94</v>
      </c>
      <c r="I738" t="n">
        <v>5</v>
      </c>
      <c r="J738" t="n">
        <v>210.65</v>
      </c>
      <c r="K738" t="n">
        <v>52.44</v>
      </c>
      <c r="L738" t="n">
        <v>23</v>
      </c>
      <c r="M738" t="n">
        <v>3</v>
      </c>
      <c r="N738" t="n">
        <v>45.21</v>
      </c>
      <c r="O738" t="n">
        <v>26214.54</v>
      </c>
      <c r="P738" t="n">
        <v>127.9</v>
      </c>
      <c r="Q738" t="n">
        <v>197.76</v>
      </c>
      <c r="R738" t="n">
        <v>30.01</v>
      </c>
      <c r="S738" t="n">
        <v>25.4</v>
      </c>
      <c r="T738" t="n">
        <v>1476.85</v>
      </c>
      <c r="U738" t="n">
        <v>0.85</v>
      </c>
      <c r="V738" t="n">
        <v>0.89</v>
      </c>
      <c r="W738" t="n">
        <v>2.95</v>
      </c>
      <c r="X738" t="n">
        <v>0.09</v>
      </c>
      <c r="Y738" t="n">
        <v>1</v>
      </c>
      <c r="Z738" t="n">
        <v>10</v>
      </c>
    </row>
    <row r="739">
      <c r="A739" t="n">
        <v>89</v>
      </c>
      <c r="B739" t="n">
        <v>90</v>
      </c>
      <c r="C739" t="inlineStr">
        <is>
          <t xml:space="preserve">CONCLUIDO	</t>
        </is>
      </c>
      <c r="D739" t="n">
        <v>7.648</v>
      </c>
      <c r="E739" t="n">
        <v>13.08</v>
      </c>
      <c r="F739" t="n">
        <v>10.48</v>
      </c>
      <c r="G739" t="n">
        <v>125.72</v>
      </c>
      <c r="H739" t="n">
        <v>1.96</v>
      </c>
      <c r="I739" t="n">
        <v>5</v>
      </c>
      <c r="J739" t="n">
        <v>211.05</v>
      </c>
      <c r="K739" t="n">
        <v>52.44</v>
      </c>
      <c r="L739" t="n">
        <v>23.25</v>
      </c>
      <c r="M739" t="n">
        <v>3</v>
      </c>
      <c r="N739" t="n">
        <v>45.36</v>
      </c>
      <c r="O739" t="n">
        <v>26264.21</v>
      </c>
      <c r="P739" t="n">
        <v>128.22</v>
      </c>
      <c r="Q739" t="n">
        <v>197.75</v>
      </c>
      <c r="R739" t="n">
        <v>30.15</v>
      </c>
      <c r="S739" t="n">
        <v>25.4</v>
      </c>
      <c r="T739" t="n">
        <v>1543.88</v>
      </c>
      <c r="U739" t="n">
        <v>0.84</v>
      </c>
      <c r="V739" t="n">
        <v>0.89</v>
      </c>
      <c r="W739" t="n">
        <v>2.95</v>
      </c>
      <c r="X739" t="n">
        <v>0.09</v>
      </c>
      <c r="Y739" t="n">
        <v>1</v>
      </c>
      <c r="Z739" t="n">
        <v>10</v>
      </c>
    </row>
    <row r="740">
      <c r="A740" t="n">
        <v>90</v>
      </c>
      <c r="B740" t="n">
        <v>90</v>
      </c>
      <c r="C740" t="inlineStr">
        <is>
          <t xml:space="preserve">CONCLUIDO	</t>
        </is>
      </c>
      <c r="D740" t="n">
        <v>7.6459</v>
      </c>
      <c r="E740" t="n">
        <v>13.08</v>
      </c>
      <c r="F740" t="n">
        <v>10.48</v>
      </c>
      <c r="G740" t="n">
        <v>125.77</v>
      </c>
      <c r="H740" t="n">
        <v>1.97</v>
      </c>
      <c r="I740" t="n">
        <v>5</v>
      </c>
      <c r="J740" t="n">
        <v>211.46</v>
      </c>
      <c r="K740" t="n">
        <v>52.44</v>
      </c>
      <c r="L740" t="n">
        <v>23.5</v>
      </c>
      <c r="M740" t="n">
        <v>3</v>
      </c>
      <c r="N740" t="n">
        <v>45.52</v>
      </c>
      <c r="O740" t="n">
        <v>26313.94</v>
      </c>
      <c r="P740" t="n">
        <v>128.45</v>
      </c>
      <c r="Q740" t="n">
        <v>197.76</v>
      </c>
      <c r="R740" t="n">
        <v>30.18</v>
      </c>
      <c r="S740" t="n">
        <v>25.4</v>
      </c>
      <c r="T740" t="n">
        <v>1560.35</v>
      </c>
      <c r="U740" t="n">
        <v>0.84</v>
      </c>
      <c r="V740" t="n">
        <v>0.89</v>
      </c>
      <c r="W740" t="n">
        <v>2.95</v>
      </c>
      <c r="X740" t="n">
        <v>0.09</v>
      </c>
      <c r="Y740" t="n">
        <v>1</v>
      </c>
      <c r="Z740" t="n">
        <v>10</v>
      </c>
    </row>
    <row r="741">
      <c r="A741" t="n">
        <v>91</v>
      </c>
      <c r="B741" t="n">
        <v>90</v>
      </c>
      <c r="C741" t="inlineStr">
        <is>
          <t xml:space="preserve">CONCLUIDO	</t>
        </is>
      </c>
      <c r="D741" t="n">
        <v>7.6487</v>
      </c>
      <c r="E741" t="n">
        <v>13.07</v>
      </c>
      <c r="F741" t="n">
        <v>10.48</v>
      </c>
      <c r="G741" t="n">
        <v>125.71</v>
      </c>
      <c r="H741" t="n">
        <v>1.99</v>
      </c>
      <c r="I741" t="n">
        <v>5</v>
      </c>
      <c r="J741" t="n">
        <v>211.86</v>
      </c>
      <c r="K741" t="n">
        <v>52.44</v>
      </c>
      <c r="L741" t="n">
        <v>23.75</v>
      </c>
      <c r="M741" t="n">
        <v>3</v>
      </c>
      <c r="N741" t="n">
        <v>45.67</v>
      </c>
      <c r="O741" t="n">
        <v>26363.73</v>
      </c>
      <c r="P741" t="n">
        <v>128.39</v>
      </c>
      <c r="Q741" t="n">
        <v>197.75</v>
      </c>
      <c r="R741" t="n">
        <v>30.08</v>
      </c>
      <c r="S741" t="n">
        <v>25.4</v>
      </c>
      <c r="T741" t="n">
        <v>1510.79</v>
      </c>
      <c r="U741" t="n">
        <v>0.84</v>
      </c>
      <c r="V741" t="n">
        <v>0.89</v>
      </c>
      <c r="W741" t="n">
        <v>2.95</v>
      </c>
      <c r="X741" t="n">
        <v>0.09</v>
      </c>
      <c r="Y741" t="n">
        <v>1</v>
      </c>
      <c r="Z741" t="n">
        <v>10</v>
      </c>
    </row>
    <row r="742">
      <c r="A742" t="n">
        <v>92</v>
      </c>
      <c r="B742" t="n">
        <v>90</v>
      </c>
      <c r="C742" t="inlineStr">
        <is>
          <t xml:space="preserve">CONCLUIDO	</t>
        </is>
      </c>
      <c r="D742" t="n">
        <v>7.6529</v>
      </c>
      <c r="E742" t="n">
        <v>13.07</v>
      </c>
      <c r="F742" t="n">
        <v>10.47</v>
      </c>
      <c r="G742" t="n">
        <v>125.62</v>
      </c>
      <c r="H742" t="n">
        <v>2.01</v>
      </c>
      <c r="I742" t="n">
        <v>5</v>
      </c>
      <c r="J742" t="n">
        <v>212.27</v>
      </c>
      <c r="K742" t="n">
        <v>52.44</v>
      </c>
      <c r="L742" t="n">
        <v>24</v>
      </c>
      <c r="M742" t="n">
        <v>3</v>
      </c>
      <c r="N742" t="n">
        <v>45.82</v>
      </c>
      <c r="O742" t="n">
        <v>26413.56</v>
      </c>
      <c r="P742" t="n">
        <v>128.34</v>
      </c>
      <c r="Q742" t="n">
        <v>197.76</v>
      </c>
      <c r="R742" t="n">
        <v>29.85</v>
      </c>
      <c r="S742" t="n">
        <v>25.4</v>
      </c>
      <c r="T742" t="n">
        <v>1397.12</v>
      </c>
      <c r="U742" t="n">
        <v>0.85</v>
      </c>
      <c r="V742" t="n">
        <v>0.89</v>
      </c>
      <c r="W742" t="n">
        <v>2.95</v>
      </c>
      <c r="X742" t="n">
        <v>0.08</v>
      </c>
      <c r="Y742" t="n">
        <v>1</v>
      </c>
      <c r="Z742" t="n">
        <v>10</v>
      </c>
    </row>
    <row r="743">
      <c r="A743" t="n">
        <v>93</v>
      </c>
      <c r="B743" t="n">
        <v>90</v>
      </c>
      <c r="C743" t="inlineStr">
        <is>
          <t xml:space="preserve">CONCLUIDO	</t>
        </is>
      </c>
      <c r="D743" t="n">
        <v>7.6516</v>
      </c>
      <c r="E743" t="n">
        <v>13.07</v>
      </c>
      <c r="F743" t="n">
        <v>10.47</v>
      </c>
      <c r="G743" t="n">
        <v>125.65</v>
      </c>
      <c r="H743" t="n">
        <v>2.03</v>
      </c>
      <c r="I743" t="n">
        <v>5</v>
      </c>
      <c r="J743" t="n">
        <v>212.67</v>
      </c>
      <c r="K743" t="n">
        <v>52.44</v>
      </c>
      <c r="L743" t="n">
        <v>24.25</v>
      </c>
      <c r="M743" t="n">
        <v>3</v>
      </c>
      <c r="N743" t="n">
        <v>45.98</v>
      </c>
      <c r="O743" t="n">
        <v>26463.45</v>
      </c>
      <c r="P743" t="n">
        <v>128.53</v>
      </c>
      <c r="Q743" t="n">
        <v>197.75</v>
      </c>
      <c r="R743" t="n">
        <v>30</v>
      </c>
      <c r="S743" t="n">
        <v>25.4</v>
      </c>
      <c r="T743" t="n">
        <v>1469.03</v>
      </c>
      <c r="U743" t="n">
        <v>0.85</v>
      </c>
      <c r="V743" t="n">
        <v>0.89</v>
      </c>
      <c r="W743" t="n">
        <v>2.94</v>
      </c>
      <c r="X743" t="n">
        <v>0.08</v>
      </c>
      <c r="Y743" t="n">
        <v>1</v>
      </c>
      <c r="Z743" t="n">
        <v>10</v>
      </c>
    </row>
    <row r="744">
      <c r="A744" t="n">
        <v>94</v>
      </c>
      <c r="B744" t="n">
        <v>90</v>
      </c>
      <c r="C744" t="inlineStr">
        <is>
          <t xml:space="preserve">CONCLUIDO	</t>
        </is>
      </c>
      <c r="D744" t="n">
        <v>7.6539</v>
      </c>
      <c r="E744" t="n">
        <v>13.07</v>
      </c>
      <c r="F744" t="n">
        <v>10.47</v>
      </c>
      <c r="G744" t="n">
        <v>125.6</v>
      </c>
      <c r="H744" t="n">
        <v>2.04</v>
      </c>
      <c r="I744" t="n">
        <v>5</v>
      </c>
      <c r="J744" t="n">
        <v>213.08</v>
      </c>
      <c r="K744" t="n">
        <v>52.44</v>
      </c>
      <c r="L744" t="n">
        <v>24.5</v>
      </c>
      <c r="M744" t="n">
        <v>3</v>
      </c>
      <c r="N744" t="n">
        <v>46.13</v>
      </c>
      <c r="O744" t="n">
        <v>26513.39</v>
      </c>
      <c r="P744" t="n">
        <v>128.51</v>
      </c>
      <c r="Q744" t="n">
        <v>197.75</v>
      </c>
      <c r="R744" t="n">
        <v>29.76</v>
      </c>
      <c r="S744" t="n">
        <v>25.4</v>
      </c>
      <c r="T744" t="n">
        <v>1348.83</v>
      </c>
      <c r="U744" t="n">
        <v>0.85</v>
      </c>
      <c r="V744" t="n">
        <v>0.89</v>
      </c>
      <c r="W744" t="n">
        <v>2.95</v>
      </c>
      <c r="X744" t="n">
        <v>0.08</v>
      </c>
      <c r="Y744" t="n">
        <v>1</v>
      </c>
      <c r="Z744" t="n">
        <v>10</v>
      </c>
    </row>
    <row r="745">
      <c r="A745" t="n">
        <v>95</v>
      </c>
      <c r="B745" t="n">
        <v>90</v>
      </c>
      <c r="C745" t="inlineStr">
        <is>
          <t xml:space="preserve">CONCLUIDO	</t>
        </is>
      </c>
      <c r="D745" t="n">
        <v>7.6549</v>
      </c>
      <c r="E745" t="n">
        <v>13.06</v>
      </c>
      <c r="F745" t="n">
        <v>10.47</v>
      </c>
      <c r="G745" t="n">
        <v>125.58</v>
      </c>
      <c r="H745" t="n">
        <v>2.06</v>
      </c>
      <c r="I745" t="n">
        <v>5</v>
      </c>
      <c r="J745" t="n">
        <v>213.48</v>
      </c>
      <c r="K745" t="n">
        <v>52.44</v>
      </c>
      <c r="L745" t="n">
        <v>24.75</v>
      </c>
      <c r="M745" t="n">
        <v>3</v>
      </c>
      <c r="N745" t="n">
        <v>46.29</v>
      </c>
      <c r="O745" t="n">
        <v>26563.39</v>
      </c>
      <c r="P745" t="n">
        <v>128.46</v>
      </c>
      <c r="Q745" t="n">
        <v>197.75</v>
      </c>
      <c r="R745" t="n">
        <v>29.72</v>
      </c>
      <c r="S745" t="n">
        <v>25.4</v>
      </c>
      <c r="T745" t="n">
        <v>1333.48</v>
      </c>
      <c r="U745" t="n">
        <v>0.85</v>
      </c>
      <c r="V745" t="n">
        <v>0.89</v>
      </c>
      <c r="W745" t="n">
        <v>2.95</v>
      </c>
      <c r="X745" t="n">
        <v>0.08</v>
      </c>
      <c r="Y745" t="n">
        <v>1</v>
      </c>
      <c r="Z745" t="n">
        <v>10</v>
      </c>
    </row>
    <row r="746">
      <c r="A746" t="n">
        <v>96</v>
      </c>
      <c r="B746" t="n">
        <v>90</v>
      </c>
      <c r="C746" t="inlineStr">
        <is>
          <t xml:space="preserve">CONCLUIDO	</t>
        </is>
      </c>
      <c r="D746" t="n">
        <v>7.6529</v>
      </c>
      <c r="E746" t="n">
        <v>13.07</v>
      </c>
      <c r="F746" t="n">
        <v>10.47</v>
      </c>
      <c r="G746" t="n">
        <v>125.62</v>
      </c>
      <c r="H746" t="n">
        <v>2.08</v>
      </c>
      <c r="I746" t="n">
        <v>5</v>
      </c>
      <c r="J746" t="n">
        <v>213.89</v>
      </c>
      <c r="K746" t="n">
        <v>52.44</v>
      </c>
      <c r="L746" t="n">
        <v>25</v>
      </c>
      <c r="M746" t="n">
        <v>3</v>
      </c>
      <c r="N746" t="n">
        <v>46.44</v>
      </c>
      <c r="O746" t="n">
        <v>26613.43</v>
      </c>
      <c r="P746" t="n">
        <v>128.49</v>
      </c>
      <c r="Q746" t="n">
        <v>197.75</v>
      </c>
      <c r="R746" t="n">
        <v>29.86</v>
      </c>
      <c r="S746" t="n">
        <v>25.4</v>
      </c>
      <c r="T746" t="n">
        <v>1400.86</v>
      </c>
      <c r="U746" t="n">
        <v>0.85</v>
      </c>
      <c r="V746" t="n">
        <v>0.89</v>
      </c>
      <c r="W746" t="n">
        <v>2.95</v>
      </c>
      <c r="X746" t="n">
        <v>0.08</v>
      </c>
      <c r="Y746" t="n">
        <v>1</v>
      </c>
      <c r="Z746" t="n">
        <v>10</v>
      </c>
    </row>
    <row r="747">
      <c r="A747" t="n">
        <v>97</v>
      </c>
      <c r="B747" t="n">
        <v>90</v>
      </c>
      <c r="C747" t="inlineStr">
        <is>
          <t xml:space="preserve">CONCLUIDO	</t>
        </is>
      </c>
      <c r="D747" t="n">
        <v>7.6532</v>
      </c>
      <c r="E747" t="n">
        <v>13.07</v>
      </c>
      <c r="F747" t="n">
        <v>10.47</v>
      </c>
      <c r="G747" t="n">
        <v>125.62</v>
      </c>
      <c r="H747" t="n">
        <v>2.09</v>
      </c>
      <c r="I747" t="n">
        <v>5</v>
      </c>
      <c r="J747" t="n">
        <v>214.29</v>
      </c>
      <c r="K747" t="n">
        <v>52.44</v>
      </c>
      <c r="L747" t="n">
        <v>25.25</v>
      </c>
      <c r="M747" t="n">
        <v>3</v>
      </c>
      <c r="N747" t="n">
        <v>46.6</v>
      </c>
      <c r="O747" t="n">
        <v>26663.54</v>
      </c>
      <c r="P747" t="n">
        <v>128.5</v>
      </c>
      <c r="Q747" t="n">
        <v>197.75</v>
      </c>
      <c r="R747" t="n">
        <v>29.88</v>
      </c>
      <c r="S747" t="n">
        <v>25.4</v>
      </c>
      <c r="T747" t="n">
        <v>1411.98</v>
      </c>
      <c r="U747" t="n">
        <v>0.85</v>
      </c>
      <c r="V747" t="n">
        <v>0.89</v>
      </c>
      <c r="W747" t="n">
        <v>2.95</v>
      </c>
      <c r="X747" t="n">
        <v>0.08</v>
      </c>
      <c r="Y747" t="n">
        <v>1</v>
      </c>
      <c r="Z747" t="n">
        <v>10</v>
      </c>
    </row>
    <row r="748">
      <c r="A748" t="n">
        <v>98</v>
      </c>
      <c r="B748" t="n">
        <v>90</v>
      </c>
      <c r="C748" t="inlineStr">
        <is>
          <t xml:space="preserve">CONCLUIDO	</t>
        </is>
      </c>
      <c r="D748" t="n">
        <v>7.6518</v>
      </c>
      <c r="E748" t="n">
        <v>13.07</v>
      </c>
      <c r="F748" t="n">
        <v>10.47</v>
      </c>
      <c r="G748" t="n">
        <v>125.65</v>
      </c>
      <c r="H748" t="n">
        <v>2.11</v>
      </c>
      <c r="I748" t="n">
        <v>5</v>
      </c>
      <c r="J748" t="n">
        <v>214.7</v>
      </c>
      <c r="K748" t="n">
        <v>52.44</v>
      </c>
      <c r="L748" t="n">
        <v>25.5</v>
      </c>
      <c r="M748" t="n">
        <v>3</v>
      </c>
      <c r="N748" t="n">
        <v>46.76</v>
      </c>
      <c r="O748" t="n">
        <v>26713.69</v>
      </c>
      <c r="P748" t="n">
        <v>128.42</v>
      </c>
      <c r="Q748" t="n">
        <v>197.75</v>
      </c>
      <c r="R748" t="n">
        <v>29.9</v>
      </c>
      <c r="S748" t="n">
        <v>25.4</v>
      </c>
      <c r="T748" t="n">
        <v>1422.95</v>
      </c>
      <c r="U748" t="n">
        <v>0.85</v>
      </c>
      <c r="V748" t="n">
        <v>0.89</v>
      </c>
      <c r="W748" t="n">
        <v>2.95</v>
      </c>
      <c r="X748" t="n">
        <v>0.08</v>
      </c>
      <c r="Y748" t="n">
        <v>1</v>
      </c>
      <c r="Z748" t="n">
        <v>10</v>
      </c>
    </row>
    <row r="749">
      <c r="A749" t="n">
        <v>99</v>
      </c>
      <c r="B749" t="n">
        <v>90</v>
      </c>
      <c r="C749" t="inlineStr">
        <is>
          <t xml:space="preserve">CONCLUIDO	</t>
        </is>
      </c>
      <c r="D749" t="n">
        <v>7.6521</v>
      </c>
      <c r="E749" t="n">
        <v>13.07</v>
      </c>
      <c r="F749" t="n">
        <v>10.47</v>
      </c>
      <c r="G749" t="n">
        <v>125.64</v>
      </c>
      <c r="H749" t="n">
        <v>2.13</v>
      </c>
      <c r="I749" t="n">
        <v>5</v>
      </c>
      <c r="J749" t="n">
        <v>215.11</v>
      </c>
      <c r="K749" t="n">
        <v>52.44</v>
      </c>
      <c r="L749" t="n">
        <v>25.75</v>
      </c>
      <c r="M749" t="n">
        <v>3</v>
      </c>
      <c r="N749" t="n">
        <v>46.91</v>
      </c>
      <c r="O749" t="n">
        <v>26763.9</v>
      </c>
      <c r="P749" t="n">
        <v>128.31</v>
      </c>
      <c r="Q749" t="n">
        <v>197.75</v>
      </c>
      <c r="R749" t="n">
        <v>29.84</v>
      </c>
      <c r="S749" t="n">
        <v>25.4</v>
      </c>
      <c r="T749" t="n">
        <v>1389.66</v>
      </c>
      <c r="U749" t="n">
        <v>0.85</v>
      </c>
      <c r="V749" t="n">
        <v>0.89</v>
      </c>
      <c r="W749" t="n">
        <v>2.95</v>
      </c>
      <c r="X749" t="n">
        <v>0.08</v>
      </c>
      <c r="Y749" t="n">
        <v>1</v>
      </c>
      <c r="Z749" t="n">
        <v>10</v>
      </c>
    </row>
    <row r="750">
      <c r="A750" t="n">
        <v>100</v>
      </c>
      <c r="B750" t="n">
        <v>90</v>
      </c>
      <c r="C750" t="inlineStr">
        <is>
          <t xml:space="preserve">CONCLUIDO	</t>
        </is>
      </c>
      <c r="D750" t="n">
        <v>7.6531</v>
      </c>
      <c r="E750" t="n">
        <v>13.07</v>
      </c>
      <c r="F750" t="n">
        <v>10.47</v>
      </c>
      <c r="G750" t="n">
        <v>125.62</v>
      </c>
      <c r="H750" t="n">
        <v>2.14</v>
      </c>
      <c r="I750" t="n">
        <v>5</v>
      </c>
      <c r="J750" t="n">
        <v>215.51</v>
      </c>
      <c r="K750" t="n">
        <v>52.44</v>
      </c>
      <c r="L750" t="n">
        <v>26</v>
      </c>
      <c r="M750" t="n">
        <v>3</v>
      </c>
      <c r="N750" t="n">
        <v>47.07</v>
      </c>
      <c r="O750" t="n">
        <v>26814.17</v>
      </c>
      <c r="P750" t="n">
        <v>128.28</v>
      </c>
      <c r="Q750" t="n">
        <v>197.79</v>
      </c>
      <c r="R750" t="n">
        <v>29.83</v>
      </c>
      <c r="S750" t="n">
        <v>25.4</v>
      </c>
      <c r="T750" t="n">
        <v>1384.5</v>
      </c>
      <c r="U750" t="n">
        <v>0.85</v>
      </c>
      <c r="V750" t="n">
        <v>0.89</v>
      </c>
      <c r="W750" t="n">
        <v>2.95</v>
      </c>
      <c r="X750" t="n">
        <v>0.08</v>
      </c>
      <c r="Y750" t="n">
        <v>1</v>
      </c>
      <c r="Z750" t="n">
        <v>10</v>
      </c>
    </row>
    <row r="751">
      <c r="A751" t="n">
        <v>101</v>
      </c>
      <c r="B751" t="n">
        <v>90</v>
      </c>
      <c r="C751" t="inlineStr">
        <is>
          <t xml:space="preserve">CONCLUIDO	</t>
        </is>
      </c>
      <c r="D751" t="n">
        <v>7.6552</v>
      </c>
      <c r="E751" t="n">
        <v>13.06</v>
      </c>
      <c r="F751" t="n">
        <v>10.46</v>
      </c>
      <c r="G751" t="n">
        <v>125.58</v>
      </c>
      <c r="H751" t="n">
        <v>2.16</v>
      </c>
      <c r="I751" t="n">
        <v>5</v>
      </c>
      <c r="J751" t="n">
        <v>215.92</v>
      </c>
      <c r="K751" t="n">
        <v>52.44</v>
      </c>
      <c r="L751" t="n">
        <v>26.25</v>
      </c>
      <c r="M751" t="n">
        <v>3</v>
      </c>
      <c r="N751" t="n">
        <v>47.23</v>
      </c>
      <c r="O751" t="n">
        <v>26864.49</v>
      </c>
      <c r="P751" t="n">
        <v>128.06</v>
      </c>
      <c r="Q751" t="n">
        <v>197.75</v>
      </c>
      <c r="R751" t="n">
        <v>29.72</v>
      </c>
      <c r="S751" t="n">
        <v>25.4</v>
      </c>
      <c r="T751" t="n">
        <v>1328.84</v>
      </c>
      <c r="U751" t="n">
        <v>0.85</v>
      </c>
      <c r="V751" t="n">
        <v>0.89</v>
      </c>
      <c r="W751" t="n">
        <v>2.95</v>
      </c>
      <c r="X751" t="n">
        <v>0.07000000000000001</v>
      </c>
      <c r="Y751" t="n">
        <v>1</v>
      </c>
      <c r="Z751" t="n">
        <v>10</v>
      </c>
    </row>
    <row r="752">
      <c r="A752" t="n">
        <v>102</v>
      </c>
      <c r="B752" t="n">
        <v>90</v>
      </c>
      <c r="C752" t="inlineStr">
        <is>
          <t xml:space="preserve">CONCLUIDO	</t>
        </is>
      </c>
      <c r="D752" t="n">
        <v>7.6555</v>
      </c>
      <c r="E752" t="n">
        <v>13.06</v>
      </c>
      <c r="F752" t="n">
        <v>10.46</v>
      </c>
      <c r="G752" t="n">
        <v>125.57</v>
      </c>
      <c r="H752" t="n">
        <v>2.18</v>
      </c>
      <c r="I752" t="n">
        <v>5</v>
      </c>
      <c r="J752" t="n">
        <v>216.33</v>
      </c>
      <c r="K752" t="n">
        <v>52.44</v>
      </c>
      <c r="L752" t="n">
        <v>26.5</v>
      </c>
      <c r="M752" t="n">
        <v>3</v>
      </c>
      <c r="N752" t="n">
        <v>47.39</v>
      </c>
      <c r="O752" t="n">
        <v>26914.86</v>
      </c>
      <c r="P752" t="n">
        <v>127.83</v>
      </c>
      <c r="Q752" t="n">
        <v>197.75</v>
      </c>
      <c r="R752" t="n">
        <v>29.77</v>
      </c>
      <c r="S752" t="n">
        <v>25.4</v>
      </c>
      <c r="T752" t="n">
        <v>1357.59</v>
      </c>
      <c r="U752" t="n">
        <v>0.85</v>
      </c>
      <c r="V752" t="n">
        <v>0.89</v>
      </c>
      <c r="W752" t="n">
        <v>2.94</v>
      </c>
      <c r="X752" t="n">
        <v>0.07000000000000001</v>
      </c>
      <c r="Y752" t="n">
        <v>1</v>
      </c>
      <c r="Z752" t="n">
        <v>10</v>
      </c>
    </row>
    <row r="753">
      <c r="A753" t="n">
        <v>103</v>
      </c>
      <c r="B753" t="n">
        <v>90</v>
      </c>
      <c r="C753" t="inlineStr">
        <is>
          <t xml:space="preserve">CONCLUIDO	</t>
        </is>
      </c>
      <c r="D753" t="n">
        <v>7.656</v>
      </c>
      <c r="E753" t="n">
        <v>13.06</v>
      </c>
      <c r="F753" t="n">
        <v>10.46</v>
      </c>
      <c r="G753" t="n">
        <v>125.56</v>
      </c>
      <c r="H753" t="n">
        <v>2.19</v>
      </c>
      <c r="I753" t="n">
        <v>5</v>
      </c>
      <c r="J753" t="n">
        <v>216.74</v>
      </c>
      <c r="K753" t="n">
        <v>52.44</v>
      </c>
      <c r="L753" t="n">
        <v>26.75</v>
      </c>
      <c r="M753" t="n">
        <v>3</v>
      </c>
      <c r="N753" t="n">
        <v>47.55</v>
      </c>
      <c r="O753" t="n">
        <v>26965.29</v>
      </c>
      <c r="P753" t="n">
        <v>127.61</v>
      </c>
      <c r="Q753" t="n">
        <v>197.75</v>
      </c>
      <c r="R753" t="n">
        <v>29.61</v>
      </c>
      <c r="S753" t="n">
        <v>25.4</v>
      </c>
      <c r="T753" t="n">
        <v>1276.71</v>
      </c>
      <c r="U753" t="n">
        <v>0.86</v>
      </c>
      <c r="V753" t="n">
        <v>0.89</v>
      </c>
      <c r="W753" t="n">
        <v>2.95</v>
      </c>
      <c r="X753" t="n">
        <v>0.07000000000000001</v>
      </c>
      <c r="Y753" t="n">
        <v>1</v>
      </c>
      <c r="Z753" t="n">
        <v>10</v>
      </c>
    </row>
    <row r="754">
      <c r="A754" t="n">
        <v>104</v>
      </c>
      <c r="B754" t="n">
        <v>90</v>
      </c>
      <c r="C754" t="inlineStr">
        <is>
          <t xml:space="preserve">CONCLUIDO	</t>
        </is>
      </c>
      <c r="D754" t="n">
        <v>7.6547</v>
      </c>
      <c r="E754" t="n">
        <v>13.06</v>
      </c>
      <c r="F754" t="n">
        <v>10.47</v>
      </c>
      <c r="G754" t="n">
        <v>125.59</v>
      </c>
      <c r="H754" t="n">
        <v>2.21</v>
      </c>
      <c r="I754" t="n">
        <v>5</v>
      </c>
      <c r="J754" t="n">
        <v>217.15</v>
      </c>
      <c r="K754" t="n">
        <v>52.44</v>
      </c>
      <c r="L754" t="n">
        <v>27</v>
      </c>
      <c r="M754" t="n">
        <v>3</v>
      </c>
      <c r="N754" t="n">
        <v>47.71</v>
      </c>
      <c r="O754" t="n">
        <v>27015.77</v>
      </c>
      <c r="P754" t="n">
        <v>127.48</v>
      </c>
      <c r="Q754" t="n">
        <v>197.81</v>
      </c>
      <c r="R754" t="n">
        <v>29.67</v>
      </c>
      <c r="S754" t="n">
        <v>25.4</v>
      </c>
      <c r="T754" t="n">
        <v>1304.32</v>
      </c>
      <c r="U754" t="n">
        <v>0.86</v>
      </c>
      <c r="V754" t="n">
        <v>0.89</v>
      </c>
      <c r="W754" t="n">
        <v>2.95</v>
      </c>
      <c r="X754" t="n">
        <v>0.08</v>
      </c>
      <c r="Y754" t="n">
        <v>1</v>
      </c>
      <c r="Z754" t="n">
        <v>10</v>
      </c>
    </row>
    <row r="755">
      <c r="A755" t="n">
        <v>105</v>
      </c>
      <c r="B755" t="n">
        <v>90</v>
      </c>
      <c r="C755" t="inlineStr">
        <is>
          <t xml:space="preserve">CONCLUIDO	</t>
        </is>
      </c>
      <c r="D755" t="n">
        <v>7.6579</v>
      </c>
      <c r="E755" t="n">
        <v>13.06</v>
      </c>
      <c r="F755" t="n">
        <v>10.46</v>
      </c>
      <c r="G755" t="n">
        <v>125.52</v>
      </c>
      <c r="H755" t="n">
        <v>2.23</v>
      </c>
      <c r="I755" t="n">
        <v>5</v>
      </c>
      <c r="J755" t="n">
        <v>217.56</v>
      </c>
      <c r="K755" t="n">
        <v>52.44</v>
      </c>
      <c r="L755" t="n">
        <v>27.25</v>
      </c>
      <c r="M755" t="n">
        <v>3</v>
      </c>
      <c r="N755" t="n">
        <v>47.87</v>
      </c>
      <c r="O755" t="n">
        <v>27066.31</v>
      </c>
      <c r="P755" t="n">
        <v>127.1</v>
      </c>
      <c r="Q755" t="n">
        <v>197.75</v>
      </c>
      <c r="R755" t="n">
        <v>29.54</v>
      </c>
      <c r="S755" t="n">
        <v>25.4</v>
      </c>
      <c r="T755" t="n">
        <v>1241.14</v>
      </c>
      <c r="U755" t="n">
        <v>0.86</v>
      </c>
      <c r="V755" t="n">
        <v>0.89</v>
      </c>
      <c r="W755" t="n">
        <v>2.95</v>
      </c>
      <c r="X755" t="n">
        <v>0.07000000000000001</v>
      </c>
      <c r="Y755" t="n">
        <v>1</v>
      </c>
      <c r="Z755" t="n">
        <v>10</v>
      </c>
    </row>
    <row r="756">
      <c r="A756" t="n">
        <v>106</v>
      </c>
      <c r="B756" t="n">
        <v>90</v>
      </c>
      <c r="C756" t="inlineStr">
        <is>
          <t xml:space="preserve">CONCLUIDO	</t>
        </is>
      </c>
      <c r="D756" t="n">
        <v>7.6565</v>
      </c>
      <c r="E756" t="n">
        <v>13.06</v>
      </c>
      <c r="F756" t="n">
        <v>10.46</v>
      </c>
      <c r="G756" t="n">
        <v>125.55</v>
      </c>
      <c r="H756" t="n">
        <v>2.24</v>
      </c>
      <c r="I756" t="n">
        <v>5</v>
      </c>
      <c r="J756" t="n">
        <v>217.97</v>
      </c>
      <c r="K756" t="n">
        <v>52.44</v>
      </c>
      <c r="L756" t="n">
        <v>27.5</v>
      </c>
      <c r="M756" t="n">
        <v>3</v>
      </c>
      <c r="N756" t="n">
        <v>48.03</v>
      </c>
      <c r="O756" t="n">
        <v>27116.91</v>
      </c>
      <c r="P756" t="n">
        <v>126.99</v>
      </c>
      <c r="Q756" t="n">
        <v>197.75</v>
      </c>
      <c r="R756" t="n">
        <v>29.59</v>
      </c>
      <c r="S756" t="n">
        <v>25.4</v>
      </c>
      <c r="T756" t="n">
        <v>1264.42</v>
      </c>
      <c r="U756" t="n">
        <v>0.86</v>
      </c>
      <c r="V756" t="n">
        <v>0.89</v>
      </c>
      <c r="W756" t="n">
        <v>2.95</v>
      </c>
      <c r="X756" t="n">
        <v>0.07000000000000001</v>
      </c>
      <c r="Y756" t="n">
        <v>1</v>
      </c>
      <c r="Z756" t="n">
        <v>10</v>
      </c>
    </row>
    <row r="757">
      <c r="A757" t="n">
        <v>107</v>
      </c>
      <c r="B757" t="n">
        <v>90</v>
      </c>
      <c r="C757" t="inlineStr">
        <is>
          <t xml:space="preserve">CONCLUIDO	</t>
        </is>
      </c>
      <c r="D757" t="n">
        <v>7.656</v>
      </c>
      <c r="E757" t="n">
        <v>13.06</v>
      </c>
      <c r="F757" t="n">
        <v>10.46</v>
      </c>
      <c r="G757" t="n">
        <v>125.56</v>
      </c>
      <c r="H757" t="n">
        <v>2.26</v>
      </c>
      <c r="I757" t="n">
        <v>5</v>
      </c>
      <c r="J757" t="n">
        <v>218.38</v>
      </c>
      <c r="K757" t="n">
        <v>52.44</v>
      </c>
      <c r="L757" t="n">
        <v>27.75</v>
      </c>
      <c r="M757" t="n">
        <v>3</v>
      </c>
      <c r="N757" t="n">
        <v>48.19</v>
      </c>
      <c r="O757" t="n">
        <v>27167.55</v>
      </c>
      <c r="P757" t="n">
        <v>126.46</v>
      </c>
      <c r="Q757" t="n">
        <v>197.75</v>
      </c>
      <c r="R757" t="n">
        <v>29.61</v>
      </c>
      <c r="S757" t="n">
        <v>25.4</v>
      </c>
      <c r="T757" t="n">
        <v>1276.36</v>
      </c>
      <c r="U757" t="n">
        <v>0.86</v>
      </c>
      <c r="V757" t="n">
        <v>0.89</v>
      </c>
      <c r="W757" t="n">
        <v>2.95</v>
      </c>
      <c r="X757" t="n">
        <v>0.07000000000000001</v>
      </c>
      <c r="Y757" t="n">
        <v>1</v>
      </c>
      <c r="Z757" t="n">
        <v>10</v>
      </c>
    </row>
    <row r="758">
      <c r="A758" t="n">
        <v>108</v>
      </c>
      <c r="B758" t="n">
        <v>90</v>
      </c>
      <c r="C758" t="inlineStr">
        <is>
          <t xml:space="preserve">CONCLUIDO	</t>
        </is>
      </c>
      <c r="D758" t="n">
        <v>7.6579</v>
      </c>
      <c r="E758" t="n">
        <v>13.06</v>
      </c>
      <c r="F758" t="n">
        <v>10.46</v>
      </c>
      <c r="G758" t="n">
        <v>125.52</v>
      </c>
      <c r="H758" t="n">
        <v>2.27</v>
      </c>
      <c r="I758" t="n">
        <v>5</v>
      </c>
      <c r="J758" t="n">
        <v>218.79</v>
      </c>
      <c r="K758" t="n">
        <v>52.44</v>
      </c>
      <c r="L758" t="n">
        <v>28</v>
      </c>
      <c r="M758" t="n">
        <v>3</v>
      </c>
      <c r="N758" t="n">
        <v>48.35</v>
      </c>
      <c r="O758" t="n">
        <v>27218.26</v>
      </c>
      <c r="P758" t="n">
        <v>125.98</v>
      </c>
      <c r="Q758" t="n">
        <v>197.75</v>
      </c>
      <c r="R758" t="n">
        <v>29.57</v>
      </c>
      <c r="S758" t="n">
        <v>25.4</v>
      </c>
      <c r="T758" t="n">
        <v>1258.5</v>
      </c>
      <c r="U758" t="n">
        <v>0.86</v>
      </c>
      <c r="V758" t="n">
        <v>0.89</v>
      </c>
      <c r="W758" t="n">
        <v>2.95</v>
      </c>
      <c r="X758" t="n">
        <v>0.07000000000000001</v>
      </c>
      <c r="Y758" t="n">
        <v>1</v>
      </c>
      <c r="Z758" t="n">
        <v>10</v>
      </c>
    </row>
    <row r="759">
      <c r="A759" t="n">
        <v>109</v>
      </c>
      <c r="B759" t="n">
        <v>90</v>
      </c>
      <c r="C759" t="inlineStr">
        <is>
          <t xml:space="preserve">CONCLUIDO	</t>
        </is>
      </c>
      <c r="D759" t="n">
        <v>7.6552</v>
      </c>
      <c r="E759" t="n">
        <v>13.06</v>
      </c>
      <c r="F759" t="n">
        <v>10.46</v>
      </c>
      <c r="G759" t="n">
        <v>125.58</v>
      </c>
      <c r="H759" t="n">
        <v>2.29</v>
      </c>
      <c r="I759" t="n">
        <v>5</v>
      </c>
      <c r="J759" t="n">
        <v>219.2</v>
      </c>
      <c r="K759" t="n">
        <v>52.44</v>
      </c>
      <c r="L759" t="n">
        <v>28.25</v>
      </c>
      <c r="M759" t="n">
        <v>3</v>
      </c>
      <c r="N759" t="n">
        <v>48.51</v>
      </c>
      <c r="O759" t="n">
        <v>27269.02</v>
      </c>
      <c r="P759" t="n">
        <v>125.89</v>
      </c>
      <c r="Q759" t="n">
        <v>197.75</v>
      </c>
      <c r="R759" t="n">
        <v>29.72</v>
      </c>
      <c r="S759" t="n">
        <v>25.4</v>
      </c>
      <c r="T759" t="n">
        <v>1331.21</v>
      </c>
      <c r="U759" t="n">
        <v>0.85</v>
      </c>
      <c r="V759" t="n">
        <v>0.89</v>
      </c>
      <c r="W759" t="n">
        <v>2.95</v>
      </c>
      <c r="X759" t="n">
        <v>0.07000000000000001</v>
      </c>
      <c r="Y759" t="n">
        <v>1</v>
      </c>
      <c r="Z759" t="n">
        <v>10</v>
      </c>
    </row>
    <row r="760">
      <c r="A760" t="n">
        <v>110</v>
      </c>
      <c r="B760" t="n">
        <v>90</v>
      </c>
      <c r="C760" t="inlineStr">
        <is>
          <t xml:space="preserve">CONCLUIDO	</t>
        </is>
      </c>
      <c r="D760" t="n">
        <v>7.6524</v>
      </c>
      <c r="E760" t="n">
        <v>13.07</v>
      </c>
      <c r="F760" t="n">
        <v>10.47</v>
      </c>
      <c r="G760" t="n">
        <v>125.63</v>
      </c>
      <c r="H760" t="n">
        <v>2.31</v>
      </c>
      <c r="I760" t="n">
        <v>5</v>
      </c>
      <c r="J760" t="n">
        <v>219.61</v>
      </c>
      <c r="K760" t="n">
        <v>52.44</v>
      </c>
      <c r="L760" t="n">
        <v>28.5</v>
      </c>
      <c r="M760" t="n">
        <v>3</v>
      </c>
      <c r="N760" t="n">
        <v>48.67</v>
      </c>
      <c r="O760" t="n">
        <v>27319.84</v>
      </c>
      <c r="P760" t="n">
        <v>125.77</v>
      </c>
      <c r="Q760" t="n">
        <v>197.75</v>
      </c>
      <c r="R760" t="n">
        <v>29.86</v>
      </c>
      <c r="S760" t="n">
        <v>25.4</v>
      </c>
      <c r="T760" t="n">
        <v>1400.81</v>
      </c>
      <c r="U760" t="n">
        <v>0.85</v>
      </c>
      <c r="V760" t="n">
        <v>0.89</v>
      </c>
      <c r="W760" t="n">
        <v>2.95</v>
      </c>
      <c r="X760" t="n">
        <v>0.08</v>
      </c>
      <c r="Y760" t="n">
        <v>1</v>
      </c>
      <c r="Z760" t="n">
        <v>10</v>
      </c>
    </row>
    <row r="761">
      <c r="A761" t="n">
        <v>111</v>
      </c>
      <c r="B761" t="n">
        <v>90</v>
      </c>
      <c r="C761" t="inlineStr">
        <is>
          <t xml:space="preserve">CONCLUIDO	</t>
        </is>
      </c>
      <c r="D761" t="n">
        <v>7.6524</v>
      </c>
      <c r="E761" t="n">
        <v>13.07</v>
      </c>
      <c r="F761" t="n">
        <v>10.47</v>
      </c>
      <c r="G761" t="n">
        <v>125.63</v>
      </c>
      <c r="H761" t="n">
        <v>2.32</v>
      </c>
      <c r="I761" t="n">
        <v>5</v>
      </c>
      <c r="J761" t="n">
        <v>220.03</v>
      </c>
      <c r="K761" t="n">
        <v>52.44</v>
      </c>
      <c r="L761" t="n">
        <v>28.75</v>
      </c>
      <c r="M761" t="n">
        <v>3</v>
      </c>
      <c r="N761" t="n">
        <v>48.83</v>
      </c>
      <c r="O761" t="n">
        <v>27370.71</v>
      </c>
      <c r="P761" t="n">
        <v>125.61</v>
      </c>
      <c r="Q761" t="n">
        <v>197.75</v>
      </c>
      <c r="R761" t="n">
        <v>29.86</v>
      </c>
      <c r="S761" t="n">
        <v>25.4</v>
      </c>
      <c r="T761" t="n">
        <v>1401.62</v>
      </c>
      <c r="U761" t="n">
        <v>0.85</v>
      </c>
      <c r="V761" t="n">
        <v>0.89</v>
      </c>
      <c r="W761" t="n">
        <v>2.95</v>
      </c>
      <c r="X761" t="n">
        <v>0.08</v>
      </c>
      <c r="Y761" t="n">
        <v>1</v>
      </c>
      <c r="Z761" t="n">
        <v>10</v>
      </c>
    </row>
    <row r="762">
      <c r="A762" t="n">
        <v>112</v>
      </c>
      <c r="B762" t="n">
        <v>90</v>
      </c>
      <c r="C762" t="inlineStr">
        <is>
          <t xml:space="preserve">CONCLUIDO	</t>
        </is>
      </c>
      <c r="D762" t="n">
        <v>7.6521</v>
      </c>
      <c r="E762" t="n">
        <v>13.07</v>
      </c>
      <c r="F762" t="n">
        <v>10.47</v>
      </c>
      <c r="G762" t="n">
        <v>125.64</v>
      </c>
      <c r="H762" t="n">
        <v>2.34</v>
      </c>
      <c r="I762" t="n">
        <v>5</v>
      </c>
      <c r="J762" t="n">
        <v>220.44</v>
      </c>
      <c r="K762" t="n">
        <v>52.44</v>
      </c>
      <c r="L762" t="n">
        <v>29</v>
      </c>
      <c r="M762" t="n">
        <v>3</v>
      </c>
      <c r="N762" t="n">
        <v>49</v>
      </c>
      <c r="O762" t="n">
        <v>27421.64</v>
      </c>
      <c r="P762" t="n">
        <v>125.11</v>
      </c>
      <c r="Q762" t="n">
        <v>197.75</v>
      </c>
      <c r="R762" t="n">
        <v>29.77</v>
      </c>
      <c r="S762" t="n">
        <v>25.4</v>
      </c>
      <c r="T762" t="n">
        <v>1355.53</v>
      </c>
      <c r="U762" t="n">
        <v>0.85</v>
      </c>
      <c r="V762" t="n">
        <v>0.89</v>
      </c>
      <c r="W762" t="n">
        <v>2.95</v>
      </c>
      <c r="X762" t="n">
        <v>0.08</v>
      </c>
      <c r="Y762" t="n">
        <v>1</v>
      </c>
      <c r="Z762" t="n">
        <v>10</v>
      </c>
    </row>
    <row r="763">
      <c r="A763" t="n">
        <v>113</v>
      </c>
      <c r="B763" t="n">
        <v>90</v>
      </c>
      <c r="C763" t="inlineStr">
        <is>
          <t xml:space="preserve">CONCLUIDO	</t>
        </is>
      </c>
      <c r="D763" t="n">
        <v>7.655</v>
      </c>
      <c r="E763" t="n">
        <v>13.06</v>
      </c>
      <c r="F763" t="n">
        <v>10.46</v>
      </c>
      <c r="G763" t="n">
        <v>125.58</v>
      </c>
      <c r="H763" t="n">
        <v>2.35</v>
      </c>
      <c r="I763" t="n">
        <v>5</v>
      </c>
      <c r="J763" t="n">
        <v>220.85</v>
      </c>
      <c r="K763" t="n">
        <v>52.44</v>
      </c>
      <c r="L763" t="n">
        <v>29.25</v>
      </c>
      <c r="M763" t="n">
        <v>3</v>
      </c>
      <c r="N763" t="n">
        <v>49.16</v>
      </c>
      <c r="O763" t="n">
        <v>27472.63</v>
      </c>
      <c r="P763" t="n">
        <v>124.68</v>
      </c>
      <c r="Q763" t="n">
        <v>197.76</v>
      </c>
      <c r="R763" t="n">
        <v>29.75</v>
      </c>
      <c r="S763" t="n">
        <v>25.4</v>
      </c>
      <c r="T763" t="n">
        <v>1345.61</v>
      </c>
      <c r="U763" t="n">
        <v>0.85</v>
      </c>
      <c r="V763" t="n">
        <v>0.89</v>
      </c>
      <c r="W763" t="n">
        <v>2.95</v>
      </c>
      <c r="X763" t="n">
        <v>0.07000000000000001</v>
      </c>
      <c r="Y763" t="n">
        <v>1</v>
      </c>
      <c r="Z763" t="n">
        <v>10</v>
      </c>
    </row>
    <row r="764">
      <c r="A764" t="n">
        <v>114</v>
      </c>
      <c r="B764" t="n">
        <v>90</v>
      </c>
      <c r="C764" t="inlineStr">
        <is>
          <t xml:space="preserve">CONCLUIDO	</t>
        </is>
      </c>
      <c r="D764" t="n">
        <v>7.6535</v>
      </c>
      <c r="E764" t="n">
        <v>13.07</v>
      </c>
      <c r="F764" t="n">
        <v>10.47</v>
      </c>
      <c r="G764" t="n">
        <v>125.61</v>
      </c>
      <c r="H764" t="n">
        <v>2.37</v>
      </c>
      <c r="I764" t="n">
        <v>5</v>
      </c>
      <c r="J764" t="n">
        <v>221.27</v>
      </c>
      <c r="K764" t="n">
        <v>52.44</v>
      </c>
      <c r="L764" t="n">
        <v>29.5</v>
      </c>
      <c r="M764" t="n">
        <v>3</v>
      </c>
      <c r="N764" t="n">
        <v>49.32</v>
      </c>
      <c r="O764" t="n">
        <v>27523.67</v>
      </c>
      <c r="P764" t="n">
        <v>124.62</v>
      </c>
      <c r="Q764" t="n">
        <v>197.77</v>
      </c>
      <c r="R764" t="n">
        <v>29.74</v>
      </c>
      <c r="S764" t="n">
        <v>25.4</v>
      </c>
      <c r="T764" t="n">
        <v>1339.71</v>
      </c>
      <c r="U764" t="n">
        <v>0.85</v>
      </c>
      <c r="V764" t="n">
        <v>0.89</v>
      </c>
      <c r="W764" t="n">
        <v>2.95</v>
      </c>
      <c r="X764" t="n">
        <v>0.08</v>
      </c>
      <c r="Y764" t="n">
        <v>1</v>
      </c>
      <c r="Z764" t="n">
        <v>10</v>
      </c>
    </row>
    <row r="765">
      <c r="A765" t="n">
        <v>115</v>
      </c>
      <c r="B765" t="n">
        <v>90</v>
      </c>
      <c r="C765" t="inlineStr">
        <is>
          <t xml:space="preserve">CONCLUIDO	</t>
        </is>
      </c>
      <c r="D765" t="n">
        <v>7.6892</v>
      </c>
      <c r="E765" t="n">
        <v>13.01</v>
      </c>
      <c r="F765" t="n">
        <v>10.44</v>
      </c>
      <c r="G765" t="n">
        <v>156.64</v>
      </c>
      <c r="H765" t="n">
        <v>2.39</v>
      </c>
      <c r="I765" t="n">
        <v>4</v>
      </c>
      <c r="J765" t="n">
        <v>221.68</v>
      </c>
      <c r="K765" t="n">
        <v>52.44</v>
      </c>
      <c r="L765" t="n">
        <v>29.75</v>
      </c>
      <c r="M765" t="n">
        <v>2</v>
      </c>
      <c r="N765" t="n">
        <v>49.49</v>
      </c>
      <c r="O765" t="n">
        <v>27574.77</v>
      </c>
      <c r="P765" t="n">
        <v>124.21</v>
      </c>
      <c r="Q765" t="n">
        <v>197.76</v>
      </c>
      <c r="R765" t="n">
        <v>29.02</v>
      </c>
      <c r="S765" t="n">
        <v>25.4</v>
      </c>
      <c r="T765" t="n">
        <v>986.9299999999999</v>
      </c>
      <c r="U765" t="n">
        <v>0.88</v>
      </c>
      <c r="V765" t="n">
        <v>0.89</v>
      </c>
      <c r="W765" t="n">
        <v>2.94</v>
      </c>
      <c r="X765" t="n">
        <v>0.05</v>
      </c>
      <c r="Y765" t="n">
        <v>1</v>
      </c>
      <c r="Z765" t="n">
        <v>10</v>
      </c>
    </row>
    <row r="766">
      <c r="A766" t="n">
        <v>116</v>
      </c>
      <c r="B766" t="n">
        <v>90</v>
      </c>
      <c r="C766" t="inlineStr">
        <is>
          <t xml:space="preserve">CONCLUIDO	</t>
        </is>
      </c>
      <c r="D766" t="n">
        <v>7.691</v>
      </c>
      <c r="E766" t="n">
        <v>13</v>
      </c>
      <c r="F766" t="n">
        <v>10.44</v>
      </c>
      <c r="G766" t="n">
        <v>156.59</v>
      </c>
      <c r="H766" t="n">
        <v>2.4</v>
      </c>
      <c r="I766" t="n">
        <v>4</v>
      </c>
      <c r="J766" t="n">
        <v>222.1</v>
      </c>
      <c r="K766" t="n">
        <v>52.44</v>
      </c>
      <c r="L766" t="n">
        <v>30</v>
      </c>
      <c r="M766" t="n">
        <v>2</v>
      </c>
      <c r="N766" t="n">
        <v>49.65</v>
      </c>
      <c r="O766" t="n">
        <v>27625.93</v>
      </c>
      <c r="P766" t="n">
        <v>124.42</v>
      </c>
      <c r="Q766" t="n">
        <v>197.75</v>
      </c>
      <c r="R766" t="n">
        <v>28.9</v>
      </c>
      <c r="S766" t="n">
        <v>25.4</v>
      </c>
      <c r="T766" t="n">
        <v>923.6</v>
      </c>
      <c r="U766" t="n">
        <v>0.88</v>
      </c>
      <c r="V766" t="n">
        <v>0.89</v>
      </c>
      <c r="W766" t="n">
        <v>2.94</v>
      </c>
      <c r="X766" t="n">
        <v>0.05</v>
      </c>
      <c r="Y766" t="n">
        <v>1</v>
      </c>
      <c r="Z766" t="n">
        <v>10</v>
      </c>
    </row>
    <row r="767">
      <c r="A767" t="n">
        <v>117</v>
      </c>
      <c r="B767" t="n">
        <v>90</v>
      </c>
      <c r="C767" t="inlineStr">
        <is>
          <t xml:space="preserve">CONCLUIDO	</t>
        </is>
      </c>
      <c r="D767" t="n">
        <v>7.6879</v>
      </c>
      <c r="E767" t="n">
        <v>13.01</v>
      </c>
      <c r="F767" t="n">
        <v>10.44</v>
      </c>
      <c r="G767" t="n">
        <v>156.67</v>
      </c>
      <c r="H767" t="n">
        <v>2.42</v>
      </c>
      <c r="I767" t="n">
        <v>4</v>
      </c>
      <c r="J767" t="n">
        <v>222.51</v>
      </c>
      <c r="K767" t="n">
        <v>52.44</v>
      </c>
      <c r="L767" t="n">
        <v>30.25</v>
      </c>
      <c r="M767" t="n">
        <v>2</v>
      </c>
      <c r="N767" t="n">
        <v>49.82</v>
      </c>
      <c r="O767" t="n">
        <v>27677.27</v>
      </c>
      <c r="P767" t="n">
        <v>124.6</v>
      </c>
      <c r="Q767" t="n">
        <v>197.75</v>
      </c>
      <c r="R767" t="n">
        <v>29.08</v>
      </c>
      <c r="S767" t="n">
        <v>25.4</v>
      </c>
      <c r="T767" t="n">
        <v>1016.56</v>
      </c>
      <c r="U767" t="n">
        <v>0.87</v>
      </c>
      <c r="V767" t="n">
        <v>0.89</v>
      </c>
      <c r="W767" t="n">
        <v>2.95</v>
      </c>
      <c r="X767" t="n">
        <v>0.06</v>
      </c>
      <c r="Y767" t="n">
        <v>1</v>
      </c>
      <c r="Z767" t="n">
        <v>10</v>
      </c>
    </row>
    <row r="768">
      <c r="A768" t="n">
        <v>118</v>
      </c>
      <c r="B768" t="n">
        <v>90</v>
      </c>
      <c r="C768" t="inlineStr">
        <is>
          <t xml:space="preserve">CONCLUIDO	</t>
        </is>
      </c>
      <c r="D768" t="n">
        <v>7.6884</v>
      </c>
      <c r="E768" t="n">
        <v>13.01</v>
      </c>
      <c r="F768" t="n">
        <v>10.44</v>
      </c>
      <c r="G768" t="n">
        <v>156.66</v>
      </c>
      <c r="H768" t="n">
        <v>2.43</v>
      </c>
      <c r="I768" t="n">
        <v>4</v>
      </c>
      <c r="J768" t="n">
        <v>222.93</v>
      </c>
      <c r="K768" t="n">
        <v>52.44</v>
      </c>
      <c r="L768" t="n">
        <v>30.5</v>
      </c>
      <c r="M768" t="n">
        <v>2</v>
      </c>
      <c r="N768" t="n">
        <v>49.99</v>
      </c>
      <c r="O768" t="n">
        <v>27728.54</v>
      </c>
      <c r="P768" t="n">
        <v>124.75</v>
      </c>
      <c r="Q768" t="n">
        <v>197.75</v>
      </c>
      <c r="R768" t="n">
        <v>29.09</v>
      </c>
      <c r="S768" t="n">
        <v>25.4</v>
      </c>
      <c r="T768" t="n">
        <v>1019.59</v>
      </c>
      <c r="U768" t="n">
        <v>0.87</v>
      </c>
      <c r="V768" t="n">
        <v>0.89</v>
      </c>
      <c r="W768" t="n">
        <v>2.94</v>
      </c>
      <c r="X768" t="n">
        <v>0.05</v>
      </c>
      <c r="Y768" t="n">
        <v>1</v>
      </c>
      <c r="Z768" t="n">
        <v>10</v>
      </c>
    </row>
    <row r="769">
      <c r="A769" t="n">
        <v>119</v>
      </c>
      <c r="B769" t="n">
        <v>90</v>
      </c>
      <c r="C769" t="inlineStr">
        <is>
          <t xml:space="preserve">CONCLUIDO	</t>
        </is>
      </c>
      <c r="D769" t="n">
        <v>7.6882</v>
      </c>
      <c r="E769" t="n">
        <v>13.01</v>
      </c>
      <c r="F769" t="n">
        <v>10.44</v>
      </c>
      <c r="G769" t="n">
        <v>156.66</v>
      </c>
      <c r="H769" t="n">
        <v>2.45</v>
      </c>
      <c r="I769" t="n">
        <v>4</v>
      </c>
      <c r="J769" t="n">
        <v>223.34</v>
      </c>
      <c r="K769" t="n">
        <v>52.44</v>
      </c>
      <c r="L769" t="n">
        <v>30.75</v>
      </c>
      <c r="M769" t="n">
        <v>2</v>
      </c>
      <c r="N769" t="n">
        <v>50.15</v>
      </c>
      <c r="O769" t="n">
        <v>27779.88</v>
      </c>
      <c r="P769" t="n">
        <v>124.91</v>
      </c>
      <c r="Q769" t="n">
        <v>197.79</v>
      </c>
      <c r="R769" t="n">
        <v>29.04</v>
      </c>
      <c r="S769" t="n">
        <v>25.4</v>
      </c>
      <c r="T769" t="n">
        <v>997.66</v>
      </c>
      <c r="U769" t="n">
        <v>0.87</v>
      </c>
      <c r="V769" t="n">
        <v>0.89</v>
      </c>
      <c r="W769" t="n">
        <v>2.95</v>
      </c>
      <c r="X769" t="n">
        <v>0.05</v>
      </c>
      <c r="Y769" t="n">
        <v>1</v>
      </c>
      <c r="Z769" t="n">
        <v>10</v>
      </c>
    </row>
    <row r="770">
      <c r="A770" t="n">
        <v>120</v>
      </c>
      <c r="B770" t="n">
        <v>90</v>
      </c>
      <c r="C770" t="inlineStr">
        <is>
          <t xml:space="preserve">CONCLUIDO	</t>
        </is>
      </c>
      <c r="D770" t="n">
        <v>7.6897</v>
      </c>
      <c r="E770" t="n">
        <v>13</v>
      </c>
      <c r="F770" t="n">
        <v>10.44</v>
      </c>
      <c r="G770" t="n">
        <v>156.62</v>
      </c>
      <c r="H770" t="n">
        <v>2.46</v>
      </c>
      <c r="I770" t="n">
        <v>4</v>
      </c>
      <c r="J770" t="n">
        <v>223.76</v>
      </c>
      <c r="K770" t="n">
        <v>52.44</v>
      </c>
      <c r="L770" t="n">
        <v>31</v>
      </c>
      <c r="M770" t="n">
        <v>2</v>
      </c>
      <c r="N770" t="n">
        <v>50.32</v>
      </c>
      <c r="O770" t="n">
        <v>27831.27</v>
      </c>
      <c r="P770" t="n">
        <v>125.04</v>
      </c>
      <c r="Q770" t="n">
        <v>197.75</v>
      </c>
      <c r="R770" t="n">
        <v>29.03</v>
      </c>
      <c r="S770" t="n">
        <v>25.4</v>
      </c>
      <c r="T770" t="n">
        <v>988.71</v>
      </c>
      <c r="U770" t="n">
        <v>0.88</v>
      </c>
      <c r="V770" t="n">
        <v>0.89</v>
      </c>
      <c r="W770" t="n">
        <v>2.94</v>
      </c>
      <c r="X770" t="n">
        <v>0.05</v>
      </c>
      <c r="Y770" t="n">
        <v>1</v>
      </c>
      <c r="Z770" t="n">
        <v>10</v>
      </c>
    </row>
    <row r="771">
      <c r="A771" t="n">
        <v>121</v>
      </c>
      <c r="B771" t="n">
        <v>90</v>
      </c>
      <c r="C771" t="inlineStr">
        <is>
          <t xml:space="preserve">CONCLUIDO	</t>
        </is>
      </c>
      <c r="D771" t="n">
        <v>7.689</v>
      </c>
      <c r="E771" t="n">
        <v>13.01</v>
      </c>
      <c r="F771" t="n">
        <v>10.44</v>
      </c>
      <c r="G771" t="n">
        <v>156.64</v>
      </c>
      <c r="H771" t="n">
        <v>2.48</v>
      </c>
      <c r="I771" t="n">
        <v>4</v>
      </c>
      <c r="J771" t="n">
        <v>224.18</v>
      </c>
      <c r="K771" t="n">
        <v>52.44</v>
      </c>
      <c r="L771" t="n">
        <v>31.25</v>
      </c>
      <c r="M771" t="n">
        <v>2</v>
      </c>
      <c r="N771" t="n">
        <v>50.49</v>
      </c>
      <c r="O771" t="n">
        <v>27882.72</v>
      </c>
      <c r="P771" t="n">
        <v>125.08</v>
      </c>
      <c r="Q771" t="n">
        <v>197.75</v>
      </c>
      <c r="R771" t="n">
        <v>29.04</v>
      </c>
      <c r="S771" t="n">
        <v>25.4</v>
      </c>
      <c r="T771" t="n">
        <v>996.45</v>
      </c>
      <c r="U771" t="n">
        <v>0.87</v>
      </c>
      <c r="V771" t="n">
        <v>0.89</v>
      </c>
      <c r="W771" t="n">
        <v>2.94</v>
      </c>
      <c r="X771" t="n">
        <v>0.05</v>
      </c>
      <c r="Y771" t="n">
        <v>1</v>
      </c>
      <c r="Z771" t="n">
        <v>10</v>
      </c>
    </row>
    <row r="772">
      <c r="A772" t="n">
        <v>122</v>
      </c>
      <c r="B772" t="n">
        <v>90</v>
      </c>
      <c r="C772" t="inlineStr">
        <is>
          <t xml:space="preserve">CONCLUIDO	</t>
        </is>
      </c>
      <c r="D772" t="n">
        <v>7.6851</v>
      </c>
      <c r="E772" t="n">
        <v>13.01</v>
      </c>
      <c r="F772" t="n">
        <v>10.45</v>
      </c>
      <c r="G772" t="n">
        <v>156.74</v>
      </c>
      <c r="H772" t="n">
        <v>2.49</v>
      </c>
      <c r="I772" t="n">
        <v>4</v>
      </c>
      <c r="J772" t="n">
        <v>224.6</v>
      </c>
      <c r="K772" t="n">
        <v>52.44</v>
      </c>
      <c r="L772" t="n">
        <v>31.5</v>
      </c>
      <c r="M772" t="n">
        <v>2</v>
      </c>
      <c r="N772" t="n">
        <v>50.65</v>
      </c>
      <c r="O772" t="n">
        <v>27934.23</v>
      </c>
      <c r="P772" t="n">
        <v>125.22</v>
      </c>
      <c r="Q772" t="n">
        <v>197.75</v>
      </c>
      <c r="R772" t="n">
        <v>29.21</v>
      </c>
      <c r="S772" t="n">
        <v>25.4</v>
      </c>
      <c r="T772" t="n">
        <v>1079.83</v>
      </c>
      <c r="U772" t="n">
        <v>0.87</v>
      </c>
      <c r="V772" t="n">
        <v>0.89</v>
      </c>
      <c r="W772" t="n">
        <v>2.95</v>
      </c>
      <c r="X772" t="n">
        <v>0.06</v>
      </c>
      <c r="Y772" t="n">
        <v>1</v>
      </c>
      <c r="Z772" t="n">
        <v>10</v>
      </c>
    </row>
    <row r="773">
      <c r="A773" t="n">
        <v>123</v>
      </c>
      <c r="B773" t="n">
        <v>90</v>
      </c>
      <c r="C773" t="inlineStr">
        <is>
          <t xml:space="preserve">CONCLUIDO	</t>
        </is>
      </c>
      <c r="D773" t="n">
        <v>7.6851</v>
      </c>
      <c r="E773" t="n">
        <v>13.01</v>
      </c>
      <c r="F773" t="n">
        <v>10.45</v>
      </c>
      <c r="G773" t="n">
        <v>156.74</v>
      </c>
      <c r="H773" t="n">
        <v>2.51</v>
      </c>
      <c r="I773" t="n">
        <v>4</v>
      </c>
      <c r="J773" t="n">
        <v>225.01</v>
      </c>
      <c r="K773" t="n">
        <v>52.44</v>
      </c>
      <c r="L773" t="n">
        <v>31.75</v>
      </c>
      <c r="M773" t="n">
        <v>2</v>
      </c>
      <c r="N773" t="n">
        <v>50.82</v>
      </c>
      <c r="O773" t="n">
        <v>27985.79</v>
      </c>
      <c r="P773" t="n">
        <v>125.24</v>
      </c>
      <c r="Q773" t="n">
        <v>197.75</v>
      </c>
      <c r="R773" t="n">
        <v>29.22</v>
      </c>
      <c r="S773" t="n">
        <v>25.4</v>
      </c>
      <c r="T773" t="n">
        <v>1087.94</v>
      </c>
      <c r="U773" t="n">
        <v>0.87</v>
      </c>
      <c r="V773" t="n">
        <v>0.89</v>
      </c>
      <c r="W773" t="n">
        <v>2.95</v>
      </c>
      <c r="X773" t="n">
        <v>0.06</v>
      </c>
      <c r="Y773" t="n">
        <v>1</v>
      </c>
      <c r="Z773" t="n">
        <v>10</v>
      </c>
    </row>
    <row r="774">
      <c r="A774" t="n">
        <v>124</v>
      </c>
      <c r="B774" t="n">
        <v>90</v>
      </c>
      <c r="C774" t="inlineStr">
        <is>
          <t xml:space="preserve">CONCLUIDO	</t>
        </is>
      </c>
      <c r="D774" t="n">
        <v>7.6871</v>
      </c>
      <c r="E774" t="n">
        <v>13.01</v>
      </c>
      <c r="F774" t="n">
        <v>10.45</v>
      </c>
      <c r="G774" t="n">
        <v>156.69</v>
      </c>
      <c r="H774" t="n">
        <v>2.52</v>
      </c>
      <c r="I774" t="n">
        <v>4</v>
      </c>
      <c r="J774" t="n">
        <v>225.43</v>
      </c>
      <c r="K774" t="n">
        <v>52.44</v>
      </c>
      <c r="L774" t="n">
        <v>32</v>
      </c>
      <c r="M774" t="n">
        <v>2</v>
      </c>
      <c r="N774" t="n">
        <v>50.99</v>
      </c>
      <c r="O774" t="n">
        <v>28037.42</v>
      </c>
      <c r="P774" t="n">
        <v>125.15</v>
      </c>
      <c r="Q774" t="n">
        <v>197.75</v>
      </c>
      <c r="R774" t="n">
        <v>29.16</v>
      </c>
      <c r="S774" t="n">
        <v>25.4</v>
      </c>
      <c r="T774" t="n">
        <v>1057.87</v>
      </c>
      <c r="U774" t="n">
        <v>0.87</v>
      </c>
      <c r="V774" t="n">
        <v>0.89</v>
      </c>
      <c r="W774" t="n">
        <v>2.94</v>
      </c>
      <c r="X774" t="n">
        <v>0.06</v>
      </c>
      <c r="Y774" t="n">
        <v>1</v>
      </c>
      <c r="Z774" t="n">
        <v>10</v>
      </c>
    </row>
    <row r="775">
      <c r="A775" t="n">
        <v>125</v>
      </c>
      <c r="B775" t="n">
        <v>90</v>
      </c>
      <c r="C775" t="inlineStr">
        <is>
          <t xml:space="preserve">CONCLUIDO	</t>
        </is>
      </c>
      <c r="D775" t="n">
        <v>7.6895</v>
      </c>
      <c r="E775" t="n">
        <v>13</v>
      </c>
      <c r="F775" t="n">
        <v>10.44</v>
      </c>
      <c r="G775" t="n">
        <v>156.63</v>
      </c>
      <c r="H775" t="n">
        <v>2.54</v>
      </c>
      <c r="I775" t="n">
        <v>4</v>
      </c>
      <c r="J775" t="n">
        <v>225.85</v>
      </c>
      <c r="K775" t="n">
        <v>52.44</v>
      </c>
      <c r="L775" t="n">
        <v>32.25</v>
      </c>
      <c r="M775" t="n">
        <v>2</v>
      </c>
      <c r="N775" t="n">
        <v>51.16</v>
      </c>
      <c r="O775" t="n">
        <v>28089.1</v>
      </c>
      <c r="P775" t="n">
        <v>125.06</v>
      </c>
      <c r="Q775" t="n">
        <v>197.75</v>
      </c>
      <c r="R775" t="n">
        <v>28.92</v>
      </c>
      <c r="S775" t="n">
        <v>25.4</v>
      </c>
      <c r="T775" t="n">
        <v>938.36</v>
      </c>
      <c r="U775" t="n">
        <v>0.88</v>
      </c>
      <c r="V775" t="n">
        <v>0.89</v>
      </c>
      <c r="W775" t="n">
        <v>2.95</v>
      </c>
      <c r="X775" t="n">
        <v>0.05</v>
      </c>
      <c r="Y775" t="n">
        <v>1</v>
      </c>
      <c r="Z775" t="n">
        <v>10</v>
      </c>
    </row>
    <row r="776">
      <c r="A776" t="n">
        <v>126</v>
      </c>
      <c r="B776" t="n">
        <v>90</v>
      </c>
      <c r="C776" t="inlineStr">
        <is>
          <t xml:space="preserve">CONCLUIDO	</t>
        </is>
      </c>
      <c r="D776" t="n">
        <v>7.6905</v>
      </c>
      <c r="E776" t="n">
        <v>13</v>
      </c>
      <c r="F776" t="n">
        <v>10.44</v>
      </c>
      <c r="G776" t="n">
        <v>156.6</v>
      </c>
      <c r="H776" t="n">
        <v>2.55</v>
      </c>
      <c r="I776" t="n">
        <v>4</v>
      </c>
      <c r="J776" t="n">
        <v>226.27</v>
      </c>
      <c r="K776" t="n">
        <v>52.44</v>
      </c>
      <c r="L776" t="n">
        <v>32.5</v>
      </c>
      <c r="M776" t="n">
        <v>2</v>
      </c>
      <c r="N776" t="n">
        <v>51.33</v>
      </c>
      <c r="O776" t="n">
        <v>28140.84</v>
      </c>
      <c r="P776" t="n">
        <v>124.96</v>
      </c>
      <c r="Q776" t="n">
        <v>197.75</v>
      </c>
      <c r="R776" t="n">
        <v>28.97</v>
      </c>
      <c r="S776" t="n">
        <v>25.4</v>
      </c>
      <c r="T776" t="n">
        <v>962.9400000000001</v>
      </c>
      <c r="U776" t="n">
        <v>0.88</v>
      </c>
      <c r="V776" t="n">
        <v>0.89</v>
      </c>
      <c r="W776" t="n">
        <v>2.94</v>
      </c>
      <c r="X776" t="n">
        <v>0.05</v>
      </c>
      <c r="Y776" t="n">
        <v>1</v>
      </c>
      <c r="Z776" t="n">
        <v>10</v>
      </c>
    </row>
    <row r="777">
      <c r="A777" t="n">
        <v>127</v>
      </c>
      <c r="B777" t="n">
        <v>90</v>
      </c>
      <c r="C777" t="inlineStr">
        <is>
          <t xml:space="preserve">CONCLUIDO	</t>
        </is>
      </c>
      <c r="D777" t="n">
        <v>7.6871</v>
      </c>
      <c r="E777" t="n">
        <v>13.01</v>
      </c>
      <c r="F777" t="n">
        <v>10.45</v>
      </c>
      <c r="G777" t="n">
        <v>156.69</v>
      </c>
      <c r="H777" t="n">
        <v>2.57</v>
      </c>
      <c r="I777" t="n">
        <v>4</v>
      </c>
      <c r="J777" t="n">
        <v>226.69</v>
      </c>
      <c r="K777" t="n">
        <v>52.44</v>
      </c>
      <c r="L777" t="n">
        <v>32.75</v>
      </c>
      <c r="M777" t="n">
        <v>2</v>
      </c>
      <c r="N777" t="n">
        <v>51.5</v>
      </c>
      <c r="O777" t="n">
        <v>28192.65</v>
      </c>
      <c r="P777" t="n">
        <v>125.07</v>
      </c>
      <c r="Q777" t="n">
        <v>197.75</v>
      </c>
      <c r="R777" t="n">
        <v>29.1</v>
      </c>
      <c r="S777" t="n">
        <v>25.4</v>
      </c>
      <c r="T777" t="n">
        <v>1023.67</v>
      </c>
      <c r="U777" t="n">
        <v>0.87</v>
      </c>
      <c r="V777" t="n">
        <v>0.89</v>
      </c>
      <c r="W777" t="n">
        <v>2.95</v>
      </c>
      <c r="X777" t="n">
        <v>0.06</v>
      </c>
      <c r="Y777" t="n">
        <v>1</v>
      </c>
      <c r="Z777" t="n">
        <v>10</v>
      </c>
    </row>
    <row r="778">
      <c r="A778" t="n">
        <v>128</v>
      </c>
      <c r="B778" t="n">
        <v>90</v>
      </c>
      <c r="C778" t="inlineStr">
        <is>
          <t xml:space="preserve">CONCLUIDO	</t>
        </is>
      </c>
      <c r="D778" t="n">
        <v>7.688</v>
      </c>
      <c r="E778" t="n">
        <v>13.01</v>
      </c>
      <c r="F778" t="n">
        <v>10.44</v>
      </c>
      <c r="G778" t="n">
        <v>156.67</v>
      </c>
      <c r="H778" t="n">
        <v>2.58</v>
      </c>
      <c r="I778" t="n">
        <v>4</v>
      </c>
      <c r="J778" t="n">
        <v>227.11</v>
      </c>
      <c r="K778" t="n">
        <v>52.44</v>
      </c>
      <c r="L778" t="n">
        <v>33</v>
      </c>
      <c r="M778" t="n">
        <v>2</v>
      </c>
      <c r="N778" t="n">
        <v>51.67</v>
      </c>
      <c r="O778" t="n">
        <v>28244.51</v>
      </c>
      <c r="P778" t="n">
        <v>124.98</v>
      </c>
      <c r="Q778" t="n">
        <v>197.75</v>
      </c>
      <c r="R778" t="n">
        <v>29.04</v>
      </c>
      <c r="S778" t="n">
        <v>25.4</v>
      </c>
      <c r="T778" t="n">
        <v>994.4400000000001</v>
      </c>
      <c r="U778" t="n">
        <v>0.87</v>
      </c>
      <c r="V778" t="n">
        <v>0.89</v>
      </c>
      <c r="W778" t="n">
        <v>2.95</v>
      </c>
      <c r="X778" t="n">
        <v>0.05</v>
      </c>
      <c r="Y778" t="n">
        <v>1</v>
      </c>
      <c r="Z778" t="n">
        <v>10</v>
      </c>
    </row>
    <row r="779">
      <c r="A779" t="n">
        <v>129</v>
      </c>
      <c r="B779" t="n">
        <v>90</v>
      </c>
      <c r="C779" t="inlineStr">
        <is>
          <t xml:space="preserve">CONCLUIDO	</t>
        </is>
      </c>
      <c r="D779" t="n">
        <v>7.6872</v>
      </c>
      <c r="E779" t="n">
        <v>13.01</v>
      </c>
      <c r="F779" t="n">
        <v>10.45</v>
      </c>
      <c r="G779" t="n">
        <v>156.69</v>
      </c>
      <c r="H779" t="n">
        <v>2.6</v>
      </c>
      <c r="I779" t="n">
        <v>4</v>
      </c>
      <c r="J779" t="n">
        <v>227.53</v>
      </c>
      <c r="K779" t="n">
        <v>52.44</v>
      </c>
      <c r="L779" t="n">
        <v>33.25</v>
      </c>
      <c r="M779" t="n">
        <v>2</v>
      </c>
      <c r="N779" t="n">
        <v>51.84</v>
      </c>
      <c r="O779" t="n">
        <v>28296.43</v>
      </c>
      <c r="P779" t="n">
        <v>124.95</v>
      </c>
      <c r="Q779" t="n">
        <v>197.75</v>
      </c>
      <c r="R779" t="n">
        <v>29.2</v>
      </c>
      <c r="S779" t="n">
        <v>25.4</v>
      </c>
      <c r="T779" t="n">
        <v>1078.53</v>
      </c>
      <c r="U779" t="n">
        <v>0.87</v>
      </c>
      <c r="V779" t="n">
        <v>0.89</v>
      </c>
      <c r="W779" t="n">
        <v>2.94</v>
      </c>
      <c r="X779" t="n">
        <v>0.06</v>
      </c>
      <c r="Y779" t="n">
        <v>1</v>
      </c>
      <c r="Z779" t="n">
        <v>10</v>
      </c>
    </row>
    <row r="780">
      <c r="A780" t="n">
        <v>130</v>
      </c>
      <c r="B780" t="n">
        <v>90</v>
      </c>
      <c r="C780" t="inlineStr">
        <is>
          <t xml:space="preserve">CONCLUIDO	</t>
        </is>
      </c>
      <c r="D780" t="n">
        <v>7.6885</v>
      </c>
      <c r="E780" t="n">
        <v>13.01</v>
      </c>
      <c r="F780" t="n">
        <v>10.44</v>
      </c>
      <c r="G780" t="n">
        <v>156.65</v>
      </c>
      <c r="H780" t="n">
        <v>2.61</v>
      </c>
      <c r="I780" t="n">
        <v>4</v>
      </c>
      <c r="J780" t="n">
        <v>227.95</v>
      </c>
      <c r="K780" t="n">
        <v>52.44</v>
      </c>
      <c r="L780" t="n">
        <v>33.5</v>
      </c>
      <c r="M780" t="n">
        <v>2</v>
      </c>
      <c r="N780" t="n">
        <v>52.01</v>
      </c>
      <c r="O780" t="n">
        <v>28348.41</v>
      </c>
      <c r="P780" t="n">
        <v>124.93</v>
      </c>
      <c r="Q780" t="n">
        <v>197.75</v>
      </c>
      <c r="R780" t="n">
        <v>29.09</v>
      </c>
      <c r="S780" t="n">
        <v>25.4</v>
      </c>
      <c r="T780" t="n">
        <v>1019.87</v>
      </c>
      <c r="U780" t="n">
        <v>0.87</v>
      </c>
      <c r="V780" t="n">
        <v>0.89</v>
      </c>
      <c r="W780" t="n">
        <v>2.94</v>
      </c>
      <c r="X780" t="n">
        <v>0.05</v>
      </c>
      <c r="Y780" t="n">
        <v>1</v>
      </c>
      <c r="Z780" t="n">
        <v>10</v>
      </c>
    </row>
    <row r="781">
      <c r="A781" t="n">
        <v>131</v>
      </c>
      <c r="B781" t="n">
        <v>90</v>
      </c>
      <c r="C781" t="inlineStr">
        <is>
          <t xml:space="preserve">CONCLUIDO	</t>
        </is>
      </c>
      <c r="D781" t="n">
        <v>7.6871</v>
      </c>
      <c r="E781" t="n">
        <v>13.01</v>
      </c>
      <c r="F781" t="n">
        <v>10.45</v>
      </c>
      <c r="G781" t="n">
        <v>156.69</v>
      </c>
      <c r="H781" t="n">
        <v>2.63</v>
      </c>
      <c r="I781" t="n">
        <v>4</v>
      </c>
      <c r="J781" t="n">
        <v>228.38</v>
      </c>
      <c r="K781" t="n">
        <v>52.44</v>
      </c>
      <c r="L781" t="n">
        <v>33.75</v>
      </c>
      <c r="M781" t="n">
        <v>2</v>
      </c>
      <c r="N781" t="n">
        <v>52.18</v>
      </c>
      <c r="O781" t="n">
        <v>28400.46</v>
      </c>
      <c r="P781" t="n">
        <v>124.84</v>
      </c>
      <c r="Q781" t="n">
        <v>197.76</v>
      </c>
      <c r="R781" t="n">
        <v>29.08</v>
      </c>
      <c r="S781" t="n">
        <v>25.4</v>
      </c>
      <c r="T781" t="n">
        <v>1017.27</v>
      </c>
      <c r="U781" t="n">
        <v>0.87</v>
      </c>
      <c r="V781" t="n">
        <v>0.89</v>
      </c>
      <c r="W781" t="n">
        <v>2.95</v>
      </c>
      <c r="X781" t="n">
        <v>0.06</v>
      </c>
      <c r="Y781" t="n">
        <v>1</v>
      </c>
      <c r="Z781" t="n">
        <v>10</v>
      </c>
    </row>
    <row r="782">
      <c r="A782" t="n">
        <v>132</v>
      </c>
      <c r="B782" t="n">
        <v>90</v>
      </c>
      <c r="C782" t="inlineStr">
        <is>
          <t xml:space="preserve">CONCLUIDO	</t>
        </is>
      </c>
      <c r="D782" t="n">
        <v>7.6894</v>
      </c>
      <c r="E782" t="n">
        <v>13</v>
      </c>
      <c r="F782" t="n">
        <v>10.44</v>
      </c>
      <c r="G782" t="n">
        <v>156.63</v>
      </c>
      <c r="H782" t="n">
        <v>2.64</v>
      </c>
      <c r="I782" t="n">
        <v>4</v>
      </c>
      <c r="J782" t="n">
        <v>228.8</v>
      </c>
      <c r="K782" t="n">
        <v>52.44</v>
      </c>
      <c r="L782" t="n">
        <v>34</v>
      </c>
      <c r="M782" t="n">
        <v>2</v>
      </c>
      <c r="N782" t="n">
        <v>52.36</v>
      </c>
      <c r="O782" t="n">
        <v>28452.56</v>
      </c>
      <c r="P782" t="n">
        <v>124.8</v>
      </c>
      <c r="Q782" t="n">
        <v>197.75</v>
      </c>
      <c r="R782" t="n">
        <v>29.08</v>
      </c>
      <c r="S782" t="n">
        <v>25.4</v>
      </c>
      <c r="T782" t="n">
        <v>1013.57</v>
      </c>
      <c r="U782" t="n">
        <v>0.87</v>
      </c>
      <c r="V782" t="n">
        <v>0.89</v>
      </c>
      <c r="W782" t="n">
        <v>2.94</v>
      </c>
      <c r="X782" t="n">
        <v>0.05</v>
      </c>
      <c r="Y782" t="n">
        <v>1</v>
      </c>
      <c r="Z782" t="n">
        <v>10</v>
      </c>
    </row>
    <row r="783">
      <c r="A783" t="n">
        <v>133</v>
      </c>
      <c r="B783" t="n">
        <v>90</v>
      </c>
      <c r="C783" t="inlineStr">
        <is>
          <t xml:space="preserve">CONCLUIDO	</t>
        </is>
      </c>
      <c r="D783" t="n">
        <v>7.6892</v>
      </c>
      <c r="E783" t="n">
        <v>13.01</v>
      </c>
      <c r="F783" t="n">
        <v>10.44</v>
      </c>
      <c r="G783" t="n">
        <v>156.64</v>
      </c>
      <c r="H783" t="n">
        <v>2.66</v>
      </c>
      <c r="I783" t="n">
        <v>4</v>
      </c>
      <c r="J783" t="n">
        <v>229.22</v>
      </c>
      <c r="K783" t="n">
        <v>52.44</v>
      </c>
      <c r="L783" t="n">
        <v>34.25</v>
      </c>
      <c r="M783" t="n">
        <v>2</v>
      </c>
      <c r="N783" t="n">
        <v>52.53</v>
      </c>
      <c r="O783" t="n">
        <v>28504.72</v>
      </c>
      <c r="P783" t="n">
        <v>124.76</v>
      </c>
      <c r="Q783" t="n">
        <v>197.75</v>
      </c>
      <c r="R783" t="n">
        <v>29.04</v>
      </c>
      <c r="S783" t="n">
        <v>25.4</v>
      </c>
      <c r="T783" t="n">
        <v>995.67</v>
      </c>
      <c r="U783" t="n">
        <v>0.87</v>
      </c>
      <c r="V783" t="n">
        <v>0.89</v>
      </c>
      <c r="W783" t="n">
        <v>2.94</v>
      </c>
      <c r="X783" t="n">
        <v>0.05</v>
      </c>
      <c r="Y783" t="n">
        <v>1</v>
      </c>
      <c r="Z783" t="n">
        <v>10</v>
      </c>
    </row>
    <row r="784">
      <c r="A784" t="n">
        <v>134</v>
      </c>
      <c r="B784" t="n">
        <v>90</v>
      </c>
      <c r="C784" t="inlineStr">
        <is>
          <t xml:space="preserve">CONCLUIDO	</t>
        </is>
      </c>
      <c r="D784" t="n">
        <v>7.6866</v>
      </c>
      <c r="E784" t="n">
        <v>13.01</v>
      </c>
      <c r="F784" t="n">
        <v>10.45</v>
      </c>
      <c r="G784" t="n">
        <v>156.7</v>
      </c>
      <c r="H784" t="n">
        <v>2.67</v>
      </c>
      <c r="I784" t="n">
        <v>4</v>
      </c>
      <c r="J784" t="n">
        <v>229.64</v>
      </c>
      <c r="K784" t="n">
        <v>52.44</v>
      </c>
      <c r="L784" t="n">
        <v>34.5</v>
      </c>
      <c r="M784" t="n">
        <v>2</v>
      </c>
      <c r="N784" t="n">
        <v>52.7</v>
      </c>
      <c r="O784" t="n">
        <v>28556.95</v>
      </c>
      <c r="P784" t="n">
        <v>124.71</v>
      </c>
      <c r="Q784" t="n">
        <v>197.75</v>
      </c>
      <c r="R784" t="n">
        <v>29.16</v>
      </c>
      <c r="S784" t="n">
        <v>25.4</v>
      </c>
      <c r="T784" t="n">
        <v>1053.9</v>
      </c>
      <c r="U784" t="n">
        <v>0.87</v>
      </c>
      <c r="V784" t="n">
        <v>0.89</v>
      </c>
      <c r="W784" t="n">
        <v>2.94</v>
      </c>
      <c r="X784" t="n">
        <v>0.06</v>
      </c>
      <c r="Y784" t="n">
        <v>1</v>
      </c>
      <c r="Z784" t="n">
        <v>10</v>
      </c>
    </row>
    <row r="785">
      <c r="A785" t="n">
        <v>135</v>
      </c>
      <c r="B785" t="n">
        <v>90</v>
      </c>
      <c r="C785" t="inlineStr">
        <is>
          <t xml:space="preserve">CONCLUIDO	</t>
        </is>
      </c>
      <c r="D785" t="n">
        <v>7.6894</v>
      </c>
      <c r="E785" t="n">
        <v>13</v>
      </c>
      <c r="F785" t="n">
        <v>10.44</v>
      </c>
      <c r="G785" t="n">
        <v>156.63</v>
      </c>
      <c r="H785" t="n">
        <v>2.69</v>
      </c>
      <c r="I785" t="n">
        <v>4</v>
      </c>
      <c r="J785" t="n">
        <v>230.07</v>
      </c>
      <c r="K785" t="n">
        <v>52.44</v>
      </c>
      <c r="L785" t="n">
        <v>34.75</v>
      </c>
      <c r="M785" t="n">
        <v>2</v>
      </c>
      <c r="N785" t="n">
        <v>52.88</v>
      </c>
      <c r="O785" t="n">
        <v>28609.23</v>
      </c>
      <c r="P785" t="n">
        <v>124.44</v>
      </c>
      <c r="Q785" t="n">
        <v>197.75</v>
      </c>
      <c r="R785" t="n">
        <v>29.06</v>
      </c>
      <c r="S785" t="n">
        <v>25.4</v>
      </c>
      <c r="T785" t="n">
        <v>1004.96</v>
      </c>
      <c r="U785" t="n">
        <v>0.87</v>
      </c>
      <c r="V785" t="n">
        <v>0.89</v>
      </c>
      <c r="W785" t="n">
        <v>2.94</v>
      </c>
      <c r="X785" t="n">
        <v>0.05</v>
      </c>
      <c r="Y785" t="n">
        <v>1</v>
      </c>
      <c r="Z785" t="n">
        <v>10</v>
      </c>
    </row>
    <row r="786">
      <c r="A786" t="n">
        <v>136</v>
      </c>
      <c r="B786" t="n">
        <v>90</v>
      </c>
      <c r="C786" t="inlineStr">
        <is>
          <t xml:space="preserve">CONCLUIDO	</t>
        </is>
      </c>
      <c r="D786" t="n">
        <v>7.6889</v>
      </c>
      <c r="E786" t="n">
        <v>13.01</v>
      </c>
      <c r="F786" t="n">
        <v>10.44</v>
      </c>
      <c r="G786" t="n">
        <v>156.65</v>
      </c>
      <c r="H786" t="n">
        <v>2.7</v>
      </c>
      <c r="I786" t="n">
        <v>4</v>
      </c>
      <c r="J786" t="n">
        <v>230.49</v>
      </c>
      <c r="K786" t="n">
        <v>52.44</v>
      </c>
      <c r="L786" t="n">
        <v>35</v>
      </c>
      <c r="M786" t="n">
        <v>2</v>
      </c>
      <c r="N786" t="n">
        <v>53.05</v>
      </c>
      <c r="O786" t="n">
        <v>28661.58</v>
      </c>
      <c r="P786" t="n">
        <v>124.23</v>
      </c>
      <c r="Q786" t="n">
        <v>197.75</v>
      </c>
      <c r="R786" t="n">
        <v>29.01</v>
      </c>
      <c r="S786" t="n">
        <v>25.4</v>
      </c>
      <c r="T786" t="n">
        <v>979.95</v>
      </c>
      <c r="U786" t="n">
        <v>0.88</v>
      </c>
      <c r="V786" t="n">
        <v>0.89</v>
      </c>
      <c r="W786" t="n">
        <v>2.94</v>
      </c>
      <c r="X786" t="n">
        <v>0.05</v>
      </c>
      <c r="Y786" t="n">
        <v>1</v>
      </c>
      <c r="Z786" t="n">
        <v>10</v>
      </c>
    </row>
    <row r="787">
      <c r="A787" t="n">
        <v>137</v>
      </c>
      <c r="B787" t="n">
        <v>90</v>
      </c>
      <c r="C787" t="inlineStr">
        <is>
          <t xml:space="preserve">CONCLUIDO	</t>
        </is>
      </c>
      <c r="D787" t="n">
        <v>7.6879</v>
      </c>
      <c r="E787" t="n">
        <v>13.01</v>
      </c>
      <c r="F787" t="n">
        <v>10.44</v>
      </c>
      <c r="G787" t="n">
        <v>156.67</v>
      </c>
      <c r="H787" t="n">
        <v>2.71</v>
      </c>
      <c r="I787" t="n">
        <v>4</v>
      </c>
      <c r="J787" t="n">
        <v>230.92</v>
      </c>
      <c r="K787" t="n">
        <v>52.44</v>
      </c>
      <c r="L787" t="n">
        <v>35.25</v>
      </c>
      <c r="M787" t="n">
        <v>2</v>
      </c>
      <c r="N787" t="n">
        <v>53.23</v>
      </c>
      <c r="O787" t="n">
        <v>28713.99</v>
      </c>
      <c r="P787" t="n">
        <v>124.11</v>
      </c>
      <c r="Q787" t="n">
        <v>197.77</v>
      </c>
      <c r="R787" t="n">
        <v>28.99</v>
      </c>
      <c r="S787" t="n">
        <v>25.4</v>
      </c>
      <c r="T787" t="n">
        <v>970.52</v>
      </c>
      <c r="U787" t="n">
        <v>0.88</v>
      </c>
      <c r="V787" t="n">
        <v>0.89</v>
      </c>
      <c r="W787" t="n">
        <v>2.95</v>
      </c>
      <c r="X787" t="n">
        <v>0.05</v>
      </c>
      <c r="Y787" t="n">
        <v>1</v>
      </c>
      <c r="Z787" t="n">
        <v>10</v>
      </c>
    </row>
    <row r="788">
      <c r="A788" t="n">
        <v>138</v>
      </c>
      <c r="B788" t="n">
        <v>90</v>
      </c>
      <c r="C788" t="inlineStr">
        <is>
          <t xml:space="preserve">CONCLUIDO	</t>
        </is>
      </c>
      <c r="D788" t="n">
        <v>7.6884</v>
      </c>
      <c r="E788" t="n">
        <v>13.01</v>
      </c>
      <c r="F788" t="n">
        <v>10.44</v>
      </c>
      <c r="G788" t="n">
        <v>156.66</v>
      </c>
      <c r="H788" t="n">
        <v>2.73</v>
      </c>
      <c r="I788" t="n">
        <v>4</v>
      </c>
      <c r="J788" t="n">
        <v>231.34</v>
      </c>
      <c r="K788" t="n">
        <v>52.44</v>
      </c>
      <c r="L788" t="n">
        <v>35.5</v>
      </c>
      <c r="M788" t="n">
        <v>2</v>
      </c>
      <c r="N788" t="n">
        <v>53.4</v>
      </c>
      <c r="O788" t="n">
        <v>28766.46</v>
      </c>
      <c r="P788" t="n">
        <v>124.13</v>
      </c>
      <c r="Q788" t="n">
        <v>197.75</v>
      </c>
      <c r="R788" t="n">
        <v>29.07</v>
      </c>
      <c r="S788" t="n">
        <v>25.4</v>
      </c>
      <c r="T788" t="n">
        <v>1012.25</v>
      </c>
      <c r="U788" t="n">
        <v>0.87</v>
      </c>
      <c r="V788" t="n">
        <v>0.89</v>
      </c>
      <c r="W788" t="n">
        <v>2.94</v>
      </c>
      <c r="X788" t="n">
        <v>0.05</v>
      </c>
      <c r="Y788" t="n">
        <v>1</v>
      </c>
      <c r="Z788" t="n">
        <v>10</v>
      </c>
    </row>
    <row r="789">
      <c r="A789" t="n">
        <v>139</v>
      </c>
      <c r="B789" t="n">
        <v>90</v>
      </c>
      <c r="C789" t="inlineStr">
        <is>
          <t xml:space="preserve">CONCLUIDO	</t>
        </is>
      </c>
      <c r="D789" t="n">
        <v>7.6892</v>
      </c>
      <c r="E789" t="n">
        <v>13.01</v>
      </c>
      <c r="F789" t="n">
        <v>10.44</v>
      </c>
      <c r="G789" t="n">
        <v>156.64</v>
      </c>
      <c r="H789" t="n">
        <v>2.74</v>
      </c>
      <c r="I789" t="n">
        <v>4</v>
      </c>
      <c r="J789" t="n">
        <v>231.77</v>
      </c>
      <c r="K789" t="n">
        <v>52.44</v>
      </c>
      <c r="L789" t="n">
        <v>35.75</v>
      </c>
      <c r="M789" t="n">
        <v>2</v>
      </c>
      <c r="N789" t="n">
        <v>53.58</v>
      </c>
      <c r="O789" t="n">
        <v>28818.99</v>
      </c>
      <c r="P789" t="n">
        <v>124.04</v>
      </c>
      <c r="Q789" t="n">
        <v>197.75</v>
      </c>
      <c r="R789" t="n">
        <v>29.04</v>
      </c>
      <c r="S789" t="n">
        <v>25.4</v>
      </c>
      <c r="T789" t="n">
        <v>994.26</v>
      </c>
      <c r="U789" t="n">
        <v>0.87</v>
      </c>
      <c r="V789" t="n">
        <v>0.89</v>
      </c>
      <c r="W789" t="n">
        <v>2.94</v>
      </c>
      <c r="X789" t="n">
        <v>0.05</v>
      </c>
      <c r="Y789" t="n">
        <v>1</v>
      </c>
      <c r="Z789" t="n">
        <v>10</v>
      </c>
    </row>
    <row r="790">
      <c r="A790" t="n">
        <v>140</v>
      </c>
      <c r="B790" t="n">
        <v>90</v>
      </c>
      <c r="C790" t="inlineStr">
        <is>
          <t xml:space="preserve">CONCLUIDO	</t>
        </is>
      </c>
      <c r="D790" t="n">
        <v>7.69</v>
      </c>
      <c r="E790" t="n">
        <v>13</v>
      </c>
      <c r="F790" t="n">
        <v>10.44</v>
      </c>
      <c r="G790" t="n">
        <v>156.62</v>
      </c>
      <c r="H790" t="n">
        <v>2.76</v>
      </c>
      <c r="I790" t="n">
        <v>4</v>
      </c>
      <c r="J790" t="n">
        <v>232.2</v>
      </c>
      <c r="K790" t="n">
        <v>52.44</v>
      </c>
      <c r="L790" t="n">
        <v>36</v>
      </c>
      <c r="M790" t="n">
        <v>2</v>
      </c>
      <c r="N790" t="n">
        <v>53.75</v>
      </c>
      <c r="O790" t="n">
        <v>28871.58</v>
      </c>
      <c r="P790" t="n">
        <v>124.04</v>
      </c>
      <c r="Q790" t="n">
        <v>197.75</v>
      </c>
      <c r="R790" t="n">
        <v>28.95</v>
      </c>
      <c r="S790" t="n">
        <v>25.4</v>
      </c>
      <c r="T790" t="n">
        <v>951.3099999999999</v>
      </c>
      <c r="U790" t="n">
        <v>0.88</v>
      </c>
      <c r="V790" t="n">
        <v>0.89</v>
      </c>
      <c r="W790" t="n">
        <v>2.94</v>
      </c>
      <c r="X790" t="n">
        <v>0.05</v>
      </c>
      <c r="Y790" t="n">
        <v>1</v>
      </c>
      <c r="Z790" t="n">
        <v>10</v>
      </c>
    </row>
    <row r="791">
      <c r="A791" t="n">
        <v>141</v>
      </c>
      <c r="B791" t="n">
        <v>90</v>
      </c>
      <c r="C791" t="inlineStr">
        <is>
          <t xml:space="preserve">CONCLUIDO	</t>
        </is>
      </c>
      <c r="D791" t="n">
        <v>7.6903</v>
      </c>
      <c r="E791" t="n">
        <v>13</v>
      </c>
      <c r="F791" t="n">
        <v>10.44</v>
      </c>
      <c r="G791" t="n">
        <v>156.61</v>
      </c>
      <c r="H791" t="n">
        <v>2.77</v>
      </c>
      <c r="I791" t="n">
        <v>4</v>
      </c>
      <c r="J791" t="n">
        <v>232.62</v>
      </c>
      <c r="K791" t="n">
        <v>52.44</v>
      </c>
      <c r="L791" t="n">
        <v>36.25</v>
      </c>
      <c r="M791" t="n">
        <v>2</v>
      </c>
      <c r="N791" t="n">
        <v>53.93</v>
      </c>
      <c r="O791" t="n">
        <v>28924.24</v>
      </c>
      <c r="P791" t="n">
        <v>123.91</v>
      </c>
      <c r="Q791" t="n">
        <v>197.75</v>
      </c>
      <c r="R791" t="n">
        <v>28.94</v>
      </c>
      <c r="S791" t="n">
        <v>25.4</v>
      </c>
      <c r="T791" t="n">
        <v>948.53</v>
      </c>
      <c r="U791" t="n">
        <v>0.88</v>
      </c>
      <c r="V791" t="n">
        <v>0.89</v>
      </c>
      <c r="W791" t="n">
        <v>2.94</v>
      </c>
      <c r="X791" t="n">
        <v>0.05</v>
      </c>
      <c r="Y791" t="n">
        <v>1</v>
      </c>
      <c r="Z791" t="n">
        <v>10</v>
      </c>
    </row>
    <row r="792">
      <c r="A792" t="n">
        <v>142</v>
      </c>
      <c r="B792" t="n">
        <v>90</v>
      </c>
      <c r="C792" t="inlineStr">
        <is>
          <t xml:space="preserve">CONCLUIDO	</t>
        </is>
      </c>
      <c r="D792" t="n">
        <v>7.6884</v>
      </c>
      <c r="E792" t="n">
        <v>13.01</v>
      </c>
      <c r="F792" t="n">
        <v>10.44</v>
      </c>
      <c r="G792" t="n">
        <v>156.66</v>
      </c>
      <c r="H792" t="n">
        <v>2.78</v>
      </c>
      <c r="I792" t="n">
        <v>4</v>
      </c>
      <c r="J792" t="n">
        <v>233.05</v>
      </c>
      <c r="K792" t="n">
        <v>52.44</v>
      </c>
      <c r="L792" t="n">
        <v>36.5</v>
      </c>
      <c r="M792" t="n">
        <v>2</v>
      </c>
      <c r="N792" t="n">
        <v>54.11</v>
      </c>
      <c r="O792" t="n">
        <v>28976.96</v>
      </c>
      <c r="P792" t="n">
        <v>123.76</v>
      </c>
      <c r="Q792" t="n">
        <v>197.75</v>
      </c>
      <c r="R792" t="n">
        <v>29.08</v>
      </c>
      <c r="S792" t="n">
        <v>25.4</v>
      </c>
      <c r="T792" t="n">
        <v>1015.05</v>
      </c>
      <c r="U792" t="n">
        <v>0.87</v>
      </c>
      <c r="V792" t="n">
        <v>0.89</v>
      </c>
      <c r="W792" t="n">
        <v>2.94</v>
      </c>
      <c r="X792" t="n">
        <v>0.05</v>
      </c>
      <c r="Y792" t="n">
        <v>1</v>
      </c>
      <c r="Z792" t="n">
        <v>10</v>
      </c>
    </row>
    <row r="793">
      <c r="A793" t="n">
        <v>143</v>
      </c>
      <c r="B793" t="n">
        <v>90</v>
      </c>
      <c r="C793" t="inlineStr">
        <is>
          <t xml:space="preserve">CONCLUIDO	</t>
        </is>
      </c>
      <c r="D793" t="n">
        <v>7.6894</v>
      </c>
      <c r="E793" t="n">
        <v>13</v>
      </c>
      <c r="F793" t="n">
        <v>10.44</v>
      </c>
      <c r="G793" t="n">
        <v>156.63</v>
      </c>
      <c r="H793" t="n">
        <v>2.8</v>
      </c>
      <c r="I793" t="n">
        <v>4</v>
      </c>
      <c r="J793" t="n">
        <v>233.48</v>
      </c>
      <c r="K793" t="n">
        <v>52.44</v>
      </c>
      <c r="L793" t="n">
        <v>36.75</v>
      </c>
      <c r="M793" t="n">
        <v>2</v>
      </c>
      <c r="N793" t="n">
        <v>54.29</v>
      </c>
      <c r="O793" t="n">
        <v>29029.74</v>
      </c>
      <c r="P793" t="n">
        <v>123.41</v>
      </c>
      <c r="Q793" t="n">
        <v>197.75</v>
      </c>
      <c r="R793" t="n">
        <v>29.01</v>
      </c>
      <c r="S793" t="n">
        <v>25.4</v>
      </c>
      <c r="T793" t="n">
        <v>982.91</v>
      </c>
      <c r="U793" t="n">
        <v>0.88</v>
      </c>
      <c r="V793" t="n">
        <v>0.89</v>
      </c>
      <c r="W793" t="n">
        <v>2.94</v>
      </c>
      <c r="X793" t="n">
        <v>0.05</v>
      </c>
      <c r="Y793" t="n">
        <v>1</v>
      </c>
      <c r="Z793" t="n">
        <v>10</v>
      </c>
    </row>
    <row r="794">
      <c r="A794" t="n">
        <v>144</v>
      </c>
      <c r="B794" t="n">
        <v>90</v>
      </c>
      <c r="C794" t="inlineStr">
        <is>
          <t xml:space="preserve">CONCLUIDO	</t>
        </is>
      </c>
      <c r="D794" t="n">
        <v>7.694</v>
      </c>
      <c r="E794" t="n">
        <v>13</v>
      </c>
      <c r="F794" t="n">
        <v>10.43</v>
      </c>
      <c r="G794" t="n">
        <v>156.52</v>
      </c>
      <c r="H794" t="n">
        <v>2.81</v>
      </c>
      <c r="I794" t="n">
        <v>4</v>
      </c>
      <c r="J794" t="n">
        <v>233.91</v>
      </c>
      <c r="K794" t="n">
        <v>52.44</v>
      </c>
      <c r="L794" t="n">
        <v>37</v>
      </c>
      <c r="M794" t="n">
        <v>2</v>
      </c>
      <c r="N794" t="n">
        <v>54.46</v>
      </c>
      <c r="O794" t="n">
        <v>29082.59</v>
      </c>
      <c r="P794" t="n">
        <v>122.81</v>
      </c>
      <c r="Q794" t="n">
        <v>197.75</v>
      </c>
      <c r="R794" t="n">
        <v>28.71</v>
      </c>
      <c r="S794" t="n">
        <v>25.4</v>
      </c>
      <c r="T794" t="n">
        <v>829.84</v>
      </c>
      <c r="U794" t="n">
        <v>0.88</v>
      </c>
      <c r="V794" t="n">
        <v>0.89</v>
      </c>
      <c r="W794" t="n">
        <v>2.94</v>
      </c>
      <c r="X794" t="n">
        <v>0.04</v>
      </c>
      <c r="Y794" t="n">
        <v>1</v>
      </c>
      <c r="Z794" t="n">
        <v>10</v>
      </c>
    </row>
    <row r="795">
      <c r="A795" t="n">
        <v>145</v>
      </c>
      <c r="B795" t="n">
        <v>90</v>
      </c>
      <c r="C795" t="inlineStr">
        <is>
          <t xml:space="preserve">CONCLUIDO	</t>
        </is>
      </c>
      <c r="D795" t="n">
        <v>7.6946</v>
      </c>
      <c r="E795" t="n">
        <v>13</v>
      </c>
      <c r="F795" t="n">
        <v>10.43</v>
      </c>
      <c r="G795" t="n">
        <v>156.5</v>
      </c>
      <c r="H795" t="n">
        <v>2.83</v>
      </c>
      <c r="I795" t="n">
        <v>4</v>
      </c>
      <c r="J795" t="n">
        <v>234.34</v>
      </c>
      <c r="K795" t="n">
        <v>52.44</v>
      </c>
      <c r="L795" t="n">
        <v>37.25</v>
      </c>
      <c r="M795" t="n">
        <v>2</v>
      </c>
      <c r="N795" t="n">
        <v>54.64</v>
      </c>
      <c r="O795" t="n">
        <v>29135.5</v>
      </c>
      <c r="P795" t="n">
        <v>122.6</v>
      </c>
      <c r="Q795" t="n">
        <v>197.75</v>
      </c>
      <c r="R795" t="n">
        <v>28.65</v>
      </c>
      <c r="S795" t="n">
        <v>25.4</v>
      </c>
      <c r="T795" t="n">
        <v>802.36</v>
      </c>
      <c r="U795" t="n">
        <v>0.89</v>
      </c>
      <c r="V795" t="n">
        <v>0.89</v>
      </c>
      <c r="W795" t="n">
        <v>2.95</v>
      </c>
      <c r="X795" t="n">
        <v>0.04</v>
      </c>
      <c r="Y795" t="n">
        <v>1</v>
      </c>
      <c r="Z795" t="n">
        <v>10</v>
      </c>
    </row>
    <row r="796">
      <c r="A796" t="n">
        <v>146</v>
      </c>
      <c r="B796" t="n">
        <v>90</v>
      </c>
      <c r="C796" t="inlineStr">
        <is>
          <t xml:space="preserve">CONCLUIDO	</t>
        </is>
      </c>
      <c r="D796" t="n">
        <v>7.694</v>
      </c>
      <c r="E796" t="n">
        <v>13</v>
      </c>
      <c r="F796" t="n">
        <v>10.43</v>
      </c>
      <c r="G796" t="n">
        <v>156.52</v>
      </c>
      <c r="H796" t="n">
        <v>2.84</v>
      </c>
      <c r="I796" t="n">
        <v>4</v>
      </c>
      <c r="J796" t="n">
        <v>234.76</v>
      </c>
      <c r="K796" t="n">
        <v>52.44</v>
      </c>
      <c r="L796" t="n">
        <v>37.5</v>
      </c>
      <c r="M796" t="n">
        <v>2</v>
      </c>
      <c r="N796" t="n">
        <v>54.82</v>
      </c>
      <c r="O796" t="n">
        <v>29188.47</v>
      </c>
      <c r="P796" t="n">
        <v>122.51</v>
      </c>
      <c r="Q796" t="n">
        <v>197.75</v>
      </c>
      <c r="R796" t="n">
        <v>28.75</v>
      </c>
      <c r="S796" t="n">
        <v>25.4</v>
      </c>
      <c r="T796" t="n">
        <v>852.01</v>
      </c>
      <c r="U796" t="n">
        <v>0.88</v>
      </c>
      <c r="V796" t="n">
        <v>0.89</v>
      </c>
      <c r="W796" t="n">
        <v>2.94</v>
      </c>
      <c r="X796" t="n">
        <v>0.04</v>
      </c>
      <c r="Y796" t="n">
        <v>1</v>
      </c>
      <c r="Z796" t="n">
        <v>10</v>
      </c>
    </row>
    <row r="797">
      <c r="A797" t="n">
        <v>147</v>
      </c>
      <c r="B797" t="n">
        <v>90</v>
      </c>
      <c r="C797" t="inlineStr">
        <is>
          <t xml:space="preserve">CONCLUIDO	</t>
        </is>
      </c>
      <c r="D797" t="n">
        <v>7.6918</v>
      </c>
      <c r="E797" t="n">
        <v>13</v>
      </c>
      <c r="F797" t="n">
        <v>10.44</v>
      </c>
      <c r="G797" t="n">
        <v>156.57</v>
      </c>
      <c r="H797" t="n">
        <v>2.85</v>
      </c>
      <c r="I797" t="n">
        <v>4</v>
      </c>
      <c r="J797" t="n">
        <v>235.19</v>
      </c>
      <c r="K797" t="n">
        <v>52.44</v>
      </c>
      <c r="L797" t="n">
        <v>37.75</v>
      </c>
      <c r="M797" t="n">
        <v>1</v>
      </c>
      <c r="N797" t="n">
        <v>55</v>
      </c>
      <c r="O797" t="n">
        <v>29241.5</v>
      </c>
      <c r="P797" t="n">
        <v>122.53</v>
      </c>
      <c r="Q797" t="n">
        <v>197.75</v>
      </c>
      <c r="R797" t="n">
        <v>28.81</v>
      </c>
      <c r="S797" t="n">
        <v>25.4</v>
      </c>
      <c r="T797" t="n">
        <v>880.63</v>
      </c>
      <c r="U797" t="n">
        <v>0.88</v>
      </c>
      <c r="V797" t="n">
        <v>0.89</v>
      </c>
      <c r="W797" t="n">
        <v>2.95</v>
      </c>
      <c r="X797" t="n">
        <v>0.05</v>
      </c>
      <c r="Y797" t="n">
        <v>1</v>
      </c>
      <c r="Z797" t="n">
        <v>10</v>
      </c>
    </row>
    <row r="798">
      <c r="A798" t="n">
        <v>148</v>
      </c>
      <c r="B798" t="n">
        <v>90</v>
      </c>
      <c r="C798" t="inlineStr">
        <is>
          <t xml:space="preserve">CONCLUIDO	</t>
        </is>
      </c>
      <c r="D798" t="n">
        <v>7.692</v>
      </c>
      <c r="E798" t="n">
        <v>13</v>
      </c>
      <c r="F798" t="n">
        <v>10.44</v>
      </c>
      <c r="G798" t="n">
        <v>156.57</v>
      </c>
      <c r="H798" t="n">
        <v>2.87</v>
      </c>
      <c r="I798" t="n">
        <v>4</v>
      </c>
      <c r="J798" t="n">
        <v>235.63</v>
      </c>
      <c r="K798" t="n">
        <v>52.44</v>
      </c>
      <c r="L798" t="n">
        <v>38</v>
      </c>
      <c r="M798" t="n">
        <v>1</v>
      </c>
      <c r="N798" t="n">
        <v>55.18</v>
      </c>
      <c r="O798" t="n">
        <v>29294.6</v>
      </c>
      <c r="P798" t="n">
        <v>122.49</v>
      </c>
      <c r="Q798" t="n">
        <v>197.75</v>
      </c>
      <c r="R798" t="n">
        <v>28.86</v>
      </c>
      <c r="S798" t="n">
        <v>25.4</v>
      </c>
      <c r="T798" t="n">
        <v>906.62</v>
      </c>
      <c r="U798" t="n">
        <v>0.88</v>
      </c>
      <c r="V798" t="n">
        <v>0.89</v>
      </c>
      <c r="W798" t="n">
        <v>2.94</v>
      </c>
      <c r="X798" t="n">
        <v>0.05</v>
      </c>
      <c r="Y798" t="n">
        <v>1</v>
      </c>
      <c r="Z798" t="n">
        <v>10</v>
      </c>
    </row>
    <row r="799">
      <c r="A799" t="n">
        <v>149</v>
      </c>
      <c r="B799" t="n">
        <v>90</v>
      </c>
      <c r="C799" t="inlineStr">
        <is>
          <t xml:space="preserve">CONCLUIDO	</t>
        </is>
      </c>
      <c r="D799" t="n">
        <v>7.6923</v>
      </c>
      <c r="E799" t="n">
        <v>13</v>
      </c>
      <c r="F799" t="n">
        <v>10.44</v>
      </c>
      <c r="G799" t="n">
        <v>156.56</v>
      </c>
      <c r="H799" t="n">
        <v>2.88</v>
      </c>
      <c r="I799" t="n">
        <v>4</v>
      </c>
      <c r="J799" t="n">
        <v>236.06</v>
      </c>
      <c r="K799" t="n">
        <v>52.44</v>
      </c>
      <c r="L799" t="n">
        <v>38.25</v>
      </c>
      <c r="M799" t="n">
        <v>1</v>
      </c>
      <c r="N799" t="n">
        <v>55.36</v>
      </c>
      <c r="O799" t="n">
        <v>29347.77</v>
      </c>
      <c r="P799" t="n">
        <v>122.44</v>
      </c>
      <c r="Q799" t="n">
        <v>197.75</v>
      </c>
      <c r="R799" t="n">
        <v>28.81</v>
      </c>
      <c r="S799" t="n">
        <v>25.4</v>
      </c>
      <c r="T799" t="n">
        <v>881.16</v>
      </c>
      <c r="U799" t="n">
        <v>0.88</v>
      </c>
      <c r="V799" t="n">
        <v>0.89</v>
      </c>
      <c r="W799" t="n">
        <v>2.94</v>
      </c>
      <c r="X799" t="n">
        <v>0.05</v>
      </c>
      <c r="Y799" t="n">
        <v>1</v>
      </c>
      <c r="Z799" t="n">
        <v>10</v>
      </c>
    </row>
    <row r="800">
      <c r="A800" t="n">
        <v>150</v>
      </c>
      <c r="B800" t="n">
        <v>90</v>
      </c>
      <c r="C800" t="inlineStr">
        <is>
          <t xml:space="preserve">CONCLUIDO	</t>
        </is>
      </c>
      <c r="D800" t="n">
        <v>7.692</v>
      </c>
      <c r="E800" t="n">
        <v>13</v>
      </c>
      <c r="F800" t="n">
        <v>10.44</v>
      </c>
      <c r="G800" t="n">
        <v>156.57</v>
      </c>
      <c r="H800" t="n">
        <v>2.89</v>
      </c>
      <c r="I800" t="n">
        <v>4</v>
      </c>
      <c r="J800" t="n">
        <v>236.49</v>
      </c>
      <c r="K800" t="n">
        <v>52.44</v>
      </c>
      <c r="L800" t="n">
        <v>38.5</v>
      </c>
      <c r="M800" t="n">
        <v>1</v>
      </c>
      <c r="N800" t="n">
        <v>55.55</v>
      </c>
      <c r="O800" t="n">
        <v>29400.99</v>
      </c>
      <c r="P800" t="n">
        <v>122.4</v>
      </c>
      <c r="Q800" t="n">
        <v>197.75</v>
      </c>
      <c r="R800" t="n">
        <v>28.84</v>
      </c>
      <c r="S800" t="n">
        <v>25.4</v>
      </c>
      <c r="T800" t="n">
        <v>897.27</v>
      </c>
      <c r="U800" t="n">
        <v>0.88</v>
      </c>
      <c r="V800" t="n">
        <v>0.89</v>
      </c>
      <c r="W800" t="n">
        <v>2.94</v>
      </c>
      <c r="X800" t="n">
        <v>0.05</v>
      </c>
      <c r="Y800" t="n">
        <v>1</v>
      </c>
      <c r="Z800" t="n">
        <v>10</v>
      </c>
    </row>
    <row r="801">
      <c r="A801" t="n">
        <v>151</v>
      </c>
      <c r="B801" t="n">
        <v>90</v>
      </c>
      <c r="C801" t="inlineStr">
        <is>
          <t xml:space="preserve">CONCLUIDO	</t>
        </is>
      </c>
      <c r="D801" t="n">
        <v>7.6913</v>
      </c>
      <c r="E801" t="n">
        <v>13</v>
      </c>
      <c r="F801" t="n">
        <v>10.44</v>
      </c>
      <c r="G801" t="n">
        <v>156.58</v>
      </c>
      <c r="H801" t="n">
        <v>2.91</v>
      </c>
      <c r="I801" t="n">
        <v>4</v>
      </c>
      <c r="J801" t="n">
        <v>236.92</v>
      </c>
      <c r="K801" t="n">
        <v>52.44</v>
      </c>
      <c r="L801" t="n">
        <v>38.75</v>
      </c>
      <c r="M801" t="n">
        <v>1</v>
      </c>
      <c r="N801" t="n">
        <v>55.73</v>
      </c>
      <c r="O801" t="n">
        <v>29454.29</v>
      </c>
      <c r="P801" t="n">
        <v>122.37</v>
      </c>
      <c r="Q801" t="n">
        <v>197.75</v>
      </c>
      <c r="R801" t="n">
        <v>28.84</v>
      </c>
      <c r="S801" t="n">
        <v>25.4</v>
      </c>
      <c r="T801" t="n">
        <v>897.73</v>
      </c>
      <c r="U801" t="n">
        <v>0.88</v>
      </c>
      <c r="V801" t="n">
        <v>0.89</v>
      </c>
      <c r="W801" t="n">
        <v>2.95</v>
      </c>
      <c r="X801" t="n">
        <v>0.05</v>
      </c>
      <c r="Y801" t="n">
        <v>1</v>
      </c>
      <c r="Z801" t="n">
        <v>10</v>
      </c>
    </row>
    <row r="802">
      <c r="A802" t="n">
        <v>152</v>
      </c>
      <c r="B802" t="n">
        <v>90</v>
      </c>
      <c r="C802" t="inlineStr">
        <is>
          <t xml:space="preserve">CONCLUIDO	</t>
        </is>
      </c>
      <c r="D802" t="n">
        <v>7.6907</v>
      </c>
      <c r="E802" t="n">
        <v>13</v>
      </c>
      <c r="F802" t="n">
        <v>10.44</v>
      </c>
      <c r="G802" t="n">
        <v>156.6</v>
      </c>
      <c r="H802" t="n">
        <v>2.92</v>
      </c>
      <c r="I802" t="n">
        <v>4</v>
      </c>
      <c r="J802" t="n">
        <v>237.35</v>
      </c>
      <c r="K802" t="n">
        <v>52.44</v>
      </c>
      <c r="L802" t="n">
        <v>39</v>
      </c>
      <c r="M802" t="n">
        <v>0</v>
      </c>
      <c r="N802" t="n">
        <v>55.91</v>
      </c>
      <c r="O802" t="n">
        <v>29507.65</v>
      </c>
      <c r="P802" t="n">
        <v>122.54</v>
      </c>
      <c r="Q802" t="n">
        <v>197.75</v>
      </c>
      <c r="R802" t="n">
        <v>28.86</v>
      </c>
      <c r="S802" t="n">
        <v>25.4</v>
      </c>
      <c r="T802" t="n">
        <v>908.15</v>
      </c>
      <c r="U802" t="n">
        <v>0.88</v>
      </c>
      <c r="V802" t="n">
        <v>0.89</v>
      </c>
      <c r="W802" t="n">
        <v>2.95</v>
      </c>
      <c r="X802" t="n">
        <v>0.05</v>
      </c>
      <c r="Y802" t="n">
        <v>1</v>
      </c>
      <c r="Z802" t="n">
        <v>10</v>
      </c>
    </row>
    <row r="803">
      <c r="A803" t="n">
        <v>0</v>
      </c>
      <c r="B803" t="n">
        <v>110</v>
      </c>
      <c r="C803" t="inlineStr">
        <is>
          <t xml:space="preserve">CONCLUIDO	</t>
        </is>
      </c>
      <c r="D803" t="n">
        <v>4.5332</v>
      </c>
      <c r="E803" t="n">
        <v>22.06</v>
      </c>
      <c r="F803" t="n">
        <v>13.37</v>
      </c>
      <c r="G803" t="n">
        <v>5.57</v>
      </c>
      <c r="H803" t="n">
        <v>0.08</v>
      </c>
      <c r="I803" t="n">
        <v>144</v>
      </c>
      <c r="J803" t="n">
        <v>213.37</v>
      </c>
      <c r="K803" t="n">
        <v>56.13</v>
      </c>
      <c r="L803" t="n">
        <v>1</v>
      </c>
      <c r="M803" t="n">
        <v>142</v>
      </c>
      <c r="N803" t="n">
        <v>46.25</v>
      </c>
      <c r="O803" t="n">
        <v>26550.29</v>
      </c>
      <c r="P803" t="n">
        <v>199.58</v>
      </c>
      <c r="Q803" t="n">
        <v>198.19</v>
      </c>
      <c r="R803" t="n">
        <v>119.74</v>
      </c>
      <c r="S803" t="n">
        <v>25.4</v>
      </c>
      <c r="T803" t="n">
        <v>45643.98</v>
      </c>
      <c r="U803" t="n">
        <v>0.21</v>
      </c>
      <c r="V803" t="n">
        <v>0.7</v>
      </c>
      <c r="W803" t="n">
        <v>3.18</v>
      </c>
      <c r="X803" t="n">
        <v>2.96</v>
      </c>
      <c r="Y803" t="n">
        <v>1</v>
      </c>
      <c r="Z803" t="n">
        <v>10</v>
      </c>
    </row>
    <row r="804">
      <c r="A804" t="n">
        <v>1</v>
      </c>
      <c r="B804" t="n">
        <v>110</v>
      </c>
      <c r="C804" t="inlineStr">
        <is>
          <t xml:space="preserve">CONCLUIDO	</t>
        </is>
      </c>
      <c r="D804" t="n">
        <v>5.0455</v>
      </c>
      <c r="E804" t="n">
        <v>19.82</v>
      </c>
      <c r="F804" t="n">
        <v>12.6</v>
      </c>
      <c r="G804" t="n">
        <v>6.94</v>
      </c>
      <c r="H804" t="n">
        <v>0.1</v>
      </c>
      <c r="I804" t="n">
        <v>109</v>
      </c>
      <c r="J804" t="n">
        <v>213.78</v>
      </c>
      <c r="K804" t="n">
        <v>56.13</v>
      </c>
      <c r="L804" t="n">
        <v>1.25</v>
      </c>
      <c r="M804" t="n">
        <v>107</v>
      </c>
      <c r="N804" t="n">
        <v>46.4</v>
      </c>
      <c r="O804" t="n">
        <v>26600.32</v>
      </c>
      <c r="P804" t="n">
        <v>188.17</v>
      </c>
      <c r="Q804" t="n">
        <v>198.03</v>
      </c>
      <c r="R804" t="n">
        <v>96.18000000000001</v>
      </c>
      <c r="S804" t="n">
        <v>25.4</v>
      </c>
      <c r="T804" t="n">
        <v>34041.64</v>
      </c>
      <c r="U804" t="n">
        <v>0.26</v>
      </c>
      <c r="V804" t="n">
        <v>0.74</v>
      </c>
      <c r="W804" t="n">
        <v>3.11</v>
      </c>
      <c r="X804" t="n">
        <v>2.21</v>
      </c>
      <c r="Y804" t="n">
        <v>1</v>
      </c>
      <c r="Z804" t="n">
        <v>10</v>
      </c>
    </row>
    <row r="805">
      <c r="A805" t="n">
        <v>2</v>
      </c>
      <c r="B805" t="n">
        <v>110</v>
      </c>
      <c r="C805" t="inlineStr">
        <is>
          <t xml:space="preserve">CONCLUIDO	</t>
        </is>
      </c>
      <c r="D805" t="n">
        <v>5.4057</v>
      </c>
      <c r="E805" t="n">
        <v>18.5</v>
      </c>
      <c r="F805" t="n">
        <v>12.17</v>
      </c>
      <c r="G805" t="n">
        <v>8.300000000000001</v>
      </c>
      <c r="H805" t="n">
        <v>0.12</v>
      </c>
      <c r="I805" t="n">
        <v>88</v>
      </c>
      <c r="J805" t="n">
        <v>214.19</v>
      </c>
      <c r="K805" t="n">
        <v>56.13</v>
      </c>
      <c r="L805" t="n">
        <v>1.5</v>
      </c>
      <c r="M805" t="n">
        <v>86</v>
      </c>
      <c r="N805" t="n">
        <v>46.56</v>
      </c>
      <c r="O805" t="n">
        <v>26650.41</v>
      </c>
      <c r="P805" t="n">
        <v>181.64</v>
      </c>
      <c r="Q805" t="n">
        <v>198.02</v>
      </c>
      <c r="R805" t="n">
        <v>82.53</v>
      </c>
      <c r="S805" t="n">
        <v>25.4</v>
      </c>
      <c r="T805" t="n">
        <v>27320.84</v>
      </c>
      <c r="U805" t="n">
        <v>0.31</v>
      </c>
      <c r="V805" t="n">
        <v>0.77</v>
      </c>
      <c r="W805" t="n">
        <v>3.08</v>
      </c>
      <c r="X805" t="n">
        <v>1.77</v>
      </c>
      <c r="Y805" t="n">
        <v>1</v>
      </c>
      <c r="Z805" t="n">
        <v>10</v>
      </c>
    </row>
    <row r="806">
      <c r="A806" t="n">
        <v>3</v>
      </c>
      <c r="B806" t="n">
        <v>110</v>
      </c>
      <c r="C806" t="inlineStr">
        <is>
          <t xml:space="preserve">CONCLUIDO	</t>
        </is>
      </c>
      <c r="D806" t="n">
        <v>5.6734</v>
      </c>
      <c r="E806" t="n">
        <v>17.63</v>
      </c>
      <c r="F806" t="n">
        <v>11.89</v>
      </c>
      <c r="G806" t="n">
        <v>9.640000000000001</v>
      </c>
      <c r="H806" t="n">
        <v>0.14</v>
      </c>
      <c r="I806" t="n">
        <v>74</v>
      </c>
      <c r="J806" t="n">
        <v>214.59</v>
      </c>
      <c r="K806" t="n">
        <v>56.13</v>
      </c>
      <c r="L806" t="n">
        <v>1.75</v>
      </c>
      <c r="M806" t="n">
        <v>72</v>
      </c>
      <c r="N806" t="n">
        <v>46.72</v>
      </c>
      <c r="O806" t="n">
        <v>26700.55</v>
      </c>
      <c r="P806" t="n">
        <v>177.39</v>
      </c>
      <c r="Q806" t="n">
        <v>197.9</v>
      </c>
      <c r="R806" t="n">
        <v>73.93000000000001</v>
      </c>
      <c r="S806" t="n">
        <v>25.4</v>
      </c>
      <c r="T806" t="n">
        <v>23090.92</v>
      </c>
      <c r="U806" t="n">
        <v>0.34</v>
      </c>
      <c r="V806" t="n">
        <v>0.78</v>
      </c>
      <c r="W806" t="n">
        <v>3.06</v>
      </c>
      <c r="X806" t="n">
        <v>1.5</v>
      </c>
      <c r="Y806" t="n">
        <v>1</v>
      </c>
      <c r="Z806" t="n">
        <v>10</v>
      </c>
    </row>
    <row r="807">
      <c r="A807" t="n">
        <v>4</v>
      </c>
      <c r="B807" t="n">
        <v>110</v>
      </c>
      <c r="C807" t="inlineStr">
        <is>
          <t xml:space="preserve">CONCLUIDO	</t>
        </is>
      </c>
      <c r="D807" t="n">
        <v>5.8848</v>
      </c>
      <c r="E807" t="n">
        <v>16.99</v>
      </c>
      <c r="F807" t="n">
        <v>11.68</v>
      </c>
      <c r="G807" t="n">
        <v>10.95</v>
      </c>
      <c r="H807" t="n">
        <v>0.17</v>
      </c>
      <c r="I807" t="n">
        <v>64</v>
      </c>
      <c r="J807" t="n">
        <v>215</v>
      </c>
      <c r="K807" t="n">
        <v>56.13</v>
      </c>
      <c r="L807" t="n">
        <v>2</v>
      </c>
      <c r="M807" t="n">
        <v>62</v>
      </c>
      <c r="N807" t="n">
        <v>46.87</v>
      </c>
      <c r="O807" t="n">
        <v>26750.75</v>
      </c>
      <c r="P807" t="n">
        <v>174.16</v>
      </c>
      <c r="Q807" t="n">
        <v>197.9</v>
      </c>
      <c r="R807" t="n">
        <v>67.33</v>
      </c>
      <c r="S807" t="n">
        <v>25.4</v>
      </c>
      <c r="T807" t="n">
        <v>19839.04</v>
      </c>
      <c r="U807" t="n">
        <v>0.38</v>
      </c>
      <c r="V807" t="n">
        <v>0.8</v>
      </c>
      <c r="W807" t="n">
        <v>3.05</v>
      </c>
      <c r="X807" t="n">
        <v>1.28</v>
      </c>
      <c r="Y807" t="n">
        <v>1</v>
      </c>
      <c r="Z807" t="n">
        <v>10</v>
      </c>
    </row>
    <row r="808">
      <c r="A808" t="n">
        <v>5</v>
      </c>
      <c r="B808" t="n">
        <v>110</v>
      </c>
      <c r="C808" t="inlineStr">
        <is>
          <t xml:space="preserve">CONCLUIDO	</t>
        </is>
      </c>
      <c r="D808" t="n">
        <v>6.0715</v>
      </c>
      <c r="E808" t="n">
        <v>16.47</v>
      </c>
      <c r="F808" t="n">
        <v>11.49</v>
      </c>
      <c r="G808" t="n">
        <v>12.31</v>
      </c>
      <c r="H808" t="n">
        <v>0.19</v>
      </c>
      <c r="I808" t="n">
        <v>56</v>
      </c>
      <c r="J808" t="n">
        <v>215.41</v>
      </c>
      <c r="K808" t="n">
        <v>56.13</v>
      </c>
      <c r="L808" t="n">
        <v>2.25</v>
      </c>
      <c r="M808" t="n">
        <v>54</v>
      </c>
      <c r="N808" t="n">
        <v>47.03</v>
      </c>
      <c r="O808" t="n">
        <v>26801</v>
      </c>
      <c r="P808" t="n">
        <v>171.32</v>
      </c>
      <c r="Q808" t="n">
        <v>197.87</v>
      </c>
      <c r="R808" t="n">
        <v>61.6</v>
      </c>
      <c r="S808" t="n">
        <v>25.4</v>
      </c>
      <c r="T808" t="n">
        <v>17017.27</v>
      </c>
      <c r="U808" t="n">
        <v>0.41</v>
      </c>
      <c r="V808" t="n">
        <v>0.8100000000000001</v>
      </c>
      <c r="W808" t="n">
        <v>3.03</v>
      </c>
      <c r="X808" t="n">
        <v>1.1</v>
      </c>
      <c r="Y808" t="n">
        <v>1</v>
      </c>
      <c r="Z808" t="n">
        <v>10</v>
      </c>
    </row>
    <row r="809">
      <c r="A809" t="n">
        <v>6</v>
      </c>
      <c r="B809" t="n">
        <v>110</v>
      </c>
      <c r="C809" t="inlineStr">
        <is>
          <t xml:space="preserve">CONCLUIDO	</t>
        </is>
      </c>
      <c r="D809" t="n">
        <v>6.2146</v>
      </c>
      <c r="E809" t="n">
        <v>16.09</v>
      </c>
      <c r="F809" t="n">
        <v>11.37</v>
      </c>
      <c r="G809" t="n">
        <v>13.64</v>
      </c>
      <c r="H809" t="n">
        <v>0.21</v>
      </c>
      <c r="I809" t="n">
        <v>50</v>
      </c>
      <c r="J809" t="n">
        <v>215.82</v>
      </c>
      <c r="K809" t="n">
        <v>56.13</v>
      </c>
      <c r="L809" t="n">
        <v>2.5</v>
      </c>
      <c r="M809" t="n">
        <v>48</v>
      </c>
      <c r="N809" t="n">
        <v>47.19</v>
      </c>
      <c r="O809" t="n">
        <v>26851.31</v>
      </c>
      <c r="P809" t="n">
        <v>169.34</v>
      </c>
      <c r="Q809" t="n">
        <v>197.88</v>
      </c>
      <c r="R809" t="n">
        <v>57.95</v>
      </c>
      <c r="S809" t="n">
        <v>25.4</v>
      </c>
      <c r="T809" t="n">
        <v>15222.07</v>
      </c>
      <c r="U809" t="n">
        <v>0.44</v>
      </c>
      <c r="V809" t="n">
        <v>0.82</v>
      </c>
      <c r="W809" t="n">
        <v>3.01</v>
      </c>
      <c r="X809" t="n">
        <v>0.97</v>
      </c>
      <c r="Y809" t="n">
        <v>1</v>
      </c>
      <c r="Z809" t="n">
        <v>10</v>
      </c>
    </row>
    <row r="810">
      <c r="A810" t="n">
        <v>7</v>
      </c>
      <c r="B810" t="n">
        <v>110</v>
      </c>
      <c r="C810" t="inlineStr">
        <is>
          <t xml:space="preserve">CONCLUIDO	</t>
        </is>
      </c>
      <c r="D810" t="n">
        <v>6.3332</v>
      </c>
      <c r="E810" t="n">
        <v>15.79</v>
      </c>
      <c r="F810" t="n">
        <v>11.28</v>
      </c>
      <c r="G810" t="n">
        <v>15.04</v>
      </c>
      <c r="H810" t="n">
        <v>0.23</v>
      </c>
      <c r="I810" t="n">
        <v>45</v>
      </c>
      <c r="J810" t="n">
        <v>216.22</v>
      </c>
      <c r="K810" t="n">
        <v>56.13</v>
      </c>
      <c r="L810" t="n">
        <v>2.75</v>
      </c>
      <c r="M810" t="n">
        <v>43</v>
      </c>
      <c r="N810" t="n">
        <v>47.35</v>
      </c>
      <c r="O810" t="n">
        <v>26901.66</v>
      </c>
      <c r="P810" t="n">
        <v>167.94</v>
      </c>
      <c r="Q810" t="n">
        <v>197.85</v>
      </c>
      <c r="R810" t="n">
        <v>54.67</v>
      </c>
      <c r="S810" t="n">
        <v>25.4</v>
      </c>
      <c r="T810" t="n">
        <v>13608.01</v>
      </c>
      <c r="U810" t="n">
        <v>0.46</v>
      </c>
      <c r="V810" t="n">
        <v>0.83</v>
      </c>
      <c r="W810" t="n">
        <v>3.02</v>
      </c>
      <c r="X810" t="n">
        <v>0.88</v>
      </c>
      <c r="Y810" t="n">
        <v>1</v>
      </c>
      <c r="Z810" t="n">
        <v>10</v>
      </c>
    </row>
    <row r="811">
      <c r="A811" t="n">
        <v>8</v>
      </c>
      <c r="B811" t="n">
        <v>110</v>
      </c>
      <c r="C811" t="inlineStr">
        <is>
          <t xml:space="preserve">CONCLUIDO	</t>
        </is>
      </c>
      <c r="D811" t="n">
        <v>6.434</v>
      </c>
      <c r="E811" t="n">
        <v>15.54</v>
      </c>
      <c r="F811" t="n">
        <v>11.2</v>
      </c>
      <c r="G811" t="n">
        <v>16.39</v>
      </c>
      <c r="H811" t="n">
        <v>0.25</v>
      </c>
      <c r="I811" t="n">
        <v>41</v>
      </c>
      <c r="J811" t="n">
        <v>216.63</v>
      </c>
      <c r="K811" t="n">
        <v>56.13</v>
      </c>
      <c r="L811" t="n">
        <v>3</v>
      </c>
      <c r="M811" t="n">
        <v>39</v>
      </c>
      <c r="N811" t="n">
        <v>47.51</v>
      </c>
      <c r="O811" t="n">
        <v>26952.08</v>
      </c>
      <c r="P811" t="n">
        <v>166.69</v>
      </c>
      <c r="Q811" t="n">
        <v>197.79</v>
      </c>
      <c r="R811" t="n">
        <v>52.52</v>
      </c>
      <c r="S811" t="n">
        <v>25.4</v>
      </c>
      <c r="T811" t="n">
        <v>12552.67</v>
      </c>
      <c r="U811" t="n">
        <v>0.48</v>
      </c>
      <c r="V811" t="n">
        <v>0.83</v>
      </c>
      <c r="W811" t="n">
        <v>3</v>
      </c>
      <c r="X811" t="n">
        <v>0.8100000000000001</v>
      </c>
      <c r="Y811" t="n">
        <v>1</v>
      </c>
      <c r="Z811" t="n">
        <v>10</v>
      </c>
    </row>
    <row r="812">
      <c r="A812" t="n">
        <v>9</v>
      </c>
      <c r="B812" t="n">
        <v>110</v>
      </c>
      <c r="C812" t="inlineStr">
        <is>
          <t xml:space="preserve">CONCLUIDO	</t>
        </is>
      </c>
      <c r="D812" t="n">
        <v>6.5115</v>
      </c>
      <c r="E812" t="n">
        <v>15.36</v>
      </c>
      <c r="F812" t="n">
        <v>11.14</v>
      </c>
      <c r="G812" t="n">
        <v>17.59</v>
      </c>
      <c r="H812" t="n">
        <v>0.27</v>
      </c>
      <c r="I812" t="n">
        <v>38</v>
      </c>
      <c r="J812" t="n">
        <v>217.04</v>
      </c>
      <c r="K812" t="n">
        <v>56.13</v>
      </c>
      <c r="L812" t="n">
        <v>3.25</v>
      </c>
      <c r="M812" t="n">
        <v>36</v>
      </c>
      <c r="N812" t="n">
        <v>47.66</v>
      </c>
      <c r="O812" t="n">
        <v>27002.55</v>
      </c>
      <c r="P812" t="n">
        <v>165.72</v>
      </c>
      <c r="Q812" t="n">
        <v>197.91</v>
      </c>
      <c r="R812" t="n">
        <v>50.49</v>
      </c>
      <c r="S812" t="n">
        <v>25.4</v>
      </c>
      <c r="T812" t="n">
        <v>11551.37</v>
      </c>
      <c r="U812" t="n">
        <v>0.5</v>
      </c>
      <c r="V812" t="n">
        <v>0.84</v>
      </c>
      <c r="W812" t="n">
        <v>3</v>
      </c>
      <c r="X812" t="n">
        <v>0.75</v>
      </c>
      <c r="Y812" t="n">
        <v>1</v>
      </c>
      <c r="Z812" t="n">
        <v>10</v>
      </c>
    </row>
    <row r="813">
      <c r="A813" t="n">
        <v>10</v>
      </c>
      <c r="B813" t="n">
        <v>110</v>
      </c>
      <c r="C813" t="inlineStr">
        <is>
          <t xml:space="preserve">CONCLUIDO	</t>
        </is>
      </c>
      <c r="D813" t="n">
        <v>6.5918</v>
      </c>
      <c r="E813" t="n">
        <v>15.17</v>
      </c>
      <c r="F813" t="n">
        <v>11.08</v>
      </c>
      <c r="G813" t="n">
        <v>18.99</v>
      </c>
      <c r="H813" t="n">
        <v>0.29</v>
      </c>
      <c r="I813" t="n">
        <v>35</v>
      </c>
      <c r="J813" t="n">
        <v>217.45</v>
      </c>
      <c r="K813" t="n">
        <v>56.13</v>
      </c>
      <c r="L813" t="n">
        <v>3.5</v>
      </c>
      <c r="M813" t="n">
        <v>33</v>
      </c>
      <c r="N813" t="n">
        <v>47.82</v>
      </c>
      <c r="O813" t="n">
        <v>27053.07</v>
      </c>
      <c r="P813" t="n">
        <v>164.76</v>
      </c>
      <c r="Q813" t="n">
        <v>197.87</v>
      </c>
      <c r="R813" t="n">
        <v>48.8</v>
      </c>
      <c r="S813" t="n">
        <v>25.4</v>
      </c>
      <c r="T813" t="n">
        <v>10720.32</v>
      </c>
      <c r="U813" t="n">
        <v>0.52</v>
      </c>
      <c r="V813" t="n">
        <v>0.84</v>
      </c>
      <c r="W813" t="n">
        <v>2.99</v>
      </c>
      <c r="X813" t="n">
        <v>0.6899999999999999</v>
      </c>
      <c r="Y813" t="n">
        <v>1</v>
      </c>
      <c r="Z813" t="n">
        <v>10</v>
      </c>
    </row>
    <row r="814">
      <c r="A814" t="n">
        <v>11</v>
      </c>
      <c r="B814" t="n">
        <v>110</v>
      </c>
      <c r="C814" t="inlineStr">
        <is>
          <t xml:space="preserve">CONCLUIDO	</t>
        </is>
      </c>
      <c r="D814" t="n">
        <v>6.6451</v>
      </c>
      <c r="E814" t="n">
        <v>15.05</v>
      </c>
      <c r="F814" t="n">
        <v>11.04</v>
      </c>
      <c r="G814" t="n">
        <v>20.08</v>
      </c>
      <c r="H814" t="n">
        <v>0.31</v>
      </c>
      <c r="I814" t="n">
        <v>33</v>
      </c>
      <c r="J814" t="n">
        <v>217.86</v>
      </c>
      <c r="K814" t="n">
        <v>56.13</v>
      </c>
      <c r="L814" t="n">
        <v>3.75</v>
      </c>
      <c r="M814" t="n">
        <v>31</v>
      </c>
      <c r="N814" t="n">
        <v>47.98</v>
      </c>
      <c r="O814" t="n">
        <v>27103.65</v>
      </c>
      <c r="P814" t="n">
        <v>164.18</v>
      </c>
      <c r="Q814" t="n">
        <v>197.79</v>
      </c>
      <c r="R814" t="n">
        <v>47.53</v>
      </c>
      <c r="S814" t="n">
        <v>25.4</v>
      </c>
      <c r="T814" t="n">
        <v>10093.82</v>
      </c>
      <c r="U814" t="n">
        <v>0.53</v>
      </c>
      <c r="V814" t="n">
        <v>0.84</v>
      </c>
      <c r="W814" t="n">
        <v>3</v>
      </c>
      <c r="X814" t="n">
        <v>0.65</v>
      </c>
      <c r="Y814" t="n">
        <v>1</v>
      </c>
      <c r="Z814" t="n">
        <v>10</v>
      </c>
    </row>
    <row r="815">
      <c r="A815" t="n">
        <v>12</v>
      </c>
      <c r="B815" t="n">
        <v>110</v>
      </c>
      <c r="C815" t="inlineStr">
        <is>
          <t xml:space="preserve">CONCLUIDO	</t>
        </is>
      </c>
      <c r="D815" t="n">
        <v>6.7067</v>
      </c>
      <c r="E815" t="n">
        <v>14.91</v>
      </c>
      <c r="F815" t="n">
        <v>10.99</v>
      </c>
      <c r="G815" t="n">
        <v>21.27</v>
      </c>
      <c r="H815" t="n">
        <v>0.33</v>
      </c>
      <c r="I815" t="n">
        <v>31</v>
      </c>
      <c r="J815" t="n">
        <v>218.27</v>
      </c>
      <c r="K815" t="n">
        <v>56.13</v>
      </c>
      <c r="L815" t="n">
        <v>4</v>
      </c>
      <c r="M815" t="n">
        <v>29</v>
      </c>
      <c r="N815" t="n">
        <v>48.15</v>
      </c>
      <c r="O815" t="n">
        <v>27154.29</v>
      </c>
      <c r="P815" t="n">
        <v>163.25</v>
      </c>
      <c r="Q815" t="n">
        <v>197.78</v>
      </c>
      <c r="R815" t="n">
        <v>45.99</v>
      </c>
      <c r="S815" t="n">
        <v>25.4</v>
      </c>
      <c r="T815" t="n">
        <v>9333.719999999999</v>
      </c>
      <c r="U815" t="n">
        <v>0.55</v>
      </c>
      <c r="V815" t="n">
        <v>0.85</v>
      </c>
      <c r="W815" t="n">
        <v>2.99</v>
      </c>
      <c r="X815" t="n">
        <v>0.6</v>
      </c>
      <c r="Y815" t="n">
        <v>1</v>
      </c>
      <c r="Z815" t="n">
        <v>10</v>
      </c>
    </row>
    <row r="816">
      <c r="A816" t="n">
        <v>13</v>
      </c>
      <c r="B816" t="n">
        <v>110</v>
      </c>
      <c r="C816" t="inlineStr">
        <is>
          <t xml:space="preserve">CONCLUIDO	</t>
        </is>
      </c>
      <c r="D816" t="n">
        <v>6.7585</v>
      </c>
      <c r="E816" t="n">
        <v>14.8</v>
      </c>
      <c r="F816" t="n">
        <v>10.96</v>
      </c>
      <c r="G816" t="n">
        <v>22.67</v>
      </c>
      <c r="H816" t="n">
        <v>0.35</v>
      </c>
      <c r="I816" t="n">
        <v>29</v>
      </c>
      <c r="J816" t="n">
        <v>218.68</v>
      </c>
      <c r="K816" t="n">
        <v>56.13</v>
      </c>
      <c r="L816" t="n">
        <v>4.25</v>
      </c>
      <c r="M816" t="n">
        <v>27</v>
      </c>
      <c r="N816" t="n">
        <v>48.31</v>
      </c>
      <c r="O816" t="n">
        <v>27204.98</v>
      </c>
      <c r="P816" t="n">
        <v>162.76</v>
      </c>
      <c r="Q816" t="n">
        <v>197.85</v>
      </c>
      <c r="R816" t="n">
        <v>45.13</v>
      </c>
      <c r="S816" t="n">
        <v>25.4</v>
      </c>
      <c r="T816" t="n">
        <v>8916.309999999999</v>
      </c>
      <c r="U816" t="n">
        <v>0.5600000000000001</v>
      </c>
      <c r="V816" t="n">
        <v>0.85</v>
      </c>
      <c r="W816" t="n">
        <v>2.98</v>
      </c>
      <c r="X816" t="n">
        <v>0.57</v>
      </c>
      <c r="Y816" t="n">
        <v>1</v>
      </c>
      <c r="Z816" t="n">
        <v>10</v>
      </c>
    </row>
    <row r="817">
      <c r="A817" t="n">
        <v>14</v>
      </c>
      <c r="B817" t="n">
        <v>110</v>
      </c>
      <c r="C817" t="inlineStr">
        <is>
          <t xml:space="preserve">CONCLUIDO	</t>
        </is>
      </c>
      <c r="D817" t="n">
        <v>6.8164</v>
      </c>
      <c r="E817" t="n">
        <v>14.67</v>
      </c>
      <c r="F817" t="n">
        <v>10.92</v>
      </c>
      <c r="G817" t="n">
        <v>24.26</v>
      </c>
      <c r="H817" t="n">
        <v>0.36</v>
      </c>
      <c r="I817" t="n">
        <v>27</v>
      </c>
      <c r="J817" t="n">
        <v>219.09</v>
      </c>
      <c r="K817" t="n">
        <v>56.13</v>
      </c>
      <c r="L817" t="n">
        <v>4.5</v>
      </c>
      <c r="M817" t="n">
        <v>25</v>
      </c>
      <c r="N817" t="n">
        <v>48.47</v>
      </c>
      <c r="O817" t="n">
        <v>27255.72</v>
      </c>
      <c r="P817" t="n">
        <v>162.08</v>
      </c>
      <c r="Q817" t="n">
        <v>197.89</v>
      </c>
      <c r="R817" t="n">
        <v>43.8</v>
      </c>
      <c r="S817" t="n">
        <v>25.4</v>
      </c>
      <c r="T817" t="n">
        <v>8259.030000000001</v>
      </c>
      <c r="U817" t="n">
        <v>0.58</v>
      </c>
      <c r="V817" t="n">
        <v>0.85</v>
      </c>
      <c r="W817" t="n">
        <v>2.98</v>
      </c>
      <c r="X817" t="n">
        <v>0.53</v>
      </c>
      <c r="Y817" t="n">
        <v>1</v>
      </c>
      <c r="Z817" t="n">
        <v>10</v>
      </c>
    </row>
    <row r="818">
      <c r="A818" t="n">
        <v>15</v>
      </c>
      <c r="B818" t="n">
        <v>110</v>
      </c>
      <c r="C818" t="inlineStr">
        <is>
          <t xml:space="preserve">CONCLUIDO	</t>
        </is>
      </c>
      <c r="D818" t="n">
        <v>6.8432</v>
      </c>
      <c r="E818" t="n">
        <v>14.61</v>
      </c>
      <c r="F818" t="n">
        <v>10.9</v>
      </c>
      <c r="G818" t="n">
        <v>25.16</v>
      </c>
      <c r="H818" t="n">
        <v>0.38</v>
      </c>
      <c r="I818" t="n">
        <v>26</v>
      </c>
      <c r="J818" t="n">
        <v>219.51</v>
      </c>
      <c r="K818" t="n">
        <v>56.13</v>
      </c>
      <c r="L818" t="n">
        <v>4.75</v>
      </c>
      <c r="M818" t="n">
        <v>24</v>
      </c>
      <c r="N818" t="n">
        <v>48.63</v>
      </c>
      <c r="O818" t="n">
        <v>27306.53</v>
      </c>
      <c r="P818" t="n">
        <v>161.67</v>
      </c>
      <c r="Q818" t="n">
        <v>197.79</v>
      </c>
      <c r="R818" t="n">
        <v>43.21</v>
      </c>
      <c r="S818" t="n">
        <v>25.4</v>
      </c>
      <c r="T818" t="n">
        <v>7973.02</v>
      </c>
      <c r="U818" t="n">
        <v>0.59</v>
      </c>
      <c r="V818" t="n">
        <v>0.85</v>
      </c>
      <c r="W818" t="n">
        <v>2.98</v>
      </c>
      <c r="X818" t="n">
        <v>0.51</v>
      </c>
      <c r="Y818" t="n">
        <v>1</v>
      </c>
      <c r="Z818" t="n">
        <v>10</v>
      </c>
    </row>
    <row r="819">
      <c r="A819" t="n">
        <v>16</v>
      </c>
      <c r="B819" t="n">
        <v>110</v>
      </c>
      <c r="C819" t="inlineStr">
        <is>
          <t xml:space="preserve">CONCLUIDO	</t>
        </is>
      </c>
      <c r="D819" t="n">
        <v>6.9102</v>
      </c>
      <c r="E819" t="n">
        <v>14.47</v>
      </c>
      <c r="F819" t="n">
        <v>10.85</v>
      </c>
      <c r="G819" t="n">
        <v>27.11</v>
      </c>
      <c r="H819" t="n">
        <v>0.4</v>
      </c>
      <c r="I819" t="n">
        <v>24</v>
      </c>
      <c r="J819" t="n">
        <v>219.92</v>
      </c>
      <c r="K819" t="n">
        <v>56.13</v>
      </c>
      <c r="L819" t="n">
        <v>5</v>
      </c>
      <c r="M819" t="n">
        <v>22</v>
      </c>
      <c r="N819" t="n">
        <v>48.79</v>
      </c>
      <c r="O819" t="n">
        <v>27357.39</v>
      </c>
      <c r="P819" t="n">
        <v>160.81</v>
      </c>
      <c r="Q819" t="n">
        <v>197.82</v>
      </c>
      <c r="R819" t="n">
        <v>41.26</v>
      </c>
      <c r="S819" t="n">
        <v>25.4</v>
      </c>
      <c r="T819" t="n">
        <v>7005.66</v>
      </c>
      <c r="U819" t="n">
        <v>0.62</v>
      </c>
      <c r="V819" t="n">
        <v>0.86</v>
      </c>
      <c r="W819" t="n">
        <v>2.98</v>
      </c>
      <c r="X819" t="n">
        <v>0.45</v>
      </c>
      <c r="Y819" t="n">
        <v>1</v>
      </c>
      <c r="Z819" t="n">
        <v>10</v>
      </c>
    </row>
    <row r="820">
      <c r="A820" t="n">
        <v>17</v>
      </c>
      <c r="B820" t="n">
        <v>110</v>
      </c>
      <c r="C820" t="inlineStr">
        <is>
          <t xml:space="preserve">CONCLUIDO	</t>
        </is>
      </c>
      <c r="D820" t="n">
        <v>6.9309</v>
      </c>
      <c r="E820" t="n">
        <v>14.43</v>
      </c>
      <c r="F820" t="n">
        <v>10.84</v>
      </c>
      <c r="G820" t="n">
        <v>28.29</v>
      </c>
      <c r="H820" t="n">
        <v>0.42</v>
      </c>
      <c r="I820" t="n">
        <v>23</v>
      </c>
      <c r="J820" t="n">
        <v>220.33</v>
      </c>
      <c r="K820" t="n">
        <v>56.13</v>
      </c>
      <c r="L820" t="n">
        <v>5.25</v>
      </c>
      <c r="M820" t="n">
        <v>21</v>
      </c>
      <c r="N820" t="n">
        <v>48.95</v>
      </c>
      <c r="O820" t="n">
        <v>27408.3</v>
      </c>
      <c r="P820" t="n">
        <v>160.71</v>
      </c>
      <c r="Q820" t="n">
        <v>197.8</v>
      </c>
      <c r="R820" t="n">
        <v>41.58</v>
      </c>
      <c r="S820" t="n">
        <v>25.4</v>
      </c>
      <c r="T820" t="n">
        <v>7170.24</v>
      </c>
      <c r="U820" t="n">
        <v>0.61</v>
      </c>
      <c r="V820" t="n">
        <v>0.86</v>
      </c>
      <c r="W820" t="n">
        <v>2.97</v>
      </c>
      <c r="X820" t="n">
        <v>0.45</v>
      </c>
      <c r="Y820" t="n">
        <v>1</v>
      </c>
      <c r="Z820" t="n">
        <v>10</v>
      </c>
    </row>
    <row r="821">
      <c r="A821" t="n">
        <v>18</v>
      </c>
      <c r="B821" t="n">
        <v>110</v>
      </c>
      <c r="C821" t="inlineStr">
        <is>
          <t xml:space="preserve">CONCLUIDO	</t>
        </is>
      </c>
      <c r="D821" t="n">
        <v>6.9709</v>
      </c>
      <c r="E821" t="n">
        <v>14.35</v>
      </c>
      <c r="F821" t="n">
        <v>10.8</v>
      </c>
      <c r="G821" t="n">
        <v>29.46</v>
      </c>
      <c r="H821" t="n">
        <v>0.44</v>
      </c>
      <c r="I821" t="n">
        <v>22</v>
      </c>
      <c r="J821" t="n">
        <v>220.74</v>
      </c>
      <c r="K821" t="n">
        <v>56.13</v>
      </c>
      <c r="L821" t="n">
        <v>5.5</v>
      </c>
      <c r="M821" t="n">
        <v>20</v>
      </c>
      <c r="N821" t="n">
        <v>49.12</v>
      </c>
      <c r="O821" t="n">
        <v>27459.27</v>
      </c>
      <c r="P821" t="n">
        <v>160.01</v>
      </c>
      <c r="Q821" t="n">
        <v>197.88</v>
      </c>
      <c r="R821" t="n">
        <v>40.02</v>
      </c>
      <c r="S821" t="n">
        <v>25.4</v>
      </c>
      <c r="T821" t="n">
        <v>6394.21</v>
      </c>
      <c r="U821" t="n">
        <v>0.63</v>
      </c>
      <c r="V821" t="n">
        <v>0.86</v>
      </c>
      <c r="W821" t="n">
        <v>2.98</v>
      </c>
      <c r="X821" t="n">
        <v>0.41</v>
      </c>
      <c r="Y821" t="n">
        <v>1</v>
      </c>
      <c r="Z821" t="n">
        <v>10</v>
      </c>
    </row>
    <row r="822">
      <c r="A822" t="n">
        <v>19</v>
      </c>
      <c r="B822" t="n">
        <v>110</v>
      </c>
      <c r="C822" t="inlineStr">
        <is>
          <t xml:space="preserve">CONCLUIDO	</t>
        </is>
      </c>
      <c r="D822" t="n">
        <v>6.998</v>
      </c>
      <c r="E822" t="n">
        <v>14.29</v>
      </c>
      <c r="F822" t="n">
        <v>10.79</v>
      </c>
      <c r="G822" t="n">
        <v>30.83</v>
      </c>
      <c r="H822" t="n">
        <v>0.46</v>
      </c>
      <c r="I822" t="n">
        <v>21</v>
      </c>
      <c r="J822" t="n">
        <v>221.16</v>
      </c>
      <c r="K822" t="n">
        <v>56.13</v>
      </c>
      <c r="L822" t="n">
        <v>5.75</v>
      </c>
      <c r="M822" t="n">
        <v>19</v>
      </c>
      <c r="N822" t="n">
        <v>49.28</v>
      </c>
      <c r="O822" t="n">
        <v>27510.3</v>
      </c>
      <c r="P822" t="n">
        <v>159.79</v>
      </c>
      <c r="Q822" t="n">
        <v>197.79</v>
      </c>
      <c r="R822" t="n">
        <v>40.12</v>
      </c>
      <c r="S822" t="n">
        <v>25.4</v>
      </c>
      <c r="T822" t="n">
        <v>6450.65</v>
      </c>
      <c r="U822" t="n">
        <v>0.63</v>
      </c>
      <c r="V822" t="n">
        <v>0.86</v>
      </c>
      <c r="W822" t="n">
        <v>2.96</v>
      </c>
      <c r="X822" t="n">
        <v>0.4</v>
      </c>
      <c r="Y822" t="n">
        <v>1</v>
      </c>
      <c r="Z822" t="n">
        <v>10</v>
      </c>
    </row>
    <row r="823">
      <c r="A823" t="n">
        <v>20</v>
      </c>
      <c r="B823" t="n">
        <v>110</v>
      </c>
      <c r="C823" t="inlineStr">
        <is>
          <t xml:space="preserve">CONCLUIDO	</t>
        </is>
      </c>
      <c r="D823" t="n">
        <v>7.0332</v>
      </c>
      <c r="E823" t="n">
        <v>14.22</v>
      </c>
      <c r="F823" t="n">
        <v>10.76</v>
      </c>
      <c r="G823" t="n">
        <v>32.28</v>
      </c>
      <c r="H823" t="n">
        <v>0.48</v>
      </c>
      <c r="I823" t="n">
        <v>20</v>
      </c>
      <c r="J823" t="n">
        <v>221.57</v>
      </c>
      <c r="K823" t="n">
        <v>56.13</v>
      </c>
      <c r="L823" t="n">
        <v>6</v>
      </c>
      <c r="M823" t="n">
        <v>18</v>
      </c>
      <c r="N823" t="n">
        <v>49.45</v>
      </c>
      <c r="O823" t="n">
        <v>27561.39</v>
      </c>
      <c r="P823" t="n">
        <v>159.17</v>
      </c>
      <c r="Q823" t="n">
        <v>197.79</v>
      </c>
      <c r="R823" t="n">
        <v>38.85</v>
      </c>
      <c r="S823" t="n">
        <v>25.4</v>
      </c>
      <c r="T823" t="n">
        <v>5822.84</v>
      </c>
      <c r="U823" t="n">
        <v>0.65</v>
      </c>
      <c r="V823" t="n">
        <v>0.86</v>
      </c>
      <c r="W823" t="n">
        <v>2.97</v>
      </c>
      <c r="X823" t="n">
        <v>0.37</v>
      </c>
      <c r="Y823" t="n">
        <v>1</v>
      </c>
      <c r="Z823" t="n">
        <v>10</v>
      </c>
    </row>
    <row r="824">
      <c r="A824" t="n">
        <v>21</v>
      </c>
      <c r="B824" t="n">
        <v>110</v>
      </c>
      <c r="C824" t="inlineStr">
        <is>
          <t xml:space="preserve">CONCLUIDO	</t>
        </is>
      </c>
      <c r="D824" t="n">
        <v>7.0302</v>
      </c>
      <c r="E824" t="n">
        <v>14.22</v>
      </c>
      <c r="F824" t="n">
        <v>10.77</v>
      </c>
      <c r="G824" t="n">
        <v>32.3</v>
      </c>
      <c r="H824" t="n">
        <v>0.5</v>
      </c>
      <c r="I824" t="n">
        <v>20</v>
      </c>
      <c r="J824" t="n">
        <v>221.99</v>
      </c>
      <c r="K824" t="n">
        <v>56.13</v>
      </c>
      <c r="L824" t="n">
        <v>6.25</v>
      </c>
      <c r="M824" t="n">
        <v>18</v>
      </c>
      <c r="N824" t="n">
        <v>49.61</v>
      </c>
      <c r="O824" t="n">
        <v>27612.53</v>
      </c>
      <c r="P824" t="n">
        <v>159.23</v>
      </c>
      <c r="Q824" t="n">
        <v>197.8</v>
      </c>
      <c r="R824" t="n">
        <v>38.94</v>
      </c>
      <c r="S824" t="n">
        <v>25.4</v>
      </c>
      <c r="T824" t="n">
        <v>5865.31</v>
      </c>
      <c r="U824" t="n">
        <v>0.65</v>
      </c>
      <c r="V824" t="n">
        <v>0.86</v>
      </c>
      <c r="W824" t="n">
        <v>2.97</v>
      </c>
      <c r="X824" t="n">
        <v>0.38</v>
      </c>
      <c r="Y824" t="n">
        <v>1</v>
      </c>
      <c r="Z824" t="n">
        <v>10</v>
      </c>
    </row>
    <row r="825">
      <c r="A825" t="n">
        <v>22</v>
      </c>
      <c r="B825" t="n">
        <v>110</v>
      </c>
      <c r="C825" t="inlineStr">
        <is>
          <t xml:space="preserve">CONCLUIDO	</t>
        </is>
      </c>
      <c r="D825" t="n">
        <v>7.0574</v>
      </c>
      <c r="E825" t="n">
        <v>14.17</v>
      </c>
      <c r="F825" t="n">
        <v>10.75</v>
      </c>
      <c r="G825" t="n">
        <v>33.96</v>
      </c>
      <c r="H825" t="n">
        <v>0.52</v>
      </c>
      <c r="I825" t="n">
        <v>19</v>
      </c>
      <c r="J825" t="n">
        <v>222.4</v>
      </c>
      <c r="K825" t="n">
        <v>56.13</v>
      </c>
      <c r="L825" t="n">
        <v>6.5</v>
      </c>
      <c r="M825" t="n">
        <v>17</v>
      </c>
      <c r="N825" t="n">
        <v>49.78</v>
      </c>
      <c r="O825" t="n">
        <v>27663.85</v>
      </c>
      <c r="P825" t="n">
        <v>159.12</v>
      </c>
      <c r="Q825" t="n">
        <v>197.78</v>
      </c>
      <c r="R825" t="n">
        <v>38.8</v>
      </c>
      <c r="S825" t="n">
        <v>25.4</v>
      </c>
      <c r="T825" t="n">
        <v>5799.22</v>
      </c>
      <c r="U825" t="n">
        <v>0.65</v>
      </c>
      <c r="V825" t="n">
        <v>0.87</v>
      </c>
      <c r="W825" t="n">
        <v>2.97</v>
      </c>
      <c r="X825" t="n">
        <v>0.36</v>
      </c>
      <c r="Y825" t="n">
        <v>1</v>
      </c>
      <c r="Z825" t="n">
        <v>10</v>
      </c>
    </row>
    <row r="826">
      <c r="A826" t="n">
        <v>23</v>
      </c>
      <c r="B826" t="n">
        <v>110</v>
      </c>
      <c r="C826" t="inlineStr">
        <is>
          <t xml:space="preserve">CONCLUIDO	</t>
        </is>
      </c>
      <c r="D826" t="n">
        <v>7.0936</v>
      </c>
      <c r="E826" t="n">
        <v>14.1</v>
      </c>
      <c r="F826" t="n">
        <v>10.72</v>
      </c>
      <c r="G826" t="n">
        <v>35.75</v>
      </c>
      <c r="H826" t="n">
        <v>0.54</v>
      </c>
      <c r="I826" t="n">
        <v>18</v>
      </c>
      <c r="J826" t="n">
        <v>222.82</v>
      </c>
      <c r="K826" t="n">
        <v>56.13</v>
      </c>
      <c r="L826" t="n">
        <v>6.75</v>
      </c>
      <c r="M826" t="n">
        <v>16</v>
      </c>
      <c r="N826" t="n">
        <v>49.94</v>
      </c>
      <c r="O826" t="n">
        <v>27715.11</v>
      </c>
      <c r="P826" t="n">
        <v>158.49</v>
      </c>
      <c r="Q826" t="n">
        <v>197.78</v>
      </c>
      <c r="R826" t="n">
        <v>37.88</v>
      </c>
      <c r="S826" t="n">
        <v>25.4</v>
      </c>
      <c r="T826" t="n">
        <v>5345.65</v>
      </c>
      <c r="U826" t="n">
        <v>0.67</v>
      </c>
      <c r="V826" t="n">
        <v>0.87</v>
      </c>
      <c r="W826" t="n">
        <v>2.97</v>
      </c>
      <c r="X826" t="n">
        <v>0.33</v>
      </c>
      <c r="Y826" t="n">
        <v>1</v>
      </c>
      <c r="Z826" t="n">
        <v>10</v>
      </c>
    </row>
    <row r="827">
      <c r="A827" t="n">
        <v>24</v>
      </c>
      <c r="B827" t="n">
        <v>110</v>
      </c>
      <c r="C827" t="inlineStr">
        <is>
          <t xml:space="preserve">CONCLUIDO	</t>
        </is>
      </c>
      <c r="D827" t="n">
        <v>7.0876</v>
      </c>
      <c r="E827" t="n">
        <v>14.11</v>
      </c>
      <c r="F827" t="n">
        <v>10.74</v>
      </c>
      <c r="G827" t="n">
        <v>35.79</v>
      </c>
      <c r="H827" t="n">
        <v>0.5600000000000001</v>
      </c>
      <c r="I827" t="n">
        <v>18</v>
      </c>
      <c r="J827" t="n">
        <v>223.23</v>
      </c>
      <c r="K827" t="n">
        <v>56.13</v>
      </c>
      <c r="L827" t="n">
        <v>7</v>
      </c>
      <c r="M827" t="n">
        <v>16</v>
      </c>
      <c r="N827" t="n">
        <v>50.11</v>
      </c>
      <c r="O827" t="n">
        <v>27766.43</v>
      </c>
      <c r="P827" t="n">
        <v>158.57</v>
      </c>
      <c r="Q827" t="n">
        <v>197.79</v>
      </c>
      <c r="R827" t="n">
        <v>37.87</v>
      </c>
      <c r="S827" t="n">
        <v>25.4</v>
      </c>
      <c r="T827" t="n">
        <v>5342.11</v>
      </c>
      <c r="U827" t="n">
        <v>0.67</v>
      </c>
      <c r="V827" t="n">
        <v>0.87</v>
      </c>
      <c r="W827" t="n">
        <v>2.98</v>
      </c>
      <c r="X827" t="n">
        <v>0.35</v>
      </c>
      <c r="Y827" t="n">
        <v>1</v>
      </c>
      <c r="Z827" t="n">
        <v>10</v>
      </c>
    </row>
    <row r="828">
      <c r="A828" t="n">
        <v>25</v>
      </c>
      <c r="B828" t="n">
        <v>110</v>
      </c>
      <c r="C828" t="inlineStr">
        <is>
          <t xml:space="preserve">CONCLUIDO	</t>
        </is>
      </c>
      <c r="D828" t="n">
        <v>7.1148</v>
      </c>
      <c r="E828" t="n">
        <v>14.06</v>
      </c>
      <c r="F828" t="n">
        <v>10.72</v>
      </c>
      <c r="G828" t="n">
        <v>37.85</v>
      </c>
      <c r="H828" t="n">
        <v>0.58</v>
      </c>
      <c r="I828" t="n">
        <v>17</v>
      </c>
      <c r="J828" t="n">
        <v>223.65</v>
      </c>
      <c r="K828" t="n">
        <v>56.13</v>
      </c>
      <c r="L828" t="n">
        <v>7.25</v>
      </c>
      <c r="M828" t="n">
        <v>15</v>
      </c>
      <c r="N828" t="n">
        <v>50.27</v>
      </c>
      <c r="O828" t="n">
        <v>27817.81</v>
      </c>
      <c r="P828" t="n">
        <v>158.3</v>
      </c>
      <c r="Q828" t="n">
        <v>197.78</v>
      </c>
      <c r="R828" t="n">
        <v>37.85</v>
      </c>
      <c r="S828" t="n">
        <v>25.4</v>
      </c>
      <c r="T828" t="n">
        <v>5335.31</v>
      </c>
      <c r="U828" t="n">
        <v>0.67</v>
      </c>
      <c r="V828" t="n">
        <v>0.87</v>
      </c>
      <c r="W828" t="n">
        <v>2.97</v>
      </c>
      <c r="X828" t="n">
        <v>0.33</v>
      </c>
      <c r="Y828" t="n">
        <v>1</v>
      </c>
      <c r="Z828" t="n">
        <v>10</v>
      </c>
    </row>
    <row r="829">
      <c r="A829" t="n">
        <v>26</v>
      </c>
      <c r="B829" t="n">
        <v>110</v>
      </c>
      <c r="C829" t="inlineStr">
        <is>
          <t xml:space="preserve">CONCLUIDO	</t>
        </is>
      </c>
      <c r="D829" t="n">
        <v>7.1186</v>
      </c>
      <c r="E829" t="n">
        <v>14.05</v>
      </c>
      <c r="F829" t="n">
        <v>10.72</v>
      </c>
      <c r="G829" t="n">
        <v>37.83</v>
      </c>
      <c r="H829" t="n">
        <v>0.59</v>
      </c>
      <c r="I829" t="n">
        <v>17</v>
      </c>
      <c r="J829" t="n">
        <v>224.07</v>
      </c>
      <c r="K829" t="n">
        <v>56.13</v>
      </c>
      <c r="L829" t="n">
        <v>7.5</v>
      </c>
      <c r="M829" t="n">
        <v>15</v>
      </c>
      <c r="N829" t="n">
        <v>50.44</v>
      </c>
      <c r="O829" t="n">
        <v>27869.24</v>
      </c>
      <c r="P829" t="n">
        <v>158.17</v>
      </c>
      <c r="Q829" t="n">
        <v>197.84</v>
      </c>
      <c r="R829" t="n">
        <v>37.68</v>
      </c>
      <c r="S829" t="n">
        <v>25.4</v>
      </c>
      <c r="T829" t="n">
        <v>5249.12</v>
      </c>
      <c r="U829" t="n">
        <v>0.67</v>
      </c>
      <c r="V829" t="n">
        <v>0.87</v>
      </c>
      <c r="W829" t="n">
        <v>2.96</v>
      </c>
      <c r="X829" t="n">
        <v>0.33</v>
      </c>
      <c r="Y829" t="n">
        <v>1</v>
      </c>
      <c r="Z829" t="n">
        <v>10</v>
      </c>
    </row>
    <row r="830">
      <c r="A830" t="n">
        <v>27</v>
      </c>
      <c r="B830" t="n">
        <v>110</v>
      </c>
      <c r="C830" t="inlineStr">
        <is>
          <t xml:space="preserve">CONCLUIDO	</t>
        </is>
      </c>
      <c r="D830" t="n">
        <v>7.1551</v>
      </c>
      <c r="E830" t="n">
        <v>13.98</v>
      </c>
      <c r="F830" t="n">
        <v>10.69</v>
      </c>
      <c r="G830" t="n">
        <v>40.08</v>
      </c>
      <c r="H830" t="n">
        <v>0.61</v>
      </c>
      <c r="I830" t="n">
        <v>16</v>
      </c>
      <c r="J830" t="n">
        <v>224.49</v>
      </c>
      <c r="K830" t="n">
        <v>56.13</v>
      </c>
      <c r="L830" t="n">
        <v>7.75</v>
      </c>
      <c r="M830" t="n">
        <v>14</v>
      </c>
      <c r="N830" t="n">
        <v>50.61</v>
      </c>
      <c r="O830" t="n">
        <v>27920.73</v>
      </c>
      <c r="P830" t="n">
        <v>157.69</v>
      </c>
      <c r="Q830" t="n">
        <v>197.79</v>
      </c>
      <c r="R830" t="n">
        <v>36.54</v>
      </c>
      <c r="S830" t="n">
        <v>25.4</v>
      </c>
      <c r="T830" t="n">
        <v>4687.17</v>
      </c>
      <c r="U830" t="n">
        <v>0.7</v>
      </c>
      <c r="V830" t="n">
        <v>0.87</v>
      </c>
      <c r="W830" t="n">
        <v>2.97</v>
      </c>
      <c r="X830" t="n">
        <v>0.3</v>
      </c>
      <c r="Y830" t="n">
        <v>1</v>
      </c>
      <c r="Z830" t="n">
        <v>10</v>
      </c>
    </row>
    <row r="831">
      <c r="A831" t="n">
        <v>28</v>
      </c>
      <c r="B831" t="n">
        <v>110</v>
      </c>
      <c r="C831" t="inlineStr">
        <is>
          <t xml:space="preserve">CONCLUIDO	</t>
        </is>
      </c>
      <c r="D831" t="n">
        <v>7.1504</v>
      </c>
      <c r="E831" t="n">
        <v>13.99</v>
      </c>
      <c r="F831" t="n">
        <v>10.7</v>
      </c>
      <c r="G831" t="n">
        <v>40.11</v>
      </c>
      <c r="H831" t="n">
        <v>0.63</v>
      </c>
      <c r="I831" t="n">
        <v>16</v>
      </c>
      <c r="J831" t="n">
        <v>224.9</v>
      </c>
      <c r="K831" t="n">
        <v>56.13</v>
      </c>
      <c r="L831" t="n">
        <v>8</v>
      </c>
      <c r="M831" t="n">
        <v>14</v>
      </c>
      <c r="N831" t="n">
        <v>50.78</v>
      </c>
      <c r="O831" t="n">
        <v>27972.28</v>
      </c>
      <c r="P831" t="n">
        <v>157.76</v>
      </c>
      <c r="Q831" t="n">
        <v>197.79</v>
      </c>
      <c r="R831" t="n">
        <v>36.85</v>
      </c>
      <c r="S831" t="n">
        <v>25.4</v>
      </c>
      <c r="T831" t="n">
        <v>4840.56</v>
      </c>
      <c r="U831" t="n">
        <v>0.6899999999999999</v>
      </c>
      <c r="V831" t="n">
        <v>0.87</v>
      </c>
      <c r="W831" t="n">
        <v>2.97</v>
      </c>
      <c r="X831" t="n">
        <v>0.31</v>
      </c>
      <c r="Y831" t="n">
        <v>1</v>
      </c>
      <c r="Z831" t="n">
        <v>10</v>
      </c>
    </row>
    <row r="832">
      <c r="A832" t="n">
        <v>29</v>
      </c>
      <c r="B832" t="n">
        <v>110</v>
      </c>
      <c r="C832" t="inlineStr">
        <is>
          <t xml:space="preserve">CONCLUIDO	</t>
        </is>
      </c>
      <c r="D832" t="n">
        <v>7.1826</v>
      </c>
      <c r="E832" t="n">
        <v>13.92</v>
      </c>
      <c r="F832" t="n">
        <v>10.68</v>
      </c>
      <c r="G832" t="n">
        <v>42.71</v>
      </c>
      <c r="H832" t="n">
        <v>0.65</v>
      </c>
      <c r="I832" t="n">
        <v>15</v>
      </c>
      <c r="J832" t="n">
        <v>225.32</v>
      </c>
      <c r="K832" t="n">
        <v>56.13</v>
      </c>
      <c r="L832" t="n">
        <v>8.25</v>
      </c>
      <c r="M832" t="n">
        <v>13</v>
      </c>
      <c r="N832" t="n">
        <v>50.95</v>
      </c>
      <c r="O832" t="n">
        <v>28023.89</v>
      </c>
      <c r="P832" t="n">
        <v>157.44</v>
      </c>
      <c r="Q832" t="n">
        <v>197.79</v>
      </c>
      <c r="R832" t="n">
        <v>36.24</v>
      </c>
      <c r="S832" t="n">
        <v>25.4</v>
      </c>
      <c r="T832" t="n">
        <v>4540.76</v>
      </c>
      <c r="U832" t="n">
        <v>0.7</v>
      </c>
      <c r="V832" t="n">
        <v>0.87</v>
      </c>
      <c r="W832" t="n">
        <v>2.96</v>
      </c>
      <c r="X832" t="n">
        <v>0.29</v>
      </c>
      <c r="Y832" t="n">
        <v>1</v>
      </c>
      <c r="Z832" t="n">
        <v>10</v>
      </c>
    </row>
    <row r="833">
      <c r="A833" t="n">
        <v>30</v>
      </c>
      <c r="B833" t="n">
        <v>110</v>
      </c>
      <c r="C833" t="inlineStr">
        <is>
          <t xml:space="preserve">CONCLUIDO	</t>
        </is>
      </c>
      <c r="D833" t="n">
        <v>7.1898</v>
      </c>
      <c r="E833" t="n">
        <v>13.91</v>
      </c>
      <c r="F833" t="n">
        <v>10.66</v>
      </c>
      <c r="G833" t="n">
        <v>42.65</v>
      </c>
      <c r="H833" t="n">
        <v>0.67</v>
      </c>
      <c r="I833" t="n">
        <v>15</v>
      </c>
      <c r="J833" t="n">
        <v>225.74</v>
      </c>
      <c r="K833" t="n">
        <v>56.13</v>
      </c>
      <c r="L833" t="n">
        <v>8.5</v>
      </c>
      <c r="M833" t="n">
        <v>13</v>
      </c>
      <c r="N833" t="n">
        <v>51.11</v>
      </c>
      <c r="O833" t="n">
        <v>28075.56</v>
      </c>
      <c r="P833" t="n">
        <v>157.08</v>
      </c>
      <c r="Q833" t="n">
        <v>197.77</v>
      </c>
      <c r="R833" t="n">
        <v>35.93</v>
      </c>
      <c r="S833" t="n">
        <v>25.4</v>
      </c>
      <c r="T833" t="n">
        <v>4386.38</v>
      </c>
      <c r="U833" t="n">
        <v>0.71</v>
      </c>
      <c r="V833" t="n">
        <v>0.87</v>
      </c>
      <c r="W833" t="n">
        <v>2.96</v>
      </c>
      <c r="X833" t="n">
        <v>0.27</v>
      </c>
      <c r="Y833" t="n">
        <v>1</v>
      </c>
      <c r="Z833" t="n">
        <v>10</v>
      </c>
    </row>
    <row r="834">
      <c r="A834" t="n">
        <v>31</v>
      </c>
      <c r="B834" t="n">
        <v>110</v>
      </c>
      <c r="C834" t="inlineStr">
        <is>
          <t xml:space="preserve">CONCLUIDO	</t>
        </is>
      </c>
      <c r="D834" t="n">
        <v>7.2195</v>
      </c>
      <c r="E834" t="n">
        <v>13.85</v>
      </c>
      <c r="F834" t="n">
        <v>10.65</v>
      </c>
      <c r="G834" t="n">
        <v>45.63</v>
      </c>
      <c r="H834" t="n">
        <v>0.6899999999999999</v>
      </c>
      <c r="I834" t="n">
        <v>14</v>
      </c>
      <c r="J834" t="n">
        <v>226.16</v>
      </c>
      <c r="K834" t="n">
        <v>56.13</v>
      </c>
      <c r="L834" t="n">
        <v>8.75</v>
      </c>
      <c r="M834" t="n">
        <v>12</v>
      </c>
      <c r="N834" t="n">
        <v>51.28</v>
      </c>
      <c r="O834" t="n">
        <v>28127.29</v>
      </c>
      <c r="P834" t="n">
        <v>156.83</v>
      </c>
      <c r="Q834" t="n">
        <v>197.79</v>
      </c>
      <c r="R834" t="n">
        <v>35.33</v>
      </c>
      <c r="S834" t="n">
        <v>25.4</v>
      </c>
      <c r="T834" t="n">
        <v>4091.66</v>
      </c>
      <c r="U834" t="n">
        <v>0.72</v>
      </c>
      <c r="V834" t="n">
        <v>0.87</v>
      </c>
      <c r="W834" t="n">
        <v>2.96</v>
      </c>
      <c r="X834" t="n">
        <v>0.26</v>
      </c>
      <c r="Y834" t="n">
        <v>1</v>
      </c>
      <c r="Z834" t="n">
        <v>10</v>
      </c>
    </row>
    <row r="835">
      <c r="A835" t="n">
        <v>32</v>
      </c>
      <c r="B835" t="n">
        <v>110</v>
      </c>
      <c r="C835" t="inlineStr">
        <is>
          <t xml:space="preserve">CONCLUIDO	</t>
        </is>
      </c>
      <c r="D835" t="n">
        <v>7.2186</v>
      </c>
      <c r="E835" t="n">
        <v>13.85</v>
      </c>
      <c r="F835" t="n">
        <v>10.65</v>
      </c>
      <c r="G835" t="n">
        <v>45.64</v>
      </c>
      <c r="H835" t="n">
        <v>0.71</v>
      </c>
      <c r="I835" t="n">
        <v>14</v>
      </c>
      <c r="J835" t="n">
        <v>226.58</v>
      </c>
      <c r="K835" t="n">
        <v>56.13</v>
      </c>
      <c r="L835" t="n">
        <v>9</v>
      </c>
      <c r="M835" t="n">
        <v>12</v>
      </c>
      <c r="N835" t="n">
        <v>51.45</v>
      </c>
      <c r="O835" t="n">
        <v>28179.08</v>
      </c>
      <c r="P835" t="n">
        <v>156.78</v>
      </c>
      <c r="Q835" t="n">
        <v>197.77</v>
      </c>
      <c r="R835" t="n">
        <v>35.49</v>
      </c>
      <c r="S835" t="n">
        <v>25.4</v>
      </c>
      <c r="T835" t="n">
        <v>4171.97</v>
      </c>
      <c r="U835" t="n">
        <v>0.72</v>
      </c>
      <c r="V835" t="n">
        <v>0.87</v>
      </c>
      <c r="W835" t="n">
        <v>2.96</v>
      </c>
      <c r="X835" t="n">
        <v>0.26</v>
      </c>
      <c r="Y835" t="n">
        <v>1</v>
      </c>
      <c r="Z835" t="n">
        <v>10</v>
      </c>
    </row>
    <row r="836">
      <c r="A836" t="n">
        <v>33</v>
      </c>
      <c r="B836" t="n">
        <v>110</v>
      </c>
      <c r="C836" t="inlineStr">
        <is>
          <t xml:space="preserve">CONCLUIDO	</t>
        </is>
      </c>
      <c r="D836" t="n">
        <v>7.2123</v>
      </c>
      <c r="E836" t="n">
        <v>13.87</v>
      </c>
      <c r="F836" t="n">
        <v>10.66</v>
      </c>
      <c r="G836" t="n">
        <v>45.69</v>
      </c>
      <c r="H836" t="n">
        <v>0.72</v>
      </c>
      <c r="I836" t="n">
        <v>14</v>
      </c>
      <c r="J836" t="n">
        <v>227</v>
      </c>
      <c r="K836" t="n">
        <v>56.13</v>
      </c>
      <c r="L836" t="n">
        <v>9.25</v>
      </c>
      <c r="M836" t="n">
        <v>12</v>
      </c>
      <c r="N836" t="n">
        <v>51.62</v>
      </c>
      <c r="O836" t="n">
        <v>28230.92</v>
      </c>
      <c r="P836" t="n">
        <v>156.69</v>
      </c>
      <c r="Q836" t="n">
        <v>197.76</v>
      </c>
      <c r="R836" t="n">
        <v>35.87</v>
      </c>
      <c r="S836" t="n">
        <v>25.4</v>
      </c>
      <c r="T836" t="n">
        <v>4360.54</v>
      </c>
      <c r="U836" t="n">
        <v>0.71</v>
      </c>
      <c r="V836" t="n">
        <v>0.87</v>
      </c>
      <c r="W836" t="n">
        <v>2.96</v>
      </c>
      <c r="X836" t="n">
        <v>0.27</v>
      </c>
      <c r="Y836" t="n">
        <v>1</v>
      </c>
      <c r="Z836" t="n">
        <v>10</v>
      </c>
    </row>
    <row r="837">
      <c r="A837" t="n">
        <v>34</v>
      </c>
      <c r="B837" t="n">
        <v>110</v>
      </c>
      <c r="C837" t="inlineStr">
        <is>
          <t xml:space="preserve">CONCLUIDO	</t>
        </is>
      </c>
      <c r="D837" t="n">
        <v>7.2475</v>
      </c>
      <c r="E837" t="n">
        <v>13.8</v>
      </c>
      <c r="F837" t="n">
        <v>10.64</v>
      </c>
      <c r="G837" t="n">
        <v>49.09</v>
      </c>
      <c r="H837" t="n">
        <v>0.74</v>
      </c>
      <c r="I837" t="n">
        <v>13</v>
      </c>
      <c r="J837" t="n">
        <v>227.42</v>
      </c>
      <c r="K837" t="n">
        <v>56.13</v>
      </c>
      <c r="L837" t="n">
        <v>9.5</v>
      </c>
      <c r="M837" t="n">
        <v>11</v>
      </c>
      <c r="N837" t="n">
        <v>51.8</v>
      </c>
      <c r="O837" t="n">
        <v>28282.83</v>
      </c>
      <c r="P837" t="n">
        <v>156.51</v>
      </c>
      <c r="Q837" t="n">
        <v>197.75</v>
      </c>
      <c r="R837" t="n">
        <v>34.94</v>
      </c>
      <c r="S837" t="n">
        <v>25.4</v>
      </c>
      <c r="T837" t="n">
        <v>3900.46</v>
      </c>
      <c r="U837" t="n">
        <v>0.73</v>
      </c>
      <c r="V837" t="n">
        <v>0.87</v>
      </c>
      <c r="W837" t="n">
        <v>2.96</v>
      </c>
      <c r="X837" t="n">
        <v>0.25</v>
      </c>
      <c r="Y837" t="n">
        <v>1</v>
      </c>
      <c r="Z837" t="n">
        <v>10</v>
      </c>
    </row>
    <row r="838">
      <c r="A838" t="n">
        <v>35</v>
      </c>
      <c r="B838" t="n">
        <v>110</v>
      </c>
      <c r="C838" t="inlineStr">
        <is>
          <t xml:space="preserve">CONCLUIDO	</t>
        </is>
      </c>
      <c r="D838" t="n">
        <v>7.2496</v>
      </c>
      <c r="E838" t="n">
        <v>13.79</v>
      </c>
      <c r="F838" t="n">
        <v>10.63</v>
      </c>
      <c r="G838" t="n">
        <v>49.07</v>
      </c>
      <c r="H838" t="n">
        <v>0.76</v>
      </c>
      <c r="I838" t="n">
        <v>13</v>
      </c>
      <c r="J838" t="n">
        <v>227.84</v>
      </c>
      <c r="K838" t="n">
        <v>56.13</v>
      </c>
      <c r="L838" t="n">
        <v>9.75</v>
      </c>
      <c r="M838" t="n">
        <v>11</v>
      </c>
      <c r="N838" t="n">
        <v>51.97</v>
      </c>
      <c r="O838" t="n">
        <v>28334.8</v>
      </c>
      <c r="P838" t="n">
        <v>156.44</v>
      </c>
      <c r="Q838" t="n">
        <v>197.76</v>
      </c>
      <c r="R838" t="n">
        <v>34.74</v>
      </c>
      <c r="S838" t="n">
        <v>25.4</v>
      </c>
      <c r="T838" t="n">
        <v>3799.66</v>
      </c>
      <c r="U838" t="n">
        <v>0.73</v>
      </c>
      <c r="V838" t="n">
        <v>0.88</v>
      </c>
      <c r="W838" t="n">
        <v>2.96</v>
      </c>
      <c r="X838" t="n">
        <v>0.24</v>
      </c>
      <c r="Y838" t="n">
        <v>1</v>
      </c>
      <c r="Z838" t="n">
        <v>10</v>
      </c>
    </row>
    <row r="839">
      <c r="A839" t="n">
        <v>36</v>
      </c>
      <c r="B839" t="n">
        <v>110</v>
      </c>
      <c r="C839" t="inlineStr">
        <is>
          <t xml:space="preserve">CONCLUIDO	</t>
        </is>
      </c>
      <c r="D839" t="n">
        <v>7.2496</v>
      </c>
      <c r="E839" t="n">
        <v>13.79</v>
      </c>
      <c r="F839" t="n">
        <v>10.63</v>
      </c>
      <c r="G839" t="n">
        <v>49.07</v>
      </c>
      <c r="H839" t="n">
        <v>0.78</v>
      </c>
      <c r="I839" t="n">
        <v>13</v>
      </c>
      <c r="J839" t="n">
        <v>228.27</v>
      </c>
      <c r="K839" t="n">
        <v>56.13</v>
      </c>
      <c r="L839" t="n">
        <v>10</v>
      </c>
      <c r="M839" t="n">
        <v>11</v>
      </c>
      <c r="N839" t="n">
        <v>52.14</v>
      </c>
      <c r="O839" t="n">
        <v>28386.82</v>
      </c>
      <c r="P839" t="n">
        <v>156.23</v>
      </c>
      <c r="Q839" t="n">
        <v>197.77</v>
      </c>
      <c r="R839" t="n">
        <v>34.89</v>
      </c>
      <c r="S839" t="n">
        <v>25.4</v>
      </c>
      <c r="T839" t="n">
        <v>3876.42</v>
      </c>
      <c r="U839" t="n">
        <v>0.73</v>
      </c>
      <c r="V839" t="n">
        <v>0.88</v>
      </c>
      <c r="W839" t="n">
        <v>2.96</v>
      </c>
      <c r="X839" t="n">
        <v>0.24</v>
      </c>
      <c r="Y839" t="n">
        <v>1</v>
      </c>
      <c r="Z839" t="n">
        <v>10</v>
      </c>
    </row>
    <row r="840">
      <c r="A840" t="n">
        <v>37</v>
      </c>
      <c r="B840" t="n">
        <v>110</v>
      </c>
      <c r="C840" t="inlineStr">
        <is>
          <t xml:space="preserve">CONCLUIDO	</t>
        </is>
      </c>
      <c r="D840" t="n">
        <v>7.2832</v>
      </c>
      <c r="E840" t="n">
        <v>13.73</v>
      </c>
      <c r="F840" t="n">
        <v>10.61</v>
      </c>
      <c r="G840" t="n">
        <v>53.05</v>
      </c>
      <c r="H840" t="n">
        <v>0.8</v>
      </c>
      <c r="I840" t="n">
        <v>12</v>
      </c>
      <c r="J840" t="n">
        <v>228.69</v>
      </c>
      <c r="K840" t="n">
        <v>56.13</v>
      </c>
      <c r="L840" t="n">
        <v>10.25</v>
      </c>
      <c r="M840" t="n">
        <v>10</v>
      </c>
      <c r="N840" t="n">
        <v>52.31</v>
      </c>
      <c r="O840" t="n">
        <v>28438.91</v>
      </c>
      <c r="P840" t="n">
        <v>155.79</v>
      </c>
      <c r="Q840" t="n">
        <v>197.77</v>
      </c>
      <c r="R840" t="n">
        <v>34.26</v>
      </c>
      <c r="S840" t="n">
        <v>25.4</v>
      </c>
      <c r="T840" t="n">
        <v>3567.55</v>
      </c>
      <c r="U840" t="n">
        <v>0.74</v>
      </c>
      <c r="V840" t="n">
        <v>0.88</v>
      </c>
      <c r="W840" t="n">
        <v>2.96</v>
      </c>
      <c r="X840" t="n">
        <v>0.22</v>
      </c>
      <c r="Y840" t="n">
        <v>1</v>
      </c>
      <c r="Z840" t="n">
        <v>10</v>
      </c>
    </row>
    <row r="841">
      <c r="A841" t="n">
        <v>38</v>
      </c>
      <c r="B841" t="n">
        <v>110</v>
      </c>
      <c r="C841" t="inlineStr">
        <is>
          <t xml:space="preserve">CONCLUIDO	</t>
        </is>
      </c>
      <c r="D841" t="n">
        <v>7.2823</v>
      </c>
      <c r="E841" t="n">
        <v>13.73</v>
      </c>
      <c r="F841" t="n">
        <v>10.61</v>
      </c>
      <c r="G841" t="n">
        <v>53.06</v>
      </c>
      <c r="H841" t="n">
        <v>0.8100000000000001</v>
      </c>
      <c r="I841" t="n">
        <v>12</v>
      </c>
      <c r="J841" t="n">
        <v>229.11</v>
      </c>
      <c r="K841" t="n">
        <v>56.13</v>
      </c>
      <c r="L841" t="n">
        <v>10.5</v>
      </c>
      <c r="M841" t="n">
        <v>10</v>
      </c>
      <c r="N841" t="n">
        <v>52.48</v>
      </c>
      <c r="O841" t="n">
        <v>28491.06</v>
      </c>
      <c r="P841" t="n">
        <v>155.79</v>
      </c>
      <c r="Q841" t="n">
        <v>197.81</v>
      </c>
      <c r="R841" t="n">
        <v>34.24</v>
      </c>
      <c r="S841" t="n">
        <v>25.4</v>
      </c>
      <c r="T841" t="n">
        <v>3557.67</v>
      </c>
      <c r="U841" t="n">
        <v>0.74</v>
      </c>
      <c r="V841" t="n">
        <v>0.88</v>
      </c>
      <c r="W841" t="n">
        <v>2.96</v>
      </c>
      <c r="X841" t="n">
        <v>0.22</v>
      </c>
      <c r="Y841" t="n">
        <v>1</v>
      </c>
      <c r="Z841" t="n">
        <v>10</v>
      </c>
    </row>
    <row r="842">
      <c r="A842" t="n">
        <v>39</v>
      </c>
      <c r="B842" t="n">
        <v>110</v>
      </c>
      <c r="C842" t="inlineStr">
        <is>
          <t xml:space="preserve">CONCLUIDO	</t>
        </is>
      </c>
      <c r="D842" t="n">
        <v>7.2795</v>
      </c>
      <c r="E842" t="n">
        <v>13.74</v>
      </c>
      <c r="F842" t="n">
        <v>10.62</v>
      </c>
      <c r="G842" t="n">
        <v>53.09</v>
      </c>
      <c r="H842" t="n">
        <v>0.83</v>
      </c>
      <c r="I842" t="n">
        <v>12</v>
      </c>
      <c r="J842" t="n">
        <v>229.53</v>
      </c>
      <c r="K842" t="n">
        <v>56.13</v>
      </c>
      <c r="L842" t="n">
        <v>10.75</v>
      </c>
      <c r="M842" t="n">
        <v>10</v>
      </c>
      <c r="N842" t="n">
        <v>52.66</v>
      </c>
      <c r="O842" t="n">
        <v>28543.27</v>
      </c>
      <c r="P842" t="n">
        <v>155.82</v>
      </c>
      <c r="Q842" t="n">
        <v>197.77</v>
      </c>
      <c r="R842" t="n">
        <v>34.32</v>
      </c>
      <c r="S842" t="n">
        <v>25.4</v>
      </c>
      <c r="T842" t="n">
        <v>3596.07</v>
      </c>
      <c r="U842" t="n">
        <v>0.74</v>
      </c>
      <c r="V842" t="n">
        <v>0.88</v>
      </c>
      <c r="W842" t="n">
        <v>2.96</v>
      </c>
      <c r="X842" t="n">
        <v>0.23</v>
      </c>
      <c r="Y842" t="n">
        <v>1</v>
      </c>
      <c r="Z842" t="n">
        <v>10</v>
      </c>
    </row>
    <row r="843">
      <c r="A843" t="n">
        <v>40</v>
      </c>
      <c r="B843" t="n">
        <v>110</v>
      </c>
      <c r="C843" t="inlineStr">
        <is>
          <t xml:space="preserve">CONCLUIDO	</t>
        </is>
      </c>
      <c r="D843" t="n">
        <v>7.2814</v>
      </c>
      <c r="E843" t="n">
        <v>13.73</v>
      </c>
      <c r="F843" t="n">
        <v>10.61</v>
      </c>
      <c r="G843" t="n">
        <v>53.07</v>
      </c>
      <c r="H843" t="n">
        <v>0.85</v>
      </c>
      <c r="I843" t="n">
        <v>12</v>
      </c>
      <c r="J843" t="n">
        <v>229.96</v>
      </c>
      <c r="K843" t="n">
        <v>56.13</v>
      </c>
      <c r="L843" t="n">
        <v>11</v>
      </c>
      <c r="M843" t="n">
        <v>10</v>
      </c>
      <c r="N843" t="n">
        <v>52.83</v>
      </c>
      <c r="O843" t="n">
        <v>28595.54</v>
      </c>
      <c r="P843" t="n">
        <v>155.43</v>
      </c>
      <c r="Q843" t="n">
        <v>197.77</v>
      </c>
      <c r="R843" t="n">
        <v>34.35</v>
      </c>
      <c r="S843" t="n">
        <v>25.4</v>
      </c>
      <c r="T843" t="n">
        <v>3610.2</v>
      </c>
      <c r="U843" t="n">
        <v>0.74</v>
      </c>
      <c r="V843" t="n">
        <v>0.88</v>
      </c>
      <c r="W843" t="n">
        <v>2.96</v>
      </c>
      <c r="X843" t="n">
        <v>0.22</v>
      </c>
      <c r="Y843" t="n">
        <v>1</v>
      </c>
      <c r="Z843" t="n">
        <v>10</v>
      </c>
    </row>
    <row r="844">
      <c r="A844" t="n">
        <v>41</v>
      </c>
      <c r="B844" t="n">
        <v>110</v>
      </c>
      <c r="C844" t="inlineStr">
        <is>
          <t xml:space="preserve">CONCLUIDO	</t>
        </is>
      </c>
      <c r="D844" t="n">
        <v>7.3224</v>
      </c>
      <c r="E844" t="n">
        <v>13.66</v>
      </c>
      <c r="F844" t="n">
        <v>10.58</v>
      </c>
      <c r="G844" t="n">
        <v>57.71</v>
      </c>
      <c r="H844" t="n">
        <v>0.87</v>
      </c>
      <c r="I844" t="n">
        <v>11</v>
      </c>
      <c r="J844" t="n">
        <v>230.38</v>
      </c>
      <c r="K844" t="n">
        <v>56.13</v>
      </c>
      <c r="L844" t="n">
        <v>11.25</v>
      </c>
      <c r="M844" t="n">
        <v>9</v>
      </c>
      <c r="N844" t="n">
        <v>53</v>
      </c>
      <c r="O844" t="n">
        <v>28647.87</v>
      </c>
      <c r="P844" t="n">
        <v>154.9</v>
      </c>
      <c r="Q844" t="n">
        <v>197.75</v>
      </c>
      <c r="R844" t="n">
        <v>33.21</v>
      </c>
      <c r="S844" t="n">
        <v>25.4</v>
      </c>
      <c r="T844" t="n">
        <v>3044.72</v>
      </c>
      <c r="U844" t="n">
        <v>0.76</v>
      </c>
      <c r="V844" t="n">
        <v>0.88</v>
      </c>
      <c r="W844" t="n">
        <v>2.96</v>
      </c>
      <c r="X844" t="n">
        <v>0.19</v>
      </c>
      <c r="Y844" t="n">
        <v>1</v>
      </c>
      <c r="Z844" t="n">
        <v>10</v>
      </c>
    </row>
    <row r="845">
      <c r="A845" t="n">
        <v>42</v>
      </c>
      <c r="B845" t="n">
        <v>110</v>
      </c>
      <c r="C845" t="inlineStr">
        <is>
          <t xml:space="preserve">CONCLUIDO	</t>
        </is>
      </c>
      <c r="D845" t="n">
        <v>7.3189</v>
      </c>
      <c r="E845" t="n">
        <v>13.66</v>
      </c>
      <c r="F845" t="n">
        <v>10.59</v>
      </c>
      <c r="G845" t="n">
        <v>57.74</v>
      </c>
      <c r="H845" t="n">
        <v>0.89</v>
      </c>
      <c r="I845" t="n">
        <v>11</v>
      </c>
      <c r="J845" t="n">
        <v>230.81</v>
      </c>
      <c r="K845" t="n">
        <v>56.13</v>
      </c>
      <c r="L845" t="n">
        <v>11.5</v>
      </c>
      <c r="M845" t="n">
        <v>9</v>
      </c>
      <c r="N845" t="n">
        <v>53.18</v>
      </c>
      <c r="O845" t="n">
        <v>28700.26</v>
      </c>
      <c r="P845" t="n">
        <v>155</v>
      </c>
      <c r="Q845" t="n">
        <v>197.76</v>
      </c>
      <c r="R845" t="n">
        <v>33.46</v>
      </c>
      <c r="S845" t="n">
        <v>25.4</v>
      </c>
      <c r="T845" t="n">
        <v>3168.59</v>
      </c>
      <c r="U845" t="n">
        <v>0.76</v>
      </c>
      <c r="V845" t="n">
        <v>0.88</v>
      </c>
      <c r="W845" t="n">
        <v>2.96</v>
      </c>
      <c r="X845" t="n">
        <v>0.2</v>
      </c>
      <c r="Y845" t="n">
        <v>1</v>
      </c>
      <c r="Z845" t="n">
        <v>10</v>
      </c>
    </row>
    <row r="846">
      <c r="A846" t="n">
        <v>43</v>
      </c>
      <c r="B846" t="n">
        <v>110</v>
      </c>
      <c r="C846" t="inlineStr">
        <is>
          <t xml:space="preserve">CONCLUIDO	</t>
        </is>
      </c>
      <c r="D846" t="n">
        <v>7.3196</v>
      </c>
      <c r="E846" t="n">
        <v>13.66</v>
      </c>
      <c r="F846" t="n">
        <v>10.58</v>
      </c>
      <c r="G846" t="n">
        <v>57.73</v>
      </c>
      <c r="H846" t="n">
        <v>0.9</v>
      </c>
      <c r="I846" t="n">
        <v>11</v>
      </c>
      <c r="J846" t="n">
        <v>231.23</v>
      </c>
      <c r="K846" t="n">
        <v>56.13</v>
      </c>
      <c r="L846" t="n">
        <v>11.75</v>
      </c>
      <c r="M846" t="n">
        <v>9</v>
      </c>
      <c r="N846" t="n">
        <v>53.36</v>
      </c>
      <c r="O846" t="n">
        <v>28752.71</v>
      </c>
      <c r="P846" t="n">
        <v>155.03</v>
      </c>
      <c r="Q846" t="n">
        <v>197.75</v>
      </c>
      <c r="R846" t="n">
        <v>33.48</v>
      </c>
      <c r="S846" t="n">
        <v>25.4</v>
      </c>
      <c r="T846" t="n">
        <v>3179.13</v>
      </c>
      <c r="U846" t="n">
        <v>0.76</v>
      </c>
      <c r="V846" t="n">
        <v>0.88</v>
      </c>
      <c r="W846" t="n">
        <v>2.96</v>
      </c>
      <c r="X846" t="n">
        <v>0.2</v>
      </c>
      <c r="Y846" t="n">
        <v>1</v>
      </c>
      <c r="Z846" t="n">
        <v>10</v>
      </c>
    </row>
    <row r="847">
      <c r="A847" t="n">
        <v>44</v>
      </c>
      <c r="B847" t="n">
        <v>110</v>
      </c>
      <c r="C847" t="inlineStr">
        <is>
          <t xml:space="preserve">CONCLUIDO	</t>
        </is>
      </c>
      <c r="D847" t="n">
        <v>7.3189</v>
      </c>
      <c r="E847" t="n">
        <v>13.66</v>
      </c>
      <c r="F847" t="n">
        <v>10.59</v>
      </c>
      <c r="G847" t="n">
        <v>57.74</v>
      </c>
      <c r="H847" t="n">
        <v>0.92</v>
      </c>
      <c r="I847" t="n">
        <v>11</v>
      </c>
      <c r="J847" t="n">
        <v>231.66</v>
      </c>
      <c r="K847" t="n">
        <v>56.13</v>
      </c>
      <c r="L847" t="n">
        <v>12</v>
      </c>
      <c r="M847" t="n">
        <v>9</v>
      </c>
      <c r="N847" t="n">
        <v>53.53</v>
      </c>
      <c r="O847" t="n">
        <v>28805.23</v>
      </c>
      <c r="P847" t="n">
        <v>155.05</v>
      </c>
      <c r="Q847" t="n">
        <v>197.81</v>
      </c>
      <c r="R847" t="n">
        <v>33.4</v>
      </c>
      <c r="S847" t="n">
        <v>25.4</v>
      </c>
      <c r="T847" t="n">
        <v>3141.18</v>
      </c>
      <c r="U847" t="n">
        <v>0.76</v>
      </c>
      <c r="V847" t="n">
        <v>0.88</v>
      </c>
      <c r="W847" t="n">
        <v>2.96</v>
      </c>
      <c r="X847" t="n">
        <v>0.2</v>
      </c>
      <c r="Y847" t="n">
        <v>1</v>
      </c>
      <c r="Z847" t="n">
        <v>10</v>
      </c>
    </row>
    <row r="848">
      <c r="A848" t="n">
        <v>45</v>
      </c>
      <c r="B848" t="n">
        <v>110</v>
      </c>
      <c r="C848" t="inlineStr">
        <is>
          <t xml:space="preserve">CONCLUIDO	</t>
        </is>
      </c>
      <c r="D848" t="n">
        <v>7.3215</v>
      </c>
      <c r="E848" t="n">
        <v>13.66</v>
      </c>
      <c r="F848" t="n">
        <v>10.58</v>
      </c>
      <c r="G848" t="n">
        <v>57.72</v>
      </c>
      <c r="H848" t="n">
        <v>0.9399999999999999</v>
      </c>
      <c r="I848" t="n">
        <v>11</v>
      </c>
      <c r="J848" t="n">
        <v>232.08</v>
      </c>
      <c r="K848" t="n">
        <v>56.13</v>
      </c>
      <c r="L848" t="n">
        <v>12.25</v>
      </c>
      <c r="M848" t="n">
        <v>9</v>
      </c>
      <c r="N848" t="n">
        <v>53.71</v>
      </c>
      <c r="O848" t="n">
        <v>28857.81</v>
      </c>
      <c r="P848" t="n">
        <v>154.7</v>
      </c>
      <c r="Q848" t="n">
        <v>197.78</v>
      </c>
      <c r="R848" t="n">
        <v>33.39</v>
      </c>
      <c r="S848" t="n">
        <v>25.4</v>
      </c>
      <c r="T848" t="n">
        <v>3136.8</v>
      </c>
      <c r="U848" t="n">
        <v>0.76</v>
      </c>
      <c r="V848" t="n">
        <v>0.88</v>
      </c>
      <c r="W848" t="n">
        <v>2.95</v>
      </c>
      <c r="X848" t="n">
        <v>0.19</v>
      </c>
      <c r="Y848" t="n">
        <v>1</v>
      </c>
      <c r="Z848" t="n">
        <v>10</v>
      </c>
    </row>
    <row r="849">
      <c r="A849" t="n">
        <v>46</v>
      </c>
      <c r="B849" t="n">
        <v>110</v>
      </c>
      <c r="C849" t="inlineStr">
        <is>
          <t xml:space="preserve">CONCLUIDO	</t>
        </is>
      </c>
      <c r="D849" t="n">
        <v>7.3528</v>
      </c>
      <c r="E849" t="n">
        <v>13.6</v>
      </c>
      <c r="F849" t="n">
        <v>10.57</v>
      </c>
      <c r="G849" t="n">
        <v>63.39</v>
      </c>
      <c r="H849" t="n">
        <v>0.96</v>
      </c>
      <c r="I849" t="n">
        <v>10</v>
      </c>
      <c r="J849" t="n">
        <v>232.51</v>
      </c>
      <c r="K849" t="n">
        <v>56.13</v>
      </c>
      <c r="L849" t="n">
        <v>12.5</v>
      </c>
      <c r="M849" t="n">
        <v>8</v>
      </c>
      <c r="N849" t="n">
        <v>53.88</v>
      </c>
      <c r="O849" t="n">
        <v>28910.45</v>
      </c>
      <c r="P849" t="n">
        <v>154.53</v>
      </c>
      <c r="Q849" t="n">
        <v>197.78</v>
      </c>
      <c r="R849" t="n">
        <v>32.83</v>
      </c>
      <c r="S849" t="n">
        <v>25.4</v>
      </c>
      <c r="T849" t="n">
        <v>2858.67</v>
      </c>
      <c r="U849" t="n">
        <v>0.77</v>
      </c>
      <c r="V849" t="n">
        <v>0.88</v>
      </c>
      <c r="W849" t="n">
        <v>2.95</v>
      </c>
      <c r="X849" t="n">
        <v>0.17</v>
      </c>
      <c r="Y849" t="n">
        <v>1</v>
      </c>
      <c r="Z849" t="n">
        <v>10</v>
      </c>
    </row>
    <row r="850">
      <c r="A850" t="n">
        <v>47</v>
      </c>
      <c r="B850" t="n">
        <v>110</v>
      </c>
      <c r="C850" t="inlineStr">
        <is>
          <t xml:space="preserve">CONCLUIDO	</t>
        </is>
      </c>
      <c r="D850" t="n">
        <v>7.3549</v>
      </c>
      <c r="E850" t="n">
        <v>13.6</v>
      </c>
      <c r="F850" t="n">
        <v>10.56</v>
      </c>
      <c r="G850" t="n">
        <v>63.37</v>
      </c>
      <c r="H850" t="n">
        <v>0.97</v>
      </c>
      <c r="I850" t="n">
        <v>10</v>
      </c>
      <c r="J850" t="n">
        <v>232.94</v>
      </c>
      <c r="K850" t="n">
        <v>56.13</v>
      </c>
      <c r="L850" t="n">
        <v>12.75</v>
      </c>
      <c r="M850" t="n">
        <v>8</v>
      </c>
      <c r="N850" t="n">
        <v>54.06</v>
      </c>
      <c r="O850" t="n">
        <v>28963.15</v>
      </c>
      <c r="P850" t="n">
        <v>154.57</v>
      </c>
      <c r="Q850" t="n">
        <v>197.75</v>
      </c>
      <c r="R850" t="n">
        <v>32.58</v>
      </c>
      <c r="S850" t="n">
        <v>25.4</v>
      </c>
      <c r="T850" t="n">
        <v>2738.48</v>
      </c>
      <c r="U850" t="n">
        <v>0.78</v>
      </c>
      <c r="V850" t="n">
        <v>0.88</v>
      </c>
      <c r="W850" t="n">
        <v>2.96</v>
      </c>
      <c r="X850" t="n">
        <v>0.17</v>
      </c>
      <c r="Y850" t="n">
        <v>1</v>
      </c>
      <c r="Z850" t="n">
        <v>10</v>
      </c>
    </row>
    <row r="851">
      <c r="A851" t="n">
        <v>48</v>
      </c>
      <c r="B851" t="n">
        <v>110</v>
      </c>
      <c r="C851" t="inlineStr">
        <is>
          <t xml:space="preserve">CONCLUIDO	</t>
        </is>
      </c>
      <c r="D851" t="n">
        <v>7.3541</v>
      </c>
      <c r="E851" t="n">
        <v>13.6</v>
      </c>
      <c r="F851" t="n">
        <v>10.56</v>
      </c>
      <c r="G851" t="n">
        <v>63.38</v>
      </c>
      <c r="H851" t="n">
        <v>0.99</v>
      </c>
      <c r="I851" t="n">
        <v>10</v>
      </c>
      <c r="J851" t="n">
        <v>233.37</v>
      </c>
      <c r="K851" t="n">
        <v>56.13</v>
      </c>
      <c r="L851" t="n">
        <v>13</v>
      </c>
      <c r="M851" t="n">
        <v>8</v>
      </c>
      <c r="N851" t="n">
        <v>54.24</v>
      </c>
      <c r="O851" t="n">
        <v>29015.91</v>
      </c>
      <c r="P851" t="n">
        <v>154.53</v>
      </c>
      <c r="Q851" t="n">
        <v>197.75</v>
      </c>
      <c r="R851" t="n">
        <v>32.65</v>
      </c>
      <c r="S851" t="n">
        <v>25.4</v>
      </c>
      <c r="T851" t="n">
        <v>2768.66</v>
      </c>
      <c r="U851" t="n">
        <v>0.78</v>
      </c>
      <c r="V851" t="n">
        <v>0.88</v>
      </c>
      <c r="W851" t="n">
        <v>2.96</v>
      </c>
      <c r="X851" t="n">
        <v>0.17</v>
      </c>
      <c r="Y851" t="n">
        <v>1</v>
      </c>
      <c r="Z851" t="n">
        <v>10</v>
      </c>
    </row>
    <row r="852">
      <c r="A852" t="n">
        <v>49</v>
      </c>
      <c r="B852" t="n">
        <v>110</v>
      </c>
      <c r="C852" t="inlineStr">
        <is>
          <t xml:space="preserve">CONCLUIDO	</t>
        </is>
      </c>
      <c r="D852" t="n">
        <v>7.3538</v>
      </c>
      <c r="E852" t="n">
        <v>13.6</v>
      </c>
      <c r="F852" t="n">
        <v>10.56</v>
      </c>
      <c r="G852" t="n">
        <v>63.38</v>
      </c>
      <c r="H852" t="n">
        <v>1.01</v>
      </c>
      <c r="I852" t="n">
        <v>10</v>
      </c>
      <c r="J852" t="n">
        <v>233.79</v>
      </c>
      <c r="K852" t="n">
        <v>56.13</v>
      </c>
      <c r="L852" t="n">
        <v>13.25</v>
      </c>
      <c r="M852" t="n">
        <v>8</v>
      </c>
      <c r="N852" t="n">
        <v>54.42</v>
      </c>
      <c r="O852" t="n">
        <v>29068.74</v>
      </c>
      <c r="P852" t="n">
        <v>154.41</v>
      </c>
      <c r="Q852" t="n">
        <v>197.8</v>
      </c>
      <c r="R852" t="n">
        <v>32.77</v>
      </c>
      <c r="S852" t="n">
        <v>25.4</v>
      </c>
      <c r="T852" t="n">
        <v>2832.2</v>
      </c>
      <c r="U852" t="n">
        <v>0.77</v>
      </c>
      <c r="V852" t="n">
        <v>0.88</v>
      </c>
      <c r="W852" t="n">
        <v>2.95</v>
      </c>
      <c r="X852" t="n">
        <v>0.17</v>
      </c>
      <c r="Y852" t="n">
        <v>1</v>
      </c>
      <c r="Z852" t="n">
        <v>10</v>
      </c>
    </row>
    <row r="853">
      <c r="A853" t="n">
        <v>50</v>
      </c>
      <c r="B853" t="n">
        <v>110</v>
      </c>
      <c r="C853" t="inlineStr">
        <is>
          <t xml:space="preserve">CONCLUIDO	</t>
        </is>
      </c>
      <c r="D853" t="n">
        <v>7.3522</v>
      </c>
      <c r="E853" t="n">
        <v>13.6</v>
      </c>
      <c r="F853" t="n">
        <v>10.57</v>
      </c>
      <c r="G853" t="n">
        <v>63.4</v>
      </c>
      <c r="H853" t="n">
        <v>1.02</v>
      </c>
      <c r="I853" t="n">
        <v>10</v>
      </c>
      <c r="J853" t="n">
        <v>234.22</v>
      </c>
      <c r="K853" t="n">
        <v>56.13</v>
      </c>
      <c r="L853" t="n">
        <v>13.5</v>
      </c>
      <c r="M853" t="n">
        <v>8</v>
      </c>
      <c r="N853" t="n">
        <v>54.6</v>
      </c>
      <c r="O853" t="n">
        <v>29121.64</v>
      </c>
      <c r="P853" t="n">
        <v>154.24</v>
      </c>
      <c r="Q853" t="n">
        <v>197.78</v>
      </c>
      <c r="R853" t="n">
        <v>32.75</v>
      </c>
      <c r="S853" t="n">
        <v>25.4</v>
      </c>
      <c r="T853" t="n">
        <v>2820.8</v>
      </c>
      <c r="U853" t="n">
        <v>0.78</v>
      </c>
      <c r="V853" t="n">
        <v>0.88</v>
      </c>
      <c r="W853" t="n">
        <v>2.96</v>
      </c>
      <c r="X853" t="n">
        <v>0.18</v>
      </c>
      <c r="Y853" t="n">
        <v>1</v>
      </c>
      <c r="Z853" t="n">
        <v>10</v>
      </c>
    </row>
    <row r="854">
      <c r="A854" t="n">
        <v>51</v>
      </c>
      <c r="B854" t="n">
        <v>110</v>
      </c>
      <c r="C854" t="inlineStr">
        <is>
          <t xml:space="preserve">CONCLUIDO	</t>
        </is>
      </c>
      <c r="D854" t="n">
        <v>7.3892</v>
      </c>
      <c r="E854" t="n">
        <v>13.53</v>
      </c>
      <c r="F854" t="n">
        <v>10.54</v>
      </c>
      <c r="G854" t="n">
        <v>70.27</v>
      </c>
      <c r="H854" t="n">
        <v>1.04</v>
      </c>
      <c r="I854" t="n">
        <v>9</v>
      </c>
      <c r="J854" t="n">
        <v>234.65</v>
      </c>
      <c r="K854" t="n">
        <v>56.13</v>
      </c>
      <c r="L854" t="n">
        <v>13.75</v>
      </c>
      <c r="M854" t="n">
        <v>7</v>
      </c>
      <c r="N854" t="n">
        <v>54.78</v>
      </c>
      <c r="O854" t="n">
        <v>29174.59</v>
      </c>
      <c r="P854" t="n">
        <v>153.39</v>
      </c>
      <c r="Q854" t="n">
        <v>197.8</v>
      </c>
      <c r="R854" t="n">
        <v>32.08</v>
      </c>
      <c r="S854" t="n">
        <v>25.4</v>
      </c>
      <c r="T854" t="n">
        <v>2493.49</v>
      </c>
      <c r="U854" t="n">
        <v>0.79</v>
      </c>
      <c r="V854" t="n">
        <v>0.88</v>
      </c>
      <c r="W854" t="n">
        <v>2.95</v>
      </c>
      <c r="X854" t="n">
        <v>0.15</v>
      </c>
      <c r="Y854" t="n">
        <v>1</v>
      </c>
      <c r="Z854" t="n">
        <v>10</v>
      </c>
    </row>
    <row r="855">
      <c r="A855" t="n">
        <v>52</v>
      </c>
      <c r="B855" t="n">
        <v>110</v>
      </c>
      <c r="C855" t="inlineStr">
        <is>
          <t xml:space="preserve">CONCLUIDO	</t>
        </is>
      </c>
      <c r="D855" t="n">
        <v>7.3822</v>
      </c>
      <c r="E855" t="n">
        <v>13.55</v>
      </c>
      <c r="F855" t="n">
        <v>10.55</v>
      </c>
      <c r="G855" t="n">
        <v>70.36</v>
      </c>
      <c r="H855" t="n">
        <v>1.06</v>
      </c>
      <c r="I855" t="n">
        <v>9</v>
      </c>
      <c r="J855" t="n">
        <v>235.08</v>
      </c>
      <c r="K855" t="n">
        <v>56.13</v>
      </c>
      <c r="L855" t="n">
        <v>14</v>
      </c>
      <c r="M855" t="n">
        <v>7</v>
      </c>
      <c r="N855" t="n">
        <v>54.96</v>
      </c>
      <c r="O855" t="n">
        <v>29227.61</v>
      </c>
      <c r="P855" t="n">
        <v>153.77</v>
      </c>
      <c r="Q855" t="n">
        <v>197.75</v>
      </c>
      <c r="R855" t="n">
        <v>32.62</v>
      </c>
      <c r="S855" t="n">
        <v>25.4</v>
      </c>
      <c r="T855" t="n">
        <v>2759.12</v>
      </c>
      <c r="U855" t="n">
        <v>0.78</v>
      </c>
      <c r="V855" t="n">
        <v>0.88</v>
      </c>
      <c r="W855" t="n">
        <v>2.95</v>
      </c>
      <c r="X855" t="n">
        <v>0.16</v>
      </c>
      <c r="Y855" t="n">
        <v>1</v>
      </c>
      <c r="Z855" t="n">
        <v>10</v>
      </c>
    </row>
    <row r="856">
      <c r="A856" t="n">
        <v>53</v>
      </c>
      <c r="B856" t="n">
        <v>110</v>
      </c>
      <c r="C856" t="inlineStr">
        <is>
          <t xml:space="preserve">CONCLUIDO	</t>
        </is>
      </c>
      <c r="D856" t="n">
        <v>7.3825</v>
      </c>
      <c r="E856" t="n">
        <v>13.55</v>
      </c>
      <c r="F856" t="n">
        <v>10.55</v>
      </c>
      <c r="G856" t="n">
        <v>70.34999999999999</v>
      </c>
      <c r="H856" t="n">
        <v>1.08</v>
      </c>
      <c r="I856" t="n">
        <v>9</v>
      </c>
      <c r="J856" t="n">
        <v>235.51</v>
      </c>
      <c r="K856" t="n">
        <v>56.13</v>
      </c>
      <c r="L856" t="n">
        <v>14.25</v>
      </c>
      <c r="M856" t="n">
        <v>7</v>
      </c>
      <c r="N856" t="n">
        <v>55.14</v>
      </c>
      <c r="O856" t="n">
        <v>29280.69</v>
      </c>
      <c r="P856" t="n">
        <v>153.87</v>
      </c>
      <c r="Q856" t="n">
        <v>197.76</v>
      </c>
      <c r="R856" t="n">
        <v>32.54</v>
      </c>
      <c r="S856" t="n">
        <v>25.4</v>
      </c>
      <c r="T856" t="n">
        <v>2720.03</v>
      </c>
      <c r="U856" t="n">
        <v>0.78</v>
      </c>
      <c r="V856" t="n">
        <v>0.88</v>
      </c>
      <c r="W856" t="n">
        <v>2.95</v>
      </c>
      <c r="X856" t="n">
        <v>0.16</v>
      </c>
      <c r="Y856" t="n">
        <v>1</v>
      </c>
      <c r="Z856" t="n">
        <v>10</v>
      </c>
    </row>
    <row r="857">
      <c r="A857" t="n">
        <v>54</v>
      </c>
      <c r="B857" t="n">
        <v>110</v>
      </c>
      <c r="C857" t="inlineStr">
        <is>
          <t xml:space="preserve">CONCLUIDO	</t>
        </is>
      </c>
      <c r="D857" t="n">
        <v>7.3825</v>
      </c>
      <c r="E857" t="n">
        <v>13.55</v>
      </c>
      <c r="F857" t="n">
        <v>10.55</v>
      </c>
      <c r="G857" t="n">
        <v>70.34999999999999</v>
      </c>
      <c r="H857" t="n">
        <v>1.09</v>
      </c>
      <c r="I857" t="n">
        <v>9</v>
      </c>
      <c r="J857" t="n">
        <v>235.94</v>
      </c>
      <c r="K857" t="n">
        <v>56.13</v>
      </c>
      <c r="L857" t="n">
        <v>14.5</v>
      </c>
      <c r="M857" t="n">
        <v>7</v>
      </c>
      <c r="N857" t="n">
        <v>55.32</v>
      </c>
      <c r="O857" t="n">
        <v>29333.84</v>
      </c>
      <c r="P857" t="n">
        <v>153.88</v>
      </c>
      <c r="Q857" t="n">
        <v>197.78</v>
      </c>
      <c r="R857" t="n">
        <v>32.51</v>
      </c>
      <c r="S857" t="n">
        <v>25.4</v>
      </c>
      <c r="T857" t="n">
        <v>2703.71</v>
      </c>
      <c r="U857" t="n">
        <v>0.78</v>
      </c>
      <c r="V857" t="n">
        <v>0.88</v>
      </c>
      <c r="W857" t="n">
        <v>2.95</v>
      </c>
      <c r="X857" t="n">
        <v>0.16</v>
      </c>
      <c r="Y857" t="n">
        <v>1</v>
      </c>
      <c r="Z857" t="n">
        <v>10</v>
      </c>
    </row>
    <row r="858">
      <c r="A858" t="n">
        <v>55</v>
      </c>
      <c r="B858" t="n">
        <v>110</v>
      </c>
      <c r="C858" t="inlineStr">
        <is>
          <t xml:space="preserve">CONCLUIDO	</t>
        </is>
      </c>
      <c r="D858" t="n">
        <v>7.3826</v>
      </c>
      <c r="E858" t="n">
        <v>13.55</v>
      </c>
      <c r="F858" t="n">
        <v>10.55</v>
      </c>
      <c r="G858" t="n">
        <v>70.34999999999999</v>
      </c>
      <c r="H858" t="n">
        <v>1.11</v>
      </c>
      <c r="I858" t="n">
        <v>9</v>
      </c>
      <c r="J858" t="n">
        <v>236.37</v>
      </c>
      <c r="K858" t="n">
        <v>56.13</v>
      </c>
      <c r="L858" t="n">
        <v>14.75</v>
      </c>
      <c r="M858" t="n">
        <v>7</v>
      </c>
      <c r="N858" t="n">
        <v>55.5</v>
      </c>
      <c r="O858" t="n">
        <v>29387.05</v>
      </c>
      <c r="P858" t="n">
        <v>153.88</v>
      </c>
      <c r="Q858" t="n">
        <v>197.76</v>
      </c>
      <c r="R858" t="n">
        <v>32.41</v>
      </c>
      <c r="S858" t="n">
        <v>25.4</v>
      </c>
      <c r="T858" t="n">
        <v>2653.96</v>
      </c>
      <c r="U858" t="n">
        <v>0.78</v>
      </c>
      <c r="V858" t="n">
        <v>0.88</v>
      </c>
      <c r="W858" t="n">
        <v>2.95</v>
      </c>
      <c r="X858" t="n">
        <v>0.16</v>
      </c>
      <c r="Y858" t="n">
        <v>1</v>
      </c>
      <c r="Z858" t="n">
        <v>10</v>
      </c>
    </row>
    <row r="859">
      <c r="A859" t="n">
        <v>56</v>
      </c>
      <c r="B859" t="n">
        <v>110</v>
      </c>
      <c r="C859" t="inlineStr">
        <is>
          <t xml:space="preserve">CONCLUIDO	</t>
        </is>
      </c>
      <c r="D859" t="n">
        <v>7.3817</v>
      </c>
      <c r="E859" t="n">
        <v>13.55</v>
      </c>
      <c r="F859" t="n">
        <v>10.55</v>
      </c>
      <c r="G859" t="n">
        <v>70.36</v>
      </c>
      <c r="H859" t="n">
        <v>1.13</v>
      </c>
      <c r="I859" t="n">
        <v>9</v>
      </c>
      <c r="J859" t="n">
        <v>236.81</v>
      </c>
      <c r="K859" t="n">
        <v>56.13</v>
      </c>
      <c r="L859" t="n">
        <v>15</v>
      </c>
      <c r="M859" t="n">
        <v>7</v>
      </c>
      <c r="N859" t="n">
        <v>55.68</v>
      </c>
      <c r="O859" t="n">
        <v>29440.33</v>
      </c>
      <c r="P859" t="n">
        <v>153.71</v>
      </c>
      <c r="Q859" t="n">
        <v>197.75</v>
      </c>
      <c r="R859" t="n">
        <v>32.5</v>
      </c>
      <c r="S859" t="n">
        <v>25.4</v>
      </c>
      <c r="T859" t="n">
        <v>2699.34</v>
      </c>
      <c r="U859" t="n">
        <v>0.78</v>
      </c>
      <c r="V859" t="n">
        <v>0.88</v>
      </c>
      <c r="W859" t="n">
        <v>2.95</v>
      </c>
      <c r="X859" t="n">
        <v>0.16</v>
      </c>
      <c r="Y859" t="n">
        <v>1</v>
      </c>
      <c r="Z859" t="n">
        <v>10</v>
      </c>
    </row>
    <row r="860">
      <c r="A860" t="n">
        <v>57</v>
      </c>
      <c r="B860" t="n">
        <v>110</v>
      </c>
      <c r="C860" t="inlineStr">
        <is>
          <t xml:space="preserve">CONCLUIDO	</t>
        </is>
      </c>
      <c r="D860" t="n">
        <v>7.3854</v>
      </c>
      <c r="E860" t="n">
        <v>13.54</v>
      </c>
      <c r="F860" t="n">
        <v>10.55</v>
      </c>
      <c r="G860" t="n">
        <v>70.31999999999999</v>
      </c>
      <c r="H860" t="n">
        <v>1.14</v>
      </c>
      <c r="I860" t="n">
        <v>9</v>
      </c>
      <c r="J860" t="n">
        <v>237.24</v>
      </c>
      <c r="K860" t="n">
        <v>56.13</v>
      </c>
      <c r="L860" t="n">
        <v>15.25</v>
      </c>
      <c r="M860" t="n">
        <v>7</v>
      </c>
      <c r="N860" t="n">
        <v>55.86</v>
      </c>
      <c r="O860" t="n">
        <v>29493.67</v>
      </c>
      <c r="P860" t="n">
        <v>153.53</v>
      </c>
      <c r="Q860" t="n">
        <v>197.77</v>
      </c>
      <c r="R860" t="n">
        <v>32.43</v>
      </c>
      <c r="S860" t="n">
        <v>25.4</v>
      </c>
      <c r="T860" t="n">
        <v>2666.8</v>
      </c>
      <c r="U860" t="n">
        <v>0.78</v>
      </c>
      <c r="V860" t="n">
        <v>0.88</v>
      </c>
      <c r="W860" t="n">
        <v>2.95</v>
      </c>
      <c r="X860" t="n">
        <v>0.16</v>
      </c>
      <c r="Y860" t="n">
        <v>1</v>
      </c>
      <c r="Z860" t="n">
        <v>10</v>
      </c>
    </row>
    <row r="861">
      <c r="A861" t="n">
        <v>58</v>
      </c>
      <c r="B861" t="n">
        <v>110</v>
      </c>
      <c r="C861" t="inlineStr">
        <is>
          <t xml:space="preserve">CONCLUIDO	</t>
        </is>
      </c>
      <c r="D861" t="n">
        <v>7.3872</v>
      </c>
      <c r="E861" t="n">
        <v>13.54</v>
      </c>
      <c r="F861" t="n">
        <v>10.54</v>
      </c>
      <c r="G861" t="n">
        <v>70.29000000000001</v>
      </c>
      <c r="H861" t="n">
        <v>1.16</v>
      </c>
      <c r="I861" t="n">
        <v>9</v>
      </c>
      <c r="J861" t="n">
        <v>237.67</v>
      </c>
      <c r="K861" t="n">
        <v>56.13</v>
      </c>
      <c r="L861" t="n">
        <v>15.5</v>
      </c>
      <c r="M861" t="n">
        <v>7</v>
      </c>
      <c r="N861" t="n">
        <v>56.05</v>
      </c>
      <c r="O861" t="n">
        <v>29547.07</v>
      </c>
      <c r="P861" t="n">
        <v>153.34</v>
      </c>
      <c r="Q861" t="n">
        <v>197.75</v>
      </c>
      <c r="R861" t="n">
        <v>32.23</v>
      </c>
      <c r="S861" t="n">
        <v>25.4</v>
      </c>
      <c r="T861" t="n">
        <v>2567.14</v>
      </c>
      <c r="U861" t="n">
        <v>0.79</v>
      </c>
      <c r="V861" t="n">
        <v>0.88</v>
      </c>
      <c r="W861" t="n">
        <v>2.95</v>
      </c>
      <c r="X861" t="n">
        <v>0.15</v>
      </c>
      <c r="Y861" t="n">
        <v>1</v>
      </c>
      <c r="Z861" t="n">
        <v>10</v>
      </c>
    </row>
    <row r="862">
      <c r="A862" t="n">
        <v>59</v>
      </c>
      <c r="B862" t="n">
        <v>110</v>
      </c>
      <c r="C862" t="inlineStr">
        <is>
          <t xml:space="preserve">CONCLUIDO	</t>
        </is>
      </c>
      <c r="D862" t="n">
        <v>7.4202</v>
      </c>
      <c r="E862" t="n">
        <v>13.48</v>
      </c>
      <c r="F862" t="n">
        <v>10.53</v>
      </c>
      <c r="G862" t="n">
        <v>78.95</v>
      </c>
      <c r="H862" t="n">
        <v>1.18</v>
      </c>
      <c r="I862" t="n">
        <v>8</v>
      </c>
      <c r="J862" t="n">
        <v>238.11</v>
      </c>
      <c r="K862" t="n">
        <v>56.13</v>
      </c>
      <c r="L862" t="n">
        <v>15.75</v>
      </c>
      <c r="M862" t="n">
        <v>6</v>
      </c>
      <c r="N862" t="n">
        <v>56.23</v>
      </c>
      <c r="O862" t="n">
        <v>29600.54</v>
      </c>
      <c r="P862" t="n">
        <v>152.99</v>
      </c>
      <c r="Q862" t="n">
        <v>197.78</v>
      </c>
      <c r="R862" t="n">
        <v>31.67</v>
      </c>
      <c r="S862" t="n">
        <v>25.4</v>
      </c>
      <c r="T862" t="n">
        <v>2289.92</v>
      </c>
      <c r="U862" t="n">
        <v>0.8</v>
      </c>
      <c r="V862" t="n">
        <v>0.88</v>
      </c>
      <c r="W862" t="n">
        <v>2.95</v>
      </c>
      <c r="X862" t="n">
        <v>0.14</v>
      </c>
      <c r="Y862" t="n">
        <v>1</v>
      </c>
      <c r="Z862" t="n">
        <v>10</v>
      </c>
    </row>
    <row r="863">
      <c r="A863" t="n">
        <v>60</v>
      </c>
      <c r="B863" t="n">
        <v>110</v>
      </c>
      <c r="C863" t="inlineStr">
        <is>
          <t xml:space="preserve">CONCLUIDO	</t>
        </is>
      </c>
      <c r="D863" t="n">
        <v>7.423</v>
      </c>
      <c r="E863" t="n">
        <v>13.47</v>
      </c>
      <c r="F863" t="n">
        <v>10.52</v>
      </c>
      <c r="G863" t="n">
        <v>78.91</v>
      </c>
      <c r="H863" t="n">
        <v>1.19</v>
      </c>
      <c r="I863" t="n">
        <v>8</v>
      </c>
      <c r="J863" t="n">
        <v>238.54</v>
      </c>
      <c r="K863" t="n">
        <v>56.13</v>
      </c>
      <c r="L863" t="n">
        <v>16</v>
      </c>
      <c r="M863" t="n">
        <v>6</v>
      </c>
      <c r="N863" t="n">
        <v>56.41</v>
      </c>
      <c r="O863" t="n">
        <v>29654.08</v>
      </c>
      <c r="P863" t="n">
        <v>152.91</v>
      </c>
      <c r="Q863" t="n">
        <v>197.77</v>
      </c>
      <c r="R863" t="n">
        <v>31.45</v>
      </c>
      <c r="S863" t="n">
        <v>25.4</v>
      </c>
      <c r="T863" t="n">
        <v>2181.61</v>
      </c>
      <c r="U863" t="n">
        <v>0.8100000000000001</v>
      </c>
      <c r="V863" t="n">
        <v>0.88</v>
      </c>
      <c r="W863" t="n">
        <v>2.95</v>
      </c>
      <c r="X863" t="n">
        <v>0.13</v>
      </c>
      <c r="Y863" t="n">
        <v>1</v>
      </c>
      <c r="Z863" t="n">
        <v>10</v>
      </c>
    </row>
    <row r="864">
      <c r="A864" t="n">
        <v>61</v>
      </c>
      <c r="B864" t="n">
        <v>110</v>
      </c>
      <c r="C864" t="inlineStr">
        <is>
          <t xml:space="preserve">CONCLUIDO	</t>
        </is>
      </c>
      <c r="D864" t="n">
        <v>7.423</v>
      </c>
      <c r="E864" t="n">
        <v>13.47</v>
      </c>
      <c r="F864" t="n">
        <v>10.52</v>
      </c>
      <c r="G864" t="n">
        <v>78.91</v>
      </c>
      <c r="H864" t="n">
        <v>1.21</v>
      </c>
      <c r="I864" t="n">
        <v>8</v>
      </c>
      <c r="J864" t="n">
        <v>238.97</v>
      </c>
      <c r="K864" t="n">
        <v>56.13</v>
      </c>
      <c r="L864" t="n">
        <v>16.25</v>
      </c>
      <c r="M864" t="n">
        <v>6</v>
      </c>
      <c r="N864" t="n">
        <v>56.6</v>
      </c>
      <c r="O864" t="n">
        <v>29707.68</v>
      </c>
      <c r="P864" t="n">
        <v>153</v>
      </c>
      <c r="Q864" t="n">
        <v>197.75</v>
      </c>
      <c r="R864" t="n">
        <v>31.47</v>
      </c>
      <c r="S864" t="n">
        <v>25.4</v>
      </c>
      <c r="T864" t="n">
        <v>2193.13</v>
      </c>
      <c r="U864" t="n">
        <v>0.8100000000000001</v>
      </c>
      <c r="V864" t="n">
        <v>0.88</v>
      </c>
      <c r="W864" t="n">
        <v>2.95</v>
      </c>
      <c r="X864" t="n">
        <v>0.13</v>
      </c>
      <c r="Y864" t="n">
        <v>1</v>
      </c>
      <c r="Z864" t="n">
        <v>10</v>
      </c>
    </row>
    <row r="865">
      <c r="A865" t="n">
        <v>62</v>
      </c>
      <c r="B865" t="n">
        <v>110</v>
      </c>
      <c r="C865" t="inlineStr">
        <is>
          <t xml:space="preserve">CONCLUIDO	</t>
        </is>
      </c>
      <c r="D865" t="n">
        <v>7.4186</v>
      </c>
      <c r="E865" t="n">
        <v>13.48</v>
      </c>
      <c r="F865" t="n">
        <v>10.53</v>
      </c>
      <c r="G865" t="n">
        <v>78.97</v>
      </c>
      <c r="H865" t="n">
        <v>1.23</v>
      </c>
      <c r="I865" t="n">
        <v>8</v>
      </c>
      <c r="J865" t="n">
        <v>239.41</v>
      </c>
      <c r="K865" t="n">
        <v>56.13</v>
      </c>
      <c r="L865" t="n">
        <v>16.5</v>
      </c>
      <c r="M865" t="n">
        <v>6</v>
      </c>
      <c r="N865" t="n">
        <v>56.78</v>
      </c>
      <c r="O865" t="n">
        <v>29761.35</v>
      </c>
      <c r="P865" t="n">
        <v>153.17</v>
      </c>
      <c r="Q865" t="n">
        <v>197.77</v>
      </c>
      <c r="R865" t="n">
        <v>31.71</v>
      </c>
      <c r="S865" t="n">
        <v>25.4</v>
      </c>
      <c r="T865" t="n">
        <v>2308.58</v>
      </c>
      <c r="U865" t="n">
        <v>0.8</v>
      </c>
      <c r="V865" t="n">
        <v>0.88</v>
      </c>
      <c r="W865" t="n">
        <v>2.95</v>
      </c>
      <c r="X865" t="n">
        <v>0.14</v>
      </c>
      <c r="Y865" t="n">
        <v>1</v>
      </c>
      <c r="Z865" t="n">
        <v>10</v>
      </c>
    </row>
    <row r="866">
      <c r="A866" t="n">
        <v>63</v>
      </c>
      <c r="B866" t="n">
        <v>110</v>
      </c>
      <c r="C866" t="inlineStr">
        <is>
          <t xml:space="preserve">CONCLUIDO	</t>
        </is>
      </c>
      <c r="D866" t="n">
        <v>7.4193</v>
      </c>
      <c r="E866" t="n">
        <v>13.48</v>
      </c>
      <c r="F866" t="n">
        <v>10.53</v>
      </c>
      <c r="G866" t="n">
        <v>78.95999999999999</v>
      </c>
      <c r="H866" t="n">
        <v>1.24</v>
      </c>
      <c r="I866" t="n">
        <v>8</v>
      </c>
      <c r="J866" t="n">
        <v>239.85</v>
      </c>
      <c r="K866" t="n">
        <v>56.13</v>
      </c>
      <c r="L866" t="n">
        <v>16.75</v>
      </c>
      <c r="M866" t="n">
        <v>6</v>
      </c>
      <c r="N866" t="n">
        <v>56.97</v>
      </c>
      <c r="O866" t="n">
        <v>29815.09</v>
      </c>
      <c r="P866" t="n">
        <v>153.14</v>
      </c>
      <c r="Q866" t="n">
        <v>197.76</v>
      </c>
      <c r="R866" t="n">
        <v>31.6</v>
      </c>
      <c r="S866" t="n">
        <v>25.4</v>
      </c>
      <c r="T866" t="n">
        <v>2258.17</v>
      </c>
      <c r="U866" t="n">
        <v>0.8</v>
      </c>
      <c r="V866" t="n">
        <v>0.88</v>
      </c>
      <c r="W866" t="n">
        <v>2.95</v>
      </c>
      <c r="X866" t="n">
        <v>0.14</v>
      </c>
      <c r="Y866" t="n">
        <v>1</v>
      </c>
      <c r="Z866" t="n">
        <v>10</v>
      </c>
    </row>
    <row r="867">
      <c r="A867" t="n">
        <v>64</v>
      </c>
      <c r="B867" t="n">
        <v>110</v>
      </c>
      <c r="C867" t="inlineStr">
        <is>
          <t xml:space="preserve">CONCLUIDO	</t>
        </is>
      </c>
      <c r="D867" t="n">
        <v>7.4228</v>
      </c>
      <c r="E867" t="n">
        <v>13.47</v>
      </c>
      <c r="F867" t="n">
        <v>10.52</v>
      </c>
      <c r="G867" t="n">
        <v>78.91</v>
      </c>
      <c r="H867" t="n">
        <v>1.26</v>
      </c>
      <c r="I867" t="n">
        <v>8</v>
      </c>
      <c r="J867" t="n">
        <v>240.28</v>
      </c>
      <c r="K867" t="n">
        <v>56.13</v>
      </c>
      <c r="L867" t="n">
        <v>17</v>
      </c>
      <c r="M867" t="n">
        <v>6</v>
      </c>
      <c r="N867" t="n">
        <v>57.16</v>
      </c>
      <c r="O867" t="n">
        <v>29869.01</v>
      </c>
      <c r="P867" t="n">
        <v>152.89</v>
      </c>
      <c r="Q867" t="n">
        <v>197.77</v>
      </c>
      <c r="R867" t="n">
        <v>31.41</v>
      </c>
      <c r="S867" t="n">
        <v>25.4</v>
      </c>
      <c r="T867" t="n">
        <v>2162.32</v>
      </c>
      <c r="U867" t="n">
        <v>0.8100000000000001</v>
      </c>
      <c r="V867" t="n">
        <v>0.88</v>
      </c>
      <c r="W867" t="n">
        <v>2.95</v>
      </c>
      <c r="X867" t="n">
        <v>0.13</v>
      </c>
      <c r="Y867" t="n">
        <v>1</v>
      </c>
      <c r="Z867" t="n">
        <v>10</v>
      </c>
    </row>
    <row r="868">
      <c r="A868" t="n">
        <v>65</v>
      </c>
      <c r="B868" t="n">
        <v>110</v>
      </c>
      <c r="C868" t="inlineStr">
        <is>
          <t xml:space="preserve">CONCLUIDO	</t>
        </is>
      </c>
      <c r="D868" t="n">
        <v>7.4228</v>
      </c>
      <c r="E868" t="n">
        <v>13.47</v>
      </c>
      <c r="F868" t="n">
        <v>10.52</v>
      </c>
      <c r="G868" t="n">
        <v>78.91</v>
      </c>
      <c r="H868" t="n">
        <v>1.27</v>
      </c>
      <c r="I868" t="n">
        <v>8</v>
      </c>
      <c r="J868" t="n">
        <v>240.72</v>
      </c>
      <c r="K868" t="n">
        <v>56.13</v>
      </c>
      <c r="L868" t="n">
        <v>17.25</v>
      </c>
      <c r="M868" t="n">
        <v>6</v>
      </c>
      <c r="N868" t="n">
        <v>57.34</v>
      </c>
      <c r="O868" t="n">
        <v>29922.88</v>
      </c>
      <c r="P868" t="n">
        <v>152.8</v>
      </c>
      <c r="Q868" t="n">
        <v>197.75</v>
      </c>
      <c r="R868" t="n">
        <v>31.44</v>
      </c>
      <c r="S868" t="n">
        <v>25.4</v>
      </c>
      <c r="T868" t="n">
        <v>2177.06</v>
      </c>
      <c r="U868" t="n">
        <v>0.8100000000000001</v>
      </c>
      <c r="V868" t="n">
        <v>0.88</v>
      </c>
      <c r="W868" t="n">
        <v>2.95</v>
      </c>
      <c r="X868" t="n">
        <v>0.13</v>
      </c>
      <c r="Y868" t="n">
        <v>1</v>
      </c>
      <c r="Z868" t="n">
        <v>10</v>
      </c>
    </row>
    <row r="869">
      <c r="A869" t="n">
        <v>66</v>
      </c>
      <c r="B869" t="n">
        <v>110</v>
      </c>
      <c r="C869" t="inlineStr">
        <is>
          <t xml:space="preserve">CONCLUIDO	</t>
        </is>
      </c>
      <c r="D869" t="n">
        <v>7.4202</v>
      </c>
      <c r="E869" t="n">
        <v>13.48</v>
      </c>
      <c r="F869" t="n">
        <v>10.53</v>
      </c>
      <c r="G869" t="n">
        <v>78.95</v>
      </c>
      <c r="H869" t="n">
        <v>1.29</v>
      </c>
      <c r="I869" t="n">
        <v>8</v>
      </c>
      <c r="J869" t="n">
        <v>241.16</v>
      </c>
      <c r="K869" t="n">
        <v>56.13</v>
      </c>
      <c r="L869" t="n">
        <v>17.5</v>
      </c>
      <c r="M869" t="n">
        <v>6</v>
      </c>
      <c r="N869" t="n">
        <v>57.53</v>
      </c>
      <c r="O869" t="n">
        <v>29976.82</v>
      </c>
      <c r="P869" t="n">
        <v>152.86</v>
      </c>
      <c r="Q869" t="n">
        <v>197.78</v>
      </c>
      <c r="R869" t="n">
        <v>31.62</v>
      </c>
      <c r="S869" t="n">
        <v>25.4</v>
      </c>
      <c r="T869" t="n">
        <v>2268.5</v>
      </c>
      <c r="U869" t="n">
        <v>0.8</v>
      </c>
      <c r="V869" t="n">
        <v>0.88</v>
      </c>
      <c r="W869" t="n">
        <v>2.95</v>
      </c>
      <c r="X869" t="n">
        <v>0.14</v>
      </c>
      <c r="Y869" t="n">
        <v>1</v>
      </c>
      <c r="Z869" t="n">
        <v>10</v>
      </c>
    </row>
    <row r="870">
      <c r="A870" t="n">
        <v>67</v>
      </c>
      <c r="B870" t="n">
        <v>110</v>
      </c>
      <c r="C870" t="inlineStr">
        <is>
          <t xml:space="preserve">CONCLUIDO	</t>
        </is>
      </c>
      <c r="D870" t="n">
        <v>7.4215</v>
      </c>
      <c r="E870" t="n">
        <v>13.47</v>
      </c>
      <c r="F870" t="n">
        <v>10.52</v>
      </c>
      <c r="G870" t="n">
        <v>78.93000000000001</v>
      </c>
      <c r="H870" t="n">
        <v>1.31</v>
      </c>
      <c r="I870" t="n">
        <v>8</v>
      </c>
      <c r="J870" t="n">
        <v>241.59</v>
      </c>
      <c r="K870" t="n">
        <v>56.13</v>
      </c>
      <c r="L870" t="n">
        <v>17.75</v>
      </c>
      <c r="M870" t="n">
        <v>6</v>
      </c>
      <c r="N870" t="n">
        <v>57.72</v>
      </c>
      <c r="O870" t="n">
        <v>30030.83</v>
      </c>
      <c r="P870" t="n">
        <v>152.45</v>
      </c>
      <c r="Q870" t="n">
        <v>197.75</v>
      </c>
      <c r="R870" t="n">
        <v>31.41</v>
      </c>
      <c r="S870" t="n">
        <v>25.4</v>
      </c>
      <c r="T870" t="n">
        <v>2162.19</v>
      </c>
      <c r="U870" t="n">
        <v>0.8100000000000001</v>
      </c>
      <c r="V870" t="n">
        <v>0.88</v>
      </c>
      <c r="W870" t="n">
        <v>2.95</v>
      </c>
      <c r="X870" t="n">
        <v>0.13</v>
      </c>
      <c r="Y870" t="n">
        <v>1</v>
      </c>
      <c r="Z870" t="n">
        <v>10</v>
      </c>
    </row>
    <row r="871">
      <c r="A871" t="n">
        <v>68</v>
      </c>
      <c r="B871" t="n">
        <v>110</v>
      </c>
      <c r="C871" t="inlineStr">
        <is>
          <t xml:space="preserve">CONCLUIDO	</t>
        </is>
      </c>
      <c r="D871" t="n">
        <v>7.4158</v>
      </c>
      <c r="E871" t="n">
        <v>13.48</v>
      </c>
      <c r="F871" t="n">
        <v>10.53</v>
      </c>
      <c r="G871" t="n">
        <v>79.01000000000001</v>
      </c>
      <c r="H871" t="n">
        <v>1.32</v>
      </c>
      <c r="I871" t="n">
        <v>8</v>
      </c>
      <c r="J871" t="n">
        <v>242.03</v>
      </c>
      <c r="K871" t="n">
        <v>56.13</v>
      </c>
      <c r="L871" t="n">
        <v>18</v>
      </c>
      <c r="M871" t="n">
        <v>6</v>
      </c>
      <c r="N871" t="n">
        <v>57.91</v>
      </c>
      <c r="O871" t="n">
        <v>30084.9</v>
      </c>
      <c r="P871" t="n">
        <v>152.29</v>
      </c>
      <c r="Q871" t="n">
        <v>197.76</v>
      </c>
      <c r="R871" t="n">
        <v>31.87</v>
      </c>
      <c r="S871" t="n">
        <v>25.4</v>
      </c>
      <c r="T871" t="n">
        <v>2389.38</v>
      </c>
      <c r="U871" t="n">
        <v>0.8</v>
      </c>
      <c r="V871" t="n">
        <v>0.88</v>
      </c>
      <c r="W871" t="n">
        <v>2.95</v>
      </c>
      <c r="X871" t="n">
        <v>0.14</v>
      </c>
      <c r="Y871" t="n">
        <v>1</v>
      </c>
      <c r="Z871" t="n">
        <v>10</v>
      </c>
    </row>
    <row r="872">
      <c r="A872" t="n">
        <v>69</v>
      </c>
      <c r="B872" t="n">
        <v>110</v>
      </c>
      <c r="C872" t="inlineStr">
        <is>
          <t xml:space="preserve">CONCLUIDO	</t>
        </is>
      </c>
      <c r="D872" t="n">
        <v>7.4537</v>
      </c>
      <c r="E872" t="n">
        <v>13.42</v>
      </c>
      <c r="F872" t="n">
        <v>10.51</v>
      </c>
      <c r="G872" t="n">
        <v>90.06999999999999</v>
      </c>
      <c r="H872" t="n">
        <v>1.34</v>
      </c>
      <c r="I872" t="n">
        <v>7</v>
      </c>
      <c r="J872" t="n">
        <v>242.47</v>
      </c>
      <c r="K872" t="n">
        <v>56.13</v>
      </c>
      <c r="L872" t="n">
        <v>18.25</v>
      </c>
      <c r="M872" t="n">
        <v>5</v>
      </c>
      <c r="N872" t="n">
        <v>58.1</v>
      </c>
      <c r="O872" t="n">
        <v>30139.04</v>
      </c>
      <c r="P872" t="n">
        <v>151.96</v>
      </c>
      <c r="Q872" t="n">
        <v>197.75</v>
      </c>
      <c r="R872" t="n">
        <v>31.08</v>
      </c>
      <c r="S872" t="n">
        <v>25.4</v>
      </c>
      <c r="T872" t="n">
        <v>2003.37</v>
      </c>
      <c r="U872" t="n">
        <v>0.82</v>
      </c>
      <c r="V872" t="n">
        <v>0.89</v>
      </c>
      <c r="W872" t="n">
        <v>2.95</v>
      </c>
      <c r="X872" t="n">
        <v>0.12</v>
      </c>
      <c r="Y872" t="n">
        <v>1</v>
      </c>
      <c r="Z872" t="n">
        <v>10</v>
      </c>
    </row>
    <row r="873">
      <c r="A873" t="n">
        <v>70</v>
      </c>
      <c r="B873" t="n">
        <v>110</v>
      </c>
      <c r="C873" t="inlineStr">
        <is>
          <t xml:space="preserve">CONCLUIDO	</t>
        </is>
      </c>
      <c r="D873" t="n">
        <v>7.455</v>
      </c>
      <c r="E873" t="n">
        <v>13.41</v>
      </c>
      <c r="F873" t="n">
        <v>10.51</v>
      </c>
      <c r="G873" t="n">
        <v>90.05</v>
      </c>
      <c r="H873" t="n">
        <v>1.35</v>
      </c>
      <c r="I873" t="n">
        <v>7</v>
      </c>
      <c r="J873" t="n">
        <v>242.91</v>
      </c>
      <c r="K873" t="n">
        <v>56.13</v>
      </c>
      <c r="L873" t="n">
        <v>18.5</v>
      </c>
      <c r="M873" t="n">
        <v>5</v>
      </c>
      <c r="N873" t="n">
        <v>58.28</v>
      </c>
      <c r="O873" t="n">
        <v>30193.25</v>
      </c>
      <c r="P873" t="n">
        <v>152.27</v>
      </c>
      <c r="Q873" t="n">
        <v>197.82</v>
      </c>
      <c r="R873" t="n">
        <v>30.99</v>
      </c>
      <c r="S873" t="n">
        <v>25.4</v>
      </c>
      <c r="T873" t="n">
        <v>1958.2</v>
      </c>
      <c r="U873" t="n">
        <v>0.82</v>
      </c>
      <c r="V873" t="n">
        <v>0.89</v>
      </c>
      <c r="W873" t="n">
        <v>2.95</v>
      </c>
      <c r="X873" t="n">
        <v>0.12</v>
      </c>
      <c r="Y873" t="n">
        <v>1</v>
      </c>
      <c r="Z873" t="n">
        <v>10</v>
      </c>
    </row>
    <row r="874">
      <c r="A874" t="n">
        <v>71</v>
      </c>
      <c r="B874" t="n">
        <v>110</v>
      </c>
      <c r="C874" t="inlineStr">
        <is>
          <t xml:space="preserve">CONCLUIDO	</t>
        </is>
      </c>
      <c r="D874" t="n">
        <v>7.4513</v>
      </c>
      <c r="E874" t="n">
        <v>13.42</v>
      </c>
      <c r="F874" t="n">
        <v>10.51</v>
      </c>
      <c r="G874" t="n">
        <v>90.09999999999999</v>
      </c>
      <c r="H874" t="n">
        <v>1.37</v>
      </c>
      <c r="I874" t="n">
        <v>7</v>
      </c>
      <c r="J874" t="n">
        <v>243.35</v>
      </c>
      <c r="K874" t="n">
        <v>56.13</v>
      </c>
      <c r="L874" t="n">
        <v>18.75</v>
      </c>
      <c r="M874" t="n">
        <v>5</v>
      </c>
      <c r="N874" t="n">
        <v>58.47</v>
      </c>
      <c r="O874" t="n">
        <v>30247.53</v>
      </c>
      <c r="P874" t="n">
        <v>152.51</v>
      </c>
      <c r="Q874" t="n">
        <v>197.75</v>
      </c>
      <c r="R874" t="n">
        <v>31.27</v>
      </c>
      <c r="S874" t="n">
        <v>25.4</v>
      </c>
      <c r="T874" t="n">
        <v>2095.13</v>
      </c>
      <c r="U874" t="n">
        <v>0.8100000000000001</v>
      </c>
      <c r="V874" t="n">
        <v>0.89</v>
      </c>
      <c r="W874" t="n">
        <v>2.95</v>
      </c>
      <c r="X874" t="n">
        <v>0.12</v>
      </c>
      <c r="Y874" t="n">
        <v>1</v>
      </c>
      <c r="Z874" t="n">
        <v>10</v>
      </c>
    </row>
    <row r="875">
      <c r="A875" t="n">
        <v>72</v>
      </c>
      <c r="B875" t="n">
        <v>110</v>
      </c>
      <c r="C875" t="inlineStr">
        <is>
          <t xml:space="preserve">CONCLUIDO	</t>
        </is>
      </c>
      <c r="D875" t="n">
        <v>7.4523</v>
      </c>
      <c r="E875" t="n">
        <v>13.42</v>
      </c>
      <c r="F875" t="n">
        <v>10.51</v>
      </c>
      <c r="G875" t="n">
        <v>90.09</v>
      </c>
      <c r="H875" t="n">
        <v>1.39</v>
      </c>
      <c r="I875" t="n">
        <v>7</v>
      </c>
      <c r="J875" t="n">
        <v>243.79</v>
      </c>
      <c r="K875" t="n">
        <v>56.13</v>
      </c>
      <c r="L875" t="n">
        <v>19</v>
      </c>
      <c r="M875" t="n">
        <v>5</v>
      </c>
      <c r="N875" t="n">
        <v>58.67</v>
      </c>
      <c r="O875" t="n">
        <v>30301.87</v>
      </c>
      <c r="P875" t="n">
        <v>152.53</v>
      </c>
      <c r="Q875" t="n">
        <v>197.76</v>
      </c>
      <c r="R875" t="n">
        <v>30.98</v>
      </c>
      <c r="S875" t="n">
        <v>25.4</v>
      </c>
      <c r="T875" t="n">
        <v>1953.21</v>
      </c>
      <c r="U875" t="n">
        <v>0.82</v>
      </c>
      <c r="V875" t="n">
        <v>0.89</v>
      </c>
      <c r="W875" t="n">
        <v>2.95</v>
      </c>
      <c r="X875" t="n">
        <v>0.12</v>
      </c>
      <c r="Y875" t="n">
        <v>1</v>
      </c>
      <c r="Z875" t="n">
        <v>10</v>
      </c>
    </row>
    <row r="876">
      <c r="A876" t="n">
        <v>73</v>
      </c>
      <c r="B876" t="n">
        <v>110</v>
      </c>
      <c r="C876" t="inlineStr">
        <is>
          <t xml:space="preserve">CONCLUIDO	</t>
        </is>
      </c>
      <c r="D876" t="n">
        <v>7.458</v>
      </c>
      <c r="E876" t="n">
        <v>13.41</v>
      </c>
      <c r="F876" t="n">
        <v>10.5</v>
      </c>
      <c r="G876" t="n">
        <v>90</v>
      </c>
      <c r="H876" t="n">
        <v>1.4</v>
      </c>
      <c r="I876" t="n">
        <v>7</v>
      </c>
      <c r="J876" t="n">
        <v>244.23</v>
      </c>
      <c r="K876" t="n">
        <v>56.13</v>
      </c>
      <c r="L876" t="n">
        <v>19.25</v>
      </c>
      <c r="M876" t="n">
        <v>5</v>
      </c>
      <c r="N876" t="n">
        <v>58.86</v>
      </c>
      <c r="O876" t="n">
        <v>30356.29</v>
      </c>
      <c r="P876" t="n">
        <v>152.32</v>
      </c>
      <c r="Q876" t="n">
        <v>197.75</v>
      </c>
      <c r="R876" t="n">
        <v>30.82</v>
      </c>
      <c r="S876" t="n">
        <v>25.4</v>
      </c>
      <c r="T876" t="n">
        <v>1869.75</v>
      </c>
      <c r="U876" t="n">
        <v>0.82</v>
      </c>
      <c r="V876" t="n">
        <v>0.89</v>
      </c>
      <c r="W876" t="n">
        <v>2.95</v>
      </c>
      <c r="X876" t="n">
        <v>0.11</v>
      </c>
      <c r="Y876" t="n">
        <v>1</v>
      </c>
      <c r="Z876" t="n">
        <v>10</v>
      </c>
    </row>
    <row r="877">
      <c r="A877" t="n">
        <v>74</v>
      </c>
      <c r="B877" t="n">
        <v>110</v>
      </c>
      <c r="C877" t="inlineStr">
        <is>
          <t xml:space="preserve">CONCLUIDO	</t>
        </is>
      </c>
      <c r="D877" t="n">
        <v>7.45</v>
      </c>
      <c r="E877" t="n">
        <v>13.42</v>
      </c>
      <c r="F877" t="n">
        <v>10.51</v>
      </c>
      <c r="G877" t="n">
        <v>90.12</v>
      </c>
      <c r="H877" t="n">
        <v>1.42</v>
      </c>
      <c r="I877" t="n">
        <v>7</v>
      </c>
      <c r="J877" t="n">
        <v>244.68</v>
      </c>
      <c r="K877" t="n">
        <v>56.13</v>
      </c>
      <c r="L877" t="n">
        <v>19.5</v>
      </c>
      <c r="M877" t="n">
        <v>5</v>
      </c>
      <c r="N877" t="n">
        <v>59.05</v>
      </c>
      <c r="O877" t="n">
        <v>30410.77</v>
      </c>
      <c r="P877" t="n">
        <v>152.55</v>
      </c>
      <c r="Q877" t="n">
        <v>197.75</v>
      </c>
      <c r="R877" t="n">
        <v>31.19</v>
      </c>
      <c r="S877" t="n">
        <v>25.4</v>
      </c>
      <c r="T877" t="n">
        <v>2054.79</v>
      </c>
      <c r="U877" t="n">
        <v>0.8100000000000001</v>
      </c>
      <c r="V877" t="n">
        <v>0.88</v>
      </c>
      <c r="W877" t="n">
        <v>2.95</v>
      </c>
      <c r="X877" t="n">
        <v>0.12</v>
      </c>
      <c r="Y877" t="n">
        <v>1</v>
      </c>
      <c r="Z877" t="n">
        <v>10</v>
      </c>
    </row>
    <row r="878">
      <c r="A878" t="n">
        <v>75</v>
      </c>
      <c r="B878" t="n">
        <v>110</v>
      </c>
      <c r="C878" t="inlineStr">
        <is>
          <t xml:space="preserve">CONCLUIDO	</t>
        </is>
      </c>
      <c r="D878" t="n">
        <v>7.4503</v>
      </c>
      <c r="E878" t="n">
        <v>13.42</v>
      </c>
      <c r="F878" t="n">
        <v>10.51</v>
      </c>
      <c r="G878" t="n">
        <v>90.12</v>
      </c>
      <c r="H878" t="n">
        <v>1.43</v>
      </c>
      <c r="I878" t="n">
        <v>7</v>
      </c>
      <c r="J878" t="n">
        <v>245.12</v>
      </c>
      <c r="K878" t="n">
        <v>56.13</v>
      </c>
      <c r="L878" t="n">
        <v>19.75</v>
      </c>
      <c r="M878" t="n">
        <v>5</v>
      </c>
      <c r="N878" t="n">
        <v>59.24</v>
      </c>
      <c r="O878" t="n">
        <v>30465.32</v>
      </c>
      <c r="P878" t="n">
        <v>152.53</v>
      </c>
      <c r="Q878" t="n">
        <v>197.75</v>
      </c>
      <c r="R878" t="n">
        <v>31.3</v>
      </c>
      <c r="S878" t="n">
        <v>25.4</v>
      </c>
      <c r="T878" t="n">
        <v>2111.25</v>
      </c>
      <c r="U878" t="n">
        <v>0.8100000000000001</v>
      </c>
      <c r="V878" t="n">
        <v>0.89</v>
      </c>
      <c r="W878" t="n">
        <v>2.95</v>
      </c>
      <c r="X878" t="n">
        <v>0.12</v>
      </c>
      <c r="Y878" t="n">
        <v>1</v>
      </c>
      <c r="Z878" t="n">
        <v>10</v>
      </c>
    </row>
    <row r="879">
      <c r="A879" t="n">
        <v>76</v>
      </c>
      <c r="B879" t="n">
        <v>110</v>
      </c>
      <c r="C879" t="inlineStr">
        <is>
          <t xml:space="preserve">CONCLUIDO	</t>
        </is>
      </c>
      <c r="D879" t="n">
        <v>7.4553</v>
      </c>
      <c r="E879" t="n">
        <v>13.41</v>
      </c>
      <c r="F879" t="n">
        <v>10.51</v>
      </c>
      <c r="G879" t="n">
        <v>90.04000000000001</v>
      </c>
      <c r="H879" t="n">
        <v>1.45</v>
      </c>
      <c r="I879" t="n">
        <v>7</v>
      </c>
      <c r="J879" t="n">
        <v>245.56</v>
      </c>
      <c r="K879" t="n">
        <v>56.13</v>
      </c>
      <c r="L879" t="n">
        <v>20</v>
      </c>
      <c r="M879" t="n">
        <v>5</v>
      </c>
      <c r="N879" t="n">
        <v>59.43</v>
      </c>
      <c r="O879" t="n">
        <v>30519.94</v>
      </c>
      <c r="P879" t="n">
        <v>152.23</v>
      </c>
      <c r="Q879" t="n">
        <v>197.75</v>
      </c>
      <c r="R879" t="n">
        <v>30.99</v>
      </c>
      <c r="S879" t="n">
        <v>25.4</v>
      </c>
      <c r="T879" t="n">
        <v>1956.3</v>
      </c>
      <c r="U879" t="n">
        <v>0.82</v>
      </c>
      <c r="V879" t="n">
        <v>0.89</v>
      </c>
      <c r="W879" t="n">
        <v>2.95</v>
      </c>
      <c r="X879" t="n">
        <v>0.12</v>
      </c>
      <c r="Y879" t="n">
        <v>1</v>
      </c>
      <c r="Z879" t="n">
        <v>10</v>
      </c>
    </row>
    <row r="880">
      <c r="A880" t="n">
        <v>77</v>
      </c>
      <c r="B880" t="n">
        <v>110</v>
      </c>
      <c r="C880" t="inlineStr">
        <is>
          <t xml:space="preserve">CONCLUIDO	</t>
        </is>
      </c>
      <c r="D880" t="n">
        <v>7.452</v>
      </c>
      <c r="E880" t="n">
        <v>13.42</v>
      </c>
      <c r="F880" t="n">
        <v>10.51</v>
      </c>
      <c r="G880" t="n">
        <v>90.09</v>
      </c>
      <c r="H880" t="n">
        <v>1.46</v>
      </c>
      <c r="I880" t="n">
        <v>7</v>
      </c>
      <c r="J880" t="n">
        <v>246</v>
      </c>
      <c r="K880" t="n">
        <v>56.13</v>
      </c>
      <c r="L880" t="n">
        <v>20.25</v>
      </c>
      <c r="M880" t="n">
        <v>5</v>
      </c>
      <c r="N880" t="n">
        <v>59.63</v>
      </c>
      <c r="O880" t="n">
        <v>30574.64</v>
      </c>
      <c r="P880" t="n">
        <v>152.05</v>
      </c>
      <c r="Q880" t="n">
        <v>197.76</v>
      </c>
      <c r="R880" t="n">
        <v>31.12</v>
      </c>
      <c r="S880" t="n">
        <v>25.4</v>
      </c>
      <c r="T880" t="n">
        <v>2021.81</v>
      </c>
      <c r="U880" t="n">
        <v>0.82</v>
      </c>
      <c r="V880" t="n">
        <v>0.89</v>
      </c>
      <c r="W880" t="n">
        <v>2.95</v>
      </c>
      <c r="X880" t="n">
        <v>0.12</v>
      </c>
      <c r="Y880" t="n">
        <v>1</v>
      </c>
      <c r="Z880" t="n">
        <v>10</v>
      </c>
    </row>
    <row r="881">
      <c r="A881" t="n">
        <v>78</v>
      </c>
      <c r="B881" t="n">
        <v>110</v>
      </c>
      <c r="C881" t="inlineStr">
        <is>
          <t xml:space="preserve">CONCLUIDO	</t>
        </is>
      </c>
      <c r="D881" t="n">
        <v>7.4545</v>
      </c>
      <c r="E881" t="n">
        <v>13.41</v>
      </c>
      <c r="F881" t="n">
        <v>10.51</v>
      </c>
      <c r="G881" t="n">
        <v>90.05</v>
      </c>
      <c r="H881" t="n">
        <v>1.48</v>
      </c>
      <c r="I881" t="n">
        <v>7</v>
      </c>
      <c r="J881" t="n">
        <v>246.45</v>
      </c>
      <c r="K881" t="n">
        <v>56.13</v>
      </c>
      <c r="L881" t="n">
        <v>20.5</v>
      </c>
      <c r="M881" t="n">
        <v>5</v>
      </c>
      <c r="N881" t="n">
        <v>59.82</v>
      </c>
      <c r="O881" t="n">
        <v>30629.4</v>
      </c>
      <c r="P881" t="n">
        <v>151.89</v>
      </c>
      <c r="Q881" t="n">
        <v>197.75</v>
      </c>
      <c r="R881" t="n">
        <v>31.02</v>
      </c>
      <c r="S881" t="n">
        <v>25.4</v>
      </c>
      <c r="T881" t="n">
        <v>1973.55</v>
      </c>
      <c r="U881" t="n">
        <v>0.82</v>
      </c>
      <c r="V881" t="n">
        <v>0.89</v>
      </c>
      <c r="W881" t="n">
        <v>2.95</v>
      </c>
      <c r="X881" t="n">
        <v>0.12</v>
      </c>
      <c r="Y881" t="n">
        <v>1</v>
      </c>
      <c r="Z881" t="n">
        <v>10</v>
      </c>
    </row>
    <row r="882">
      <c r="A882" t="n">
        <v>79</v>
      </c>
      <c r="B882" t="n">
        <v>110</v>
      </c>
      <c r="C882" t="inlineStr">
        <is>
          <t xml:space="preserve">CONCLUIDO	</t>
        </is>
      </c>
      <c r="D882" t="n">
        <v>7.4493</v>
      </c>
      <c r="E882" t="n">
        <v>13.42</v>
      </c>
      <c r="F882" t="n">
        <v>10.52</v>
      </c>
      <c r="G882" t="n">
        <v>90.14</v>
      </c>
      <c r="H882" t="n">
        <v>1.49</v>
      </c>
      <c r="I882" t="n">
        <v>7</v>
      </c>
      <c r="J882" t="n">
        <v>246.89</v>
      </c>
      <c r="K882" t="n">
        <v>56.13</v>
      </c>
      <c r="L882" t="n">
        <v>20.75</v>
      </c>
      <c r="M882" t="n">
        <v>5</v>
      </c>
      <c r="N882" t="n">
        <v>60.02</v>
      </c>
      <c r="O882" t="n">
        <v>30684.23</v>
      </c>
      <c r="P882" t="n">
        <v>151.8</v>
      </c>
      <c r="Q882" t="n">
        <v>197.8</v>
      </c>
      <c r="R882" t="n">
        <v>31.31</v>
      </c>
      <c r="S882" t="n">
        <v>25.4</v>
      </c>
      <c r="T882" t="n">
        <v>2117.79</v>
      </c>
      <c r="U882" t="n">
        <v>0.8100000000000001</v>
      </c>
      <c r="V882" t="n">
        <v>0.88</v>
      </c>
      <c r="W882" t="n">
        <v>2.95</v>
      </c>
      <c r="X882" t="n">
        <v>0.13</v>
      </c>
      <c r="Y882" t="n">
        <v>1</v>
      </c>
      <c r="Z882" t="n">
        <v>10</v>
      </c>
    </row>
    <row r="883">
      <c r="A883" t="n">
        <v>80</v>
      </c>
      <c r="B883" t="n">
        <v>110</v>
      </c>
      <c r="C883" t="inlineStr">
        <is>
          <t xml:space="preserve">CONCLUIDO	</t>
        </is>
      </c>
      <c r="D883" t="n">
        <v>7.4513</v>
      </c>
      <c r="E883" t="n">
        <v>13.42</v>
      </c>
      <c r="F883" t="n">
        <v>10.51</v>
      </c>
      <c r="G883" t="n">
        <v>90.09999999999999</v>
      </c>
      <c r="H883" t="n">
        <v>1.51</v>
      </c>
      <c r="I883" t="n">
        <v>7</v>
      </c>
      <c r="J883" t="n">
        <v>247.34</v>
      </c>
      <c r="K883" t="n">
        <v>56.13</v>
      </c>
      <c r="L883" t="n">
        <v>21</v>
      </c>
      <c r="M883" t="n">
        <v>5</v>
      </c>
      <c r="N883" t="n">
        <v>60.21</v>
      </c>
      <c r="O883" t="n">
        <v>30739.14</v>
      </c>
      <c r="P883" t="n">
        <v>151.59</v>
      </c>
      <c r="Q883" t="n">
        <v>197.77</v>
      </c>
      <c r="R883" t="n">
        <v>31.16</v>
      </c>
      <c r="S883" t="n">
        <v>25.4</v>
      </c>
      <c r="T883" t="n">
        <v>2042.29</v>
      </c>
      <c r="U883" t="n">
        <v>0.82</v>
      </c>
      <c r="V883" t="n">
        <v>0.89</v>
      </c>
      <c r="W883" t="n">
        <v>2.95</v>
      </c>
      <c r="X883" t="n">
        <v>0.12</v>
      </c>
      <c r="Y883" t="n">
        <v>1</v>
      </c>
      <c r="Z883" t="n">
        <v>10</v>
      </c>
    </row>
    <row r="884">
      <c r="A884" t="n">
        <v>81</v>
      </c>
      <c r="B884" t="n">
        <v>110</v>
      </c>
      <c r="C884" t="inlineStr">
        <is>
          <t xml:space="preserve">CONCLUIDO	</t>
        </is>
      </c>
      <c r="D884" t="n">
        <v>7.4506</v>
      </c>
      <c r="E884" t="n">
        <v>13.42</v>
      </c>
      <c r="F884" t="n">
        <v>10.51</v>
      </c>
      <c r="G884" t="n">
        <v>90.11</v>
      </c>
      <c r="H884" t="n">
        <v>1.53</v>
      </c>
      <c r="I884" t="n">
        <v>7</v>
      </c>
      <c r="J884" t="n">
        <v>247.78</v>
      </c>
      <c r="K884" t="n">
        <v>56.13</v>
      </c>
      <c r="L884" t="n">
        <v>21.25</v>
      </c>
      <c r="M884" t="n">
        <v>5</v>
      </c>
      <c r="N884" t="n">
        <v>60.41</v>
      </c>
      <c r="O884" t="n">
        <v>30794.11</v>
      </c>
      <c r="P884" t="n">
        <v>151.32</v>
      </c>
      <c r="Q884" t="n">
        <v>197.79</v>
      </c>
      <c r="R884" t="n">
        <v>31.24</v>
      </c>
      <c r="S884" t="n">
        <v>25.4</v>
      </c>
      <c r="T884" t="n">
        <v>2079.54</v>
      </c>
      <c r="U884" t="n">
        <v>0.8100000000000001</v>
      </c>
      <c r="V884" t="n">
        <v>0.89</v>
      </c>
      <c r="W884" t="n">
        <v>2.95</v>
      </c>
      <c r="X884" t="n">
        <v>0.12</v>
      </c>
      <c r="Y884" t="n">
        <v>1</v>
      </c>
      <c r="Z884" t="n">
        <v>10</v>
      </c>
    </row>
    <row r="885">
      <c r="A885" t="n">
        <v>82</v>
      </c>
      <c r="B885" t="n">
        <v>110</v>
      </c>
      <c r="C885" t="inlineStr">
        <is>
          <t xml:space="preserve">CONCLUIDO	</t>
        </is>
      </c>
      <c r="D885" t="n">
        <v>7.4523</v>
      </c>
      <c r="E885" t="n">
        <v>13.42</v>
      </c>
      <c r="F885" t="n">
        <v>10.51</v>
      </c>
      <c r="G885" t="n">
        <v>90.09</v>
      </c>
      <c r="H885" t="n">
        <v>1.54</v>
      </c>
      <c r="I885" t="n">
        <v>7</v>
      </c>
      <c r="J885" t="n">
        <v>248.23</v>
      </c>
      <c r="K885" t="n">
        <v>56.13</v>
      </c>
      <c r="L885" t="n">
        <v>21.5</v>
      </c>
      <c r="M885" t="n">
        <v>5</v>
      </c>
      <c r="N885" t="n">
        <v>60.6</v>
      </c>
      <c r="O885" t="n">
        <v>30849.16</v>
      </c>
      <c r="P885" t="n">
        <v>151.03</v>
      </c>
      <c r="Q885" t="n">
        <v>197.76</v>
      </c>
      <c r="R885" t="n">
        <v>31.11</v>
      </c>
      <c r="S885" t="n">
        <v>25.4</v>
      </c>
      <c r="T885" t="n">
        <v>2014.25</v>
      </c>
      <c r="U885" t="n">
        <v>0.82</v>
      </c>
      <c r="V885" t="n">
        <v>0.89</v>
      </c>
      <c r="W885" t="n">
        <v>2.95</v>
      </c>
      <c r="X885" t="n">
        <v>0.12</v>
      </c>
      <c r="Y885" t="n">
        <v>1</v>
      </c>
      <c r="Z885" t="n">
        <v>10</v>
      </c>
    </row>
    <row r="886">
      <c r="A886" t="n">
        <v>83</v>
      </c>
      <c r="B886" t="n">
        <v>110</v>
      </c>
      <c r="C886" t="inlineStr">
        <is>
          <t xml:space="preserve">CONCLUIDO	</t>
        </is>
      </c>
      <c r="D886" t="n">
        <v>7.4888</v>
      </c>
      <c r="E886" t="n">
        <v>13.35</v>
      </c>
      <c r="F886" t="n">
        <v>10.49</v>
      </c>
      <c r="G886" t="n">
        <v>104.87</v>
      </c>
      <c r="H886" t="n">
        <v>1.56</v>
      </c>
      <c r="I886" t="n">
        <v>6</v>
      </c>
      <c r="J886" t="n">
        <v>248.68</v>
      </c>
      <c r="K886" t="n">
        <v>56.13</v>
      </c>
      <c r="L886" t="n">
        <v>21.75</v>
      </c>
      <c r="M886" t="n">
        <v>4</v>
      </c>
      <c r="N886" t="n">
        <v>60.8</v>
      </c>
      <c r="O886" t="n">
        <v>30904.28</v>
      </c>
      <c r="P886" t="n">
        <v>150.66</v>
      </c>
      <c r="Q886" t="n">
        <v>197.75</v>
      </c>
      <c r="R886" t="n">
        <v>30.41</v>
      </c>
      <c r="S886" t="n">
        <v>25.4</v>
      </c>
      <c r="T886" t="n">
        <v>1669.92</v>
      </c>
      <c r="U886" t="n">
        <v>0.84</v>
      </c>
      <c r="V886" t="n">
        <v>0.89</v>
      </c>
      <c r="W886" t="n">
        <v>2.95</v>
      </c>
      <c r="X886" t="n">
        <v>0.1</v>
      </c>
      <c r="Y886" t="n">
        <v>1</v>
      </c>
      <c r="Z886" t="n">
        <v>10</v>
      </c>
    </row>
    <row r="887">
      <c r="A887" t="n">
        <v>84</v>
      </c>
      <c r="B887" t="n">
        <v>110</v>
      </c>
      <c r="C887" t="inlineStr">
        <is>
          <t xml:space="preserve">CONCLUIDO	</t>
        </is>
      </c>
      <c r="D887" t="n">
        <v>7.4902</v>
      </c>
      <c r="E887" t="n">
        <v>13.35</v>
      </c>
      <c r="F887" t="n">
        <v>10.48</v>
      </c>
      <c r="G887" t="n">
        <v>104.85</v>
      </c>
      <c r="H887" t="n">
        <v>1.57</v>
      </c>
      <c r="I887" t="n">
        <v>6</v>
      </c>
      <c r="J887" t="n">
        <v>249.12</v>
      </c>
      <c r="K887" t="n">
        <v>56.13</v>
      </c>
      <c r="L887" t="n">
        <v>22</v>
      </c>
      <c r="M887" t="n">
        <v>4</v>
      </c>
      <c r="N887" t="n">
        <v>61</v>
      </c>
      <c r="O887" t="n">
        <v>30959.46</v>
      </c>
      <c r="P887" t="n">
        <v>150.7</v>
      </c>
      <c r="Q887" t="n">
        <v>197.75</v>
      </c>
      <c r="R887" t="n">
        <v>30.27</v>
      </c>
      <c r="S887" t="n">
        <v>25.4</v>
      </c>
      <c r="T887" t="n">
        <v>1602.58</v>
      </c>
      <c r="U887" t="n">
        <v>0.84</v>
      </c>
      <c r="V887" t="n">
        <v>0.89</v>
      </c>
      <c r="W887" t="n">
        <v>2.95</v>
      </c>
      <c r="X887" t="n">
        <v>0.09</v>
      </c>
      <c r="Y887" t="n">
        <v>1</v>
      </c>
      <c r="Z887" t="n">
        <v>10</v>
      </c>
    </row>
    <row r="888">
      <c r="A888" t="n">
        <v>85</v>
      </c>
      <c r="B888" t="n">
        <v>110</v>
      </c>
      <c r="C888" t="inlineStr">
        <is>
          <t xml:space="preserve">CONCLUIDO	</t>
        </is>
      </c>
      <c r="D888" t="n">
        <v>7.4905</v>
      </c>
      <c r="E888" t="n">
        <v>13.35</v>
      </c>
      <c r="F888" t="n">
        <v>10.48</v>
      </c>
      <c r="G888" t="n">
        <v>104.84</v>
      </c>
      <c r="H888" t="n">
        <v>1.59</v>
      </c>
      <c r="I888" t="n">
        <v>6</v>
      </c>
      <c r="J888" t="n">
        <v>249.57</v>
      </c>
      <c r="K888" t="n">
        <v>56.13</v>
      </c>
      <c r="L888" t="n">
        <v>22.25</v>
      </c>
      <c r="M888" t="n">
        <v>4</v>
      </c>
      <c r="N888" t="n">
        <v>61.2</v>
      </c>
      <c r="O888" t="n">
        <v>31014.73</v>
      </c>
      <c r="P888" t="n">
        <v>150.75</v>
      </c>
      <c r="Q888" t="n">
        <v>197.77</v>
      </c>
      <c r="R888" t="n">
        <v>30.29</v>
      </c>
      <c r="S888" t="n">
        <v>25.4</v>
      </c>
      <c r="T888" t="n">
        <v>1610.93</v>
      </c>
      <c r="U888" t="n">
        <v>0.84</v>
      </c>
      <c r="V888" t="n">
        <v>0.89</v>
      </c>
      <c r="W888" t="n">
        <v>2.95</v>
      </c>
      <c r="X888" t="n">
        <v>0.09</v>
      </c>
      <c r="Y888" t="n">
        <v>1</v>
      </c>
      <c r="Z888" t="n">
        <v>10</v>
      </c>
    </row>
    <row r="889">
      <c r="A889" t="n">
        <v>86</v>
      </c>
      <c r="B889" t="n">
        <v>110</v>
      </c>
      <c r="C889" t="inlineStr">
        <is>
          <t xml:space="preserve">CONCLUIDO	</t>
        </is>
      </c>
      <c r="D889" t="n">
        <v>7.4899</v>
      </c>
      <c r="E889" t="n">
        <v>13.35</v>
      </c>
      <c r="F889" t="n">
        <v>10.49</v>
      </c>
      <c r="G889" t="n">
        <v>104.85</v>
      </c>
      <c r="H889" t="n">
        <v>1.6</v>
      </c>
      <c r="I889" t="n">
        <v>6</v>
      </c>
      <c r="J889" t="n">
        <v>250.02</v>
      </c>
      <c r="K889" t="n">
        <v>56.13</v>
      </c>
      <c r="L889" t="n">
        <v>22.5</v>
      </c>
      <c r="M889" t="n">
        <v>4</v>
      </c>
      <c r="N889" t="n">
        <v>61.39</v>
      </c>
      <c r="O889" t="n">
        <v>31070.06</v>
      </c>
      <c r="P889" t="n">
        <v>150.88</v>
      </c>
      <c r="Q889" t="n">
        <v>197.76</v>
      </c>
      <c r="R889" t="n">
        <v>30.35</v>
      </c>
      <c r="S889" t="n">
        <v>25.4</v>
      </c>
      <c r="T889" t="n">
        <v>1641.04</v>
      </c>
      <c r="U889" t="n">
        <v>0.84</v>
      </c>
      <c r="V889" t="n">
        <v>0.89</v>
      </c>
      <c r="W889" t="n">
        <v>2.95</v>
      </c>
      <c r="X889" t="n">
        <v>0.1</v>
      </c>
      <c r="Y889" t="n">
        <v>1</v>
      </c>
      <c r="Z889" t="n">
        <v>10</v>
      </c>
    </row>
    <row r="890">
      <c r="A890" t="n">
        <v>87</v>
      </c>
      <c r="B890" t="n">
        <v>110</v>
      </c>
      <c r="C890" t="inlineStr">
        <is>
          <t xml:space="preserve">CONCLUIDO	</t>
        </is>
      </c>
      <c r="D890" t="n">
        <v>7.4914</v>
      </c>
      <c r="E890" t="n">
        <v>13.35</v>
      </c>
      <c r="F890" t="n">
        <v>10.48</v>
      </c>
      <c r="G890" t="n">
        <v>104.83</v>
      </c>
      <c r="H890" t="n">
        <v>1.62</v>
      </c>
      <c r="I890" t="n">
        <v>6</v>
      </c>
      <c r="J890" t="n">
        <v>250.47</v>
      </c>
      <c r="K890" t="n">
        <v>56.13</v>
      </c>
      <c r="L890" t="n">
        <v>22.75</v>
      </c>
      <c r="M890" t="n">
        <v>4</v>
      </c>
      <c r="N890" t="n">
        <v>61.59</v>
      </c>
      <c r="O890" t="n">
        <v>31125.47</v>
      </c>
      <c r="P890" t="n">
        <v>151.12</v>
      </c>
      <c r="Q890" t="n">
        <v>197.75</v>
      </c>
      <c r="R890" t="n">
        <v>30.28</v>
      </c>
      <c r="S890" t="n">
        <v>25.4</v>
      </c>
      <c r="T890" t="n">
        <v>1605.78</v>
      </c>
      <c r="U890" t="n">
        <v>0.84</v>
      </c>
      <c r="V890" t="n">
        <v>0.89</v>
      </c>
      <c r="W890" t="n">
        <v>2.95</v>
      </c>
      <c r="X890" t="n">
        <v>0.09</v>
      </c>
      <c r="Y890" t="n">
        <v>1</v>
      </c>
      <c r="Z890" t="n">
        <v>10</v>
      </c>
    </row>
    <row r="891">
      <c r="A891" t="n">
        <v>88</v>
      </c>
      <c r="B891" t="n">
        <v>110</v>
      </c>
      <c r="C891" t="inlineStr">
        <is>
          <t xml:space="preserve">CONCLUIDO	</t>
        </is>
      </c>
      <c r="D891" t="n">
        <v>7.4866</v>
      </c>
      <c r="E891" t="n">
        <v>13.36</v>
      </c>
      <c r="F891" t="n">
        <v>10.49</v>
      </c>
      <c r="G891" t="n">
        <v>104.91</v>
      </c>
      <c r="H891" t="n">
        <v>1.63</v>
      </c>
      <c r="I891" t="n">
        <v>6</v>
      </c>
      <c r="J891" t="n">
        <v>250.92</v>
      </c>
      <c r="K891" t="n">
        <v>56.13</v>
      </c>
      <c r="L891" t="n">
        <v>23</v>
      </c>
      <c r="M891" t="n">
        <v>4</v>
      </c>
      <c r="N891" t="n">
        <v>61.79</v>
      </c>
      <c r="O891" t="n">
        <v>31180.95</v>
      </c>
      <c r="P891" t="n">
        <v>151.41</v>
      </c>
      <c r="Q891" t="n">
        <v>197.76</v>
      </c>
      <c r="R891" t="n">
        <v>30.49</v>
      </c>
      <c r="S891" t="n">
        <v>25.4</v>
      </c>
      <c r="T891" t="n">
        <v>1711.54</v>
      </c>
      <c r="U891" t="n">
        <v>0.83</v>
      </c>
      <c r="V891" t="n">
        <v>0.89</v>
      </c>
      <c r="W891" t="n">
        <v>2.95</v>
      </c>
      <c r="X891" t="n">
        <v>0.1</v>
      </c>
      <c r="Y891" t="n">
        <v>1</v>
      </c>
      <c r="Z891" t="n">
        <v>10</v>
      </c>
    </row>
    <row r="892">
      <c r="A892" t="n">
        <v>89</v>
      </c>
      <c r="B892" t="n">
        <v>110</v>
      </c>
      <c r="C892" t="inlineStr">
        <is>
          <t xml:space="preserve">CONCLUIDO	</t>
        </is>
      </c>
      <c r="D892" t="n">
        <v>7.4885</v>
      </c>
      <c r="E892" t="n">
        <v>13.35</v>
      </c>
      <c r="F892" t="n">
        <v>10.49</v>
      </c>
      <c r="G892" t="n">
        <v>104.88</v>
      </c>
      <c r="H892" t="n">
        <v>1.65</v>
      </c>
      <c r="I892" t="n">
        <v>6</v>
      </c>
      <c r="J892" t="n">
        <v>251.37</v>
      </c>
      <c r="K892" t="n">
        <v>56.13</v>
      </c>
      <c r="L892" t="n">
        <v>23.25</v>
      </c>
      <c r="M892" t="n">
        <v>4</v>
      </c>
      <c r="N892" t="n">
        <v>61.99</v>
      </c>
      <c r="O892" t="n">
        <v>31236.5</v>
      </c>
      <c r="P892" t="n">
        <v>151.42</v>
      </c>
      <c r="Q892" t="n">
        <v>197.76</v>
      </c>
      <c r="R892" t="n">
        <v>30.32</v>
      </c>
      <c r="S892" t="n">
        <v>25.4</v>
      </c>
      <c r="T892" t="n">
        <v>1623.93</v>
      </c>
      <c r="U892" t="n">
        <v>0.84</v>
      </c>
      <c r="V892" t="n">
        <v>0.89</v>
      </c>
      <c r="W892" t="n">
        <v>2.95</v>
      </c>
      <c r="X892" t="n">
        <v>0.1</v>
      </c>
      <c r="Y892" t="n">
        <v>1</v>
      </c>
      <c r="Z892" t="n">
        <v>10</v>
      </c>
    </row>
    <row r="893">
      <c r="A893" t="n">
        <v>90</v>
      </c>
      <c r="B893" t="n">
        <v>110</v>
      </c>
      <c r="C893" t="inlineStr">
        <is>
          <t xml:space="preserve">CONCLUIDO	</t>
        </is>
      </c>
      <c r="D893" t="n">
        <v>7.4933</v>
      </c>
      <c r="E893" t="n">
        <v>13.35</v>
      </c>
      <c r="F893" t="n">
        <v>10.48</v>
      </c>
      <c r="G893" t="n">
        <v>104.79</v>
      </c>
      <c r="H893" t="n">
        <v>1.66</v>
      </c>
      <c r="I893" t="n">
        <v>6</v>
      </c>
      <c r="J893" t="n">
        <v>251.82</v>
      </c>
      <c r="K893" t="n">
        <v>56.13</v>
      </c>
      <c r="L893" t="n">
        <v>23.5</v>
      </c>
      <c r="M893" t="n">
        <v>4</v>
      </c>
      <c r="N893" t="n">
        <v>62.19</v>
      </c>
      <c r="O893" t="n">
        <v>31292.13</v>
      </c>
      <c r="P893" t="n">
        <v>151.12</v>
      </c>
      <c r="Q893" t="n">
        <v>197.76</v>
      </c>
      <c r="R893" t="n">
        <v>30.06</v>
      </c>
      <c r="S893" t="n">
        <v>25.4</v>
      </c>
      <c r="T893" t="n">
        <v>1498.31</v>
      </c>
      <c r="U893" t="n">
        <v>0.84</v>
      </c>
      <c r="V893" t="n">
        <v>0.89</v>
      </c>
      <c r="W893" t="n">
        <v>2.95</v>
      </c>
      <c r="X893" t="n">
        <v>0.09</v>
      </c>
      <c r="Y893" t="n">
        <v>1</v>
      </c>
      <c r="Z893" t="n">
        <v>10</v>
      </c>
    </row>
    <row r="894">
      <c r="A894" t="n">
        <v>91</v>
      </c>
      <c r="B894" t="n">
        <v>110</v>
      </c>
      <c r="C894" t="inlineStr">
        <is>
          <t xml:space="preserve">CONCLUIDO	</t>
        </is>
      </c>
      <c r="D894" t="n">
        <v>7.4919</v>
      </c>
      <c r="E894" t="n">
        <v>13.35</v>
      </c>
      <c r="F894" t="n">
        <v>10.48</v>
      </c>
      <c r="G894" t="n">
        <v>104.82</v>
      </c>
      <c r="H894" t="n">
        <v>1.67</v>
      </c>
      <c r="I894" t="n">
        <v>6</v>
      </c>
      <c r="J894" t="n">
        <v>252.27</v>
      </c>
      <c r="K894" t="n">
        <v>56.13</v>
      </c>
      <c r="L894" t="n">
        <v>23.75</v>
      </c>
      <c r="M894" t="n">
        <v>4</v>
      </c>
      <c r="N894" t="n">
        <v>62.4</v>
      </c>
      <c r="O894" t="n">
        <v>31347.83</v>
      </c>
      <c r="P894" t="n">
        <v>151.31</v>
      </c>
      <c r="Q894" t="n">
        <v>197.78</v>
      </c>
      <c r="R894" t="n">
        <v>30.24</v>
      </c>
      <c r="S894" t="n">
        <v>25.4</v>
      </c>
      <c r="T894" t="n">
        <v>1587.18</v>
      </c>
      <c r="U894" t="n">
        <v>0.84</v>
      </c>
      <c r="V894" t="n">
        <v>0.89</v>
      </c>
      <c r="W894" t="n">
        <v>2.95</v>
      </c>
      <c r="X894" t="n">
        <v>0.09</v>
      </c>
      <c r="Y894" t="n">
        <v>1</v>
      </c>
      <c r="Z894" t="n">
        <v>10</v>
      </c>
    </row>
    <row r="895">
      <c r="A895" t="n">
        <v>92</v>
      </c>
      <c r="B895" t="n">
        <v>110</v>
      </c>
      <c r="C895" t="inlineStr">
        <is>
          <t xml:space="preserve">CONCLUIDO	</t>
        </is>
      </c>
      <c r="D895" t="n">
        <v>7.4894</v>
      </c>
      <c r="E895" t="n">
        <v>13.35</v>
      </c>
      <c r="F895" t="n">
        <v>10.49</v>
      </c>
      <c r="G895" t="n">
        <v>104.86</v>
      </c>
      <c r="H895" t="n">
        <v>1.69</v>
      </c>
      <c r="I895" t="n">
        <v>6</v>
      </c>
      <c r="J895" t="n">
        <v>252.73</v>
      </c>
      <c r="K895" t="n">
        <v>56.13</v>
      </c>
      <c r="L895" t="n">
        <v>24</v>
      </c>
      <c r="M895" t="n">
        <v>4</v>
      </c>
      <c r="N895" t="n">
        <v>62.6</v>
      </c>
      <c r="O895" t="n">
        <v>31403.6</v>
      </c>
      <c r="P895" t="n">
        <v>151.34</v>
      </c>
      <c r="Q895" t="n">
        <v>197.75</v>
      </c>
      <c r="R895" t="n">
        <v>30.38</v>
      </c>
      <c r="S895" t="n">
        <v>25.4</v>
      </c>
      <c r="T895" t="n">
        <v>1655.45</v>
      </c>
      <c r="U895" t="n">
        <v>0.84</v>
      </c>
      <c r="V895" t="n">
        <v>0.89</v>
      </c>
      <c r="W895" t="n">
        <v>2.95</v>
      </c>
      <c r="X895" t="n">
        <v>0.1</v>
      </c>
      <c r="Y895" t="n">
        <v>1</v>
      </c>
      <c r="Z895" t="n">
        <v>10</v>
      </c>
    </row>
    <row r="896">
      <c r="A896" t="n">
        <v>93</v>
      </c>
      <c r="B896" t="n">
        <v>110</v>
      </c>
      <c r="C896" t="inlineStr">
        <is>
          <t xml:space="preserve">CONCLUIDO	</t>
        </is>
      </c>
      <c r="D896" t="n">
        <v>7.4897</v>
      </c>
      <c r="E896" t="n">
        <v>13.35</v>
      </c>
      <c r="F896" t="n">
        <v>10.49</v>
      </c>
      <c r="G896" t="n">
        <v>104.86</v>
      </c>
      <c r="H896" t="n">
        <v>1.7</v>
      </c>
      <c r="I896" t="n">
        <v>6</v>
      </c>
      <c r="J896" t="n">
        <v>253.18</v>
      </c>
      <c r="K896" t="n">
        <v>56.13</v>
      </c>
      <c r="L896" t="n">
        <v>24.25</v>
      </c>
      <c r="M896" t="n">
        <v>4</v>
      </c>
      <c r="N896" t="n">
        <v>62.8</v>
      </c>
      <c r="O896" t="n">
        <v>31459.45</v>
      </c>
      <c r="P896" t="n">
        <v>151.22</v>
      </c>
      <c r="Q896" t="n">
        <v>197.76</v>
      </c>
      <c r="R896" t="n">
        <v>30.35</v>
      </c>
      <c r="S896" t="n">
        <v>25.4</v>
      </c>
      <c r="T896" t="n">
        <v>1640.13</v>
      </c>
      <c r="U896" t="n">
        <v>0.84</v>
      </c>
      <c r="V896" t="n">
        <v>0.89</v>
      </c>
      <c r="W896" t="n">
        <v>2.95</v>
      </c>
      <c r="X896" t="n">
        <v>0.1</v>
      </c>
      <c r="Y896" t="n">
        <v>1</v>
      </c>
      <c r="Z896" t="n">
        <v>10</v>
      </c>
    </row>
    <row r="897">
      <c r="A897" t="n">
        <v>94</v>
      </c>
      <c r="B897" t="n">
        <v>110</v>
      </c>
      <c r="C897" t="inlineStr">
        <is>
          <t xml:space="preserve">CONCLUIDO	</t>
        </is>
      </c>
      <c r="D897" t="n">
        <v>7.4874</v>
      </c>
      <c r="E897" t="n">
        <v>13.36</v>
      </c>
      <c r="F897" t="n">
        <v>10.49</v>
      </c>
      <c r="G897" t="n">
        <v>104.9</v>
      </c>
      <c r="H897" t="n">
        <v>1.72</v>
      </c>
      <c r="I897" t="n">
        <v>6</v>
      </c>
      <c r="J897" t="n">
        <v>253.63</v>
      </c>
      <c r="K897" t="n">
        <v>56.13</v>
      </c>
      <c r="L897" t="n">
        <v>24.5</v>
      </c>
      <c r="M897" t="n">
        <v>4</v>
      </c>
      <c r="N897" t="n">
        <v>63</v>
      </c>
      <c r="O897" t="n">
        <v>31515.37</v>
      </c>
      <c r="P897" t="n">
        <v>151.23</v>
      </c>
      <c r="Q897" t="n">
        <v>197.76</v>
      </c>
      <c r="R897" t="n">
        <v>30.4</v>
      </c>
      <c r="S897" t="n">
        <v>25.4</v>
      </c>
      <c r="T897" t="n">
        <v>1668.12</v>
      </c>
      <c r="U897" t="n">
        <v>0.84</v>
      </c>
      <c r="V897" t="n">
        <v>0.89</v>
      </c>
      <c r="W897" t="n">
        <v>2.95</v>
      </c>
      <c r="X897" t="n">
        <v>0.1</v>
      </c>
      <c r="Y897" t="n">
        <v>1</v>
      </c>
      <c r="Z897" t="n">
        <v>10</v>
      </c>
    </row>
    <row r="898">
      <c r="A898" t="n">
        <v>95</v>
      </c>
      <c r="B898" t="n">
        <v>110</v>
      </c>
      <c r="C898" t="inlineStr">
        <is>
          <t xml:space="preserve">CONCLUIDO	</t>
        </is>
      </c>
      <c r="D898" t="n">
        <v>7.4891</v>
      </c>
      <c r="E898" t="n">
        <v>13.35</v>
      </c>
      <c r="F898" t="n">
        <v>10.49</v>
      </c>
      <c r="G898" t="n">
        <v>104.87</v>
      </c>
      <c r="H898" t="n">
        <v>1.73</v>
      </c>
      <c r="I898" t="n">
        <v>6</v>
      </c>
      <c r="J898" t="n">
        <v>254.09</v>
      </c>
      <c r="K898" t="n">
        <v>56.13</v>
      </c>
      <c r="L898" t="n">
        <v>24.75</v>
      </c>
      <c r="M898" t="n">
        <v>4</v>
      </c>
      <c r="N898" t="n">
        <v>63.21</v>
      </c>
      <c r="O898" t="n">
        <v>31571.37</v>
      </c>
      <c r="P898" t="n">
        <v>151.08</v>
      </c>
      <c r="Q898" t="n">
        <v>197.75</v>
      </c>
      <c r="R898" t="n">
        <v>30.37</v>
      </c>
      <c r="S898" t="n">
        <v>25.4</v>
      </c>
      <c r="T898" t="n">
        <v>1651.7</v>
      </c>
      <c r="U898" t="n">
        <v>0.84</v>
      </c>
      <c r="V898" t="n">
        <v>0.89</v>
      </c>
      <c r="W898" t="n">
        <v>2.95</v>
      </c>
      <c r="X898" t="n">
        <v>0.1</v>
      </c>
      <c r="Y898" t="n">
        <v>1</v>
      </c>
      <c r="Z898" t="n">
        <v>10</v>
      </c>
    </row>
    <row r="899">
      <c r="A899" t="n">
        <v>96</v>
      </c>
      <c r="B899" t="n">
        <v>110</v>
      </c>
      <c r="C899" t="inlineStr">
        <is>
          <t xml:space="preserve">CONCLUIDO	</t>
        </is>
      </c>
      <c r="D899" t="n">
        <v>7.4889</v>
      </c>
      <c r="E899" t="n">
        <v>13.35</v>
      </c>
      <c r="F899" t="n">
        <v>10.49</v>
      </c>
      <c r="G899" t="n">
        <v>104.87</v>
      </c>
      <c r="H899" t="n">
        <v>1.75</v>
      </c>
      <c r="I899" t="n">
        <v>6</v>
      </c>
      <c r="J899" t="n">
        <v>254.54</v>
      </c>
      <c r="K899" t="n">
        <v>56.13</v>
      </c>
      <c r="L899" t="n">
        <v>25</v>
      </c>
      <c r="M899" t="n">
        <v>4</v>
      </c>
      <c r="N899" t="n">
        <v>63.41</v>
      </c>
      <c r="O899" t="n">
        <v>31627.44</v>
      </c>
      <c r="P899" t="n">
        <v>150.98</v>
      </c>
      <c r="Q899" t="n">
        <v>197.76</v>
      </c>
      <c r="R899" t="n">
        <v>30.45</v>
      </c>
      <c r="S899" t="n">
        <v>25.4</v>
      </c>
      <c r="T899" t="n">
        <v>1692.82</v>
      </c>
      <c r="U899" t="n">
        <v>0.83</v>
      </c>
      <c r="V899" t="n">
        <v>0.89</v>
      </c>
      <c r="W899" t="n">
        <v>2.95</v>
      </c>
      <c r="X899" t="n">
        <v>0.1</v>
      </c>
      <c r="Y899" t="n">
        <v>1</v>
      </c>
      <c r="Z899" t="n">
        <v>10</v>
      </c>
    </row>
    <row r="900">
      <c r="A900" t="n">
        <v>97</v>
      </c>
      <c r="B900" t="n">
        <v>110</v>
      </c>
      <c r="C900" t="inlineStr">
        <is>
          <t xml:space="preserve">CONCLUIDO	</t>
        </is>
      </c>
      <c r="D900" t="n">
        <v>7.4911</v>
      </c>
      <c r="E900" t="n">
        <v>13.35</v>
      </c>
      <c r="F900" t="n">
        <v>10.48</v>
      </c>
      <c r="G900" t="n">
        <v>104.83</v>
      </c>
      <c r="H900" t="n">
        <v>1.76</v>
      </c>
      <c r="I900" t="n">
        <v>6</v>
      </c>
      <c r="J900" t="n">
        <v>255</v>
      </c>
      <c r="K900" t="n">
        <v>56.13</v>
      </c>
      <c r="L900" t="n">
        <v>25.25</v>
      </c>
      <c r="M900" t="n">
        <v>4</v>
      </c>
      <c r="N900" t="n">
        <v>63.62</v>
      </c>
      <c r="O900" t="n">
        <v>31683.59</v>
      </c>
      <c r="P900" t="n">
        <v>150.71</v>
      </c>
      <c r="Q900" t="n">
        <v>197.75</v>
      </c>
      <c r="R900" t="n">
        <v>30.3</v>
      </c>
      <c r="S900" t="n">
        <v>25.4</v>
      </c>
      <c r="T900" t="n">
        <v>1614.21</v>
      </c>
      <c r="U900" t="n">
        <v>0.84</v>
      </c>
      <c r="V900" t="n">
        <v>0.89</v>
      </c>
      <c r="W900" t="n">
        <v>2.95</v>
      </c>
      <c r="X900" t="n">
        <v>0.09</v>
      </c>
      <c r="Y900" t="n">
        <v>1</v>
      </c>
      <c r="Z900" t="n">
        <v>10</v>
      </c>
    </row>
    <row r="901">
      <c r="A901" t="n">
        <v>98</v>
      </c>
      <c r="B901" t="n">
        <v>110</v>
      </c>
      <c r="C901" t="inlineStr">
        <is>
          <t xml:space="preserve">CONCLUIDO	</t>
        </is>
      </c>
      <c r="D901" t="n">
        <v>7.4916</v>
      </c>
      <c r="E901" t="n">
        <v>13.35</v>
      </c>
      <c r="F901" t="n">
        <v>10.48</v>
      </c>
      <c r="G901" t="n">
        <v>104.82</v>
      </c>
      <c r="H901" t="n">
        <v>1.78</v>
      </c>
      <c r="I901" t="n">
        <v>6</v>
      </c>
      <c r="J901" t="n">
        <v>255.45</v>
      </c>
      <c r="K901" t="n">
        <v>56.13</v>
      </c>
      <c r="L901" t="n">
        <v>25.5</v>
      </c>
      <c r="M901" t="n">
        <v>4</v>
      </c>
      <c r="N901" t="n">
        <v>63.82</v>
      </c>
      <c r="O901" t="n">
        <v>31739.82</v>
      </c>
      <c r="P901" t="n">
        <v>150.52</v>
      </c>
      <c r="Q901" t="n">
        <v>197.75</v>
      </c>
      <c r="R901" t="n">
        <v>30.33</v>
      </c>
      <c r="S901" t="n">
        <v>25.4</v>
      </c>
      <c r="T901" t="n">
        <v>1629.88</v>
      </c>
      <c r="U901" t="n">
        <v>0.84</v>
      </c>
      <c r="V901" t="n">
        <v>0.89</v>
      </c>
      <c r="W901" t="n">
        <v>2.95</v>
      </c>
      <c r="X901" t="n">
        <v>0.09</v>
      </c>
      <c r="Y901" t="n">
        <v>1</v>
      </c>
      <c r="Z901" t="n">
        <v>10</v>
      </c>
    </row>
    <row r="902">
      <c r="A902" t="n">
        <v>99</v>
      </c>
      <c r="B902" t="n">
        <v>110</v>
      </c>
      <c r="C902" t="inlineStr">
        <is>
          <t xml:space="preserve">CONCLUIDO	</t>
        </is>
      </c>
      <c r="D902" t="n">
        <v>7.4922</v>
      </c>
      <c r="E902" t="n">
        <v>13.35</v>
      </c>
      <c r="F902" t="n">
        <v>10.48</v>
      </c>
      <c r="G902" t="n">
        <v>104.81</v>
      </c>
      <c r="H902" t="n">
        <v>1.79</v>
      </c>
      <c r="I902" t="n">
        <v>6</v>
      </c>
      <c r="J902" t="n">
        <v>255.91</v>
      </c>
      <c r="K902" t="n">
        <v>56.13</v>
      </c>
      <c r="L902" t="n">
        <v>25.75</v>
      </c>
      <c r="M902" t="n">
        <v>4</v>
      </c>
      <c r="N902" t="n">
        <v>64.03</v>
      </c>
      <c r="O902" t="n">
        <v>31796.12</v>
      </c>
      <c r="P902" t="n">
        <v>150.28</v>
      </c>
      <c r="Q902" t="n">
        <v>197.75</v>
      </c>
      <c r="R902" t="n">
        <v>30.24</v>
      </c>
      <c r="S902" t="n">
        <v>25.4</v>
      </c>
      <c r="T902" t="n">
        <v>1586.8</v>
      </c>
      <c r="U902" t="n">
        <v>0.84</v>
      </c>
      <c r="V902" t="n">
        <v>0.89</v>
      </c>
      <c r="W902" t="n">
        <v>2.95</v>
      </c>
      <c r="X902" t="n">
        <v>0.09</v>
      </c>
      <c r="Y902" t="n">
        <v>1</v>
      </c>
      <c r="Z902" t="n">
        <v>10</v>
      </c>
    </row>
    <row r="903">
      <c r="A903" t="n">
        <v>100</v>
      </c>
      <c r="B903" t="n">
        <v>110</v>
      </c>
      <c r="C903" t="inlineStr">
        <is>
          <t xml:space="preserve">CONCLUIDO	</t>
        </is>
      </c>
      <c r="D903" t="n">
        <v>7.4894</v>
      </c>
      <c r="E903" t="n">
        <v>13.35</v>
      </c>
      <c r="F903" t="n">
        <v>10.49</v>
      </c>
      <c r="G903" t="n">
        <v>104.86</v>
      </c>
      <c r="H903" t="n">
        <v>1.8</v>
      </c>
      <c r="I903" t="n">
        <v>6</v>
      </c>
      <c r="J903" t="n">
        <v>256.36</v>
      </c>
      <c r="K903" t="n">
        <v>56.13</v>
      </c>
      <c r="L903" t="n">
        <v>26</v>
      </c>
      <c r="M903" t="n">
        <v>4</v>
      </c>
      <c r="N903" t="n">
        <v>64.23999999999999</v>
      </c>
      <c r="O903" t="n">
        <v>31852.5</v>
      </c>
      <c r="P903" t="n">
        <v>150.21</v>
      </c>
      <c r="Q903" t="n">
        <v>197.75</v>
      </c>
      <c r="R903" t="n">
        <v>30.4</v>
      </c>
      <c r="S903" t="n">
        <v>25.4</v>
      </c>
      <c r="T903" t="n">
        <v>1664.54</v>
      </c>
      <c r="U903" t="n">
        <v>0.84</v>
      </c>
      <c r="V903" t="n">
        <v>0.89</v>
      </c>
      <c r="W903" t="n">
        <v>2.95</v>
      </c>
      <c r="X903" t="n">
        <v>0.1</v>
      </c>
      <c r="Y903" t="n">
        <v>1</v>
      </c>
      <c r="Z903" t="n">
        <v>10</v>
      </c>
    </row>
    <row r="904">
      <c r="A904" t="n">
        <v>101</v>
      </c>
      <c r="B904" t="n">
        <v>110</v>
      </c>
      <c r="C904" t="inlineStr">
        <is>
          <t xml:space="preserve">CONCLUIDO	</t>
        </is>
      </c>
      <c r="D904" t="n">
        <v>7.4934</v>
      </c>
      <c r="E904" t="n">
        <v>13.34</v>
      </c>
      <c r="F904" t="n">
        <v>10.48</v>
      </c>
      <c r="G904" t="n">
        <v>104.79</v>
      </c>
      <c r="H904" t="n">
        <v>1.82</v>
      </c>
      <c r="I904" t="n">
        <v>6</v>
      </c>
      <c r="J904" t="n">
        <v>256.82</v>
      </c>
      <c r="K904" t="n">
        <v>56.13</v>
      </c>
      <c r="L904" t="n">
        <v>26.25</v>
      </c>
      <c r="M904" t="n">
        <v>4</v>
      </c>
      <c r="N904" t="n">
        <v>64.45</v>
      </c>
      <c r="O904" t="n">
        <v>31909.08</v>
      </c>
      <c r="P904" t="n">
        <v>149.74</v>
      </c>
      <c r="Q904" t="n">
        <v>197.78</v>
      </c>
      <c r="R904" t="n">
        <v>30.22</v>
      </c>
      <c r="S904" t="n">
        <v>25.4</v>
      </c>
      <c r="T904" t="n">
        <v>1576.15</v>
      </c>
      <c r="U904" t="n">
        <v>0.84</v>
      </c>
      <c r="V904" t="n">
        <v>0.89</v>
      </c>
      <c r="W904" t="n">
        <v>2.95</v>
      </c>
      <c r="X904" t="n">
        <v>0.09</v>
      </c>
      <c r="Y904" t="n">
        <v>1</v>
      </c>
      <c r="Z904" t="n">
        <v>10</v>
      </c>
    </row>
    <row r="905">
      <c r="A905" t="n">
        <v>102</v>
      </c>
      <c r="B905" t="n">
        <v>110</v>
      </c>
      <c r="C905" t="inlineStr">
        <is>
          <t xml:space="preserve">CONCLUIDO	</t>
        </is>
      </c>
      <c r="D905" t="n">
        <v>7.4849</v>
      </c>
      <c r="E905" t="n">
        <v>13.36</v>
      </c>
      <c r="F905" t="n">
        <v>10.49</v>
      </c>
      <c r="G905" t="n">
        <v>104.94</v>
      </c>
      <c r="H905" t="n">
        <v>1.83</v>
      </c>
      <c r="I905" t="n">
        <v>6</v>
      </c>
      <c r="J905" t="n">
        <v>257.28</v>
      </c>
      <c r="K905" t="n">
        <v>56.13</v>
      </c>
      <c r="L905" t="n">
        <v>26.5</v>
      </c>
      <c r="M905" t="n">
        <v>4</v>
      </c>
      <c r="N905" t="n">
        <v>64.66</v>
      </c>
      <c r="O905" t="n">
        <v>31965.61</v>
      </c>
      <c r="P905" t="n">
        <v>149.62</v>
      </c>
      <c r="Q905" t="n">
        <v>197.77</v>
      </c>
      <c r="R905" t="n">
        <v>30.63</v>
      </c>
      <c r="S905" t="n">
        <v>25.4</v>
      </c>
      <c r="T905" t="n">
        <v>1781.65</v>
      </c>
      <c r="U905" t="n">
        <v>0.83</v>
      </c>
      <c r="V905" t="n">
        <v>0.89</v>
      </c>
      <c r="W905" t="n">
        <v>2.95</v>
      </c>
      <c r="X905" t="n">
        <v>0.1</v>
      </c>
      <c r="Y905" t="n">
        <v>1</v>
      </c>
      <c r="Z905" t="n">
        <v>10</v>
      </c>
    </row>
    <row r="906">
      <c r="A906" t="n">
        <v>103</v>
      </c>
      <c r="B906" t="n">
        <v>110</v>
      </c>
      <c r="C906" t="inlineStr">
        <is>
          <t xml:space="preserve">CONCLUIDO	</t>
        </is>
      </c>
      <c r="D906" t="n">
        <v>7.5183</v>
      </c>
      <c r="E906" t="n">
        <v>13.3</v>
      </c>
      <c r="F906" t="n">
        <v>10.48</v>
      </c>
      <c r="G906" t="n">
        <v>125.72</v>
      </c>
      <c r="H906" t="n">
        <v>1.85</v>
      </c>
      <c r="I906" t="n">
        <v>5</v>
      </c>
      <c r="J906" t="n">
        <v>257.74</v>
      </c>
      <c r="K906" t="n">
        <v>56.13</v>
      </c>
      <c r="L906" t="n">
        <v>26.75</v>
      </c>
      <c r="M906" t="n">
        <v>3</v>
      </c>
      <c r="N906" t="n">
        <v>64.86</v>
      </c>
      <c r="O906" t="n">
        <v>32022.22</v>
      </c>
      <c r="P906" t="n">
        <v>149.25</v>
      </c>
      <c r="Q906" t="n">
        <v>197.75</v>
      </c>
      <c r="R906" t="n">
        <v>30.03</v>
      </c>
      <c r="S906" t="n">
        <v>25.4</v>
      </c>
      <c r="T906" t="n">
        <v>1488.04</v>
      </c>
      <c r="U906" t="n">
        <v>0.85</v>
      </c>
      <c r="V906" t="n">
        <v>0.89</v>
      </c>
      <c r="W906" t="n">
        <v>2.95</v>
      </c>
      <c r="X906" t="n">
        <v>0.09</v>
      </c>
      <c r="Y906" t="n">
        <v>1</v>
      </c>
      <c r="Z906" t="n">
        <v>10</v>
      </c>
    </row>
    <row r="907">
      <c r="A907" t="n">
        <v>104</v>
      </c>
      <c r="B907" t="n">
        <v>110</v>
      </c>
      <c r="C907" t="inlineStr">
        <is>
          <t xml:space="preserve">CONCLUIDO	</t>
        </is>
      </c>
      <c r="D907" t="n">
        <v>7.5201</v>
      </c>
      <c r="E907" t="n">
        <v>13.3</v>
      </c>
      <c r="F907" t="n">
        <v>10.47</v>
      </c>
      <c r="G907" t="n">
        <v>125.69</v>
      </c>
      <c r="H907" t="n">
        <v>1.86</v>
      </c>
      <c r="I907" t="n">
        <v>5</v>
      </c>
      <c r="J907" t="n">
        <v>258.2</v>
      </c>
      <c r="K907" t="n">
        <v>56.13</v>
      </c>
      <c r="L907" t="n">
        <v>27</v>
      </c>
      <c r="M907" t="n">
        <v>3</v>
      </c>
      <c r="N907" t="n">
        <v>65.06999999999999</v>
      </c>
      <c r="O907" t="n">
        <v>32078.91</v>
      </c>
      <c r="P907" t="n">
        <v>149.53</v>
      </c>
      <c r="Q907" t="n">
        <v>197.8</v>
      </c>
      <c r="R907" t="n">
        <v>29.96</v>
      </c>
      <c r="S907" t="n">
        <v>25.4</v>
      </c>
      <c r="T907" t="n">
        <v>1449.56</v>
      </c>
      <c r="U907" t="n">
        <v>0.85</v>
      </c>
      <c r="V907" t="n">
        <v>0.89</v>
      </c>
      <c r="W907" t="n">
        <v>2.95</v>
      </c>
      <c r="X907" t="n">
        <v>0.08</v>
      </c>
      <c r="Y907" t="n">
        <v>1</v>
      </c>
      <c r="Z907" t="n">
        <v>10</v>
      </c>
    </row>
    <row r="908">
      <c r="A908" t="n">
        <v>105</v>
      </c>
      <c r="B908" t="n">
        <v>110</v>
      </c>
      <c r="C908" t="inlineStr">
        <is>
          <t xml:space="preserve">CONCLUIDO	</t>
        </is>
      </c>
      <c r="D908" t="n">
        <v>7.5174</v>
      </c>
      <c r="E908" t="n">
        <v>13.3</v>
      </c>
      <c r="F908" t="n">
        <v>10.48</v>
      </c>
      <c r="G908" t="n">
        <v>125.74</v>
      </c>
      <c r="H908" t="n">
        <v>1.87</v>
      </c>
      <c r="I908" t="n">
        <v>5</v>
      </c>
      <c r="J908" t="n">
        <v>258.66</v>
      </c>
      <c r="K908" t="n">
        <v>56.13</v>
      </c>
      <c r="L908" t="n">
        <v>27.25</v>
      </c>
      <c r="M908" t="n">
        <v>3</v>
      </c>
      <c r="N908" t="n">
        <v>65.28</v>
      </c>
      <c r="O908" t="n">
        <v>32135.68</v>
      </c>
      <c r="P908" t="n">
        <v>149.73</v>
      </c>
      <c r="Q908" t="n">
        <v>197.75</v>
      </c>
      <c r="R908" t="n">
        <v>30.19</v>
      </c>
      <c r="S908" t="n">
        <v>25.4</v>
      </c>
      <c r="T908" t="n">
        <v>1568.04</v>
      </c>
      <c r="U908" t="n">
        <v>0.84</v>
      </c>
      <c r="V908" t="n">
        <v>0.89</v>
      </c>
      <c r="W908" t="n">
        <v>2.95</v>
      </c>
      <c r="X908" t="n">
        <v>0.09</v>
      </c>
      <c r="Y908" t="n">
        <v>1</v>
      </c>
      <c r="Z908" t="n">
        <v>10</v>
      </c>
    </row>
    <row r="909">
      <c r="A909" t="n">
        <v>106</v>
      </c>
      <c r="B909" t="n">
        <v>110</v>
      </c>
      <c r="C909" t="inlineStr">
        <is>
          <t xml:space="preserve">CONCLUIDO	</t>
        </is>
      </c>
      <c r="D909" t="n">
        <v>7.5166</v>
      </c>
      <c r="E909" t="n">
        <v>13.3</v>
      </c>
      <c r="F909" t="n">
        <v>10.48</v>
      </c>
      <c r="G909" t="n">
        <v>125.76</v>
      </c>
      <c r="H909" t="n">
        <v>1.89</v>
      </c>
      <c r="I909" t="n">
        <v>5</v>
      </c>
      <c r="J909" t="n">
        <v>259.12</v>
      </c>
      <c r="K909" t="n">
        <v>56.13</v>
      </c>
      <c r="L909" t="n">
        <v>27.5</v>
      </c>
      <c r="M909" t="n">
        <v>3</v>
      </c>
      <c r="N909" t="n">
        <v>65.48999999999999</v>
      </c>
      <c r="O909" t="n">
        <v>32192.53</v>
      </c>
      <c r="P909" t="n">
        <v>149.97</v>
      </c>
      <c r="Q909" t="n">
        <v>197.75</v>
      </c>
      <c r="R909" t="n">
        <v>30.16</v>
      </c>
      <c r="S909" t="n">
        <v>25.4</v>
      </c>
      <c r="T909" t="n">
        <v>1553.38</v>
      </c>
      <c r="U909" t="n">
        <v>0.84</v>
      </c>
      <c r="V909" t="n">
        <v>0.89</v>
      </c>
      <c r="W909" t="n">
        <v>2.95</v>
      </c>
      <c r="X909" t="n">
        <v>0.09</v>
      </c>
      <c r="Y909" t="n">
        <v>1</v>
      </c>
      <c r="Z909" t="n">
        <v>10</v>
      </c>
    </row>
    <row r="910">
      <c r="A910" t="n">
        <v>107</v>
      </c>
      <c r="B910" t="n">
        <v>110</v>
      </c>
      <c r="C910" t="inlineStr">
        <is>
          <t xml:space="preserve">CONCLUIDO	</t>
        </is>
      </c>
      <c r="D910" t="n">
        <v>7.5185</v>
      </c>
      <c r="E910" t="n">
        <v>13.3</v>
      </c>
      <c r="F910" t="n">
        <v>10.48</v>
      </c>
      <c r="G910" t="n">
        <v>125.72</v>
      </c>
      <c r="H910" t="n">
        <v>1.9</v>
      </c>
      <c r="I910" t="n">
        <v>5</v>
      </c>
      <c r="J910" t="n">
        <v>259.58</v>
      </c>
      <c r="K910" t="n">
        <v>56.13</v>
      </c>
      <c r="L910" t="n">
        <v>27.75</v>
      </c>
      <c r="M910" t="n">
        <v>3</v>
      </c>
      <c r="N910" t="n">
        <v>65.70999999999999</v>
      </c>
      <c r="O910" t="n">
        <v>32249.46</v>
      </c>
      <c r="P910" t="n">
        <v>149.97</v>
      </c>
      <c r="Q910" t="n">
        <v>197.75</v>
      </c>
      <c r="R910" t="n">
        <v>30.06</v>
      </c>
      <c r="S910" t="n">
        <v>25.4</v>
      </c>
      <c r="T910" t="n">
        <v>1500.73</v>
      </c>
      <c r="U910" t="n">
        <v>0.84</v>
      </c>
      <c r="V910" t="n">
        <v>0.89</v>
      </c>
      <c r="W910" t="n">
        <v>2.95</v>
      </c>
      <c r="X910" t="n">
        <v>0.09</v>
      </c>
      <c r="Y910" t="n">
        <v>1</v>
      </c>
      <c r="Z910" t="n">
        <v>10</v>
      </c>
    </row>
    <row r="911">
      <c r="A911" t="n">
        <v>108</v>
      </c>
      <c r="B911" t="n">
        <v>110</v>
      </c>
      <c r="C911" t="inlineStr">
        <is>
          <t xml:space="preserve">CONCLUIDO	</t>
        </is>
      </c>
      <c r="D911" t="n">
        <v>7.5197</v>
      </c>
      <c r="E911" t="n">
        <v>13.3</v>
      </c>
      <c r="F911" t="n">
        <v>10.47</v>
      </c>
      <c r="G911" t="n">
        <v>125.69</v>
      </c>
      <c r="H911" t="n">
        <v>1.92</v>
      </c>
      <c r="I911" t="n">
        <v>5</v>
      </c>
      <c r="J911" t="n">
        <v>260.05</v>
      </c>
      <c r="K911" t="n">
        <v>56.13</v>
      </c>
      <c r="L911" t="n">
        <v>28</v>
      </c>
      <c r="M911" t="n">
        <v>3</v>
      </c>
      <c r="N911" t="n">
        <v>65.92</v>
      </c>
      <c r="O911" t="n">
        <v>32306.46</v>
      </c>
      <c r="P911" t="n">
        <v>150.07</v>
      </c>
      <c r="Q911" t="n">
        <v>197.75</v>
      </c>
      <c r="R911" t="n">
        <v>30</v>
      </c>
      <c r="S911" t="n">
        <v>25.4</v>
      </c>
      <c r="T911" t="n">
        <v>1468.57</v>
      </c>
      <c r="U911" t="n">
        <v>0.85</v>
      </c>
      <c r="V911" t="n">
        <v>0.89</v>
      </c>
      <c r="W911" t="n">
        <v>2.95</v>
      </c>
      <c r="X911" t="n">
        <v>0.08</v>
      </c>
      <c r="Y911" t="n">
        <v>1</v>
      </c>
      <c r="Z911" t="n">
        <v>10</v>
      </c>
    </row>
    <row r="912">
      <c r="A912" t="n">
        <v>109</v>
      </c>
      <c r="B912" t="n">
        <v>110</v>
      </c>
      <c r="C912" t="inlineStr">
        <is>
          <t xml:space="preserve">CONCLUIDO	</t>
        </is>
      </c>
      <c r="D912" t="n">
        <v>7.5205</v>
      </c>
      <c r="E912" t="n">
        <v>13.3</v>
      </c>
      <c r="F912" t="n">
        <v>10.47</v>
      </c>
      <c r="G912" t="n">
        <v>125.68</v>
      </c>
      <c r="H912" t="n">
        <v>1.93</v>
      </c>
      <c r="I912" t="n">
        <v>5</v>
      </c>
      <c r="J912" t="n">
        <v>260.51</v>
      </c>
      <c r="K912" t="n">
        <v>56.13</v>
      </c>
      <c r="L912" t="n">
        <v>28.25</v>
      </c>
      <c r="M912" t="n">
        <v>3</v>
      </c>
      <c r="N912" t="n">
        <v>66.13</v>
      </c>
      <c r="O912" t="n">
        <v>32363.54</v>
      </c>
      <c r="P912" t="n">
        <v>150.1</v>
      </c>
      <c r="Q912" t="n">
        <v>197.78</v>
      </c>
      <c r="R912" t="n">
        <v>29.9</v>
      </c>
      <c r="S912" t="n">
        <v>25.4</v>
      </c>
      <c r="T912" t="n">
        <v>1421.86</v>
      </c>
      <c r="U912" t="n">
        <v>0.85</v>
      </c>
      <c r="V912" t="n">
        <v>0.89</v>
      </c>
      <c r="W912" t="n">
        <v>2.95</v>
      </c>
      <c r="X912" t="n">
        <v>0.08</v>
      </c>
      <c r="Y912" t="n">
        <v>1</v>
      </c>
      <c r="Z912" t="n">
        <v>10</v>
      </c>
    </row>
    <row r="913">
      <c r="A913" t="n">
        <v>110</v>
      </c>
      <c r="B913" t="n">
        <v>110</v>
      </c>
      <c r="C913" t="inlineStr">
        <is>
          <t xml:space="preserve">CONCLUIDO	</t>
        </is>
      </c>
      <c r="D913" t="n">
        <v>7.5215</v>
      </c>
      <c r="E913" t="n">
        <v>13.3</v>
      </c>
      <c r="F913" t="n">
        <v>10.47</v>
      </c>
      <c r="G913" t="n">
        <v>125.66</v>
      </c>
      <c r="H913" t="n">
        <v>1.94</v>
      </c>
      <c r="I913" t="n">
        <v>5</v>
      </c>
      <c r="J913" t="n">
        <v>260.97</v>
      </c>
      <c r="K913" t="n">
        <v>56.13</v>
      </c>
      <c r="L913" t="n">
        <v>28.5</v>
      </c>
      <c r="M913" t="n">
        <v>3</v>
      </c>
      <c r="N913" t="n">
        <v>66.34999999999999</v>
      </c>
      <c r="O913" t="n">
        <v>32420.71</v>
      </c>
      <c r="P913" t="n">
        <v>150.21</v>
      </c>
      <c r="Q913" t="n">
        <v>197.75</v>
      </c>
      <c r="R913" t="n">
        <v>29.99</v>
      </c>
      <c r="S913" t="n">
        <v>25.4</v>
      </c>
      <c r="T913" t="n">
        <v>1468.51</v>
      </c>
      <c r="U913" t="n">
        <v>0.85</v>
      </c>
      <c r="V913" t="n">
        <v>0.89</v>
      </c>
      <c r="W913" t="n">
        <v>2.95</v>
      </c>
      <c r="X913" t="n">
        <v>0.08</v>
      </c>
      <c r="Y913" t="n">
        <v>1</v>
      </c>
      <c r="Z913" t="n">
        <v>10</v>
      </c>
    </row>
    <row r="914">
      <c r="A914" t="n">
        <v>111</v>
      </c>
      <c r="B914" t="n">
        <v>110</v>
      </c>
      <c r="C914" t="inlineStr">
        <is>
          <t xml:space="preserve">CONCLUIDO	</t>
        </is>
      </c>
      <c r="D914" t="n">
        <v>7.5254</v>
      </c>
      <c r="E914" t="n">
        <v>13.29</v>
      </c>
      <c r="F914" t="n">
        <v>10.46</v>
      </c>
      <c r="G914" t="n">
        <v>125.57</v>
      </c>
      <c r="H914" t="n">
        <v>1.96</v>
      </c>
      <c r="I914" t="n">
        <v>5</v>
      </c>
      <c r="J914" t="n">
        <v>261.44</v>
      </c>
      <c r="K914" t="n">
        <v>56.13</v>
      </c>
      <c r="L914" t="n">
        <v>28.75</v>
      </c>
      <c r="M914" t="n">
        <v>3</v>
      </c>
      <c r="N914" t="n">
        <v>66.56</v>
      </c>
      <c r="O914" t="n">
        <v>32477.95</v>
      </c>
      <c r="P914" t="n">
        <v>150.19</v>
      </c>
      <c r="Q914" t="n">
        <v>197.75</v>
      </c>
      <c r="R914" t="n">
        <v>29.72</v>
      </c>
      <c r="S914" t="n">
        <v>25.4</v>
      </c>
      <c r="T914" t="n">
        <v>1329.21</v>
      </c>
      <c r="U914" t="n">
        <v>0.85</v>
      </c>
      <c r="V914" t="n">
        <v>0.89</v>
      </c>
      <c r="W914" t="n">
        <v>2.95</v>
      </c>
      <c r="X914" t="n">
        <v>0.07000000000000001</v>
      </c>
      <c r="Y914" t="n">
        <v>1</v>
      </c>
      <c r="Z914" t="n">
        <v>10</v>
      </c>
    </row>
    <row r="915">
      <c r="A915" t="n">
        <v>112</v>
      </c>
      <c r="B915" t="n">
        <v>110</v>
      </c>
      <c r="C915" t="inlineStr">
        <is>
          <t xml:space="preserve">CONCLUIDO	</t>
        </is>
      </c>
      <c r="D915" t="n">
        <v>7.5248</v>
      </c>
      <c r="E915" t="n">
        <v>13.29</v>
      </c>
      <c r="F915" t="n">
        <v>10.47</v>
      </c>
      <c r="G915" t="n">
        <v>125.59</v>
      </c>
      <c r="H915" t="n">
        <v>1.97</v>
      </c>
      <c r="I915" t="n">
        <v>5</v>
      </c>
      <c r="J915" t="n">
        <v>261.9</v>
      </c>
      <c r="K915" t="n">
        <v>56.13</v>
      </c>
      <c r="L915" t="n">
        <v>29</v>
      </c>
      <c r="M915" t="n">
        <v>3</v>
      </c>
      <c r="N915" t="n">
        <v>66.77</v>
      </c>
      <c r="O915" t="n">
        <v>32535.28</v>
      </c>
      <c r="P915" t="n">
        <v>150.24</v>
      </c>
      <c r="Q915" t="n">
        <v>197.75</v>
      </c>
      <c r="R915" t="n">
        <v>29.77</v>
      </c>
      <c r="S915" t="n">
        <v>25.4</v>
      </c>
      <c r="T915" t="n">
        <v>1355.95</v>
      </c>
      <c r="U915" t="n">
        <v>0.85</v>
      </c>
      <c r="V915" t="n">
        <v>0.89</v>
      </c>
      <c r="W915" t="n">
        <v>2.95</v>
      </c>
      <c r="X915" t="n">
        <v>0.08</v>
      </c>
      <c r="Y915" t="n">
        <v>1</v>
      </c>
      <c r="Z915" t="n">
        <v>10</v>
      </c>
    </row>
    <row r="916">
      <c r="A916" t="n">
        <v>113</v>
      </c>
      <c r="B916" t="n">
        <v>110</v>
      </c>
      <c r="C916" t="inlineStr">
        <is>
          <t xml:space="preserve">CONCLUIDO	</t>
        </is>
      </c>
      <c r="D916" t="n">
        <v>7.5234</v>
      </c>
      <c r="E916" t="n">
        <v>13.29</v>
      </c>
      <c r="F916" t="n">
        <v>10.47</v>
      </c>
      <c r="G916" t="n">
        <v>125.62</v>
      </c>
      <c r="H916" t="n">
        <v>1.98</v>
      </c>
      <c r="I916" t="n">
        <v>5</v>
      </c>
      <c r="J916" t="n">
        <v>262.37</v>
      </c>
      <c r="K916" t="n">
        <v>56.13</v>
      </c>
      <c r="L916" t="n">
        <v>29.25</v>
      </c>
      <c r="M916" t="n">
        <v>3</v>
      </c>
      <c r="N916" t="n">
        <v>66.98999999999999</v>
      </c>
      <c r="O916" t="n">
        <v>32592.68</v>
      </c>
      <c r="P916" t="n">
        <v>150.33</v>
      </c>
      <c r="Q916" t="n">
        <v>197.75</v>
      </c>
      <c r="R916" t="n">
        <v>29.8</v>
      </c>
      <c r="S916" t="n">
        <v>25.4</v>
      </c>
      <c r="T916" t="n">
        <v>1371.4</v>
      </c>
      <c r="U916" t="n">
        <v>0.85</v>
      </c>
      <c r="V916" t="n">
        <v>0.89</v>
      </c>
      <c r="W916" t="n">
        <v>2.95</v>
      </c>
      <c r="X916" t="n">
        <v>0.08</v>
      </c>
      <c r="Y916" t="n">
        <v>1</v>
      </c>
      <c r="Z916" t="n">
        <v>10</v>
      </c>
    </row>
    <row r="917">
      <c r="A917" t="n">
        <v>114</v>
      </c>
      <c r="B917" t="n">
        <v>110</v>
      </c>
      <c r="C917" t="inlineStr">
        <is>
          <t xml:space="preserve">CONCLUIDO	</t>
        </is>
      </c>
      <c r="D917" t="n">
        <v>7.5227</v>
      </c>
      <c r="E917" t="n">
        <v>13.29</v>
      </c>
      <c r="F917" t="n">
        <v>10.47</v>
      </c>
      <c r="G917" t="n">
        <v>125.63</v>
      </c>
      <c r="H917" t="n">
        <v>2</v>
      </c>
      <c r="I917" t="n">
        <v>5</v>
      </c>
      <c r="J917" t="n">
        <v>262.83</v>
      </c>
      <c r="K917" t="n">
        <v>56.13</v>
      </c>
      <c r="L917" t="n">
        <v>29.5</v>
      </c>
      <c r="M917" t="n">
        <v>3</v>
      </c>
      <c r="N917" t="n">
        <v>67.20999999999999</v>
      </c>
      <c r="O917" t="n">
        <v>32650.17</v>
      </c>
      <c r="P917" t="n">
        <v>150.41</v>
      </c>
      <c r="Q917" t="n">
        <v>197.79</v>
      </c>
      <c r="R917" t="n">
        <v>29.91</v>
      </c>
      <c r="S917" t="n">
        <v>25.4</v>
      </c>
      <c r="T917" t="n">
        <v>1427.22</v>
      </c>
      <c r="U917" t="n">
        <v>0.85</v>
      </c>
      <c r="V917" t="n">
        <v>0.89</v>
      </c>
      <c r="W917" t="n">
        <v>2.94</v>
      </c>
      <c r="X917" t="n">
        <v>0.08</v>
      </c>
      <c r="Y917" t="n">
        <v>1</v>
      </c>
      <c r="Z917" t="n">
        <v>10</v>
      </c>
    </row>
    <row r="918">
      <c r="A918" t="n">
        <v>115</v>
      </c>
      <c r="B918" t="n">
        <v>110</v>
      </c>
      <c r="C918" t="inlineStr">
        <is>
          <t xml:space="preserve">CONCLUIDO	</t>
        </is>
      </c>
      <c r="D918" t="n">
        <v>7.5224</v>
      </c>
      <c r="E918" t="n">
        <v>13.29</v>
      </c>
      <c r="F918" t="n">
        <v>10.47</v>
      </c>
      <c r="G918" t="n">
        <v>125.64</v>
      </c>
      <c r="H918" t="n">
        <v>2.01</v>
      </c>
      <c r="I918" t="n">
        <v>5</v>
      </c>
      <c r="J918" t="n">
        <v>263.3</v>
      </c>
      <c r="K918" t="n">
        <v>56.13</v>
      </c>
      <c r="L918" t="n">
        <v>29.75</v>
      </c>
      <c r="M918" t="n">
        <v>3</v>
      </c>
      <c r="N918" t="n">
        <v>67.42</v>
      </c>
      <c r="O918" t="n">
        <v>32707.74</v>
      </c>
      <c r="P918" t="n">
        <v>150.4</v>
      </c>
      <c r="Q918" t="n">
        <v>197.75</v>
      </c>
      <c r="R918" t="n">
        <v>29.93</v>
      </c>
      <c r="S918" t="n">
        <v>25.4</v>
      </c>
      <c r="T918" t="n">
        <v>1436.64</v>
      </c>
      <c r="U918" t="n">
        <v>0.85</v>
      </c>
      <c r="V918" t="n">
        <v>0.89</v>
      </c>
      <c r="W918" t="n">
        <v>2.95</v>
      </c>
      <c r="X918" t="n">
        <v>0.08</v>
      </c>
      <c r="Y918" t="n">
        <v>1</v>
      </c>
      <c r="Z918" t="n">
        <v>10</v>
      </c>
    </row>
    <row r="919">
      <c r="A919" t="n">
        <v>116</v>
      </c>
      <c r="B919" t="n">
        <v>110</v>
      </c>
      <c r="C919" t="inlineStr">
        <is>
          <t xml:space="preserve">CONCLUIDO	</t>
        </is>
      </c>
      <c r="D919" t="n">
        <v>7.5226</v>
      </c>
      <c r="E919" t="n">
        <v>13.29</v>
      </c>
      <c r="F919" t="n">
        <v>10.47</v>
      </c>
      <c r="G919" t="n">
        <v>125.63</v>
      </c>
      <c r="H919" t="n">
        <v>2.02</v>
      </c>
      <c r="I919" t="n">
        <v>5</v>
      </c>
      <c r="J919" t="n">
        <v>263.77</v>
      </c>
      <c r="K919" t="n">
        <v>56.13</v>
      </c>
      <c r="L919" t="n">
        <v>30</v>
      </c>
      <c r="M919" t="n">
        <v>3</v>
      </c>
      <c r="N919" t="n">
        <v>67.64</v>
      </c>
      <c r="O919" t="n">
        <v>32765.39</v>
      </c>
      <c r="P919" t="n">
        <v>150.41</v>
      </c>
      <c r="Q919" t="n">
        <v>197.75</v>
      </c>
      <c r="R919" t="n">
        <v>29.88</v>
      </c>
      <c r="S919" t="n">
        <v>25.4</v>
      </c>
      <c r="T919" t="n">
        <v>1410.57</v>
      </c>
      <c r="U919" t="n">
        <v>0.85</v>
      </c>
      <c r="V919" t="n">
        <v>0.89</v>
      </c>
      <c r="W919" t="n">
        <v>2.95</v>
      </c>
      <c r="X919" t="n">
        <v>0.08</v>
      </c>
      <c r="Y919" t="n">
        <v>1</v>
      </c>
      <c r="Z919" t="n">
        <v>10</v>
      </c>
    </row>
    <row r="920">
      <c r="A920" t="n">
        <v>117</v>
      </c>
      <c r="B920" t="n">
        <v>110</v>
      </c>
      <c r="C920" t="inlineStr">
        <is>
          <t xml:space="preserve">CONCLUIDO	</t>
        </is>
      </c>
      <c r="D920" t="n">
        <v>7.521</v>
      </c>
      <c r="E920" t="n">
        <v>13.3</v>
      </c>
      <c r="F920" t="n">
        <v>10.47</v>
      </c>
      <c r="G920" t="n">
        <v>125.67</v>
      </c>
      <c r="H920" t="n">
        <v>2.04</v>
      </c>
      <c r="I920" t="n">
        <v>5</v>
      </c>
      <c r="J920" t="n">
        <v>264.23</v>
      </c>
      <c r="K920" t="n">
        <v>56.13</v>
      </c>
      <c r="L920" t="n">
        <v>30.25</v>
      </c>
      <c r="M920" t="n">
        <v>3</v>
      </c>
      <c r="N920" t="n">
        <v>67.86</v>
      </c>
      <c r="O920" t="n">
        <v>32823.12</v>
      </c>
      <c r="P920" t="n">
        <v>150.38</v>
      </c>
      <c r="Q920" t="n">
        <v>197.75</v>
      </c>
      <c r="R920" t="n">
        <v>29.88</v>
      </c>
      <c r="S920" t="n">
        <v>25.4</v>
      </c>
      <c r="T920" t="n">
        <v>1412.52</v>
      </c>
      <c r="U920" t="n">
        <v>0.85</v>
      </c>
      <c r="V920" t="n">
        <v>0.89</v>
      </c>
      <c r="W920" t="n">
        <v>2.95</v>
      </c>
      <c r="X920" t="n">
        <v>0.08</v>
      </c>
      <c r="Y920" t="n">
        <v>1</v>
      </c>
      <c r="Z920" t="n">
        <v>10</v>
      </c>
    </row>
    <row r="921">
      <c r="A921" t="n">
        <v>118</v>
      </c>
      <c r="B921" t="n">
        <v>110</v>
      </c>
      <c r="C921" t="inlineStr">
        <is>
          <t xml:space="preserve">CONCLUIDO	</t>
        </is>
      </c>
      <c r="D921" t="n">
        <v>7.5241</v>
      </c>
      <c r="E921" t="n">
        <v>13.29</v>
      </c>
      <c r="F921" t="n">
        <v>10.47</v>
      </c>
      <c r="G921" t="n">
        <v>125.6</v>
      </c>
      <c r="H921" t="n">
        <v>2.05</v>
      </c>
      <c r="I921" t="n">
        <v>5</v>
      </c>
      <c r="J921" t="n">
        <v>264.7</v>
      </c>
      <c r="K921" t="n">
        <v>56.13</v>
      </c>
      <c r="L921" t="n">
        <v>30.5</v>
      </c>
      <c r="M921" t="n">
        <v>3</v>
      </c>
      <c r="N921" t="n">
        <v>68.08</v>
      </c>
      <c r="O921" t="n">
        <v>32880.94</v>
      </c>
      <c r="P921" t="n">
        <v>150.31</v>
      </c>
      <c r="Q921" t="n">
        <v>197.75</v>
      </c>
      <c r="R921" t="n">
        <v>29.84</v>
      </c>
      <c r="S921" t="n">
        <v>25.4</v>
      </c>
      <c r="T921" t="n">
        <v>1389.03</v>
      </c>
      <c r="U921" t="n">
        <v>0.85</v>
      </c>
      <c r="V921" t="n">
        <v>0.89</v>
      </c>
      <c r="W921" t="n">
        <v>2.94</v>
      </c>
      <c r="X921" t="n">
        <v>0.08</v>
      </c>
      <c r="Y921" t="n">
        <v>1</v>
      </c>
      <c r="Z921" t="n">
        <v>10</v>
      </c>
    </row>
    <row r="922">
      <c r="A922" t="n">
        <v>119</v>
      </c>
      <c r="B922" t="n">
        <v>110</v>
      </c>
      <c r="C922" t="inlineStr">
        <is>
          <t xml:space="preserve">CONCLUIDO	</t>
        </is>
      </c>
      <c r="D922" t="n">
        <v>7.5224</v>
      </c>
      <c r="E922" t="n">
        <v>13.29</v>
      </c>
      <c r="F922" t="n">
        <v>10.47</v>
      </c>
      <c r="G922" t="n">
        <v>125.64</v>
      </c>
      <c r="H922" t="n">
        <v>2.06</v>
      </c>
      <c r="I922" t="n">
        <v>5</v>
      </c>
      <c r="J922" t="n">
        <v>265.17</v>
      </c>
      <c r="K922" t="n">
        <v>56.13</v>
      </c>
      <c r="L922" t="n">
        <v>30.75</v>
      </c>
      <c r="M922" t="n">
        <v>3</v>
      </c>
      <c r="N922" t="n">
        <v>68.3</v>
      </c>
      <c r="O922" t="n">
        <v>32938.83</v>
      </c>
      <c r="P922" t="n">
        <v>150.26</v>
      </c>
      <c r="Q922" t="n">
        <v>197.76</v>
      </c>
      <c r="R922" t="n">
        <v>29.9</v>
      </c>
      <c r="S922" t="n">
        <v>25.4</v>
      </c>
      <c r="T922" t="n">
        <v>1420.66</v>
      </c>
      <c r="U922" t="n">
        <v>0.85</v>
      </c>
      <c r="V922" t="n">
        <v>0.89</v>
      </c>
      <c r="W922" t="n">
        <v>2.95</v>
      </c>
      <c r="X922" t="n">
        <v>0.08</v>
      </c>
      <c r="Y922" t="n">
        <v>1</v>
      </c>
      <c r="Z922" t="n">
        <v>10</v>
      </c>
    </row>
    <row r="923">
      <c r="A923" t="n">
        <v>120</v>
      </c>
      <c r="B923" t="n">
        <v>110</v>
      </c>
      <c r="C923" t="inlineStr">
        <is>
          <t xml:space="preserve">CONCLUIDO	</t>
        </is>
      </c>
      <c r="D923" t="n">
        <v>7.5238</v>
      </c>
      <c r="E923" t="n">
        <v>13.29</v>
      </c>
      <c r="F923" t="n">
        <v>10.47</v>
      </c>
      <c r="G923" t="n">
        <v>125.61</v>
      </c>
      <c r="H923" t="n">
        <v>2.08</v>
      </c>
      <c r="I923" t="n">
        <v>5</v>
      </c>
      <c r="J923" t="n">
        <v>265.64</v>
      </c>
      <c r="K923" t="n">
        <v>56.13</v>
      </c>
      <c r="L923" t="n">
        <v>31</v>
      </c>
      <c r="M923" t="n">
        <v>3</v>
      </c>
      <c r="N923" t="n">
        <v>68.52</v>
      </c>
      <c r="O923" t="n">
        <v>32996.81</v>
      </c>
      <c r="P923" t="n">
        <v>150.14</v>
      </c>
      <c r="Q923" t="n">
        <v>197.75</v>
      </c>
      <c r="R923" t="n">
        <v>29.78</v>
      </c>
      <c r="S923" t="n">
        <v>25.4</v>
      </c>
      <c r="T923" t="n">
        <v>1361.86</v>
      </c>
      <c r="U923" t="n">
        <v>0.85</v>
      </c>
      <c r="V923" t="n">
        <v>0.89</v>
      </c>
      <c r="W923" t="n">
        <v>2.95</v>
      </c>
      <c r="X923" t="n">
        <v>0.08</v>
      </c>
      <c r="Y923" t="n">
        <v>1</v>
      </c>
      <c r="Z923" t="n">
        <v>10</v>
      </c>
    </row>
    <row r="924">
      <c r="A924" t="n">
        <v>121</v>
      </c>
      <c r="B924" t="n">
        <v>110</v>
      </c>
      <c r="C924" t="inlineStr">
        <is>
          <t xml:space="preserve">CONCLUIDO	</t>
        </is>
      </c>
      <c r="D924" t="n">
        <v>7.5238</v>
      </c>
      <c r="E924" t="n">
        <v>13.29</v>
      </c>
      <c r="F924" t="n">
        <v>10.47</v>
      </c>
      <c r="G924" t="n">
        <v>125.61</v>
      </c>
      <c r="H924" t="n">
        <v>2.09</v>
      </c>
      <c r="I924" t="n">
        <v>5</v>
      </c>
      <c r="J924" t="n">
        <v>266.11</v>
      </c>
      <c r="K924" t="n">
        <v>56.13</v>
      </c>
      <c r="L924" t="n">
        <v>31.25</v>
      </c>
      <c r="M924" t="n">
        <v>3</v>
      </c>
      <c r="N924" t="n">
        <v>68.73999999999999</v>
      </c>
      <c r="O924" t="n">
        <v>33054.88</v>
      </c>
      <c r="P924" t="n">
        <v>150.06</v>
      </c>
      <c r="Q924" t="n">
        <v>197.76</v>
      </c>
      <c r="R924" t="n">
        <v>29.78</v>
      </c>
      <c r="S924" t="n">
        <v>25.4</v>
      </c>
      <c r="T924" t="n">
        <v>1360.16</v>
      </c>
      <c r="U924" t="n">
        <v>0.85</v>
      </c>
      <c r="V924" t="n">
        <v>0.89</v>
      </c>
      <c r="W924" t="n">
        <v>2.95</v>
      </c>
      <c r="X924" t="n">
        <v>0.08</v>
      </c>
      <c r="Y924" t="n">
        <v>1</v>
      </c>
      <c r="Z924" t="n">
        <v>10</v>
      </c>
    </row>
    <row r="925">
      <c r="A925" t="n">
        <v>122</v>
      </c>
      <c r="B925" t="n">
        <v>110</v>
      </c>
      <c r="C925" t="inlineStr">
        <is>
          <t xml:space="preserve">CONCLUIDO	</t>
        </is>
      </c>
      <c r="D925" t="n">
        <v>7.5268</v>
      </c>
      <c r="E925" t="n">
        <v>13.29</v>
      </c>
      <c r="F925" t="n">
        <v>10.46</v>
      </c>
      <c r="G925" t="n">
        <v>125.54</v>
      </c>
      <c r="H925" t="n">
        <v>2.1</v>
      </c>
      <c r="I925" t="n">
        <v>5</v>
      </c>
      <c r="J925" t="n">
        <v>266.59</v>
      </c>
      <c r="K925" t="n">
        <v>56.13</v>
      </c>
      <c r="L925" t="n">
        <v>31.5</v>
      </c>
      <c r="M925" t="n">
        <v>3</v>
      </c>
      <c r="N925" t="n">
        <v>68.95999999999999</v>
      </c>
      <c r="O925" t="n">
        <v>33113.03</v>
      </c>
      <c r="P925" t="n">
        <v>149.83</v>
      </c>
      <c r="Q925" t="n">
        <v>197.75</v>
      </c>
      <c r="R925" t="n">
        <v>29.59</v>
      </c>
      <c r="S925" t="n">
        <v>25.4</v>
      </c>
      <c r="T925" t="n">
        <v>1264.45</v>
      </c>
      <c r="U925" t="n">
        <v>0.86</v>
      </c>
      <c r="V925" t="n">
        <v>0.89</v>
      </c>
      <c r="W925" t="n">
        <v>2.95</v>
      </c>
      <c r="X925" t="n">
        <v>0.07000000000000001</v>
      </c>
      <c r="Y925" t="n">
        <v>1</v>
      </c>
      <c r="Z925" t="n">
        <v>10</v>
      </c>
    </row>
    <row r="926">
      <c r="A926" t="n">
        <v>123</v>
      </c>
      <c r="B926" t="n">
        <v>110</v>
      </c>
      <c r="C926" t="inlineStr">
        <is>
          <t xml:space="preserve">CONCLUIDO	</t>
        </is>
      </c>
      <c r="D926" t="n">
        <v>7.5256</v>
      </c>
      <c r="E926" t="n">
        <v>13.29</v>
      </c>
      <c r="F926" t="n">
        <v>10.46</v>
      </c>
      <c r="G926" t="n">
        <v>125.57</v>
      </c>
      <c r="H926" t="n">
        <v>2.12</v>
      </c>
      <c r="I926" t="n">
        <v>5</v>
      </c>
      <c r="J926" t="n">
        <v>267.06</v>
      </c>
      <c r="K926" t="n">
        <v>56.13</v>
      </c>
      <c r="L926" t="n">
        <v>31.75</v>
      </c>
      <c r="M926" t="n">
        <v>3</v>
      </c>
      <c r="N926" t="n">
        <v>69.18000000000001</v>
      </c>
      <c r="O926" t="n">
        <v>33171.26</v>
      </c>
      <c r="P926" t="n">
        <v>149.75</v>
      </c>
      <c r="Q926" t="n">
        <v>197.75</v>
      </c>
      <c r="R926" t="n">
        <v>29.67</v>
      </c>
      <c r="S926" t="n">
        <v>25.4</v>
      </c>
      <c r="T926" t="n">
        <v>1304.26</v>
      </c>
      <c r="U926" t="n">
        <v>0.86</v>
      </c>
      <c r="V926" t="n">
        <v>0.89</v>
      </c>
      <c r="W926" t="n">
        <v>2.95</v>
      </c>
      <c r="X926" t="n">
        <v>0.07000000000000001</v>
      </c>
      <c r="Y926" t="n">
        <v>1</v>
      </c>
      <c r="Z926" t="n">
        <v>10</v>
      </c>
    </row>
    <row r="927">
      <c r="A927" t="n">
        <v>124</v>
      </c>
      <c r="B927" t="n">
        <v>110</v>
      </c>
      <c r="C927" t="inlineStr">
        <is>
          <t xml:space="preserve">CONCLUIDO	</t>
        </is>
      </c>
      <c r="D927" t="n">
        <v>7.5259</v>
      </c>
      <c r="E927" t="n">
        <v>13.29</v>
      </c>
      <c r="F927" t="n">
        <v>10.46</v>
      </c>
      <c r="G927" t="n">
        <v>125.56</v>
      </c>
      <c r="H927" t="n">
        <v>2.13</v>
      </c>
      <c r="I927" t="n">
        <v>5</v>
      </c>
      <c r="J927" t="n">
        <v>267.53</v>
      </c>
      <c r="K927" t="n">
        <v>56.13</v>
      </c>
      <c r="L927" t="n">
        <v>32</v>
      </c>
      <c r="M927" t="n">
        <v>3</v>
      </c>
      <c r="N927" t="n">
        <v>69.40000000000001</v>
      </c>
      <c r="O927" t="n">
        <v>33229.58</v>
      </c>
      <c r="P927" t="n">
        <v>149.72</v>
      </c>
      <c r="Q927" t="n">
        <v>197.77</v>
      </c>
      <c r="R927" t="n">
        <v>29.64</v>
      </c>
      <c r="S927" t="n">
        <v>25.4</v>
      </c>
      <c r="T927" t="n">
        <v>1289.61</v>
      </c>
      <c r="U927" t="n">
        <v>0.86</v>
      </c>
      <c r="V927" t="n">
        <v>0.89</v>
      </c>
      <c r="W927" t="n">
        <v>2.95</v>
      </c>
      <c r="X927" t="n">
        <v>0.07000000000000001</v>
      </c>
      <c r="Y927" t="n">
        <v>1</v>
      </c>
      <c r="Z927" t="n">
        <v>10</v>
      </c>
    </row>
    <row r="928">
      <c r="A928" t="n">
        <v>125</v>
      </c>
      <c r="B928" t="n">
        <v>110</v>
      </c>
      <c r="C928" t="inlineStr">
        <is>
          <t xml:space="preserve">CONCLUIDO	</t>
        </is>
      </c>
      <c r="D928" t="n">
        <v>7.5289</v>
      </c>
      <c r="E928" t="n">
        <v>13.28</v>
      </c>
      <c r="F928" t="n">
        <v>10.46</v>
      </c>
      <c r="G928" t="n">
        <v>125.5</v>
      </c>
      <c r="H928" t="n">
        <v>2.14</v>
      </c>
      <c r="I928" t="n">
        <v>5</v>
      </c>
      <c r="J928" t="n">
        <v>268</v>
      </c>
      <c r="K928" t="n">
        <v>56.13</v>
      </c>
      <c r="L928" t="n">
        <v>32.25</v>
      </c>
      <c r="M928" t="n">
        <v>3</v>
      </c>
      <c r="N928" t="n">
        <v>69.63</v>
      </c>
      <c r="O928" t="n">
        <v>33287.98</v>
      </c>
      <c r="P928" t="n">
        <v>149.42</v>
      </c>
      <c r="Q928" t="n">
        <v>197.75</v>
      </c>
      <c r="R928" t="n">
        <v>29.49</v>
      </c>
      <c r="S928" t="n">
        <v>25.4</v>
      </c>
      <c r="T928" t="n">
        <v>1214.39</v>
      </c>
      <c r="U928" t="n">
        <v>0.86</v>
      </c>
      <c r="V928" t="n">
        <v>0.89</v>
      </c>
      <c r="W928" t="n">
        <v>2.95</v>
      </c>
      <c r="X928" t="n">
        <v>0.07000000000000001</v>
      </c>
      <c r="Y928" t="n">
        <v>1</v>
      </c>
      <c r="Z928" t="n">
        <v>10</v>
      </c>
    </row>
    <row r="929">
      <c r="A929" t="n">
        <v>126</v>
      </c>
      <c r="B929" t="n">
        <v>110</v>
      </c>
      <c r="C929" t="inlineStr">
        <is>
          <t xml:space="preserve">CONCLUIDO	</t>
        </is>
      </c>
      <c r="D929" t="n">
        <v>7.526</v>
      </c>
      <c r="E929" t="n">
        <v>13.29</v>
      </c>
      <c r="F929" t="n">
        <v>10.46</v>
      </c>
      <c r="G929" t="n">
        <v>125.56</v>
      </c>
      <c r="H929" t="n">
        <v>2.15</v>
      </c>
      <c r="I929" t="n">
        <v>5</v>
      </c>
      <c r="J929" t="n">
        <v>268.48</v>
      </c>
      <c r="K929" t="n">
        <v>56.13</v>
      </c>
      <c r="L929" t="n">
        <v>32.5</v>
      </c>
      <c r="M929" t="n">
        <v>3</v>
      </c>
      <c r="N929" t="n">
        <v>69.84999999999999</v>
      </c>
      <c r="O929" t="n">
        <v>33346.47</v>
      </c>
      <c r="P929" t="n">
        <v>149.42</v>
      </c>
      <c r="Q929" t="n">
        <v>197.75</v>
      </c>
      <c r="R929" t="n">
        <v>29.6</v>
      </c>
      <c r="S929" t="n">
        <v>25.4</v>
      </c>
      <c r="T929" t="n">
        <v>1273.26</v>
      </c>
      <c r="U929" t="n">
        <v>0.86</v>
      </c>
      <c r="V929" t="n">
        <v>0.89</v>
      </c>
      <c r="W929" t="n">
        <v>2.95</v>
      </c>
      <c r="X929" t="n">
        <v>0.07000000000000001</v>
      </c>
      <c r="Y929" t="n">
        <v>1</v>
      </c>
      <c r="Z929" t="n">
        <v>10</v>
      </c>
    </row>
    <row r="930">
      <c r="A930" t="n">
        <v>127</v>
      </c>
      <c r="B930" t="n">
        <v>110</v>
      </c>
      <c r="C930" t="inlineStr">
        <is>
          <t xml:space="preserve">CONCLUIDO	</t>
        </is>
      </c>
      <c r="D930" t="n">
        <v>7.5262</v>
      </c>
      <c r="E930" t="n">
        <v>13.29</v>
      </c>
      <c r="F930" t="n">
        <v>10.46</v>
      </c>
      <c r="G930" t="n">
        <v>125.56</v>
      </c>
      <c r="H930" t="n">
        <v>2.17</v>
      </c>
      <c r="I930" t="n">
        <v>5</v>
      </c>
      <c r="J930" t="n">
        <v>268.95</v>
      </c>
      <c r="K930" t="n">
        <v>56.13</v>
      </c>
      <c r="L930" t="n">
        <v>32.75</v>
      </c>
      <c r="M930" t="n">
        <v>3</v>
      </c>
      <c r="N930" t="n">
        <v>70.08</v>
      </c>
      <c r="O930" t="n">
        <v>33405.04</v>
      </c>
      <c r="P930" t="n">
        <v>149.04</v>
      </c>
      <c r="Q930" t="n">
        <v>197.78</v>
      </c>
      <c r="R930" t="n">
        <v>29.62</v>
      </c>
      <c r="S930" t="n">
        <v>25.4</v>
      </c>
      <c r="T930" t="n">
        <v>1283.31</v>
      </c>
      <c r="U930" t="n">
        <v>0.86</v>
      </c>
      <c r="V930" t="n">
        <v>0.89</v>
      </c>
      <c r="W930" t="n">
        <v>2.95</v>
      </c>
      <c r="X930" t="n">
        <v>0.07000000000000001</v>
      </c>
      <c r="Y930" t="n">
        <v>1</v>
      </c>
      <c r="Z930" t="n">
        <v>10</v>
      </c>
    </row>
    <row r="931">
      <c r="A931" t="n">
        <v>128</v>
      </c>
      <c r="B931" t="n">
        <v>110</v>
      </c>
      <c r="C931" t="inlineStr">
        <is>
          <t xml:space="preserve">CONCLUIDO	</t>
        </is>
      </c>
      <c r="D931" t="n">
        <v>7.5276</v>
      </c>
      <c r="E931" t="n">
        <v>13.28</v>
      </c>
      <c r="F931" t="n">
        <v>10.46</v>
      </c>
      <c r="G931" t="n">
        <v>125.53</v>
      </c>
      <c r="H931" t="n">
        <v>2.18</v>
      </c>
      <c r="I931" t="n">
        <v>5</v>
      </c>
      <c r="J931" t="n">
        <v>269.43</v>
      </c>
      <c r="K931" t="n">
        <v>56.13</v>
      </c>
      <c r="L931" t="n">
        <v>33</v>
      </c>
      <c r="M931" t="n">
        <v>3</v>
      </c>
      <c r="N931" t="n">
        <v>70.3</v>
      </c>
      <c r="O931" t="n">
        <v>33463.7</v>
      </c>
      <c r="P931" t="n">
        <v>148.75</v>
      </c>
      <c r="Q931" t="n">
        <v>197.75</v>
      </c>
      <c r="R931" t="n">
        <v>29.58</v>
      </c>
      <c r="S931" t="n">
        <v>25.4</v>
      </c>
      <c r="T931" t="n">
        <v>1263.36</v>
      </c>
      <c r="U931" t="n">
        <v>0.86</v>
      </c>
      <c r="V931" t="n">
        <v>0.89</v>
      </c>
      <c r="W931" t="n">
        <v>2.95</v>
      </c>
      <c r="X931" t="n">
        <v>0.07000000000000001</v>
      </c>
      <c r="Y931" t="n">
        <v>1</v>
      </c>
      <c r="Z931" t="n">
        <v>10</v>
      </c>
    </row>
    <row r="932">
      <c r="A932" t="n">
        <v>129</v>
      </c>
      <c r="B932" t="n">
        <v>110</v>
      </c>
      <c r="C932" t="inlineStr">
        <is>
          <t xml:space="preserve">CONCLUIDO	</t>
        </is>
      </c>
      <c r="D932" t="n">
        <v>7.5267</v>
      </c>
      <c r="E932" t="n">
        <v>13.29</v>
      </c>
      <c r="F932" t="n">
        <v>10.46</v>
      </c>
      <c r="G932" t="n">
        <v>125.55</v>
      </c>
      <c r="H932" t="n">
        <v>2.19</v>
      </c>
      <c r="I932" t="n">
        <v>5</v>
      </c>
      <c r="J932" t="n">
        <v>269.9</v>
      </c>
      <c r="K932" t="n">
        <v>56.13</v>
      </c>
      <c r="L932" t="n">
        <v>33.25</v>
      </c>
      <c r="M932" t="n">
        <v>3</v>
      </c>
      <c r="N932" t="n">
        <v>70.53</v>
      </c>
      <c r="O932" t="n">
        <v>33522.45</v>
      </c>
      <c r="P932" t="n">
        <v>148.57</v>
      </c>
      <c r="Q932" t="n">
        <v>197.75</v>
      </c>
      <c r="R932" t="n">
        <v>29.61</v>
      </c>
      <c r="S932" t="n">
        <v>25.4</v>
      </c>
      <c r="T932" t="n">
        <v>1278.03</v>
      </c>
      <c r="U932" t="n">
        <v>0.86</v>
      </c>
      <c r="V932" t="n">
        <v>0.89</v>
      </c>
      <c r="W932" t="n">
        <v>2.95</v>
      </c>
      <c r="X932" t="n">
        <v>0.07000000000000001</v>
      </c>
      <c r="Y932" t="n">
        <v>1</v>
      </c>
      <c r="Z932" t="n">
        <v>10</v>
      </c>
    </row>
    <row r="933">
      <c r="A933" t="n">
        <v>130</v>
      </c>
      <c r="B933" t="n">
        <v>110</v>
      </c>
      <c r="C933" t="inlineStr">
        <is>
          <t xml:space="preserve">CONCLUIDO	</t>
        </is>
      </c>
      <c r="D933" t="n">
        <v>7.5237</v>
      </c>
      <c r="E933" t="n">
        <v>13.29</v>
      </c>
      <c r="F933" t="n">
        <v>10.47</v>
      </c>
      <c r="G933" t="n">
        <v>125.61</v>
      </c>
      <c r="H933" t="n">
        <v>2.21</v>
      </c>
      <c r="I933" t="n">
        <v>5</v>
      </c>
      <c r="J933" t="n">
        <v>270.38</v>
      </c>
      <c r="K933" t="n">
        <v>56.13</v>
      </c>
      <c r="L933" t="n">
        <v>33.5</v>
      </c>
      <c r="M933" t="n">
        <v>3</v>
      </c>
      <c r="N933" t="n">
        <v>70.76000000000001</v>
      </c>
      <c r="O933" t="n">
        <v>33581.28</v>
      </c>
      <c r="P933" t="n">
        <v>148.57</v>
      </c>
      <c r="Q933" t="n">
        <v>197.75</v>
      </c>
      <c r="R933" t="n">
        <v>29.79</v>
      </c>
      <c r="S933" t="n">
        <v>25.4</v>
      </c>
      <c r="T933" t="n">
        <v>1368.36</v>
      </c>
      <c r="U933" t="n">
        <v>0.85</v>
      </c>
      <c r="V933" t="n">
        <v>0.89</v>
      </c>
      <c r="W933" t="n">
        <v>2.95</v>
      </c>
      <c r="X933" t="n">
        <v>0.08</v>
      </c>
      <c r="Y933" t="n">
        <v>1</v>
      </c>
      <c r="Z933" t="n">
        <v>10</v>
      </c>
    </row>
    <row r="934">
      <c r="A934" t="n">
        <v>131</v>
      </c>
      <c r="B934" t="n">
        <v>110</v>
      </c>
      <c r="C934" t="inlineStr">
        <is>
          <t xml:space="preserve">CONCLUIDO	</t>
        </is>
      </c>
      <c r="D934" t="n">
        <v>7.523</v>
      </c>
      <c r="E934" t="n">
        <v>13.29</v>
      </c>
      <c r="F934" t="n">
        <v>10.47</v>
      </c>
      <c r="G934" t="n">
        <v>125.62</v>
      </c>
      <c r="H934" t="n">
        <v>2.22</v>
      </c>
      <c r="I934" t="n">
        <v>5</v>
      </c>
      <c r="J934" t="n">
        <v>270.86</v>
      </c>
      <c r="K934" t="n">
        <v>56.13</v>
      </c>
      <c r="L934" t="n">
        <v>33.75</v>
      </c>
      <c r="M934" t="n">
        <v>3</v>
      </c>
      <c r="N934" t="n">
        <v>70.98</v>
      </c>
      <c r="O934" t="n">
        <v>33640.21</v>
      </c>
      <c r="P934" t="n">
        <v>148.48</v>
      </c>
      <c r="Q934" t="n">
        <v>197.75</v>
      </c>
      <c r="R934" t="n">
        <v>29.85</v>
      </c>
      <c r="S934" t="n">
        <v>25.4</v>
      </c>
      <c r="T934" t="n">
        <v>1397.52</v>
      </c>
      <c r="U934" t="n">
        <v>0.85</v>
      </c>
      <c r="V934" t="n">
        <v>0.89</v>
      </c>
      <c r="W934" t="n">
        <v>2.95</v>
      </c>
      <c r="X934" t="n">
        <v>0.08</v>
      </c>
      <c r="Y934" t="n">
        <v>1</v>
      </c>
      <c r="Z934" t="n">
        <v>10</v>
      </c>
    </row>
    <row r="935">
      <c r="A935" t="n">
        <v>132</v>
      </c>
      <c r="B935" t="n">
        <v>110</v>
      </c>
      <c r="C935" t="inlineStr">
        <is>
          <t xml:space="preserve">CONCLUIDO	</t>
        </is>
      </c>
      <c r="D935" t="n">
        <v>7.5216</v>
      </c>
      <c r="E935" t="n">
        <v>13.3</v>
      </c>
      <c r="F935" t="n">
        <v>10.47</v>
      </c>
      <c r="G935" t="n">
        <v>125.65</v>
      </c>
      <c r="H935" t="n">
        <v>2.23</v>
      </c>
      <c r="I935" t="n">
        <v>5</v>
      </c>
      <c r="J935" t="n">
        <v>271.34</v>
      </c>
      <c r="K935" t="n">
        <v>56.13</v>
      </c>
      <c r="L935" t="n">
        <v>34</v>
      </c>
      <c r="M935" t="n">
        <v>3</v>
      </c>
      <c r="N935" t="n">
        <v>71.20999999999999</v>
      </c>
      <c r="O935" t="n">
        <v>33699.21</v>
      </c>
      <c r="P935" t="n">
        <v>148.44</v>
      </c>
      <c r="Q935" t="n">
        <v>197.78</v>
      </c>
      <c r="R935" t="n">
        <v>29.89</v>
      </c>
      <c r="S935" t="n">
        <v>25.4</v>
      </c>
      <c r="T935" t="n">
        <v>1415.59</v>
      </c>
      <c r="U935" t="n">
        <v>0.85</v>
      </c>
      <c r="V935" t="n">
        <v>0.89</v>
      </c>
      <c r="W935" t="n">
        <v>2.95</v>
      </c>
      <c r="X935" t="n">
        <v>0.08</v>
      </c>
      <c r="Y935" t="n">
        <v>1</v>
      </c>
      <c r="Z935" t="n">
        <v>10</v>
      </c>
    </row>
    <row r="936">
      <c r="A936" t="n">
        <v>133</v>
      </c>
      <c r="B936" t="n">
        <v>110</v>
      </c>
      <c r="C936" t="inlineStr">
        <is>
          <t xml:space="preserve">CONCLUIDO	</t>
        </is>
      </c>
      <c r="D936" t="n">
        <v>7.5229</v>
      </c>
      <c r="E936" t="n">
        <v>13.29</v>
      </c>
      <c r="F936" t="n">
        <v>10.47</v>
      </c>
      <c r="G936" t="n">
        <v>125.63</v>
      </c>
      <c r="H936" t="n">
        <v>2.24</v>
      </c>
      <c r="I936" t="n">
        <v>5</v>
      </c>
      <c r="J936" t="n">
        <v>271.82</v>
      </c>
      <c r="K936" t="n">
        <v>56.13</v>
      </c>
      <c r="L936" t="n">
        <v>34.25</v>
      </c>
      <c r="M936" t="n">
        <v>3</v>
      </c>
      <c r="N936" t="n">
        <v>71.44</v>
      </c>
      <c r="O936" t="n">
        <v>33758.31</v>
      </c>
      <c r="P936" t="n">
        <v>148.14</v>
      </c>
      <c r="Q936" t="n">
        <v>197.77</v>
      </c>
      <c r="R936" t="n">
        <v>29.79</v>
      </c>
      <c r="S936" t="n">
        <v>25.4</v>
      </c>
      <c r="T936" t="n">
        <v>1366.59</v>
      </c>
      <c r="U936" t="n">
        <v>0.85</v>
      </c>
      <c r="V936" t="n">
        <v>0.89</v>
      </c>
      <c r="W936" t="n">
        <v>2.95</v>
      </c>
      <c r="X936" t="n">
        <v>0.08</v>
      </c>
      <c r="Y936" t="n">
        <v>1</v>
      </c>
      <c r="Z936" t="n">
        <v>10</v>
      </c>
    </row>
    <row r="937">
      <c r="A937" t="n">
        <v>134</v>
      </c>
      <c r="B937" t="n">
        <v>110</v>
      </c>
      <c r="C937" t="inlineStr">
        <is>
          <t xml:space="preserve">CONCLUIDO	</t>
        </is>
      </c>
      <c r="D937" t="n">
        <v>7.5245</v>
      </c>
      <c r="E937" t="n">
        <v>13.29</v>
      </c>
      <c r="F937" t="n">
        <v>10.47</v>
      </c>
      <c r="G937" t="n">
        <v>125.59</v>
      </c>
      <c r="H937" t="n">
        <v>2.26</v>
      </c>
      <c r="I937" t="n">
        <v>5</v>
      </c>
      <c r="J937" t="n">
        <v>272.3</v>
      </c>
      <c r="K937" t="n">
        <v>56.13</v>
      </c>
      <c r="L937" t="n">
        <v>34.5</v>
      </c>
      <c r="M937" t="n">
        <v>3</v>
      </c>
      <c r="N937" t="n">
        <v>71.67</v>
      </c>
      <c r="O937" t="n">
        <v>33817.62</v>
      </c>
      <c r="P937" t="n">
        <v>147.72</v>
      </c>
      <c r="Q937" t="n">
        <v>197.75</v>
      </c>
      <c r="R937" t="n">
        <v>29.77</v>
      </c>
      <c r="S937" t="n">
        <v>25.4</v>
      </c>
      <c r="T937" t="n">
        <v>1356.16</v>
      </c>
      <c r="U937" t="n">
        <v>0.85</v>
      </c>
      <c r="V937" t="n">
        <v>0.89</v>
      </c>
      <c r="W937" t="n">
        <v>2.95</v>
      </c>
      <c r="X937" t="n">
        <v>0.08</v>
      </c>
      <c r="Y937" t="n">
        <v>1</v>
      </c>
      <c r="Z937" t="n">
        <v>10</v>
      </c>
    </row>
    <row r="938">
      <c r="A938" t="n">
        <v>135</v>
      </c>
      <c r="B938" t="n">
        <v>110</v>
      </c>
      <c r="C938" t="inlineStr">
        <is>
          <t xml:space="preserve">CONCLUIDO	</t>
        </is>
      </c>
      <c r="D938" t="n">
        <v>7.5252</v>
      </c>
      <c r="E938" t="n">
        <v>13.29</v>
      </c>
      <c r="F938" t="n">
        <v>10.46</v>
      </c>
      <c r="G938" t="n">
        <v>125.58</v>
      </c>
      <c r="H938" t="n">
        <v>2.27</v>
      </c>
      <c r="I938" t="n">
        <v>5</v>
      </c>
      <c r="J938" t="n">
        <v>272.78</v>
      </c>
      <c r="K938" t="n">
        <v>56.13</v>
      </c>
      <c r="L938" t="n">
        <v>34.75</v>
      </c>
      <c r="M938" t="n">
        <v>3</v>
      </c>
      <c r="N938" t="n">
        <v>71.90000000000001</v>
      </c>
      <c r="O938" t="n">
        <v>33876.9</v>
      </c>
      <c r="P938" t="n">
        <v>147.62</v>
      </c>
      <c r="Q938" t="n">
        <v>197.75</v>
      </c>
      <c r="R938" t="n">
        <v>29.75</v>
      </c>
      <c r="S938" t="n">
        <v>25.4</v>
      </c>
      <c r="T938" t="n">
        <v>1347.06</v>
      </c>
      <c r="U938" t="n">
        <v>0.85</v>
      </c>
      <c r="V938" t="n">
        <v>0.89</v>
      </c>
      <c r="W938" t="n">
        <v>2.95</v>
      </c>
      <c r="X938" t="n">
        <v>0.07000000000000001</v>
      </c>
      <c r="Y938" t="n">
        <v>1</v>
      </c>
      <c r="Z938" t="n">
        <v>10</v>
      </c>
    </row>
    <row r="939">
      <c r="A939" t="n">
        <v>136</v>
      </c>
      <c r="B939" t="n">
        <v>110</v>
      </c>
      <c r="C939" t="inlineStr">
        <is>
          <t xml:space="preserve">CONCLUIDO	</t>
        </is>
      </c>
      <c r="D939" t="n">
        <v>7.5235</v>
      </c>
      <c r="E939" t="n">
        <v>13.29</v>
      </c>
      <c r="F939" t="n">
        <v>10.47</v>
      </c>
      <c r="G939" t="n">
        <v>125.61</v>
      </c>
      <c r="H939" t="n">
        <v>2.28</v>
      </c>
      <c r="I939" t="n">
        <v>5</v>
      </c>
      <c r="J939" t="n">
        <v>273.26</v>
      </c>
      <c r="K939" t="n">
        <v>56.13</v>
      </c>
      <c r="L939" t="n">
        <v>35</v>
      </c>
      <c r="M939" t="n">
        <v>3</v>
      </c>
      <c r="N939" t="n">
        <v>72.13</v>
      </c>
      <c r="O939" t="n">
        <v>33936.26</v>
      </c>
      <c r="P939" t="n">
        <v>147.48</v>
      </c>
      <c r="Q939" t="n">
        <v>197.78</v>
      </c>
      <c r="R939" t="n">
        <v>29.8</v>
      </c>
      <c r="S939" t="n">
        <v>25.4</v>
      </c>
      <c r="T939" t="n">
        <v>1368.69</v>
      </c>
      <c r="U939" t="n">
        <v>0.85</v>
      </c>
      <c r="V939" t="n">
        <v>0.89</v>
      </c>
      <c r="W939" t="n">
        <v>2.95</v>
      </c>
      <c r="X939" t="n">
        <v>0.08</v>
      </c>
      <c r="Y939" t="n">
        <v>1</v>
      </c>
      <c r="Z939" t="n">
        <v>10</v>
      </c>
    </row>
    <row r="940">
      <c r="A940" t="n">
        <v>137</v>
      </c>
      <c r="B940" t="n">
        <v>110</v>
      </c>
      <c r="C940" t="inlineStr">
        <is>
          <t xml:space="preserve">CONCLUIDO	</t>
        </is>
      </c>
      <c r="D940" t="n">
        <v>7.5614</v>
      </c>
      <c r="E940" t="n">
        <v>13.22</v>
      </c>
      <c r="F940" t="n">
        <v>10.44</v>
      </c>
      <c r="G940" t="n">
        <v>156.65</v>
      </c>
      <c r="H940" t="n">
        <v>2.29</v>
      </c>
      <c r="I940" t="n">
        <v>4</v>
      </c>
      <c r="J940" t="n">
        <v>273.74</v>
      </c>
      <c r="K940" t="n">
        <v>56.13</v>
      </c>
      <c r="L940" t="n">
        <v>35.25</v>
      </c>
      <c r="M940" t="n">
        <v>2</v>
      </c>
      <c r="N940" t="n">
        <v>72.37</v>
      </c>
      <c r="O940" t="n">
        <v>33995.72</v>
      </c>
      <c r="P940" t="n">
        <v>147.19</v>
      </c>
      <c r="Q940" t="n">
        <v>197.75</v>
      </c>
      <c r="R940" t="n">
        <v>29.06</v>
      </c>
      <c r="S940" t="n">
        <v>25.4</v>
      </c>
      <c r="T940" t="n">
        <v>1004.07</v>
      </c>
      <c r="U940" t="n">
        <v>0.87</v>
      </c>
      <c r="V940" t="n">
        <v>0.89</v>
      </c>
      <c r="W940" t="n">
        <v>2.94</v>
      </c>
      <c r="X940" t="n">
        <v>0.05</v>
      </c>
      <c r="Y940" t="n">
        <v>1</v>
      </c>
      <c r="Z940" t="n">
        <v>10</v>
      </c>
    </row>
    <row r="941">
      <c r="A941" t="n">
        <v>138</v>
      </c>
      <c r="B941" t="n">
        <v>110</v>
      </c>
      <c r="C941" t="inlineStr">
        <is>
          <t xml:space="preserve">CONCLUIDO	</t>
        </is>
      </c>
      <c r="D941" t="n">
        <v>7.5625</v>
      </c>
      <c r="E941" t="n">
        <v>13.22</v>
      </c>
      <c r="F941" t="n">
        <v>10.44</v>
      </c>
      <c r="G941" t="n">
        <v>156.62</v>
      </c>
      <c r="H941" t="n">
        <v>2.3</v>
      </c>
      <c r="I941" t="n">
        <v>4</v>
      </c>
      <c r="J941" t="n">
        <v>274.22</v>
      </c>
      <c r="K941" t="n">
        <v>56.13</v>
      </c>
      <c r="L941" t="n">
        <v>35.5</v>
      </c>
      <c r="M941" t="n">
        <v>2</v>
      </c>
      <c r="N941" t="n">
        <v>72.59999999999999</v>
      </c>
      <c r="O941" t="n">
        <v>34055.27</v>
      </c>
      <c r="P941" t="n">
        <v>147.38</v>
      </c>
      <c r="Q941" t="n">
        <v>197.76</v>
      </c>
      <c r="R941" t="n">
        <v>28.95</v>
      </c>
      <c r="S941" t="n">
        <v>25.4</v>
      </c>
      <c r="T941" t="n">
        <v>953</v>
      </c>
      <c r="U941" t="n">
        <v>0.88</v>
      </c>
      <c r="V941" t="n">
        <v>0.89</v>
      </c>
      <c r="W941" t="n">
        <v>2.94</v>
      </c>
      <c r="X941" t="n">
        <v>0.05</v>
      </c>
      <c r="Y941" t="n">
        <v>1</v>
      </c>
      <c r="Z941" t="n">
        <v>10</v>
      </c>
    </row>
    <row r="942">
      <c r="A942" t="n">
        <v>139</v>
      </c>
      <c r="B942" t="n">
        <v>110</v>
      </c>
      <c r="C942" t="inlineStr">
        <is>
          <t xml:space="preserve">CONCLUIDO	</t>
        </is>
      </c>
      <c r="D942" t="n">
        <v>7.5635</v>
      </c>
      <c r="E942" t="n">
        <v>13.22</v>
      </c>
      <c r="F942" t="n">
        <v>10.44</v>
      </c>
      <c r="G942" t="n">
        <v>156.6</v>
      </c>
      <c r="H942" t="n">
        <v>2.32</v>
      </c>
      <c r="I942" t="n">
        <v>4</v>
      </c>
      <c r="J942" t="n">
        <v>274.71</v>
      </c>
      <c r="K942" t="n">
        <v>56.13</v>
      </c>
      <c r="L942" t="n">
        <v>35.75</v>
      </c>
      <c r="M942" t="n">
        <v>2</v>
      </c>
      <c r="N942" t="n">
        <v>72.83</v>
      </c>
      <c r="O942" t="n">
        <v>34114.91</v>
      </c>
      <c r="P942" t="n">
        <v>147.5</v>
      </c>
      <c r="Q942" t="n">
        <v>197.79</v>
      </c>
      <c r="R942" t="n">
        <v>28.96</v>
      </c>
      <c r="S942" t="n">
        <v>25.4</v>
      </c>
      <c r="T942" t="n">
        <v>958.05</v>
      </c>
      <c r="U942" t="n">
        <v>0.88</v>
      </c>
      <c r="V942" t="n">
        <v>0.89</v>
      </c>
      <c r="W942" t="n">
        <v>2.94</v>
      </c>
      <c r="X942" t="n">
        <v>0.05</v>
      </c>
      <c r="Y942" t="n">
        <v>1</v>
      </c>
      <c r="Z942" t="n">
        <v>10</v>
      </c>
    </row>
    <row r="943">
      <c r="A943" t="n">
        <v>140</v>
      </c>
      <c r="B943" t="n">
        <v>110</v>
      </c>
      <c r="C943" t="inlineStr">
        <is>
          <t xml:space="preserve">CONCLUIDO	</t>
        </is>
      </c>
      <c r="D943" t="n">
        <v>7.5608</v>
      </c>
      <c r="E943" t="n">
        <v>13.23</v>
      </c>
      <c r="F943" t="n">
        <v>10.44</v>
      </c>
      <c r="G943" t="n">
        <v>156.67</v>
      </c>
      <c r="H943" t="n">
        <v>2.33</v>
      </c>
      <c r="I943" t="n">
        <v>4</v>
      </c>
      <c r="J943" t="n">
        <v>275.19</v>
      </c>
      <c r="K943" t="n">
        <v>56.13</v>
      </c>
      <c r="L943" t="n">
        <v>36</v>
      </c>
      <c r="M943" t="n">
        <v>2</v>
      </c>
      <c r="N943" t="n">
        <v>73.06999999999999</v>
      </c>
      <c r="O943" t="n">
        <v>34174.63</v>
      </c>
      <c r="P943" t="n">
        <v>147.83</v>
      </c>
      <c r="Q943" t="n">
        <v>197.75</v>
      </c>
      <c r="R943" t="n">
        <v>29.11</v>
      </c>
      <c r="S943" t="n">
        <v>25.4</v>
      </c>
      <c r="T943" t="n">
        <v>1029.48</v>
      </c>
      <c r="U943" t="n">
        <v>0.87</v>
      </c>
      <c r="V943" t="n">
        <v>0.89</v>
      </c>
      <c r="W943" t="n">
        <v>2.94</v>
      </c>
      <c r="X943" t="n">
        <v>0.05</v>
      </c>
      <c r="Y943" t="n">
        <v>1</v>
      </c>
      <c r="Z943" t="n">
        <v>10</v>
      </c>
    </row>
    <row r="944">
      <c r="A944" t="n">
        <v>141</v>
      </c>
      <c r="B944" t="n">
        <v>110</v>
      </c>
      <c r="C944" t="inlineStr">
        <is>
          <t xml:space="preserve">CONCLUIDO	</t>
        </is>
      </c>
      <c r="D944" t="n">
        <v>7.5613</v>
      </c>
      <c r="E944" t="n">
        <v>13.23</v>
      </c>
      <c r="F944" t="n">
        <v>10.44</v>
      </c>
      <c r="G944" t="n">
        <v>156.65</v>
      </c>
      <c r="H944" t="n">
        <v>2.34</v>
      </c>
      <c r="I944" t="n">
        <v>4</v>
      </c>
      <c r="J944" t="n">
        <v>275.68</v>
      </c>
      <c r="K944" t="n">
        <v>56.13</v>
      </c>
      <c r="L944" t="n">
        <v>36.25</v>
      </c>
      <c r="M944" t="n">
        <v>2</v>
      </c>
      <c r="N944" t="n">
        <v>73.3</v>
      </c>
      <c r="O944" t="n">
        <v>34234.45</v>
      </c>
      <c r="P944" t="n">
        <v>147.99</v>
      </c>
      <c r="Q944" t="n">
        <v>197.75</v>
      </c>
      <c r="R944" t="n">
        <v>29.06</v>
      </c>
      <c r="S944" t="n">
        <v>25.4</v>
      </c>
      <c r="T944" t="n">
        <v>1008.26</v>
      </c>
      <c r="U944" t="n">
        <v>0.87</v>
      </c>
      <c r="V944" t="n">
        <v>0.89</v>
      </c>
      <c r="W944" t="n">
        <v>2.94</v>
      </c>
      <c r="X944" t="n">
        <v>0.05</v>
      </c>
      <c r="Y944" t="n">
        <v>1</v>
      </c>
      <c r="Z944" t="n">
        <v>10</v>
      </c>
    </row>
    <row r="945">
      <c r="A945" t="n">
        <v>142</v>
      </c>
      <c r="B945" t="n">
        <v>110</v>
      </c>
      <c r="C945" t="inlineStr">
        <is>
          <t xml:space="preserve">CONCLUIDO	</t>
        </is>
      </c>
      <c r="D945" t="n">
        <v>7.5608</v>
      </c>
      <c r="E945" t="n">
        <v>13.23</v>
      </c>
      <c r="F945" t="n">
        <v>10.44</v>
      </c>
      <c r="G945" t="n">
        <v>156.67</v>
      </c>
      <c r="H945" t="n">
        <v>2.35</v>
      </c>
      <c r="I945" t="n">
        <v>4</v>
      </c>
      <c r="J945" t="n">
        <v>276.16</v>
      </c>
      <c r="K945" t="n">
        <v>56.13</v>
      </c>
      <c r="L945" t="n">
        <v>36.5</v>
      </c>
      <c r="M945" t="n">
        <v>2</v>
      </c>
      <c r="N945" t="n">
        <v>73.54000000000001</v>
      </c>
      <c r="O945" t="n">
        <v>34294.37</v>
      </c>
      <c r="P945" t="n">
        <v>148.13</v>
      </c>
      <c r="Q945" t="n">
        <v>197.75</v>
      </c>
      <c r="R945" t="n">
        <v>29.04</v>
      </c>
      <c r="S945" t="n">
        <v>25.4</v>
      </c>
      <c r="T945" t="n">
        <v>997.67</v>
      </c>
      <c r="U945" t="n">
        <v>0.87</v>
      </c>
      <c r="V945" t="n">
        <v>0.89</v>
      </c>
      <c r="W945" t="n">
        <v>2.95</v>
      </c>
      <c r="X945" t="n">
        <v>0.05</v>
      </c>
      <c r="Y945" t="n">
        <v>1</v>
      </c>
      <c r="Z945" t="n">
        <v>10</v>
      </c>
    </row>
    <row r="946">
      <c r="A946" t="n">
        <v>143</v>
      </c>
      <c r="B946" t="n">
        <v>110</v>
      </c>
      <c r="C946" t="inlineStr">
        <is>
          <t xml:space="preserve">CONCLUIDO	</t>
        </is>
      </c>
      <c r="D946" t="n">
        <v>7.5608</v>
      </c>
      <c r="E946" t="n">
        <v>13.23</v>
      </c>
      <c r="F946" t="n">
        <v>10.44</v>
      </c>
      <c r="G946" t="n">
        <v>156.67</v>
      </c>
      <c r="H946" t="n">
        <v>2.36</v>
      </c>
      <c r="I946" t="n">
        <v>4</v>
      </c>
      <c r="J946" t="n">
        <v>276.65</v>
      </c>
      <c r="K946" t="n">
        <v>56.13</v>
      </c>
      <c r="L946" t="n">
        <v>36.75</v>
      </c>
      <c r="M946" t="n">
        <v>2</v>
      </c>
      <c r="N946" t="n">
        <v>73.77</v>
      </c>
      <c r="O946" t="n">
        <v>34354.37</v>
      </c>
      <c r="P946" t="n">
        <v>148.35</v>
      </c>
      <c r="Q946" t="n">
        <v>197.76</v>
      </c>
      <c r="R946" t="n">
        <v>29.07</v>
      </c>
      <c r="S946" t="n">
        <v>25.4</v>
      </c>
      <c r="T946" t="n">
        <v>1013.47</v>
      </c>
      <c r="U946" t="n">
        <v>0.87</v>
      </c>
      <c r="V946" t="n">
        <v>0.89</v>
      </c>
      <c r="W946" t="n">
        <v>2.94</v>
      </c>
      <c r="X946" t="n">
        <v>0.05</v>
      </c>
      <c r="Y946" t="n">
        <v>1</v>
      </c>
      <c r="Z946" t="n">
        <v>10</v>
      </c>
    </row>
    <row r="947">
      <c r="A947" t="n">
        <v>144</v>
      </c>
      <c r="B947" t="n">
        <v>110</v>
      </c>
      <c r="C947" t="inlineStr">
        <is>
          <t xml:space="preserve">CONCLUIDO	</t>
        </is>
      </c>
      <c r="D947" t="n">
        <v>7.5622</v>
      </c>
      <c r="E947" t="n">
        <v>13.22</v>
      </c>
      <c r="F947" t="n">
        <v>10.44</v>
      </c>
      <c r="G947" t="n">
        <v>156.63</v>
      </c>
      <c r="H947" t="n">
        <v>2.38</v>
      </c>
      <c r="I947" t="n">
        <v>4</v>
      </c>
      <c r="J947" t="n">
        <v>277.14</v>
      </c>
      <c r="K947" t="n">
        <v>56.13</v>
      </c>
      <c r="L947" t="n">
        <v>37</v>
      </c>
      <c r="M947" t="n">
        <v>2</v>
      </c>
      <c r="N947" t="n">
        <v>74.01000000000001</v>
      </c>
      <c r="O947" t="n">
        <v>34414.47</v>
      </c>
      <c r="P947" t="n">
        <v>148.46</v>
      </c>
      <c r="Q947" t="n">
        <v>197.75</v>
      </c>
      <c r="R947" t="n">
        <v>29.03</v>
      </c>
      <c r="S947" t="n">
        <v>25.4</v>
      </c>
      <c r="T947" t="n">
        <v>993</v>
      </c>
      <c r="U947" t="n">
        <v>0.87</v>
      </c>
      <c r="V947" t="n">
        <v>0.89</v>
      </c>
      <c r="W947" t="n">
        <v>2.94</v>
      </c>
      <c r="X947" t="n">
        <v>0.05</v>
      </c>
      <c r="Y947" t="n">
        <v>1</v>
      </c>
      <c r="Z947" t="n">
        <v>10</v>
      </c>
    </row>
    <row r="948">
      <c r="A948" t="n">
        <v>145</v>
      </c>
      <c r="B948" t="n">
        <v>110</v>
      </c>
      <c r="C948" t="inlineStr">
        <is>
          <t xml:space="preserve">CONCLUIDO	</t>
        </is>
      </c>
      <c r="D948" t="n">
        <v>7.561</v>
      </c>
      <c r="E948" t="n">
        <v>13.23</v>
      </c>
      <c r="F948" t="n">
        <v>10.44</v>
      </c>
      <c r="G948" t="n">
        <v>156.66</v>
      </c>
      <c r="H948" t="n">
        <v>2.39</v>
      </c>
      <c r="I948" t="n">
        <v>4</v>
      </c>
      <c r="J948" t="n">
        <v>277.63</v>
      </c>
      <c r="K948" t="n">
        <v>56.13</v>
      </c>
      <c r="L948" t="n">
        <v>37.25</v>
      </c>
      <c r="M948" t="n">
        <v>2</v>
      </c>
      <c r="N948" t="n">
        <v>74.25</v>
      </c>
      <c r="O948" t="n">
        <v>34474.66</v>
      </c>
      <c r="P948" t="n">
        <v>148.55</v>
      </c>
      <c r="Q948" t="n">
        <v>197.75</v>
      </c>
      <c r="R948" t="n">
        <v>29.02</v>
      </c>
      <c r="S948" t="n">
        <v>25.4</v>
      </c>
      <c r="T948" t="n">
        <v>985.1900000000001</v>
      </c>
      <c r="U948" t="n">
        <v>0.88</v>
      </c>
      <c r="V948" t="n">
        <v>0.89</v>
      </c>
      <c r="W948" t="n">
        <v>2.95</v>
      </c>
      <c r="X948" t="n">
        <v>0.05</v>
      </c>
      <c r="Y948" t="n">
        <v>1</v>
      </c>
      <c r="Z948" t="n">
        <v>10</v>
      </c>
    </row>
    <row r="949">
      <c r="A949" t="n">
        <v>146</v>
      </c>
      <c r="B949" t="n">
        <v>110</v>
      </c>
      <c r="C949" t="inlineStr">
        <is>
          <t xml:space="preserve">CONCLUIDO	</t>
        </is>
      </c>
      <c r="D949" t="n">
        <v>7.5597</v>
      </c>
      <c r="E949" t="n">
        <v>13.23</v>
      </c>
      <c r="F949" t="n">
        <v>10.45</v>
      </c>
      <c r="G949" t="n">
        <v>156.7</v>
      </c>
      <c r="H949" t="n">
        <v>2.4</v>
      </c>
      <c r="I949" t="n">
        <v>4</v>
      </c>
      <c r="J949" t="n">
        <v>278.11</v>
      </c>
      <c r="K949" t="n">
        <v>56.13</v>
      </c>
      <c r="L949" t="n">
        <v>37.5</v>
      </c>
      <c r="M949" t="n">
        <v>2</v>
      </c>
      <c r="N949" t="n">
        <v>74.48999999999999</v>
      </c>
      <c r="O949" t="n">
        <v>34534.94</v>
      </c>
      <c r="P949" t="n">
        <v>148.7</v>
      </c>
      <c r="Q949" t="n">
        <v>197.8</v>
      </c>
      <c r="R949" t="n">
        <v>29.14</v>
      </c>
      <c r="S949" t="n">
        <v>25.4</v>
      </c>
      <c r="T949" t="n">
        <v>1046.97</v>
      </c>
      <c r="U949" t="n">
        <v>0.87</v>
      </c>
      <c r="V949" t="n">
        <v>0.89</v>
      </c>
      <c r="W949" t="n">
        <v>2.94</v>
      </c>
      <c r="X949" t="n">
        <v>0.06</v>
      </c>
      <c r="Y949" t="n">
        <v>1</v>
      </c>
      <c r="Z949" t="n">
        <v>10</v>
      </c>
    </row>
    <row r="950">
      <c r="A950" t="n">
        <v>147</v>
      </c>
      <c r="B950" t="n">
        <v>110</v>
      </c>
      <c r="C950" t="inlineStr">
        <is>
          <t xml:space="preserve">CONCLUIDO	</t>
        </is>
      </c>
      <c r="D950" t="n">
        <v>7.5572</v>
      </c>
      <c r="E950" t="n">
        <v>13.23</v>
      </c>
      <c r="F950" t="n">
        <v>10.45</v>
      </c>
      <c r="G950" t="n">
        <v>156.76</v>
      </c>
      <c r="H950" t="n">
        <v>2.41</v>
      </c>
      <c r="I950" t="n">
        <v>4</v>
      </c>
      <c r="J950" t="n">
        <v>278.6</v>
      </c>
      <c r="K950" t="n">
        <v>56.13</v>
      </c>
      <c r="L950" t="n">
        <v>37.75</v>
      </c>
      <c r="M950" t="n">
        <v>2</v>
      </c>
      <c r="N950" t="n">
        <v>74.73</v>
      </c>
      <c r="O950" t="n">
        <v>34595.32</v>
      </c>
      <c r="P950" t="n">
        <v>148.89</v>
      </c>
      <c r="Q950" t="n">
        <v>197.75</v>
      </c>
      <c r="R950" t="n">
        <v>29.3</v>
      </c>
      <c r="S950" t="n">
        <v>25.4</v>
      </c>
      <c r="T950" t="n">
        <v>1126.41</v>
      </c>
      <c r="U950" t="n">
        <v>0.87</v>
      </c>
      <c r="V950" t="n">
        <v>0.89</v>
      </c>
      <c r="W950" t="n">
        <v>2.95</v>
      </c>
      <c r="X950" t="n">
        <v>0.06</v>
      </c>
      <c r="Y950" t="n">
        <v>1</v>
      </c>
      <c r="Z950" t="n">
        <v>10</v>
      </c>
    </row>
    <row r="951">
      <c r="A951" t="n">
        <v>148</v>
      </c>
      <c r="B951" t="n">
        <v>110</v>
      </c>
      <c r="C951" t="inlineStr">
        <is>
          <t xml:space="preserve">CONCLUIDO	</t>
        </is>
      </c>
      <c r="D951" t="n">
        <v>7.5559</v>
      </c>
      <c r="E951" t="n">
        <v>13.23</v>
      </c>
      <c r="F951" t="n">
        <v>10.45</v>
      </c>
      <c r="G951" t="n">
        <v>156.8</v>
      </c>
      <c r="H951" t="n">
        <v>2.42</v>
      </c>
      <c r="I951" t="n">
        <v>4</v>
      </c>
      <c r="J951" t="n">
        <v>279.09</v>
      </c>
      <c r="K951" t="n">
        <v>56.13</v>
      </c>
      <c r="L951" t="n">
        <v>38</v>
      </c>
      <c r="M951" t="n">
        <v>2</v>
      </c>
      <c r="N951" t="n">
        <v>74.97</v>
      </c>
      <c r="O951" t="n">
        <v>34655.79</v>
      </c>
      <c r="P951" t="n">
        <v>148.95</v>
      </c>
      <c r="Q951" t="n">
        <v>197.76</v>
      </c>
      <c r="R951" t="n">
        <v>29.29</v>
      </c>
      <c r="S951" t="n">
        <v>25.4</v>
      </c>
      <c r="T951" t="n">
        <v>1119.58</v>
      </c>
      <c r="U951" t="n">
        <v>0.87</v>
      </c>
      <c r="V951" t="n">
        <v>0.89</v>
      </c>
      <c r="W951" t="n">
        <v>2.95</v>
      </c>
      <c r="X951" t="n">
        <v>0.06</v>
      </c>
      <c r="Y951" t="n">
        <v>1</v>
      </c>
      <c r="Z951" t="n">
        <v>10</v>
      </c>
    </row>
    <row r="952">
      <c r="A952" t="n">
        <v>149</v>
      </c>
      <c r="B952" t="n">
        <v>110</v>
      </c>
      <c r="C952" t="inlineStr">
        <is>
          <t xml:space="preserve">CONCLUIDO	</t>
        </is>
      </c>
      <c r="D952" t="n">
        <v>7.5592</v>
      </c>
      <c r="E952" t="n">
        <v>13.23</v>
      </c>
      <c r="F952" t="n">
        <v>10.45</v>
      </c>
      <c r="G952" t="n">
        <v>156.71</v>
      </c>
      <c r="H952" t="n">
        <v>2.44</v>
      </c>
      <c r="I952" t="n">
        <v>4</v>
      </c>
      <c r="J952" t="n">
        <v>279.58</v>
      </c>
      <c r="K952" t="n">
        <v>56.13</v>
      </c>
      <c r="L952" t="n">
        <v>38.25</v>
      </c>
      <c r="M952" t="n">
        <v>2</v>
      </c>
      <c r="N952" t="n">
        <v>75.20999999999999</v>
      </c>
      <c r="O952" t="n">
        <v>34716.36</v>
      </c>
      <c r="P952" t="n">
        <v>148.89</v>
      </c>
      <c r="Q952" t="n">
        <v>197.76</v>
      </c>
      <c r="R952" t="n">
        <v>29.19</v>
      </c>
      <c r="S952" t="n">
        <v>25.4</v>
      </c>
      <c r="T952" t="n">
        <v>1069.5</v>
      </c>
      <c r="U952" t="n">
        <v>0.87</v>
      </c>
      <c r="V952" t="n">
        <v>0.89</v>
      </c>
      <c r="W952" t="n">
        <v>2.94</v>
      </c>
      <c r="X952" t="n">
        <v>0.06</v>
      </c>
      <c r="Y952" t="n">
        <v>1</v>
      </c>
      <c r="Z952" t="n">
        <v>10</v>
      </c>
    </row>
    <row r="953">
      <c r="A953" t="n">
        <v>150</v>
      </c>
      <c r="B953" t="n">
        <v>110</v>
      </c>
      <c r="C953" t="inlineStr">
        <is>
          <t xml:space="preserve">CONCLUIDO	</t>
        </is>
      </c>
      <c r="D953" t="n">
        <v>7.5637</v>
      </c>
      <c r="E953" t="n">
        <v>13.22</v>
      </c>
      <c r="F953" t="n">
        <v>10.44</v>
      </c>
      <c r="G953" t="n">
        <v>156.59</v>
      </c>
      <c r="H953" t="n">
        <v>2.45</v>
      </c>
      <c r="I953" t="n">
        <v>4</v>
      </c>
      <c r="J953" t="n">
        <v>280.08</v>
      </c>
      <c r="K953" t="n">
        <v>56.13</v>
      </c>
      <c r="L953" t="n">
        <v>38.5</v>
      </c>
      <c r="M953" t="n">
        <v>2</v>
      </c>
      <c r="N953" t="n">
        <v>75.45</v>
      </c>
      <c r="O953" t="n">
        <v>34777.02</v>
      </c>
      <c r="P953" t="n">
        <v>148.74</v>
      </c>
      <c r="Q953" t="n">
        <v>197.75</v>
      </c>
      <c r="R953" t="n">
        <v>28.93</v>
      </c>
      <c r="S953" t="n">
        <v>25.4</v>
      </c>
      <c r="T953" t="n">
        <v>939.58</v>
      </c>
      <c r="U953" t="n">
        <v>0.88</v>
      </c>
      <c r="V953" t="n">
        <v>0.89</v>
      </c>
      <c r="W953" t="n">
        <v>2.94</v>
      </c>
      <c r="X953" t="n">
        <v>0.05</v>
      </c>
      <c r="Y953" t="n">
        <v>1</v>
      </c>
      <c r="Z953" t="n">
        <v>10</v>
      </c>
    </row>
    <row r="954">
      <c r="A954" t="n">
        <v>151</v>
      </c>
      <c r="B954" t="n">
        <v>110</v>
      </c>
      <c r="C954" t="inlineStr">
        <is>
          <t xml:space="preserve">CONCLUIDO	</t>
        </is>
      </c>
      <c r="D954" t="n">
        <v>7.5608</v>
      </c>
      <c r="E954" t="n">
        <v>13.23</v>
      </c>
      <c r="F954" t="n">
        <v>10.44</v>
      </c>
      <c r="G954" t="n">
        <v>156.67</v>
      </c>
      <c r="H954" t="n">
        <v>2.46</v>
      </c>
      <c r="I954" t="n">
        <v>4</v>
      </c>
      <c r="J954" t="n">
        <v>280.57</v>
      </c>
      <c r="K954" t="n">
        <v>56.13</v>
      </c>
      <c r="L954" t="n">
        <v>38.75</v>
      </c>
      <c r="M954" t="n">
        <v>2</v>
      </c>
      <c r="N954" t="n">
        <v>75.69</v>
      </c>
      <c r="O954" t="n">
        <v>34837.77</v>
      </c>
      <c r="P954" t="n">
        <v>148.91</v>
      </c>
      <c r="Q954" t="n">
        <v>197.75</v>
      </c>
      <c r="R954" t="n">
        <v>29</v>
      </c>
      <c r="S954" t="n">
        <v>25.4</v>
      </c>
      <c r="T954" t="n">
        <v>974.6799999999999</v>
      </c>
      <c r="U954" t="n">
        <v>0.88</v>
      </c>
      <c r="V954" t="n">
        <v>0.89</v>
      </c>
      <c r="W954" t="n">
        <v>2.95</v>
      </c>
      <c r="X954" t="n">
        <v>0.05</v>
      </c>
      <c r="Y954" t="n">
        <v>1</v>
      </c>
      <c r="Z954" t="n">
        <v>10</v>
      </c>
    </row>
    <row r="955">
      <c r="A955" t="n">
        <v>152</v>
      </c>
      <c r="B955" t="n">
        <v>110</v>
      </c>
      <c r="C955" t="inlineStr">
        <is>
          <t xml:space="preserve">CONCLUIDO	</t>
        </is>
      </c>
      <c r="D955" t="n">
        <v>7.5616</v>
      </c>
      <c r="E955" t="n">
        <v>13.22</v>
      </c>
      <c r="F955" t="n">
        <v>10.44</v>
      </c>
      <c r="G955" t="n">
        <v>156.65</v>
      </c>
      <c r="H955" t="n">
        <v>2.47</v>
      </c>
      <c r="I955" t="n">
        <v>4</v>
      </c>
      <c r="J955" t="n">
        <v>281.06</v>
      </c>
      <c r="K955" t="n">
        <v>56.13</v>
      </c>
      <c r="L955" t="n">
        <v>39</v>
      </c>
      <c r="M955" t="n">
        <v>2</v>
      </c>
      <c r="N955" t="n">
        <v>75.94</v>
      </c>
      <c r="O955" t="n">
        <v>34898.63</v>
      </c>
      <c r="P955" t="n">
        <v>148.88</v>
      </c>
      <c r="Q955" t="n">
        <v>197.75</v>
      </c>
      <c r="R955" t="n">
        <v>29.01</v>
      </c>
      <c r="S955" t="n">
        <v>25.4</v>
      </c>
      <c r="T955" t="n">
        <v>982.5</v>
      </c>
      <c r="U955" t="n">
        <v>0.88</v>
      </c>
      <c r="V955" t="n">
        <v>0.89</v>
      </c>
      <c r="W955" t="n">
        <v>2.95</v>
      </c>
      <c r="X955" t="n">
        <v>0.05</v>
      </c>
      <c r="Y955" t="n">
        <v>1</v>
      </c>
      <c r="Z955" t="n">
        <v>10</v>
      </c>
    </row>
    <row r="956">
      <c r="A956" t="n">
        <v>153</v>
      </c>
      <c r="B956" t="n">
        <v>110</v>
      </c>
      <c r="C956" t="inlineStr">
        <is>
          <t xml:space="preserve">CONCLUIDO	</t>
        </is>
      </c>
      <c r="D956" t="n">
        <v>7.5597</v>
      </c>
      <c r="E956" t="n">
        <v>13.23</v>
      </c>
      <c r="F956" t="n">
        <v>10.45</v>
      </c>
      <c r="G956" t="n">
        <v>156.7</v>
      </c>
      <c r="H956" t="n">
        <v>2.48</v>
      </c>
      <c r="I956" t="n">
        <v>4</v>
      </c>
      <c r="J956" t="n">
        <v>281.56</v>
      </c>
      <c r="K956" t="n">
        <v>56.13</v>
      </c>
      <c r="L956" t="n">
        <v>39.25</v>
      </c>
      <c r="M956" t="n">
        <v>2</v>
      </c>
      <c r="N956" t="n">
        <v>76.18000000000001</v>
      </c>
      <c r="O956" t="n">
        <v>34959.58</v>
      </c>
      <c r="P956" t="n">
        <v>149.03</v>
      </c>
      <c r="Q956" t="n">
        <v>197.76</v>
      </c>
      <c r="R956" t="n">
        <v>29.07</v>
      </c>
      <c r="S956" t="n">
        <v>25.4</v>
      </c>
      <c r="T956" t="n">
        <v>1011.74</v>
      </c>
      <c r="U956" t="n">
        <v>0.87</v>
      </c>
      <c r="V956" t="n">
        <v>0.89</v>
      </c>
      <c r="W956" t="n">
        <v>2.95</v>
      </c>
      <c r="X956" t="n">
        <v>0.06</v>
      </c>
      <c r="Y956" t="n">
        <v>1</v>
      </c>
      <c r="Z956" t="n">
        <v>10</v>
      </c>
    </row>
    <row r="957">
      <c r="A957" t="n">
        <v>154</v>
      </c>
      <c r="B957" t="n">
        <v>110</v>
      </c>
      <c r="C957" t="inlineStr">
        <is>
          <t xml:space="preserve">CONCLUIDO	</t>
        </is>
      </c>
      <c r="D957" t="n">
        <v>7.5602</v>
      </c>
      <c r="E957" t="n">
        <v>13.23</v>
      </c>
      <c r="F957" t="n">
        <v>10.45</v>
      </c>
      <c r="G957" t="n">
        <v>156.68</v>
      </c>
      <c r="H957" t="n">
        <v>2.49</v>
      </c>
      <c r="I957" t="n">
        <v>4</v>
      </c>
      <c r="J957" t="n">
        <v>282.05</v>
      </c>
      <c r="K957" t="n">
        <v>56.13</v>
      </c>
      <c r="L957" t="n">
        <v>39.5</v>
      </c>
      <c r="M957" t="n">
        <v>2</v>
      </c>
      <c r="N957" t="n">
        <v>76.43000000000001</v>
      </c>
      <c r="O957" t="n">
        <v>35020.63</v>
      </c>
      <c r="P957" t="n">
        <v>149.07</v>
      </c>
      <c r="Q957" t="n">
        <v>197.76</v>
      </c>
      <c r="R957" t="n">
        <v>29.01</v>
      </c>
      <c r="S957" t="n">
        <v>25.4</v>
      </c>
      <c r="T957" t="n">
        <v>983.11</v>
      </c>
      <c r="U957" t="n">
        <v>0.88</v>
      </c>
      <c r="V957" t="n">
        <v>0.89</v>
      </c>
      <c r="W957" t="n">
        <v>2.95</v>
      </c>
      <c r="X957" t="n">
        <v>0.06</v>
      </c>
      <c r="Y957" t="n">
        <v>1</v>
      </c>
      <c r="Z957" t="n">
        <v>10</v>
      </c>
    </row>
    <row r="958">
      <c r="A958" t="n">
        <v>155</v>
      </c>
      <c r="B958" t="n">
        <v>110</v>
      </c>
      <c r="C958" t="inlineStr">
        <is>
          <t xml:space="preserve">CONCLUIDO	</t>
        </is>
      </c>
      <c r="D958" t="n">
        <v>7.5592</v>
      </c>
      <c r="E958" t="n">
        <v>13.23</v>
      </c>
      <c r="F958" t="n">
        <v>10.45</v>
      </c>
      <c r="G958" t="n">
        <v>156.71</v>
      </c>
      <c r="H958" t="n">
        <v>2.5</v>
      </c>
      <c r="I958" t="n">
        <v>4</v>
      </c>
      <c r="J958" t="n">
        <v>282.55</v>
      </c>
      <c r="K958" t="n">
        <v>56.13</v>
      </c>
      <c r="L958" t="n">
        <v>39.75</v>
      </c>
      <c r="M958" t="n">
        <v>2</v>
      </c>
      <c r="N958" t="n">
        <v>76.67</v>
      </c>
      <c r="O958" t="n">
        <v>35081.77</v>
      </c>
      <c r="P958" t="n">
        <v>149.08</v>
      </c>
      <c r="Q958" t="n">
        <v>197.75</v>
      </c>
      <c r="R958" t="n">
        <v>29.19</v>
      </c>
      <c r="S958" t="n">
        <v>25.4</v>
      </c>
      <c r="T958" t="n">
        <v>1068.67</v>
      </c>
      <c r="U958" t="n">
        <v>0.87</v>
      </c>
      <c r="V958" t="n">
        <v>0.89</v>
      </c>
      <c r="W958" t="n">
        <v>2.94</v>
      </c>
      <c r="X958" t="n">
        <v>0.06</v>
      </c>
      <c r="Y958" t="n">
        <v>1</v>
      </c>
      <c r="Z958" t="n">
        <v>10</v>
      </c>
    </row>
    <row r="959">
      <c r="A959" t="n">
        <v>156</v>
      </c>
      <c r="B959" t="n">
        <v>110</v>
      </c>
      <c r="C959" t="inlineStr">
        <is>
          <t xml:space="preserve">CONCLUIDO	</t>
        </is>
      </c>
      <c r="D959" t="n">
        <v>7.5595</v>
      </c>
      <c r="E959" t="n">
        <v>13.23</v>
      </c>
      <c r="F959" t="n">
        <v>10.45</v>
      </c>
      <c r="G959" t="n">
        <v>156.7</v>
      </c>
      <c r="H959" t="n">
        <v>2.52</v>
      </c>
      <c r="I959" t="n">
        <v>4</v>
      </c>
      <c r="J959" t="n">
        <v>283.04</v>
      </c>
      <c r="K959" t="n">
        <v>56.13</v>
      </c>
      <c r="L959" t="n">
        <v>40</v>
      </c>
      <c r="M959" t="n">
        <v>2</v>
      </c>
      <c r="N959" t="n">
        <v>76.92</v>
      </c>
      <c r="O959" t="n">
        <v>35143.02</v>
      </c>
      <c r="P959" t="n">
        <v>149.16</v>
      </c>
      <c r="Q959" t="n">
        <v>197.75</v>
      </c>
      <c r="R959" t="n">
        <v>29.16</v>
      </c>
      <c r="S959" t="n">
        <v>25.4</v>
      </c>
      <c r="T959" t="n">
        <v>1056.77</v>
      </c>
      <c r="U959" t="n">
        <v>0.87</v>
      </c>
      <c r="V959" t="n">
        <v>0.89</v>
      </c>
      <c r="W959" t="n">
        <v>2.94</v>
      </c>
      <c r="X959" t="n">
        <v>0.06</v>
      </c>
      <c r="Y959" t="n">
        <v>1</v>
      </c>
      <c r="Z959" t="n">
        <v>10</v>
      </c>
    </row>
    <row r="960">
      <c r="A960" t="n">
        <v>0</v>
      </c>
      <c r="B960" t="n">
        <v>150</v>
      </c>
      <c r="C960" t="inlineStr">
        <is>
          <t xml:space="preserve">CONCLUIDO	</t>
        </is>
      </c>
      <c r="D960" t="n">
        <v>3.5967</v>
      </c>
      <c r="E960" t="n">
        <v>27.8</v>
      </c>
      <c r="F960" t="n">
        <v>14.31</v>
      </c>
      <c r="G960" t="n">
        <v>4.54</v>
      </c>
      <c r="H960" t="n">
        <v>0.06</v>
      </c>
      <c r="I960" t="n">
        <v>189</v>
      </c>
      <c r="J960" t="n">
        <v>296.65</v>
      </c>
      <c r="K960" t="n">
        <v>61.82</v>
      </c>
      <c r="L960" t="n">
        <v>1</v>
      </c>
      <c r="M960" t="n">
        <v>187</v>
      </c>
      <c r="N960" t="n">
        <v>83.83</v>
      </c>
      <c r="O960" t="n">
        <v>36821.52</v>
      </c>
      <c r="P960" t="n">
        <v>262.37</v>
      </c>
      <c r="Q960" t="n">
        <v>198.31</v>
      </c>
      <c r="R960" t="n">
        <v>149.13</v>
      </c>
      <c r="S960" t="n">
        <v>25.4</v>
      </c>
      <c r="T960" t="n">
        <v>60115.78</v>
      </c>
      <c r="U960" t="n">
        <v>0.17</v>
      </c>
      <c r="V960" t="n">
        <v>0.65</v>
      </c>
      <c r="W960" t="n">
        <v>3.25</v>
      </c>
      <c r="X960" t="n">
        <v>3.9</v>
      </c>
      <c r="Y960" t="n">
        <v>1</v>
      </c>
      <c r="Z960" t="n">
        <v>10</v>
      </c>
    </row>
    <row r="961">
      <c r="A961" t="n">
        <v>1</v>
      </c>
      <c r="B961" t="n">
        <v>150</v>
      </c>
      <c r="C961" t="inlineStr">
        <is>
          <t xml:space="preserve">CONCLUIDO	</t>
        </is>
      </c>
      <c r="D961" t="n">
        <v>4.1432</v>
      </c>
      <c r="E961" t="n">
        <v>24.14</v>
      </c>
      <c r="F961" t="n">
        <v>13.31</v>
      </c>
      <c r="G961" t="n">
        <v>5.66</v>
      </c>
      <c r="H961" t="n">
        <v>0.07000000000000001</v>
      </c>
      <c r="I961" t="n">
        <v>141</v>
      </c>
      <c r="J961" t="n">
        <v>297.17</v>
      </c>
      <c r="K961" t="n">
        <v>61.82</v>
      </c>
      <c r="L961" t="n">
        <v>1.25</v>
      </c>
      <c r="M961" t="n">
        <v>139</v>
      </c>
      <c r="N961" t="n">
        <v>84.09999999999999</v>
      </c>
      <c r="O961" t="n">
        <v>36885.7</v>
      </c>
      <c r="P961" t="n">
        <v>244.1</v>
      </c>
      <c r="Q961" t="n">
        <v>198.15</v>
      </c>
      <c r="R961" t="n">
        <v>117.69</v>
      </c>
      <c r="S961" t="n">
        <v>25.4</v>
      </c>
      <c r="T961" t="n">
        <v>44635.64</v>
      </c>
      <c r="U961" t="n">
        <v>0.22</v>
      </c>
      <c r="V961" t="n">
        <v>0.7</v>
      </c>
      <c r="W961" t="n">
        <v>3.18</v>
      </c>
      <c r="X961" t="n">
        <v>2.91</v>
      </c>
      <c r="Y961" t="n">
        <v>1</v>
      </c>
      <c r="Z961" t="n">
        <v>10</v>
      </c>
    </row>
    <row r="962">
      <c r="A962" t="n">
        <v>2</v>
      </c>
      <c r="B962" t="n">
        <v>150</v>
      </c>
      <c r="C962" t="inlineStr">
        <is>
          <t xml:space="preserve">CONCLUIDO	</t>
        </is>
      </c>
      <c r="D962" t="n">
        <v>4.5677</v>
      </c>
      <c r="E962" t="n">
        <v>21.89</v>
      </c>
      <c r="F962" t="n">
        <v>12.67</v>
      </c>
      <c r="G962" t="n">
        <v>6.79</v>
      </c>
      <c r="H962" t="n">
        <v>0.09</v>
      </c>
      <c r="I962" t="n">
        <v>112</v>
      </c>
      <c r="J962" t="n">
        <v>297.7</v>
      </c>
      <c r="K962" t="n">
        <v>61.82</v>
      </c>
      <c r="L962" t="n">
        <v>1.5</v>
      </c>
      <c r="M962" t="n">
        <v>110</v>
      </c>
      <c r="N962" t="n">
        <v>84.37</v>
      </c>
      <c r="O962" t="n">
        <v>36949.99</v>
      </c>
      <c r="P962" t="n">
        <v>232.54</v>
      </c>
      <c r="Q962" t="n">
        <v>198.04</v>
      </c>
      <c r="R962" t="n">
        <v>98.23999999999999</v>
      </c>
      <c r="S962" t="n">
        <v>25.4</v>
      </c>
      <c r="T962" t="n">
        <v>35057.83</v>
      </c>
      <c r="U962" t="n">
        <v>0.26</v>
      </c>
      <c r="V962" t="n">
        <v>0.73</v>
      </c>
      <c r="W962" t="n">
        <v>3.12</v>
      </c>
      <c r="X962" t="n">
        <v>2.27</v>
      </c>
      <c r="Y962" t="n">
        <v>1</v>
      </c>
      <c r="Z962" t="n">
        <v>10</v>
      </c>
    </row>
    <row r="963">
      <c r="A963" t="n">
        <v>3</v>
      </c>
      <c r="B963" t="n">
        <v>150</v>
      </c>
      <c r="C963" t="inlineStr">
        <is>
          <t xml:space="preserve">CONCLUIDO	</t>
        </is>
      </c>
      <c r="D963" t="n">
        <v>4.8747</v>
      </c>
      <c r="E963" t="n">
        <v>20.51</v>
      </c>
      <c r="F963" t="n">
        <v>12.29</v>
      </c>
      <c r="G963" t="n">
        <v>7.85</v>
      </c>
      <c r="H963" t="n">
        <v>0.1</v>
      </c>
      <c r="I963" t="n">
        <v>94</v>
      </c>
      <c r="J963" t="n">
        <v>298.22</v>
      </c>
      <c r="K963" t="n">
        <v>61.82</v>
      </c>
      <c r="L963" t="n">
        <v>1.75</v>
      </c>
      <c r="M963" t="n">
        <v>92</v>
      </c>
      <c r="N963" t="n">
        <v>84.65000000000001</v>
      </c>
      <c r="O963" t="n">
        <v>37014.39</v>
      </c>
      <c r="P963" t="n">
        <v>225.62</v>
      </c>
      <c r="Q963" t="n">
        <v>197.93</v>
      </c>
      <c r="R963" t="n">
        <v>86.68000000000001</v>
      </c>
      <c r="S963" t="n">
        <v>25.4</v>
      </c>
      <c r="T963" t="n">
        <v>29368.35</v>
      </c>
      <c r="U963" t="n">
        <v>0.29</v>
      </c>
      <c r="V963" t="n">
        <v>0.76</v>
      </c>
      <c r="W963" t="n">
        <v>3.09</v>
      </c>
      <c r="X963" t="n">
        <v>1.9</v>
      </c>
      <c r="Y963" t="n">
        <v>1</v>
      </c>
      <c r="Z963" t="n">
        <v>10</v>
      </c>
    </row>
    <row r="964">
      <c r="A964" t="n">
        <v>4</v>
      </c>
      <c r="B964" t="n">
        <v>150</v>
      </c>
      <c r="C964" t="inlineStr">
        <is>
          <t xml:space="preserve">CONCLUIDO	</t>
        </is>
      </c>
      <c r="D964" t="n">
        <v>5.1457</v>
      </c>
      <c r="E964" t="n">
        <v>19.43</v>
      </c>
      <c r="F964" t="n">
        <v>11.99</v>
      </c>
      <c r="G964" t="n">
        <v>8.99</v>
      </c>
      <c r="H964" t="n">
        <v>0.12</v>
      </c>
      <c r="I964" t="n">
        <v>80</v>
      </c>
      <c r="J964" t="n">
        <v>298.74</v>
      </c>
      <c r="K964" t="n">
        <v>61.82</v>
      </c>
      <c r="L964" t="n">
        <v>2</v>
      </c>
      <c r="M964" t="n">
        <v>78</v>
      </c>
      <c r="N964" t="n">
        <v>84.92</v>
      </c>
      <c r="O964" t="n">
        <v>37078.91</v>
      </c>
      <c r="P964" t="n">
        <v>220.09</v>
      </c>
      <c r="Q964" t="n">
        <v>197.9</v>
      </c>
      <c r="R964" t="n">
        <v>77.41</v>
      </c>
      <c r="S964" t="n">
        <v>25.4</v>
      </c>
      <c r="T964" t="n">
        <v>24800.57</v>
      </c>
      <c r="U964" t="n">
        <v>0.33</v>
      </c>
      <c r="V964" t="n">
        <v>0.78</v>
      </c>
      <c r="W964" t="n">
        <v>3.06</v>
      </c>
      <c r="X964" t="n">
        <v>1.6</v>
      </c>
      <c r="Y964" t="n">
        <v>1</v>
      </c>
      <c r="Z964" t="n">
        <v>10</v>
      </c>
    </row>
    <row r="965">
      <c r="A965" t="n">
        <v>5</v>
      </c>
      <c r="B965" t="n">
        <v>150</v>
      </c>
      <c r="C965" t="inlineStr">
        <is>
          <t xml:space="preserve">CONCLUIDO	</t>
        </is>
      </c>
      <c r="D965" t="n">
        <v>5.3493</v>
      </c>
      <c r="E965" t="n">
        <v>18.69</v>
      </c>
      <c r="F965" t="n">
        <v>11.81</v>
      </c>
      <c r="G965" t="n">
        <v>10.12</v>
      </c>
      <c r="H965" t="n">
        <v>0.13</v>
      </c>
      <c r="I965" t="n">
        <v>70</v>
      </c>
      <c r="J965" t="n">
        <v>299.26</v>
      </c>
      <c r="K965" t="n">
        <v>61.82</v>
      </c>
      <c r="L965" t="n">
        <v>2.25</v>
      </c>
      <c r="M965" t="n">
        <v>68</v>
      </c>
      <c r="N965" t="n">
        <v>85.19</v>
      </c>
      <c r="O965" t="n">
        <v>37143.54</v>
      </c>
      <c r="P965" t="n">
        <v>216.71</v>
      </c>
      <c r="Q965" t="n">
        <v>197.92</v>
      </c>
      <c r="R965" t="n">
        <v>71.34</v>
      </c>
      <c r="S965" t="n">
        <v>25.4</v>
      </c>
      <c r="T965" t="n">
        <v>21814.76</v>
      </c>
      <c r="U965" t="n">
        <v>0.36</v>
      </c>
      <c r="V965" t="n">
        <v>0.79</v>
      </c>
      <c r="W965" t="n">
        <v>3.06</v>
      </c>
      <c r="X965" t="n">
        <v>1.41</v>
      </c>
      <c r="Y965" t="n">
        <v>1</v>
      </c>
      <c r="Z965" t="n">
        <v>10</v>
      </c>
    </row>
    <row r="966">
      <c r="A966" t="n">
        <v>6</v>
      </c>
      <c r="B966" t="n">
        <v>150</v>
      </c>
      <c r="C966" t="inlineStr">
        <is>
          <t xml:space="preserve">CONCLUIDO	</t>
        </is>
      </c>
      <c r="D966" t="n">
        <v>5.5116</v>
      </c>
      <c r="E966" t="n">
        <v>18.14</v>
      </c>
      <c r="F966" t="n">
        <v>11.65</v>
      </c>
      <c r="G966" t="n">
        <v>11.09</v>
      </c>
      <c r="H966" t="n">
        <v>0.15</v>
      </c>
      <c r="I966" t="n">
        <v>63</v>
      </c>
      <c r="J966" t="n">
        <v>299.79</v>
      </c>
      <c r="K966" t="n">
        <v>61.82</v>
      </c>
      <c r="L966" t="n">
        <v>2.5</v>
      </c>
      <c r="M966" t="n">
        <v>61</v>
      </c>
      <c r="N966" t="n">
        <v>85.47</v>
      </c>
      <c r="O966" t="n">
        <v>37208.42</v>
      </c>
      <c r="P966" t="n">
        <v>213.77</v>
      </c>
      <c r="Q966" t="n">
        <v>197.9</v>
      </c>
      <c r="R966" t="n">
        <v>66.38</v>
      </c>
      <c r="S966" t="n">
        <v>25.4</v>
      </c>
      <c r="T966" t="n">
        <v>19371.48</v>
      </c>
      <c r="U966" t="n">
        <v>0.38</v>
      </c>
      <c r="V966" t="n">
        <v>0.8</v>
      </c>
      <c r="W966" t="n">
        <v>3.04</v>
      </c>
      <c r="X966" t="n">
        <v>1.25</v>
      </c>
      <c r="Y966" t="n">
        <v>1</v>
      </c>
      <c r="Z966" t="n">
        <v>10</v>
      </c>
    </row>
    <row r="967">
      <c r="A967" t="n">
        <v>7</v>
      </c>
      <c r="B967" t="n">
        <v>150</v>
      </c>
      <c r="C967" t="inlineStr">
        <is>
          <t xml:space="preserve">CONCLUIDO	</t>
        </is>
      </c>
      <c r="D967" t="n">
        <v>5.6722</v>
      </c>
      <c r="E967" t="n">
        <v>17.63</v>
      </c>
      <c r="F967" t="n">
        <v>11.52</v>
      </c>
      <c r="G967" t="n">
        <v>12.34</v>
      </c>
      <c r="H967" t="n">
        <v>0.16</v>
      </c>
      <c r="I967" t="n">
        <v>56</v>
      </c>
      <c r="J967" t="n">
        <v>300.32</v>
      </c>
      <c r="K967" t="n">
        <v>61.82</v>
      </c>
      <c r="L967" t="n">
        <v>2.75</v>
      </c>
      <c r="M967" t="n">
        <v>54</v>
      </c>
      <c r="N967" t="n">
        <v>85.73999999999999</v>
      </c>
      <c r="O967" t="n">
        <v>37273.29</v>
      </c>
      <c r="P967" t="n">
        <v>211.47</v>
      </c>
      <c r="Q967" t="n">
        <v>197.92</v>
      </c>
      <c r="R967" t="n">
        <v>62.45</v>
      </c>
      <c r="S967" t="n">
        <v>25.4</v>
      </c>
      <c r="T967" t="n">
        <v>17439.47</v>
      </c>
      <c r="U967" t="n">
        <v>0.41</v>
      </c>
      <c r="V967" t="n">
        <v>0.8100000000000001</v>
      </c>
      <c r="W967" t="n">
        <v>3.03</v>
      </c>
      <c r="X967" t="n">
        <v>1.13</v>
      </c>
      <c r="Y967" t="n">
        <v>1</v>
      </c>
      <c r="Z967" t="n">
        <v>10</v>
      </c>
    </row>
    <row r="968">
      <c r="A968" t="n">
        <v>8</v>
      </c>
      <c r="B968" t="n">
        <v>150</v>
      </c>
      <c r="C968" t="inlineStr">
        <is>
          <t xml:space="preserve">CONCLUIDO	</t>
        </is>
      </c>
      <c r="D968" t="n">
        <v>5.7997</v>
      </c>
      <c r="E968" t="n">
        <v>17.24</v>
      </c>
      <c r="F968" t="n">
        <v>11.41</v>
      </c>
      <c r="G968" t="n">
        <v>13.43</v>
      </c>
      <c r="H968" t="n">
        <v>0.18</v>
      </c>
      <c r="I968" t="n">
        <v>51</v>
      </c>
      <c r="J968" t="n">
        <v>300.84</v>
      </c>
      <c r="K968" t="n">
        <v>61.82</v>
      </c>
      <c r="L968" t="n">
        <v>3</v>
      </c>
      <c r="M968" t="n">
        <v>49</v>
      </c>
      <c r="N968" t="n">
        <v>86.02</v>
      </c>
      <c r="O968" t="n">
        <v>37338.27</v>
      </c>
      <c r="P968" t="n">
        <v>209.48</v>
      </c>
      <c r="Q968" t="n">
        <v>198.02</v>
      </c>
      <c r="R968" t="n">
        <v>59.19</v>
      </c>
      <c r="S968" t="n">
        <v>25.4</v>
      </c>
      <c r="T968" t="n">
        <v>15837.35</v>
      </c>
      <c r="U968" t="n">
        <v>0.43</v>
      </c>
      <c r="V968" t="n">
        <v>0.82</v>
      </c>
      <c r="W968" t="n">
        <v>3.02</v>
      </c>
      <c r="X968" t="n">
        <v>1.02</v>
      </c>
      <c r="Y968" t="n">
        <v>1</v>
      </c>
      <c r="Z968" t="n">
        <v>10</v>
      </c>
    </row>
    <row r="969">
      <c r="A969" t="n">
        <v>9</v>
      </c>
      <c r="B969" t="n">
        <v>150</v>
      </c>
      <c r="C969" t="inlineStr">
        <is>
          <t xml:space="preserve">CONCLUIDO	</t>
        </is>
      </c>
      <c r="D969" t="n">
        <v>5.9132</v>
      </c>
      <c r="E969" t="n">
        <v>16.91</v>
      </c>
      <c r="F969" t="n">
        <v>11.3</v>
      </c>
      <c r="G969" t="n">
        <v>14.43</v>
      </c>
      <c r="H969" t="n">
        <v>0.19</v>
      </c>
      <c r="I969" t="n">
        <v>47</v>
      </c>
      <c r="J969" t="n">
        <v>301.37</v>
      </c>
      <c r="K969" t="n">
        <v>61.82</v>
      </c>
      <c r="L969" t="n">
        <v>3.25</v>
      </c>
      <c r="M969" t="n">
        <v>45</v>
      </c>
      <c r="N969" t="n">
        <v>86.3</v>
      </c>
      <c r="O969" t="n">
        <v>37403.38</v>
      </c>
      <c r="P969" t="n">
        <v>207.51</v>
      </c>
      <c r="Q969" t="n">
        <v>197.84</v>
      </c>
      <c r="R969" t="n">
        <v>55.82</v>
      </c>
      <c r="S969" t="n">
        <v>25.4</v>
      </c>
      <c r="T969" t="n">
        <v>14171.97</v>
      </c>
      <c r="U969" t="n">
        <v>0.45</v>
      </c>
      <c r="V969" t="n">
        <v>0.82</v>
      </c>
      <c r="W969" t="n">
        <v>3.01</v>
      </c>
      <c r="X969" t="n">
        <v>0.91</v>
      </c>
      <c r="Y969" t="n">
        <v>1</v>
      </c>
      <c r="Z969" t="n">
        <v>10</v>
      </c>
    </row>
    <row r="970">
      <c r="A970" t="n">
        <v>10</v>
      </c>
      <c r="B970" t="n">
        <v>150</v>
      </c>
      <c r="C970" t="inlineStr">
        <is>
          <t xml:space="preserve">CONCLUIDO	</t>
        </is>
      </c>
      <c r="D970" t="n">
        <v>5.9921</v>
      </c>
      <c r="E970" t="n">
        <v>16.69</v>
      </c>
      <c r="F970" t="n">
        <v>11.25</v>
      </c>
      <c r="G970" t="n">
        <v>15.34</v>
      </c>
      <c r="H970" t="n">
        <v>0.21</v>
      </c>
      <c r="I970" t="n">
        <v>44</v>
      </c>
      <c r="J970" t="n">
        <v>301.9</v>
      </c>
      <c r="K970" t="n">
        <v>61.82</v>
      </c>
      <c r="L970" t="n">
        <v>3.5</v>
      </c>
      <c r="M970" t="n">
        <v>42</v>
      </c>
      <c r="N970" t="n">
        <v>86.58</v>
      </c>
      <c r="O970" t="n">
        <v>37468.6</v>
      </c>
      <c r="P970" t="n">
        <v>206.44</v>
      </c>
      <c r="Q970" t="n">
        <v>197.83</v>
      </c>
      <c r="R970" t="n">
        <v>53.96</v>
      </c>
      <c r="S970" t="n">
        <v>25.4</v>
      </c>
      <c r="T970" t="n">
        <v>13258.54</v>
      </c>
      <c r="U970" t="n">
        <v>0.47</v>
      </c>
      <c r="V970" t="n">
        <v>0.83</v>
      </c>
      <c r="W970" t="n">
        <v>3.01</v>
      </c>
      <c r="X970" t="n">
        <v>0.85</v>
      </c>
      <c r="Y970" t="n">
        <v>1</v>
      </c>
      <c r="Z970" t="n">
        <v>10</v>
      </c>
    </row>
    <row r="971">
      <c r="A971" t="n">
        <v>11</v>
      </c>
      <c r="B971" t="n">
        <v>150</v>
      </c>
      <c r="C971" t="inlineStr">
        <is>
          <t xml:space="preserve">CONCLUIDO	</t>
        </is>
      </c>
      <c r="D971" t="n">
        <v>6.0717</v>
      </c>
      <c r="E971" t="n">
        <v>16.47</v>
      </c>
      <c r="F971" t="n">
        <v>11.19</v>
      </c>
      <c r="G971" t="n">
        <v>16.38</v>
      </c>
      <c r="H971" t="n">
        <v>0.22</v>
      </c>
      <c r="I971" t="n">
        <v>41</v>
      </c>
      <c r="J971" t="n">
        <v>302.43</v>
      </c>
      <c r="K971" t="n">
        <v>61.82</v>
      </c>
      <c r="L971" t="n">
        <v>3.75</v>
      </c>
      <c r="M971" t="n">
        <v>39</v>
      </c>
      <c r="N971" t="n">
        <v>86.86</v>
      </c>
      <c r="O971" t="n">
        <v>37533.94</v>
      </c>
      <c r="P971" t="n">
        <v>205.55</v>
      </c>
      <c r="Q971" t="n">
        <v>197.81</v>
      </c>
      <c r="R971" t="n">
        <v>52.33</v>
      </c>
      <c r="S971" t="n">
        <v>25.4</v>
      </c>
      <c r="T971" t="n">
        <v>12455.15</v>
      </c>
      <c r="U971" t="n">
        <v>0.49</v>
      </c>
      <c r="V971" t="n">
        <v>0.83</v>
      </c>
      <c r="W971" t="n">
        <v>3.01</v>
      </c>
      <c r="X971" t="n">
        <v>0.8</v>
      </c>
      <c r="Y971" t="n">
        <v>1</v>
      </c>
      <c r="Z971" t="n">
        <v>10</v>
      </c>
    </row>
    <row r="972">
      <c r="A972" t="n">
        <v>12</v>
      </c>
      <c r="B972" t="n">
        <v>150</v>
      </c>
      <c r="C972" t="inlineStr">
        <is>
          <t xml:space="preserve">CONCLUIDO	</t>
        </is>
      </c>
      <c r="D972" t="n">
        <v>6.1572</v>
      </c>
      <c r="E972" t="n">
        <v>16.24</v>
      </c>
      <c r="F972" t="n">
        <v>11.13</v>
      </c>
      <c r="G972" t="n">
        <v>17.58</v>
      </c>
      <c r="H972" t="n">
        <v>0.24</v>
      </c>
      <c r="I972" t="n">
        <v>38</v>
      </c>
      <c r="J972" t="n">
        <v>302.96</v>
      </c>
      <c r="K972" t="n">
        <v>61.82</v>
      </c>
      <c r="L972" t="n">
        <v>4</v>
      </c>
      <c r="M972" t="n">
        <v>36</v>
      </c>
      <c r="N972" t="n">
        <v>87.14</v>
      </c>
      <c r="O972" t="n">
        <v>37599.4</v>
      </c>
      <c r="P972" t="n">
        <v>204.39</v>
      </c>
      <c r="Q972" t="n">
        <v>197.85</v>
      </c>
      <c r="R972" t="n">
        <v>50.42</v>
      </c>
      <c r="S972" t="n">
        <v>25.4</v>
      </c>
      <c r="T972" t="n">
        <v>11517.55</v>
      </c>
      <c r="U972" t="n">
        <v>0.5</v>
      </c>
      <c r="V972" t="n">
        <v>0.84</v>
      </c>
      <c r="W972" t="n">
        <v>3</v>
      </c>
      <c r="X972" t="n">
        <v>0.74</v>
      </c>
      <c r="Y972" t="n">
        <v>1</v>
      </c>
      <c r="Z972" t="n">
        <v>10</v>
      </c>
    </row>
    <row r="973">
      <c r="A973" t="n">
        <v>13</v>
      </c>
      <c r="B973" t="n">
        <v>150</v>
      </c>
      <c r="C973" t="inlineStr">
        <is>
          <t xml:space="preserve">CONCLUIDO	</t>
        </is>
      </c>
      <c r="D973" t="n">
        <v>6.2144</v>
      </c>
      <c r="E973" t="n">
        <v>16.09</v>
      </c>
      <c r="F973" t="n">
        <v>11.09</v>
      </c>
      <c r="G973" t="n">
        <v>18.49</v>
      </c>
      <c r="H973" t="n">
        <v>0.25</v>
      </c>
      <c r="I973" t="n">
        <v>36</v>
      </c>
      <c r="J973" t="n">
        <v>303.49</v>
      </c>
      <c r="K973" t="n">
        <v>61.82</v>
      </c>
      <c r="L973" t="n">
        <v>4.25</v>
      </c>
      <c r="M973" t="n">
        <v>34</v>
      </c>
      <c r="N973" t="n">
        <v>87.42</v>
      </c>
      <c r="O973" t="n">
        <v>37664.98</v>
      </c>
      <c r="P973" t="n">
        <v>203.71</v>
      </c>
      <c r="Q973" t="n">
        <v>197.81</v>
      </c>
      <c r="R973" t="n">
        <v>48.84</v>
      </c>
      <c r="S973" t="n">
        <v>25.4</v>
      </c>
      <c r="T973" t="n">
        <v>10733.96</v>
      </c>
      <c r="U973" t="n">
        <v>0.52</v>
      </c>
      <c r="V973" t="n">
        <v>0.84</v>
      </c>
      <c r="W973" t="n">
        <v>3.01</v>
      </c>
      <c r="X973" t="n">
        <v>0.7</v>
      </c>
      <c r="Y973" t="n">
        <v>1</v>
      </c>
      <c r="Z973" t="n">
        <v>10</v>
      </c>
    </row>
    <row r="974">
      <c r="A974" t="n">
        <v>14</v>
      </c>
      <c r="B974" t="n">
        <v>150</v>
      </c>
      <c r="C974" t="inlineStr">
        <is>
          <t xml:space="preserve">CONCLUIDO	</t>
        </is>
      </c>
      <c r="D974" t="n">
        <v>6.2678</v>
      </c>
      <c r="E974" t="n">
        <v>15.95</v>
      </c>
      <c r="F974" t="n">
        <v>11.07</v>
      </c>
      <c r="G974" t="n">
        <v>19.53</v>
      </c>
      <c r="H974" t="n">
        <v>0.26</v>
      </c>
      <c r="I974" t="n">
        <v>34</v>
      </c>
      <c r="J974" t="n">
        <v>304.03</v>
      </c>
      <c r="K974" t="n">
        <v>61.82</v>
      </c>
      <c r="L974" t="n">
        <v>4.5</v>
      </c>
      <c r="M974" t="n">
        <v>32</v>
      </c>
      <c r="N974" t="n">
        <v>87.7</v>
      </c>
      <c r="O974" t="n">
        <v>37730.68</v>
      </c>
      <c r="P974" t="n">
        <v>203.2</v>
      </c>
      <c r="Q974" t="n">
        <v>197.82</v>
      </c>
      <c r="R974" t="n">
        <v>48.38</v>
      </c>
      <c r="S974" t="n">
        <v>25.4</v>
      </c>
      <c r="T974" t="n">
        <v>10514.35</v>
      </c>
      <c r="U974" t="n">
        <v>0.52</v>
      </c>
      <c r="V974" t="n">
        <v>0.84</v>
      </c>
      <c r="W974" t="n">
        <v>3</v>
      </c>
      <c r="X974" t="n">
        <v>0.68</v>
      </c>
      <c r="Y974" t="n">
        <v>1</v>
      </c>
      <c r="Z974" t="n">
        <v>10</v>
      </c>
    </row>
    <row r="975">
      <c r="A975" t="n">
        <v>15</v>
      </c>
      <c r="B975" t="n">
        <v>150</v>
      </c>
      <c r="C975" t="inlineStr">
        <is>
          <t xml:space="preserve">CONCLUIDO	</t>
        </is>
      </c>
      <c r="D975" t="n">
        <v>6.3283</v>
      </c>
      <c r="E975" t="n">
        <v>15.8</v>
      </c>
      <c r="F975" t="n">
        <v>11.03</v>
      </c>
      <c r="G975" t="n">
        <v>20.68</v>
      </c>
      <c r="H975" t="n">
        <v>0.28</v>
      </c>
      <c r="I975" t="n">
        <v>32</v>
      </c>
      <c r="J975" t="n">
        <v>304.56</v>
      </c>
      <c r="K975" t="n">
        <v>61.82</v>
      </c>
      <c r="L975" t="n">
        <v>4.75</v>
      </c>
      <c r="M975" t="n">
        <v>30</v>
      </c>
      <c r="N975" t="n">
        <v>87.98999999999999</v>
      </c>
      <c r="O975" t="n">
        <v>37796.51</v>
      </c>
      <c r="P975" t="n">
        <v>202.48</v>
      </c>
      <c r="Q975" t="n">
        <v>197.81</v>
      </c>
      <c r="R975" t="n">
        <v>47.3</v>
      </c>
      <c r="S975" t="n">
        <v>25.4</v>
      </c>
      <c r="T975" t="n">
        <v>9984.73</v>
      </c>
      <c r="U975" t="n">
        <v>0.54</v>
      </c>
      <c r="V975" t="n">
        <v>0.84</v>
      </c>
      <c r="W975" t="n">
        <v>2.99</v>
      </c>
      <c r="X975" t="n">
        <v>0.64</v>
      </c>
      <c r="Y975" t="n">
        <v>1</v>
      </c>
      <c r="Z975" t="n">
        <v>10</v>
      </c>
    </row>
    <row r="976">
      <c r="A976" t="n">
        <v>16</v>
      </c>
      <c r="B976" t="n">
        <v>150</v>
      </c>
      <c r="C976" t="inlineStr">
        <is>
          <t xml:space="preserve">CONCLUIDO	</t>
        </is>
      </c>
      <c r="D976" t="n">
        <v>6.395</v>
      </c>
      <c r="E976" t="n">
        <v>15.64</v>
      </c>
      <c r="F976" t="n">
        <v>10.97</v>
      </c>
      <c r="G976" t="n">
        <v>21.95</v>
      </c>
      <c r="H976" t="n">
        <v>0.29</v>
      </c>
      <c r="I976" t="n">
        <v>30</v>
      </c>
      <c r="J976" t="n">
        <v>305.09</v>
      </c>
      <c r="K976" t="n">
        <v>61.82</v>
      </c>
      <c r="L976" t="n">
        <v>5</v>
      </c>
      <c r="M976" t="n">
        <v>28</v>
      </c>
      <c r="N976" t="n">
        <v>88.27</v>
      </c>
      <c r="O976" t="n">
        <v>37862.45</v>
      </c>
      <c r="P976" t="n">
        <v>201.54</v>
      </c>
      <c r="Q976" t="n">
        <v>197.81</v>
      </c>
      <c r="R976" t="n">
        <v>45.61</v>
      </c>
      <c r="S976" t="n">
        <v>25.4</v>
      </c>
      <c r="T976" t="n">
        <v>9152.290000000001</v>
      </c>
      <c r="U976" t="n">
        <v>0.5600000000000001</v>
      </c>
      <c r="V976" t="n">
        <v>0.85</v>
      </c>
      <c r="W976" t="n">
        <v>2.99</v>
      </c>
      <c r="X976" t="n">
        <v>0.58</v>
      </c>
      <c r="Y976" t="n">
        <v>1</v>
      </c>
      <c r="Z976" t="n">
        <v>10</v>
      </c>
    </row>
    <row r="977">
      <c r="A977" t="n">
        <v>17</v>
      </c>
      <c r="B977" t="n">
        <v>150</v>
      </c>
      <c r="C977" t="inlineStr">
        <is>
          <t xml:space="preserve">CONCLUIDO	</t>
        </is>
      </c>
      <c r="D977" t="n">
        <v>6.4224</v>
      </c>
      <c r="E977" t="n">
        <v>15.57</v>
      </c>
      <c r="F977" t="n">
        <v>10.96</v>
      </c>
      <c r="G977" t="n">
        <v>22.68</v>
      </c>
      <c r="H977" t="n">
        <v>0.31</v>
      </c>
      <c r="I977" t="n">
        <v>29</v>
      </c>
      <c r="J977" t="n">
        <v>305.63</v>
      </c>
      <c r="K977" t="n">
        <v>61.82</v>
      </c>
      <c r="L977" t="n">
        <v>5.25</v>
      </c>
      <c r="M977" t="n">
        <v>27</v>
      </c>
      <c r="N977" t="n">
        <v>88.56</v>
      </c>
      <c r="O977" t="n">
        <v>37928.52</v>
      </c>
      <c r="P977" t="n">
        <v>201.34</v>
      </c>
      <c r="Q977" t="n">
        <v>197.82</v>
      </c>
      <c r="R977" t="n">
        <v>45.19</v>
      </c>
      <c r="S977" t="n">
        <v>25.4</v>
      </c>
      <c r="T977" t="n">
        <v>8944.33</v>
      </c>
      <c r="U977" t="n">
        <v>0.5600000000000001</v>
      </c>
      <c r="V977" t="n">
        <v>0.85</v>
      </c>
      <c r="W977" t="n">
        <v>2.98</v>
      </c>
      <c r="X977" t="n">
        <v>0.57</v>
      </c>
      <c r="Y977" t="n">
        <v>1</v>
      </c>
      <c r="Z977" t="n">
        <v>10</v>
      </c>
    </row>
    <row r="978">
      <c r="A978" t="n">
        <v>18</v>
      </c>
      <c r="B978" t="n">
        <v>150</v>
      </c>
      <c r="C978" t="inlineStr">
        <is>
          <t xml:space="preserve">CONCLUIDO	</t>
        </is>
      </c>
      <c r="D978" t="n">
        <v>6.4594</v>
      </c>
      <c r="E978" t="n">
        <v>15.48</v>
      </c>
      <c r="F978" t="n">
        <v>10.93</v>
      </c>
      <c r="G978" t="n">
        <v>23.42</v>
      </c>
      <c r="H978" t="n">
        <v>0.32</v>
      </c>
      <c r="I978" t="n">
        <v>28</v>
      </c>
      <c r="J978" t="n">
        <v>306.17</v>
      </c>
      <c r="K978" t="n">
        <v>61.82</v>
      </c>
      <c r="L978" t="n">
        <v>5.5</v>
      </c>
      <c r="M978" t="n">
        <v>26</v>
      </c>
      <c r="N978" t="n">
        <v>88.84</v>
      </c>
      <c r="O978" t="n">
        <v>37994.72</v>
      </c>
      <c r="P978" t="n">
        <v>200.73</v>
      </c>
      <c r="Q978" t="n">
        <v>197.84</v>
      </c>
      <c r="R978" t="n">
        <v>44.15</v>
      </c>
      <c r="S978" t="n">
        <v>25.4</v>
      </c>
      <c r="T978" t="n">
        <v>8428.959999999999</v>
      </c>
      <c r="U978" t="n">
        <v>0.58</v>
      </c>
      <c r="V978" t="n">
        <v>0.85</v>
      </c>
      <c r="W978" t="n">
        <v>2.98</v>
      </c>
      <c r="X978" t="n">
        <v>0.54</v>
      </c>
      <c r="Y978" t="n">
        <v>1</v>
      </c>
      <c r="Z978" t="n">
        <v>10</v>
      </c>
    </row>
    <row r="979">
      <c r="A979" t="n">
        <v>19</v>
      </c>
      <c r="B979" t="n">
        <v>150</v>
      </c>
      <c r="C979" t="inlineStr">
        <is>
          <t xml:space="preserve">CONCLUIDO	</t>
        </is>
      </c>
      <c r="D979" t="n">
        <v>6.518</v>
      </c>
      <c r="E979" t="n">
        <v>15.34</v>
      </c>
      <c r="F979" t="n">
        <v>10.9</v>
      </c>
      <c r="G979" t="n">
        <v>25.16</v>
      </c>
      <c r="H979" t="n">
        <v>0.33</v>
      </c>
      <c r="I979" t="n">
        <v>26</v>
      </c>
      <c r="J979" t="n">
        <v>306.7</v>
      </c>
      <c r="K979" t="n">
        <v>61.82</v>
      </c>
      <c r="L979" t="n">
        <v>5.75</v>
      </c>
      <c r="M979" t="n">
        <v>24</v>
      </c>
      <c r="N979" t="n">
        <v>89.13</v>
      </c>
      <c r="O979" t="n">
        <v>38061.04</v>
      </c>
      <c r="P979" t="n">
        <v>200.2</v>
      </c>
      <c r="Q979" t="n">
        <v>197.87</v>
      </c>
      <c r="R979" t="n">
        <v>43.28</v>
      </c>
      <c r="S979" t="n">
        <v>25.4</v>
      </c>
      <c r="T979" t="n">
        <v>8006.99</v>
      </c>
      <c r="U979" t="n">
        <v>0.59</v>
      </c>
      <c r="V979" t="n">
        <v>0.85</v>
      </c>
      <c r="W979" t="n">
        <v>2.98</v>
      </c>
      <c r="X979" t="n">
        <v>0.51</v>
      </c>
      <c r="Y979" t="n">
        <v>1</v>
      </c>
      <c r="Z979" t="n">
        <v>10</v>
      </c>
    </row>
    <row r="980">
      <c r="A980" t="n">
        <v>20</v>
      </c>
      <c r="B980" t="n">
        <v>150</v>
      </c>
      <c r="C980" t="inlineStr">
        <is>
          <t xml:space="preserve">CONCLUIDO	</t>
        </is>
      </c>
      <c r="D980" t="n">
        <v>6.5503</v>
      </c>
      <c r="E980" t="n">
        <v>15.27</v>
      </c>
      <c r="F980" t="n">
        <v>10.88</v>
      </c>
      <c r="G980" t="n">
        <v>26.11</v>
      </c>
      <c r="H980" t="n">
        <v>0.35</v>
      </c>
      <c r="I980" t="n">
        <v>25</v>
      </c>
      <c r="J980" t="n">
        <v>307.24</v>
      </c>
      <c r="K980" t="n">
        <v>61.82</v>
      </c>
      <c r="L980" t="n">
        <v>6</v>
      </c>
      <c r="M980" t="n">
        <v>23</v>
      </c>
      <c r="N980" t="n">
        <v>89.42</v>
      </c>
      <c r="O980" t="n">
        <v>38127.48</v>
      </c>
      <c r="P980" t="n">
        <v>199.88</v>
      </c>
      <c r="Q980" t="n">
        <v>197.89</v>
      </c>
      <c r="R980" t="n">
        <v>42.43</v>
      </c>
      <c r="S980" t="n">
        <v>25.4</v>
      </c>
      <c r="T980" t="n">
        <v>7587.31</v>
      </c>
      <c r="U980" t="n">
        <v>0.6</v>
      </c>
      <c r="V980" t="n">
        <v>0.86</v>
      </c>
      <c r="W980" t="n">
        <v>2.98</v>
      </c>
      <c r="X980" t="n">
        <v>0.49</v>
      </c>
      <c r="Y980" t="n">
        <v>1</v>
      </c>
      <c r="Z980" t="n">
        <v>10</v>
      </c>
    </row>
    <row r="981">
      <c r="A981" t="n">
        <v>21</v>
      </c>
      <c r="B981" t="n">
        <v>150</v>
      </c>
      <c r="C981" t="inlineStr">
        <is>
          <t xml:space="preserve">CONCLUIDO	</t>
        </is>
      </c>
      <c r="D981" t="n">
        <v>6.5904</v>
      </c>
      <c r="E981" t="n">
        <v>15.17</v>
      </c>
      <c r="F981" t="n">
        <v>10.84</v>
      </c>
      <c r="G981" t="n">
        <v>27.11</v>
      </c>
      <c r="H981" t="n">
        <v>0.36</v>
      </c>
      <c r="I981" t="n">
        <v>24</v>
      </c>
      <c r="J981" t="n">
        <v>307.78</v>
      </c>
      <c r="K981" t="n">
        <v>61.82</v>
      </c>
      <c r="L981" t="n">
        <v>6.25</v>
      </c>
      <c r="M981" t="n">
        <v>22</v>
      </c>
      <c r="N981" t="n">
        <v>89.70999999999999</v>
      </c>
      <c r="O981" t="n">
        <v>38194.05</v>
      </c>
      <c r="P981" t="n">
        <v>199.19</v>
      </c>
      <c r="Q981" t="n">
        <v>197.77</v>
      </c>
      <c r="R981" t="n">
        <v>41.29</v>
      </c>
      <c r="S981" t="n">
        <v>25.4</v>
      </c>
      <c r="T981" t="n">
        <v>7019.42</v>
      </c>
      <c r="U981" t="n">
        <v>0.62</v>
      </c>
      <c r="V981" t="n">
        <v>0.86</v>
      </c>
      <c r="W981" t="n">
        <v>2.98</v>
      </c>
      <c r="X981" t="n">
        <v>0.45</v>
      </c>
      <c r="Y981" t="n">
        <v>1</v>
      </c>
      <c r="Z981" t="n">
        <v>10</v>
      </c>
    </row>
    <row r="982">
      <c r="A982" t="n">
        <v>22</v>
      </c>
      <c r="B982" t="n">
        <v>150</v>
      </c>
      <c r="C982" t="inlineStr">
        <is>
          <t xml:space="preserve">CONCLUIDO	</t>
        </is>
      </c>
      <c r="D982" t="n">
        <v>6.6125</v>
      </c>
      <c r="E982" t="n">
        <v>15.12</v>
      </c>
      <c r="F982" t="n">
        <v>10.85</v>
      </c>
      <c r="G982" t="n">
        <v>28.3</v>
      </c>
      <c r="H982" t="n">
        <v>0.38</v>
      </c>
      <c r="I982" t="n">
        <v>23</v>
      </c>
      <c r="J982" t="n">
        <v>308.32</v>
      </c>
      <c r="K982" t="n">
        <v>61.82</v>
      </c>
      <c r="L982" t="n">
        <v>6.5</v>
      </c>
      <c r="M982" t="n">
        <v>21</v>
      </c>
      <c r="N982" t="n">
        <v>90</v>
      </c>
      <c r="O982" t="n">
        <v>38260.74</v>
      </c>
      <c r="P982" t="n">
        <v>199.25</v>
      </c>
      <c r="Q982" t="n">
        <v>197.75</v>
      </c>
      <c r="R982" t="n">
        <v>41.64</v>
      </c>
      <c r="S982" t="n">
        <v>25.4</v>
      </c>
      <c r="T982" t="n">
        <v>7200.73</v>
      </c>
      <c r="U982" t="n">
        <v>0.61</v>
      </c>
      <c r="V982" t="n">
        <v>0.86</v>
      </c>
      <c r="W982" t="n">
        <v>2.98</v>
      </c>
      <c r="X982" t="n">
        <v>0.46</v>
      </c>
      <c r="Y982" t="n">
        <v>1</v>
      </c>
      <c r="Z982" t="n">
        <v>10</v>
      </c>
    </row>
    <row r="983">
      <c r="A983" t="n">
        <v>23</v>
      </c>
      <c r="B983" t="n">
        <v>150</v>
      </c>
      <c r="C983" t="inlineStr">
        <is>
          <t xml:space="preserve">CONCLUIDO	</t>
        </is>
      </c>
      <c r="D983" t="n">
        <v>6.6207</v>
      </c>
      <c r="E983" t="n">
        <v>15.1</v>
      </c>
      <c r="F983" t="n">
        <v>10.83</v>
      </c>
      <c r="G983" t="n">
        <v>28.25</v>
      </c>
      <c r="H983" t="n">
        <v>0.39</v>
      </c>
      <c r="I983" t="n">
        <v>23</v>
      </c>
      <c r="J983" t="n">
        <v>308.86</v>
      </c>
      <c r="K983" t="n">
        <v>61.82</v>
      </c>
      <c r="L983" t="n">
        <v>6.75</v>
      </c>
      <c r="M983" t="n">
        <v>21</v>
      </c>
      <c r="N983" t="n">
        <v>90.29000000000001</v>
      </c>
      <c r="O983" t="n">
        <v>38327.57</v>
      </c>
      <c r="P983" t="n">
        <v>198.87</v>
      </c>
      <c r="Q983" t="n">
        <v>197.87</v>
      </c>
      <c r="R983" t="n">
        <v>40.97</v>
      </c>
      <c r="S983" t="n">
        <v>25.4</v>
      </c>
      <c r="T983" t="n">
        <v>6864.04</v>
      </c>
      <c r="U983" t="n">
        <v>0.62</v>
      </c>
      <c r="V983" t="n">
        <v>0.86</v>
      </c>
      <c r="W983" t="n">
        <v>2.98</v>
      </c>
      <c r="X983" t="n">
        <v>0.44</v>
      </c>
      <c r="Y983" t="n">
        <v>1</v>
      </c>
      <c r="Z983" t="n">
        <v>10</v>
      </c>
    </row>
    <row r="984">
      <c r="A984" t="n">
        <v>24</v>
      </c>
      <c r="B984" t="n">
        <v>150</v>
      </c>
      <c r="C984" t="inlineStr">
        <is>
          <t xml:space="preserve">CONCLUIDO	</t>
        </is>
      </c>
      <c r="D984" t="n">
        <v>6.6519</v>
      </c>
      <c r="E984" t="n">
        <v>15.03</v>
      </c>
      <c r="F984" t="n">
        <v>10.81</v>
      </c>
      <c r="G984" t="n">
        <v>29.49</v>
      </c>
      <c r="H984" t="n">
        <v>0.4</v>
      </c>
      <c r="I984" t="n">
        <v>22</v>
      </c>
      <c r="J984" t="n">
        <v>309.41</v>
      </c>
      <c r="K984" t="n">
        <v>61.82</v>
      </c>
      <c r="L984" t="n">
        <v>7</v>
      </c>
      <c r="M984" t="n">
        <v>20</v>
      </c>
      <c r="N984" t="n">
        <v>90.59</v>
      </c>
      <c r="O984" t="n">
        <v>38394.52</v>
      </c>
      <c r="P984" t="n">
        <v>198.72</v>
      </c>
      <c r="Q984" t="n">
        <v>197.81</v>
      </c>
      <c r="R984" t="n">
        <v>40.57</v>
      </c>
      <c r="S984" t="n">
        <v>25.4</v>
      </c>
      <c r="T984" t="n">
        <v>6670.17</v>
      </c>
      <c r="U984" t="n">
        <v>0.63</v>
      </c>
      <c r="V984" t="n">
        <v>0.86</v>
      </c>
      <c r="W984" t="n">
        <v>2.97</v>
      </c>
      <c r="X984" t="n">
        <v>0.42</v>
      </c>
      <c r="Y984" t="n">
        <v>1</v>
      </c>
      <c r="Z984" t="n">
        <v>10</v>
      </c>
    </row>
    <row r="985">
      <c r="A985" t="n">
        <v>25</v>
      </c>
      <c r="B985" t="n">
        <v>150</v>
      </c>
      <c r="C985" t="inlineStr">
        <is>
          <t xml:space="preserve">CONCLUIDO	</t>
        </is>
      </c>
      <c r="D985" t="n">
        <v>6.6842</v>
      </c>
      <c r="E985" t="n">
        <v>14.96</v>
      </c>
      <c r="F985" t="n">
        <v>10.8</v>
      </c>
      <c r="G985" t="n">
        <v>30.85</v>
      </c>
      <c r="H985" t="n">
        <v>0.42</v>
      </c>
      <c r="I985" t="n">
        <v>21</v>
      </c>
      <c r="J985" t="n">
        <v>309.95</v>
      </c>
      <c r="K985" t="n">
        <v>61.82</v>
      </c>
      <c r="L985" t="n">
        <v>7.25</v>
      </c>
      <c r="M985" t="n">
        <v>19</v>
      </c>
      <c r="N985" t="n">
        <v>90.88</v>
      </c>
      <c r="O985" t="n">
        <v>38461.6</v>
      </c>
      <c r="P985" t="n">
        <v>198.42</v>
      </c>
      <c r="Q985" t="n">
        <v>197.75</v>
      </c>
      <c r="R985" t="n">
        <v>40.1</v>
      </c>
      <c r="S985" t="n">
        <v>25.4</v>
      </c>
      <c r="T985" t="n">
        <v>6440.82</v>
      </c>
      <c r="U985" t="n">
        <v>0.63</v>
      </c>
      <c r="V985" t="n">
        <v>0.86</v>
      </c>
      <c r="W985" t="n">
        <v>2.97</v>
      </c>
      <c r="X985" t="n">
        <v>0.41</v>
      </c>
      <c r="Y985" t="n">
        <v>1</v>
      </c>
      <c r="Z985" t="n">
        <v>10</v>
      </c>
    </row>
    <row r="986">
      <c r="A986" t="n">
        <v>26</v>
      </c>
      <c r="B986" t="n">
        <v>150</v>
      </c>
      <c r="C986" t="inlineStr">
        <is>
          <t xml:space="preserve">CONCLUIDO	</t>
        </is>
      </c>
      <c r="D986" t="n">
        <v>6.7226</v>
      </c>
      <c r="E986" t="n">
        <v>14.88</v>
      </c>
      <c r="F986" t="n">
        <v>10.77</v>
      </c>
      <c r="G986" t="n">
        <v>32.3</v>
      </c>
      <c r="H986" t="n">
        <v>0.43</v>
      </c>
      <c r="I986" t="n">
        <v>20</v>
      </c>
      <c r="J986" t="n">
        <v>310.5</v>
      </c>
      <c r="K986" t="n">
        <v>61.82</v>
      </c>
      <c r="L986" t="n">
        <v>7.5</v>
      </c>
      <c r="M986" t="n">
        <v>18</v>
      </c>
      <c r="N986" t="n">
        <v>91.18000000000001</v>
      </c>
      <c r="O986" t="n">
        <v>38528.81</v>
      </c>
      <c r="P986" t="n">
        <v>197.81</v>
      </c>
      <c r="Q986" t="n">
        <v>197.81</v>
      </c>
      <c r="R986" t="n">
        <v>39.01</v>
      </c>
      <c r="S986" t="n">
        <v>25.4</v>
      </c>
      <c r="T986" t="n">
        <v>5900.62</v>
      </c>
      <c r="U986" t="n">
        <v>0.65</v>
      </c>
      <c r="V986" t="n">
        <v>0.86</v>
      </c>
      <c r="W986" t="n">
        <v>2.97</v>
      </c>
      <c r="X986" t="n">
        <v>0.38</v>
      </c>
      <c r="Y986" t="n">
        <v>1</v>
      </c>
      <c r="Z986" t="n">
        <v>10</v>
      </c>
    </row>
    <row r="987">
      <c r="A987" t="n">
        <v>27</v>
      </c>
      <c r="B987" t="n">
        <v>150</v>
      </c>
      <c r="C987" t="inlineStr">
        <is>
          <t xml:space="preserve">CONCLUIDO	</t>
        </is>
      </c>
      <c r="D987" t="n">
        <v>6.7222</v>
      </c>
      <c r="E987" t="n">
        <v>14.88</v>
      </c>
      <c r="F987" t="n">
        <v>10.77</v>
      </c>
      <c r="G987" t="n">
        <v>32.3</v>
      </c>
      <c r="H987" t="n">
        <v>0.44</v>
      </c>
      <c r="I987" t="n">
        <v>20</v>
      </c>
      <c r="J987" t="n">
        <v>311.04</v>
      </c>
      <c r="K987" t="n">
        <v>61.82</v>
      </c>
      <c r="L987" t="n">
        <v>7.75</v>
      </c>
      <c r="M987" t="n">
        <v>18</v>
      </c>
      <c r="N987" t="n">
        <v>91.47</v>
      </c>
      <c r="O987" t="n">
        <v>38596.15</v>
      </c>
      <c r="P987" t="n">
        <v>197.85</v>
      </c>
      <c r="Q987" t="n">
        <v>197.77</v>
      </c>
      <c r="R987" t="n">
        <v>38.86</v>
      </c>
      <c r="S987" t="n">
        <v>25.4</v>
      </c>
      <c r="T987" t="n">
        <v>5826.1</v>
      </c>
      <c r="U987" t="n">
        <v>0.65</v>
      </c>
      <c r="V987" t="n">
        <v>0.86</v>
      </c>
      <c r="W987" t="n">
        <v>2.98</v>
      </c>
      <c r="X987" t="n">
        <v>0.38</v>
      </c>
      <c r="Y987" t="n">
        <v>1</v>
      </c>
      <c r="Z987" t="n">
        <v>10</v>
      </c>
    </row>
    <row r="988">
      <c r="A988" t="n">
        <v>28</v>
      </c>
      <c r="B988" t="n">
        <v>150</v>
      </c>
      <c r="C988" t="inlineStr">
        <is>
          <t xml:space="preserve">CONCLUIDO	</t>
        </is>
      </c>
      <c r="D988" t="n">
        <v>6.7542</v>
      </c>
      <c r="E988" t="n">
        <v>14.81</v>
      </c>
      <c r="F988" t="n">
        <v>10.75</v>
      </c>
      <c r="G988" t="n">
        <v>33.96</v>
      </c>
      <c r="H988" t="n">
        <v>0.46</v>
      </c>
      <c r="I988" t="n">
        <v>19</v>
      </c>
      <c r="J988" t="n">
        <v>311.59</v>
      </c>
      <c r="K988" t="n">
        <v>61.82</v>
      </c>
      <c r="L988" t="n">
        <v>8</v>
      </c>
      <c r="M988" t="n">
        <v>17</v>
      </c>
      <c r="N988" t="n">
        <v>91.77</v>
      </c>
      <c r="O988" t="n">
        <v>38663.62</v>
      </c>
      <c r="P988" t="n">
        <v>197.67</v>
      </c>
      <c r="Q988" t="n">
        <v>197.85</v>
      </c>
      <c r="R988" t="n">
        <v>38.47</v>
      </c>
      <c r="S988" t="n">
        <v>25.4</v>
      </c>
      <c r="T988" t="n">
        <v>5635.77</v>
      </c>
      <c r="U988" t="n">
        <v>0.66</v>
      </c>
      <c r="V988" t="n">
        <v>0.87</v>
      </c>
      <c r="W988" t="n">
        <v>2.97</v>
      </c>
      <c r="X988" t="n">
        <v>0.36</v>
      </c>
      <c r="Y988" t="n">
        <v>1</v>
      </c>
      <c r="Z988" t="n">
        <v>10</v>
      </c>
    </row>
    <row r="989">
      <c r="A989" t="n">
        <v>29</v>
      </c>
      <c r="B989" t="n">
        <v>150</v>
      </c>
      <c r="C989" t="inlineStr">
        <is>
          <t xml:space="preserve">CONCLUIDO	</t>
        </is>
      </c>
      <c r="D989" t="n">
        <v>6.7599</v>
      </c>
      <c r="E989" t="n">
        <v>14.79</v>
      </c>
      <c r="F989" t="n">
        <v>10.74</v>
      </c>
      <c r="G989" t="n">
        <v>33.92</v>
      </c>
      <c r="H989" t="n">
        <v>0.47</v>
      </c>
      <c r="I989" t="n">
        <v>19</v>
      </c>
      <c r="J989" t="n">
        <v>312.14</v>
      </c>
      <c r="K989" t="n">
        <v>61.82</v>
      </c>
      <c r="L989" t="n">
        <v>8.25</v>
      </c>
      <c r="M989" t="n">
        <v>17</v>
      </c>
      <c r="N989" t="n">
        <v>92.06999999999999</v>
      </c>
      <c r="O989" t="n">
        <v>38731.35</v>
      </c>
      <c r="P989" t="n">
        <v>197.4</v>
      </c>
      <c r="Q989" t="n">
        <v>197.77</v>
      </c>
      <c r="R989" t="n">
        <v>38.27</v>
      </c>
      <c r="S989" t="n">
        <v>25.4</v>
      </c>
      <c r="T989" t="n">
        <v>5535.83</v>
      </c>
      <c r="U989" t="n">
        <v>0.66</v>
      </c>
      <c r="V989" t="n">
        <v>0.87</v>
      </c>
      <c r="W989" t="n">
        <v>2.97</v>
      </c>
      <c r="X989" t="n">
        <v>0.35</v>
      </c>
      <c r="Y989" t="n">
        <v>1</v>
      </c>
      <c r="Z989" t="n">
        <v>10</v>
      </c>
    </row>
    <row r="990">
      <c r="A990" t="n">
        <v>30</v>
      </c>
      <c r="B990" t="n">
        <v>150</v>
      </c>
      <c r="C990" t="inlineStr">
        <is>
          <t xml:space="preserve">CONCLUIDO	</t>
        </is>
      </c>
      <c r="D990" t="n">
        <v>6.7907</v>
      </c>
      <c r="E990" t="n">
        <v>14.73</v>
      </c>
      <c r="F990" t="n">
        <v>10.73</v>
      </c>
      <c r="G990" t="n">
        <v>35.76</v>
      </c>
      <c r="H990" t="n">
        <v>0.48</v>
      </c>
      <c r="I990" t="n">
        <v>18</v>
      </c>
      <c r="J990" t="n">
        <v>312.69</v>
      </c>
      <c r="K990" t="n">
        <v>61.82</v>
      </c>
      <c r="L990" t="n">
        <v>8.5</v>
      </c>
      <c r="M990" t="n">
        <v>16</v>
      </c>
      <c r="N990" t="n">
        <v>92.37</v>
      </c>
      <c r="O990" t="n">
        <v>38799.09</v>
      </c>
      <c r="P990" t="n">
        <v>197.3</v>
      </c>
      <c r="Q990" t="n">
        <v>197.82</v>
      </c>
      <c r="R990" t="n">
        <v>37.81</v>
      </c>
      <c r="S990" t="n">
        <v>25.4</v>
      </c>
      <c r="T990" t="n">
        <v>5308.85</v>
      </c>
      <c r="U990" t="n">
        <v>0.67</v>
      </c>
      <c r="V990" t="n">
        <v>0.87</v>
      </c>
      <c r="W990" t="n">
        <v>2.97</v>
      </c>
      <c r="X990" t="n">
        <v>0.34</v>
      </c>
      <c r="Y990" t="n">
        <v>1</v>
      </c>
      <c r="Z990" t="n">
        <v>10</v>
      </c>
    </row>
    <row r="991">
      <c r="A991" t="n">
        <v>31</v>
      </c>
      <c r="B991" t="n">
        <v>150</v>
      </c>
      <c r="C991" t="inlineStr">
        <is>
          <t xml:space="preserve">CONCLUIDO	</t>
        </is>
      </c>
      <c r="D991" t="n">
        <v>6.7904</v>
      </c>
      <c r="E991" t="n">
        <v>14.73</v>
      </c>
      <c r="F991" t="n">
        <v>10.73</v>
      </c>
      <c r="G991" t="n">
        <v>35.76</v>
      </c>
      <c r="H991" t="n">
        <v>0.5</v>
      </c>
      <c r="I991" t="n">
        <v>18</v>
      </c>
      <c r="J991" t="n">
        <v>313.24</v>
      </c>
      <c r="K991" t="n">
        <v>61.82</v>
      </c>
      <c r="L991" t="n">
        <v>8.75</v>
      </c>
      <c r="M991" t="n">
        <v>16</v>
      </c>
      <c r="N991" t="n">
        <v>92.67</v>
      </c>
      <c r="O991" t="n">
        <v>38866.96</v>
      </c>
      <c r="P991" t="n">
        <v>197.13</v>
      </c>
      <c r="Q991" t="n">
        <v>197.76</v>
      </c>
      <c r="R991" t="n">
        <v>37.92</v>
      </c>
      <c r="S991" t="n">
        <v>25.4</v>
      </c>
      <c r="T991" t="n">
        <v>5366.09</v>
      </c>
      <c r="U991" t="n">
        <v>0.67</v>
      </c>
      <c r="V991" t="n">
        <v>0.87</v>
      </c>
      <c r="W991" t="n">
        <v>2.97</v>
      </c>
      <c r="X991" t="n">
        <v>0.34</v>
      </c>
      <c r="Y991" t="n">
        <v>1</v>
      </c>
      <c r="Z991" t="n">
        <v>10</v>
      </c>
    </row>
    <row r="992">
      <c r="A992" t="n">
        <v>32</v>
      </c>
      <c r="B992" t="n">
        <v>150</v>
      </c>
      <c r="C992" t="inlineStr">
        <is>
          <t xml:space="preserve">CONCLUIDO	</t>
        </is>
      </c>
      <c r="D992" t="n">
        <v>6.8152</v>
      </c>
      <c r="E992" t="n">
        <v>14.67</v>
      </c>
      <c r="F992" t="n">
        <v>10.73</v>
      </c>
      <c r="G992" t="n">
        <v>37.88</v>
      </c>
      <c r="H992" t="n">
        <v>0.51</v>
      </c>
      <c r="I992" t="n">
        <v>17</v>
      </c>
      <c r="J992" t="n">
        <v>313.79</v>
      </c>
      <c r="K992" t="n">
        <v>61.82</v>
      </c>
      <c r="L992" t="n">
        <v>9</v>
      </c>
      <c r="M992" t="n">
        <v>15</v>
      </c>
      <c r="N992" t="n">
        <v>92.97</v>
      </c>
      <c r="O992" t="n">
        <v>38934.97</v>
      </c>
      <c r="P992" t="n">
        <v>197.23</v>
      </c>
      <c r="Q992" t="n">
        <v>197.82</v>
      </c>
      <c r="R992" t="n">
        <v>37.95</v>
      </c>
      <c r="S992" t="n">
        <v>25.4</v>
      </c>
      <c r="T992" t="n">
        <v>5384.81</v>
      </c>
      <c r="U992" t="n">
        <v>0.67</v>
      </c>
      <c r="V992" t="n">
        <v>0.87</v>
      </c>
      <c r="W992" t="n">
        <v>2.97</v>
      </c>
      <c r="X992" t="n">
        <v>0.34</v>
      </c>
      <c r="Y992" t="n">
        <v>1</v>
      </c>
      <c r="Z992" t="n">
        <v>10</v>
      </c>
    </row>
    <row r="993">
      <c r="A993" t="n">
        <v>33</v>
      </c>
      <c r="B993" t="n">
        <v>150</v>
      </c>
      <c r="C993" t="inlineStr">
        <is>
          <t xml:space="preserve">CONCLUIDO	</t>
        </is>
      </c>
      <c r="D993" t="n">
        <v>6.8187</v>
      </c>
      <c r="E993" t="n">
        <v>14.67</v>
      </c>
      <c r="F993" t="n">
        <v>10.72</v>
      </c>
      <c r="G993" t="n">
        <v>37.85</v>
      </c>
      <c r="H993" t="n">
        <v>0.52</v>
      </c>
      <c r="I993" t="n">
        <v>17</v>
      </c>
      <c r="J993" t="n">
        <v>314.34</v>
      </c>
      <c r="K993" t="n">
        <v>61.82</v>
      </c>
      <c r="L993" t="n">
        <v>9.25</v>
      </c>
      <c r="M993" t="n">
        <v>15</v>
      </c>
      <c r="N993" t="n">
        <v>93.27</v>
      </c>
      <c r="O993" t="n">
        <v>39003.11</v>
      </c>
      <c r="P993" t="n">
        <v>197.18</v>
      </c>
      <c r="Q993" t="n">
        <v>197.87</v>
      </c>
      <c r="R993" t="n">
        <v>37.67</v>
      </c>
      <c r="S993" t="n">
        <v>25.4</v>
      </c>
      <c r="T993" t="n">
        <v>5245.42</v>
      </c>
      <c r="U993" t="n">
        <v>0.67</v>
      </c>
      <c r="V993" t="n">
        <v>0.87</v>
      </c>
      <c r="W993" t="n">
        <v>2.97</v>
      </c>
      <c r="X993" t="n">
        <v>0.33</v>
      </c>
      <c r="Y993" t="n">
        <v>1</v>
      </c>
      <c r="Z993" t="n">
        <v>10</v>
      </c>
    </row>
    <row r="994">
      <c r="A994" t="n">
        <v>34</v>
      </c>
      <c r="B994" t="n">
        <v>150</v>
      </c>
      <c r="C994" t="inlineStr">
        <is>
          <t xml:space="preserve">CONCLUIDO	</t>
        </is>
      </c>
      <c r="D994" t="n">
        <v>6.8625</v>
      </c>
      <c r="E994" t="n">
        <v>14.57</v>
      </c>
      <c r="F994" t="n">
        <v>10.69</v>
      </c>
      <c r="G994" t="n">
        <v>40.07</v>
      </c>
      <c r="H994" t="n">
        <v>0.54</v>
      </c>
      <c r="I994" t="n">
        <v>16</v>
      </c>
      <c r="J994" t="n">
        <v>314.9</v>
      </c>
      <c r="K994" t="n">
        <v>61.82</v>
      </c>
      <c r="L994" t="n">
        <v>9.5</v>
      </c>
      <c r="M994" t="n">
        <v>14</v>
      </c>
      <c r="N994" t="n">
        <v>93.56999999999999</v>
      </c>
      <c r="O994" t="n">
        <v>39071.38</v>
      </c>
      <c r="P994" t="n">
        <v>196.47</v>
      </c>
      <c r="Q994" t="n">
        <v>197.76</v>
      </c>
      <c r="R994" t="n">
        <v>36.38</v>
      </c>
      <c r="S994" t="n">
        <v>25.4</v>
      </c>
      <c r="T994" t="n">
        <v>4606.25</v>
      </c>
      <c r="U994" t="n">
        <v>0.7</v>
      </c>
      <c r="V994" t="n">
        <v>0.87</v>
      </c>
      <c r="W994" t="n">
        <v>2.97</v>
      </c>
      <c r="X994" t="n">
        <v>0.3</v>
      </c>
      <c r="Y994" t="n">
        <v>1</v>
      </c>
      <c r="Z994" t="n">
        <v>10</v>
      </c>
    </row>
    <row r="995">
      <c r="A995" t="n">
        <v>35</v>
      </c>
      <c r="B995" t="n">
        <v>150</v>
      </c>
      <c r="C995" t="inlineStr">
        <is>
          <t xml:space="preserve">CONCLUIDO	</t>
        </is>
      </c>
      <c r="D995" t="n">
        <v>6.8556</v>
      </c>
      <c r="E995" t="n">
        <v>14.59</v>
      </c>
      <c r="F995" t="n">
        <v>10.7</v>
      </c>
      <c r="G995" t="n">
        <v>40.13</v>
      </c>
      <c r="H995" t="n">
        <v>0.55</v>
      </c>
      <c r="I995" t="n">
        <v>16</v>
      </c>
      <c r="J995" t="n">
        <v>315.45</v>
      </c>
      <c r="K995" t="n">
        <v>61.82</v>
      </c>
      <c r="L995" t="n">
        <v>9.75</v>
      </c>
      <c r="M995" t="n">
        <v>14</v>
      </c>
      <c r="N995" t="n">
        <v>93.88</v>
      </c>
      <c r="O995" t="n">
        <v>39139.8</v>
      </c>
      <c r="P995" t="n">
        <v>196.83</v>
      </c>
      <c r="Q995" t="n">
        <v>197.76</v>
      </c>
      <c r="R995" t="n">
        <v>36.86</v>
      </c>
      <c r="S995" t="n">
        <v>25.4</v>
      </c>
      <c r="T995" t="n">
        <v>4847.24</v>
      </c>
      <c r="U995" t="n">
        <v>0.6899999999999999</v>
      </c>
      <c r="V995" t="n">
        <v>0.87</v>
      </c>
      <c r="W995" t="n">
        <v>2.97</v>
      </c>
      <c r="X995" t="n">
        <v>0.31</v>
      </c>
      <c r="Y995" t="n">
        <v>1</v>
      </c>
      <c r="Z995" t="n">
        <v>10</v>
      </c>
    </row>
    <row r="996">
      <c r="A996" t="n">
        <v>36</v>
      </c>
      <c r="B996" t="n">
        <v>150</v>
      </c>
      <c r="C996" t="inlineStr">
        <is>
          <t xml:space="preserve">CONCLUIDO	</t>
        </is>
      </c>
      <c r="D996" t="n">
        <v>6.8637</v>
      </c>
      <c r="E996" t="n">
        <v>14.57</v>
      </c>
      <c r="F996" t="n">
        <v>10.68</v>
      </c>
      <c r="G996" t="n">
        <v>40.06</v>
      </c>
      <c r="H996" t="n">
        <v>0.5600000000000001</v>
      </c>
      <c r="I996" t="n">
        <v>16</v>
      </c>
      <c r="J996" t="n">
        <v>316.01</v>
      </c>
      <c r="K996" t="n">
        <v>61.82</v>
      </c>
      <c r="L996" t="n">
        <v>10</v>
      </c>
      <c r="M996" t="n">
        <v>14</v>
      </c>
      <c r="N996" t="n">
        <v>94.18000000000001</v>
      </c>
      <c r="O996" t="n">
        <v>39208.35</v>
      </c>
      <c r="P996" t="n">
        <v>196.51</v>
      </c>
      <c r="Q996" t="n">
        <v>197.77</v>
      </c>
      <c r="R996" t="n">
        <v>36.65</v>
      </c>
      <c r="S996" t="n">
        <v>25.4</v>
      </c>
      <c r="T996" t="n">
        <v>4742.63</v>
      </c>
      <c r="U996" t="n">
        <v>0.6899999999999999</v>
      </c>
      <c r="V996" t="n">
        <v>0.87</v>
      </c>
      <c r="W996" t="n">
        <v>2.96</v>
      </c>
      <c r="X996" t="n">
        <v>0.29</v>
      </c>
      <c r="Y996" t="n">
        <v>1</v>
      </c>
      <c r="Z996" t="n">
        <v>10</v>
      </c>
    </row>
    <row r="997">
      <c r="A997" t="n">
        <v>37</v>
      </c>
      <c r="B997" t="n">
        <v>150</v>
      </c>
      <c r="C997" t="inlineStr">
        <is>
          <t xml:space="preserve">CONCLUIDO	</t>
        </is>
      </c>
      <c r="D997" t="n">
        <v>6.8955</v>
      </c>
      <c r="E997" t="n">
        <v>14.5</v>
      </c>
      <c r="F997" t="n">
        <v>10.67</v>
      </c>
      <c r="G997" t="n">
        <v>42.69</v>
      </c>
      <c r="H997" t="n">
        <v>0.58</v>
      </c>
      <c r="I997" t="n">
        <v>15</v>
      </c>
      <c r="J997" t="n">
        <v>316.56</v>
      </c>
      <c r="K997" t="n">
        <v>61.82</v>
      </c>
      <c r="L997" t="n">
        <v>10.25</v>
      </c>
      <c r="M997" t="n">
        <v>13</v>
      </c>
      <c r="N997" t="n">
        <v>94.48999999999999</v>
      </c>
      <c r="O997" t="n">
        <v>39277.04</v>
      </c>
      <c r="P997" t="n">
        <v>196.36</v>
      </c>
      <c r="Q997" t="n">
        <v>197.76</v>
      </c>
      <c r="R997" t="n">
        <v>36.19</v>
      </c>
      <c r="S997" t="n">
        <v>25.4</v>
      </c>
      <c r="T997" t="n">
        <v>4514.29</v>
      </c>
      <c r="U997" t="n">
        <v>0.7</v>
      </c>
      <c r="V997" t="n">
        <v>0.87</v>
      </c>
      <c r="W997" t="n">
        <v>2.96</v>
      </c>
      <c r="X997" t="n">
        <v>0.28</v>
      </c>
      <c r="Y997" t="n">
        <v>1</v>
      </c>
      <c r="Z997" t="n">
        <v>10</v>
      </c>
    </row>
    <row r="998">
      <c r="A998" t="n">
        <v>38</v>
      </c>
      <c r="B998" t="n">
        <v>150</v>
      </c>
      <c r="C998" t="inlineStr">
        <is>
          <t xml:space="preserve">CONCLUIDO	</t>
        </is>
      </c>
      <c r="D998" t="n">
        <v>6.9</v>
      </c>
      <c r="E998" t="n">
        <v>14.49</v>
      </c>
      <c r="F998" t="n">
        <v>10.66</v>
      </c>
      <c r="G998" t="n">
        <v>42.65</v>
      </c>
      <c r="H998" t="n">
        <v>0.59</v>
      </c>
      <c r="I998" t="n">
        <v>15</v>
      </c>
      <c r="J998" t="n">
        <v>317.12</v>
      </c>
      <c r="K998" t="n">
        <v>61.82</v>
      </c>
      <c r="L998" t="n">
        <v>10.5</v>
      </c>
      <c r="M998" t="n">
        <v>13</v>
      </c>
      <c r="N998" t="n">
        <v>94.8</v>
      </c>
      <c r="O998" t="n">
        <v>39345.87</v>
      </c>
      <c r="P998" t="n">
        <v>196.14</v>
      </c>
      <c r="Q998" t="n">
        <v>197.79</v>
      </c>
      <c r="R998" t="n">
        <v>35.66</v>
      </c>
      <c r="S998" t="n">
        <v>25.4</v>
      </c>
      <c r="T998" t="n">
        <v>4250.88</v>
      </c>
      <c r="U998" t="n">
        <v>0.71</v>
      </c>
      <c r="V998" t="n">
        <v>0.87</v>
      </c>
      <c r="W998" t="n">
        <v>2.97</v>
      </c>
      <c r="X998" t="n">
        <v>0.27</v>
      </c>
      <c r="Y998" t="n">
        <v>1</v>
      </c>
      <c r="Z998" t="n">
        <v>10</v>
      </c>
    </row>
    <row r="999">
      <c r="A999" t="n">
        <v>39</v>
      </c>
      <c r="B999" t="n">
        <v>150</v>
      </c>
      <c r="C999" t="inlineStr">
        <is>
          <t xml:space="preserve">CONCLUIDO	</t>
        </is>
      </c>
      <c r="D999" t="n">
        <v>6.8995</v>
      </c>
      <c r="E999" t="n">
        <v>14.49</v>
      </c>
      <c r="F999" t="n">
        <v>10.66</v>
      </c>
      <c r="G999" t="n">
        <v>42.65</v>
      </c>
      <c r="H999" t="n">
        <v>0.6</v>
      </c>
      <c r="I999" t="n">
        <v>15</v>
      </c>
      <c r="J999" t="n">
        <v>317.68</v>
      </c>
      <c r="K999" t="n">
        <v>61.82</v>
      </c>
      <c r="L999" t="n">
        <v>10.75</v>
      </c>
      <c r="M999" t="n">
        <v>13</v>
      </c>
      <c r="N999" t="n">
        <v>95.11</v>
      </c>
      <c r="O999" t="n">
        <v>39414.84</v>
      </c>
      <c r="P999" t="n">
        <v>196.15</v>
      </c>
      <c r="Q999" t="n">
        <v>197.78</v>
      </c>
      <c r="R999" t="n">
        <v>35.82</v>
      </c>
      <c r="S999" t="n">
        <v>25.4</v>
      </c>
      <c r="T999" t="n">
        <v>4333.48</v>
      </c>
      <c r="U999" t="n">
        <v>0.71</v>
      </c>
      <c r="V999" t="n">
        <v>0.87</v>
      </c>
      <c r="W999" t="n">
        <v>2.96</v>
      </c>
      <c r="X999" t="n">
        <v>0.27</v>
      </c>
      <c r="Y999" t="n">
        <v>1</v>
      </c>
      <c r="Z999" t="n">
        <v>10</v>
      </c>
    </row>
    <row r="1000">
      <c r="A1000" t="n">
        <v>40</v>
      </c>
      <c r="B1000" t="n">
        <v>150</v>
      </c>
      <c r="C1000" t="inlineStr">
        <is>
          <t xml:space="preserve">CONCLUIDO	</t>
        </is>
      </c>
      <c r="D1000" t="n">
        <v>6.9328</v>
      </c>
      <c r="E1000" t="n">
        <v>14.42</v>
      </c>
      <c r="F1000" t="n">
        <v>10.65</v>
      </c>
      <c r="G1000" t="n">
        <v>45.64</v>
      </c>
      <c r="H1000" t="n">
        <v>0.62</v>
      </c>
      <c r="I1000" t="n">
        <v>14</v>
      </c>
      <c r="J1000" t="n">
        <v>318.24</v>
      </c>
      <c r="K1000" t="n">
        <v>61.82</v>
      </c>
      <c r="L1000" t="n">
        <v>11</v>
      </c>
      <c r="M1000" t="n">
        <v>12</v>
      </c>
      <c r="N1000" t="n">
        <v>95.42</v>
      </c>
      <c r="O1000" t="n">
        <v>39483.95</v>
      </c>
      <c r="P1000" t="n">
        <v>196</v>
      </c>
      <c r="Q1000" t="n">
        <v>197.79</v>
      </c>
      <c r="R1000" t="n">
        <v>35.23</v>
      </c>
      <c r="S1000" t="n">
        <v>25.4</v>
      </c>
      <c r="T1000" t="n">
        <v>4042.57</v>
      </c>
      <c r="U1000" t="n">
        <v>0.72</v>
      </c>
      <c r="V1000" t="n">
        <v>0.87</v>
      </c>
      <c r="W1000" t="n">
        <v>2.97</v>
      </c>
      <c r="X1000" t="n">
        <v>0.26</v>
      </c>
      <c r="Y1000" t="n">
        <v>1</v>
      </c>
      <c r="Z1000" t="n">
        <v>10</v>
      </c>
    </row>
    <row r="1001">
      <c r="A1001" t="n">
        <v>41</v>
      </c>
      <c r="B1001" t="n">
        <v>150</v>
      </c>
      <c r="C1001" t="inlineStr">
        <is>
          <t xml:space="preserve">CONCLUIDO	</t>
        </is>
      </c>
      <c r="D1001" t="n">
        <v>6.9331</v>
      </c>
      <c r="E1001" t="n">
        <v>14.42</v>
      </c>
      <c r="F1001" t="n">
        <v>10.65</v>
      </c>
      <c r="G1001" t="n">
        <v>45.64</v>
      </c>
      <c r="H1001" t="n">
        <v>0.63</v>
      </c>
      <c r="I1001" t="n">
        <v>14</v>
      </c>
      <c r="J1001" t="n">
        <v>318.8</v>
      </c>
      <c r="K1001" t="n">
        <v>61.82</v>
      </c>
      <c r="L1001" t="n">
        <v>11.25</v>
      </c>
      <c r="M1001" t="n">
        <v>12</v>
      </c>
      <c r="N1001" t="n">
        <v>95.73</v>
      </c>
      <c r="O1001" t="n">
        <v>39553.2</v>
      </c>
      <c r="P1001" t="n">
        <v>196.01</v>
      </c>
      <c r="Q1001" t="n">
        <v>197.8</v>
      </c>
      <c r="R1001" t="n">
        <v>35.42</v>
      </c>
      <c r="S1001" t="n">
        <v>25.4</v>
      </c>
      <c r="T1001" t="n">
        <v>4133.93</v>
      </c>
      <c r="U1001" t="n">
        <v>0.72</v>
      </c>
      <c r="V1001" t="n">
        <v>0.87</v>
      </c>
      <c r="W1001" t="n">
        <v>2.96</v>
      </c>
      <c r="X1001" t="n">
        <v>0.26</v>
      </c>
      <c r="Y1001" t="n">
        <v>1</v>
      </c>
      <c r="Z1001" t="n">
        <v>10</v>
      </c>
    </row>
    <row r="1002">
      <c r="A1002" t="n">
        <v>42</v>
      </c>
      <c r="B1002" t="n">
        <v>150</v>
      </c>
      <c r="C1002" t="inlineStr">
        <is>
          <t xml:space="preserve">CONCLUIDO	</t>
        </is>
      </c>
      <c r="D1002" t="n">
        <v>6.93</v>
      </c>
      <c r="E1002" t="n">
        <v>14.43</v>
      </c>
      <c r="F1002" t="n">
        <v>10.65</v>
      </c>
      <c r="G1002" t="n">
        <v>45.66</v>
      </c>
      <c r="H1002" t="n">
        <v>0.64</v>
      </c>
      <c r="I1002" t="n">
        <v>14</v>
      </c>
      <c r="J1002" t="n">
        <v>319.36</v>
      </c>
      <c r="K1002" t="n">
        <v>61.82</v>
      </c>
      <c r="L1002" t="n">
        <v>11.5</v>
      </c>
      <c r="M1002" t="n">
        <v>12</v>
      </c>
      <c r="N1002" t="n">
        <v>96.04000000000001</v>
      </c>
      <c r="O1002" t="n">
        <v>39622.59</v>
      </c>
      <c r="P1002" t="n">
        <v>196</v>
      </c>
      <c r="Q1002" t="n">
        <v>197.76</v>
      </c>
      <c r="R1002" t="n">
        <v>35.59</v>
      </c>
      <c r="S1002" t="n">
        <v>25.4</v>
      </c>
      <c r="T1002" t="n">
        <v>4219.93</v>
      </c>
      <c r="U1002" t="n">
        <v>0.71</v>
      </c>
      <c r="V1002" t="n">
        <v>0.87</v>
      </c>
      <c r="W1002" t="n">
        <v>2.96</v>
      </c>
      <c r="X1002" t="n">
        <v>0.26</v>
      </c>
      <c r="Y1002" t="n">
        <v>1</v>
      </c>
      <c r="Z1002" t="n">
        <v>10</v>
      </c>
    </row>
    <row r="1003">
      <c r="A1003" t="n">
        <v>43</v>
      </c>
      <c r="B1003" t="n">
        <v>150</v>
      </c>
      <c r="C1003" t="inlineStr">
        <is>
          <t xml:space="preserve">CONCLUIDO	</t>
        </is>
      </c>
      <c r="D1003" t="n">
        <v>6.9642</v>
      </c>
      <c r="E1003" t="n">
        <v>14.36</v>
      </c>
      <c r="F1003" t="n">
        <v>10.64</v>
      </c>
      <c r="G1003" t="n">
        <v>49.11</v>
      </c>
      <c r="H1003" t="n">
        <v>0.65</v>
      </c>
      <c r="I1003" t="n">
        <v>13</v>
      </c>
      <c r="J1003" t="n">
        <v>319.93</v>
      </c>
      <c r="K1003" t="n">
        <v>61.82</v>
      </c>
      <c r="L1003" t="n">
        <v>11.75</v>
      </c>
      <c r="M1003" t="n">
        <v>11</v>
      </c>
      <c r="N1003" t="n">
        <v>96.36</v>
      </c>
      <c r="O1003" t="n">
        <v>39692.13</v>
      </c>
      <c r="P1003" t="n">
        <v>195.8</v>
      </c>
      <c r="Q1003" t="n">
        <v>197.75</v>
      </c>
      <c r="R1003" t="n">
        <v>35.2</v>
      </c>
      <c r="S1003" t="n">
        <v>25.4</v>
      </c>
      <c r="T1003" t="n">
        <v>4029.01</v>
      </c>
      <c r="U1003" t="n">
        <v>0.72</v>
      </c>
      <c r="V1003" t="n">
        <v>0.87</v>
      </c>
      <c r="W1003" t="n">
        <v>2.96</v>
      </c>
      <c r="X1003" t="n">
        <v>0.25</v>
      </c>
      <c r="Y1003" t="n">
        <v>1</v>
      </c>
      <c r="Z1003" t="n">
        <v>10</v>
      </c>
    </row>
    <row r="1004">
      <c r="A1004" t="n">
        <v>44</v>
      </c>
      <c r="B1004" t="n">
        <v>150</v>
      </c>
      <c r="C1004" t="inlineStr">
        <is>
          <t xml:space="preserve">CONCLUIDO	</t>
        </is>
      </c>
      <c r="D1004" t="n">
        <v>6.9643</v>
      </c>
      <c r="E1004" t="n">
        <v>14.36</v>
      </c>
      <c r="F1004" t="n">
        <v>10.64</v>
      </c>
      <c r="G1004" t="n">
        <v>49.11</v>
      </c>
      <c r="H1004" t="n">
        <v>0.67</v>
      </c>
      <c r="I1004" t="n">
        <v>13</v>
      </c>
      <c r="J1004" t="n">
        <v>320.49</v>
      </c>
      <c r="K1004" t="n">
        <v>61.82</v>
      </c>
      <c r="L1004" t="n">
        <v>12</v>
      </c>
      <c r="M1004" t="n">
        <v>11</v>
      </c>
      <c r="N1004" t="n">
        <v>96.67</v>
      </c>
      <c r="O1004" t="n">
        <v>39761.81</v>
      </c>
      <c r="P1004" t="n">
        <v>196.03</v>
      </c>
      <c r="Q1004" t="n">
        <v>197.75</v>
      </c>
      <c r="R1004" t="n">
        <v>35.17</v>
      </c>
      <c r="S1004" t="n">
        <v>25.4</v>
      </c>
      <c r="T1004" t="n">
        <v>4013.68</v>
      </c>
      <c r="U1004" t="n">
        <v>0.72</v>
      </c>
      <c r="V1004" t="n">
        <v>0.87</v>
      </c>
      <c r="W1004" t="n">
        <v>2.96</v>
      </c>
      <c r="X1004" t="n">
        <v>0.25</v>
      </c>
      <c r="Y1004" t="n">
        <v>1</v>
      </c>
      <c r="Z1004" t="n">
        <v>10</v>
      </c>
    </row>
    <row r="1005">
      <c r="A1005" t="n">
        <v>45</v>
      </c>
      <c r="B1005" t="n">
        <v>150</v>
      </c>
      <c r="C1005" t="inlineStr">
        <is>
          <t xml:space="preserve">CONCLUIDO	</t>
        </is>
      </c>
      <c r="D1005" t="n">
        <v>6.9753</v>
      </c>
      <c r="E1005" t="n">
        <v>14.34</v>
      </c>
      <c r="F1005" t="n">
        <v>10.62</v>
      </c>
      <c r="G1005" t="n">
        <v>49</v>
      </c>
      <c r="H1005" t="n">
        <v>0.68</v>
      </c>
      <c r="I1005" t="n">
        <v>13</v>
      </c>
      <c r="J1005" t="n">
        <v>321.06</v>
      </c>
      <c r="K1005" t="n">
        <v>61.82</v>
      </c>
      <c r="L1005" t="n">
        <v>12.25</v>
      </c>
      <c r="M1005" t="n">
        <v>11</v>
      </c>
      <c r="N1005" t="n">
        <v>96.98999999999999</v>
      </c>
      <c r="O1005" t="n">
        <v>39831.64</v>
      </c>
      <c r="P1005" t="n">
        <v>195.62</v>
      </c>
      <c r="Q1005" t="n">
        <v>197.77</v>
      </c>
      <c r="R1005" t="n">
        <v>34.54</v>
      </c>
      <c r="S1005" t="n">
        <v>25.4</v>
      </c>
      <c r="T1005" t="n">
        <v>3699.83</v>
      </c>
      <c r="U1005" t="n">
        <v>0.74</v>
      </c>
      <c r="V1005" t="n">
        <v>0.88</v>
      </c>
      <c r="W1005" t="n">
        <v>2.96</v>
      </c>
      <c r="X1005" t="n">
        <v>0.23</v>
      </c>
      <c r="Y1005" t="n">
        <v>1</v>
      </c>
      <c r="Z1005" t="n">
        <v>10</v>
      </c>
    </row>
    <row r="1006">
      <c r="A1006" t="n">
        <v>46</v>
      </c>
      <c r="B1006" t="n">
        <v>150</v>
      </c>
      <c r="C1006" t="inlineStr">
        <is>
          <t xml:space="preserve">CONCLUIDO	</t>
        </is>
      </c>
      <c r="D1006" t="n">
        <v>6.9678</v>
      </c>
      <c r="E1006" t="n">
        <v>14.35</v>
      </c>
      <c r="F1006" t="n">
        <v>10.63</v>
      </c>
      <c r="G1006" t="n">
        <v>49.07</v>
      </c>
      <c r="H1006" t="n">
        <v>0.6899999999999999</v>
      </c>
      <c r="I1006" t="n">
        <v>13</v>
      </c>
      <c r="J1006" t="n">
        <v>321.63</v>
      </c>
      <c r="K1006" t="n">
        <v>61.82</v>
      </c>
      <c r="L1006" t="n">
        <v>12.5</v>
      </c>
      <c r="M1006" t="n">
        <v>11</v>
      </c>
      <c r="N1006" t="n">
        <v>97.31</v>
      </c>
      <c r="O1006" t="n">
        <v>39901.61</v>
      </c>
      <c r="P1006" t="n">
        <v>195.83</v>
      </c>
      <c r="Q1006" t="n">
        <v>197.76</v>
      </c>
      <c r="R1006" t="n">
        <v>34.92</v>
      </c>
      <c r="S1006" t="n">
        <v>25.4</v>
      </c>
      <c r="T1006" t="n">
        <v>3892.16</v>
      </c>
      <c r="U1006" t="n">
        <v>0.73</v>
      </c>
      <c r="V1006" t="n">
        <v>0.88</v>
      </c>
      <c r="W1006" t="n">
        <v>2.96</v>
      </c>
      <c r="X1006" t="n">
        <v>0.24</v>
      </c>
      <c r="Y1006" t="n">
        <v>1</v>
      </c>
      <c r="Z1006" t="n">
        <v>10</v>
      </c>
    </row>
    <row r="1007">
      <c r="A1007" t="n">
        <v>47</v>
      </c>
      <c r="B1007" t="n">
        <v>150</v>
      </c>
      <c r="C1007" t="inlineStr">
        <is>
          <t xml:space="preserve">CONCLUIDO	</t>
        </is>
      </c>
      <c r="D1007" t="n">
        <v>7.0016</v>
      </c>
      <c r="E1007" t="n">
        <v>14.28</v>
      </c>
      <c r="F1007" t="n">
        <v>10.62</v>
      </c>
      <c r="G1007" t="n">
        <v>53.09</v>
      </c>
      <c r="H1007" t="n">
        <v>0.71</v>
      </c>
      <c r="I1007" t="n">
        <v>12</v>
      </c>
      <c r="J1007" t="n">
        <v>322.2</v>
      </c>
      <c r="K1007" t="n">
        <v>61.82</v>
      </c>
      <c r="L1007" t="n">
        <v>12.75</v>
      </c>
      <c r="M1007" t="n">
        <v>10</v>
      </c>
      <c r="N1007" t="n">
        <v>97.62</v>
      </c>
      <c r="O1007" t="n">
        <v>39971.73</v>
      </c>
      <c r="P1007" t="n">
        <v>195.47</v>
      </c>
      <c r="Q1007" t="n">
        <v>197.77</v>
      </c>
      <c r="R1007" t="n">
        <v>34.39</v>
      </c>
      <c r="S1007" t="n">
        <v>25.4</v>
      </c>
      <c r="T1007" t="n">
        <v>3633.3</v>
      </c>
      <c r="U1007" t="n">
        <v>0.74</v>
      </c>
      <c r="V1007" t="n">
        <v>0.88</v>
      </c>
      <c r="W1007" t="n">
        <v>2.96</v>
      </c>
      <c r="X1007" t="n">
        <v>0.23</v>
      </c>
      <c r="Y1007" t="n">
        <v>1</v>
      </c>
      <c r="Z1007" t="n">
        <v>10</v>
      </c>
    </row>
    <row r="1008">
      <c r="A1008" t="n">
        <v>48</v>
      </c>
      <c r="B1008" t="n">
        <v>150</v>
      </c>
      <c r="C1008" t="inlineStr">
        <is>
          <t xml:space="preserve">CONCLUIDO	</t>
        </is>
      </c>
      <c r="D1008" t="n">
        <v>7.0089</v>
      </c>
      <c r="E1008" t="n">
        <v>14.27</v>
      </c>
      <c r="F1008" t="n">
        <v>10.6</v>
      </c>
      <c r="G1008" t="n">
        <v>53.02</v>
      </c>
      <c r="H1008" t="n">
        <v>0.72</v>
      </c>
      <c r="I1008" t="n">
        <v>12</v>
      </c>
      <c r="J1008" t="n">
        <v>322.77</v>
      </c>
      <c r="K1008" t="n">
        <v>61.82</v>
      </c>
      <c r="L1008" t="n">
        <v>13</v>
      </c>
      <c r="M1008" t="n">
        <v>10</v>
      </c>
      <c r="N1008" t="n">
        <v>97.94</v>
      </c>
      <c r="O1008" t="n">
        <v>40042</v>
      </c>
      <c r="P1008" t="n">
        <v>195.29</v>
      </c>
      <c r="Q1008" t="n">
        <v>197.76</v>
      </c>
      <c r="R1008" t="n">
        <v>34.12</v>
      </c>
      <c r="S1008" t="n">
        <v>25.4</v>
      </c>
      <c r="T1008" t="n">
        <v>3493.74</v>
      </c>
      <c r="U1008" t="n">
        <v>0.74</v>
      </c>
      <c r="V1008" t="n">
        <v>0.88</v>
      </c>
      <c r="W1008" t="n">
        <v>2.96</v>
      </c>
      <c r="X1008" t="n">
        <v>0.21</v>
      </c>
      <c r="Y1008" t="n">
        <v>1</v>
      </c>
      <c r="Z1008" t="n">
        <v>10</v>
      </c>
    </row>
    <row r="1009">
      <c r="A1009" t="n">
        <v>49</v>
      </c>
      <c r="B1009" t="n">
        <v>150</v>
      </c>
      <c r="C1009" t="inlineStr">
        <is>
          <t xml:space="preserve">CONCLUIDO	</t>
        </is>
      </c>
      <c r="D1009" t="n">
        <v>7.002</v>
      </c>
      <c r="E1009" t="n">
        <v>14.28</v>
      </c>
      <c r="F1009" t="n">
        <v>10.62</v>
      </c>
      <c r="G1009" t="n">
        <v>53.09</v>
      </c>
      <c r="H1009" t="n">
        <v>0.73</v>
      </c>
      <c r="I1009" t="n">
        <v>12</v>
      </c>
      <c r="J1009" t="n">
        <v>323.34</v>
      </c>
      <c r="K1009" t="n">
        <v>61.82</v>
      </c>
      <c r="L1009" t="n">
        <v>13.25</v>
      </c>
      <c r="M1009" t="n">
        <v>10</v>
      </c>
      <c r="N1009" t="n">
        <v>98.27</v>
      </c>
      <c r="O1009" t="n">
        <v>40112.54</v>
      </c>
      <c r="P1009" t="n">
        <v>195.69</v>
      </c>
      <c r="Q1009" t="n">
        <v>197.78</v>
      </c>
      <c r="R1009" t="n">
        <v>34.18</v>
      </c>
      <c r="S1009" t="n">
        <v>25.4</v>
      </c>
      <c r="T1009" t="n">
        <v>3527.12</v>
      </c>
      <c r="U1009" t="n">
        <v>0.74</v>
      </c>
      <c r="V1009" t="n">
        <v>0.88</v>
      </c>
      <c r="W1009" t="n">
        <v>2.96</v>
      </c>
      <c r="X1009" t="n">
        <v>0.23</v>
      </c>
      <c r="Y1009" t="n">
        <v>1</v>
      </c>
      <c r="Z1009" t="n">
        <v>10</v>
      </c>
    </row>
    <row r="1010">
      <c r="A1010" t="n">
        <v>50</v>
      </c>
      <c r="B1010" t="n">
        <v>150</v>
      </c>
      <c r="C1010" t="inlineStr">
        <is>
          <t xml:space="preserve">CONCLUIDO	</t>
        </is>
      </c>
      <c r="D1010" t="n">
        <v>7.0051</v>
      </c>
      <c r="E1010" t="n">
        <v>14.28</v>
      </c>
      <c r="F1010" t="n">
        <v>10.61</v>
      </c>
      <c r="G1010" t="n">
        <v>53.06</v>
      </c>
      <c r="H1010" t="n">
        <v>0.74</v>
      </c>
      <c r="I1010" t="n">
        <v>12</v>
      </c>
      <c r="J1010" t="n">
        <v>323.91</v>
      </c>
      <c r="K1010" t="n">
        <v>61.82</v>
      </c>
      <c r="L1010" t="n">
        <v>13.5</v>
      </c>
      <c r="M1010" t="n">
        <v>10</v>
      </c>
      <c r="N1010" t="n">
        <v>98.59</v>
      </c>
      <c r="O1010" t="n">
        <v>40183.11</v>
      </c>
      <c r="P1010" t="n">
        <v>195.55</v>
      </c>
      <c r="Q1010" t="n">
        <v>197.76</v>
      </c>
      <c r="R1010" t="n">
        <v>34.28</v>
      </c>
      <c r="S1010" t="n">
        <v>25.4</v>
      </c>
      <c r="T1010" t="n">
        <v>3578.3</v>
      </c>
      <c r="U1010" t="n">
        <v>0.74</v>
      </c>
      <c r="V1010" t="n">
        <v>0.88</v>
      </c>
      <c r="W1010" t="n">
        <v>2.96</v>
      </c>
      <c r="X1010" t="n">
        <v>0.22</v>
      </c>
      <c r="Y1010" t="n">
        <v>1</v>
      </c>
      <c r="Z1010" t="n">
        <v>10</v>
      </c>
    </row>
    <row r="1011">
      <c r="A1011" t="n">
        <v>51</v>
      </c>
      <c r="B1011" t="n">
        <v>150</v>
      </c>
      <c r="C1011" t="inlineStr">
        <is>
          <t xml:space="preserve">CONCLUIDO	</t>
        </is>
      </c>
      <c r="D1011" t="n">
        <v>7.0044</v>
      </c>
      <c r="E1011" t="n">
        <v>14.28</v>
      </c>
      <c r="F1011" t="n">
        <v>10.61</v>
      </c>
      <c r="G1011" t="n">
        <v>53.06</v>
      </c>
      <c r="H1011" t="n">
        <v>0.76</v>
      </c>
      <c r="I1011" t="n">
        <v>12</v>
      </c>
      <c r="J1011" t="n">
        <v>324.48</v>
      </c>
      <c r="K1011" t="n">
        <v>61.82</v>
      </c>
      <c r="L1011" t="n">
        <v>13.75</v>
      </c>
      <c r="M1011" t="n">
        <v>10</v>
      </c>
      <c r="N1011" t="n">
        <v>98.91</v>
      </c>
      <c r="O1011" t="n">
        <v>40253.84</v>
      </c>
      <c r="P1011" t="n">
        <v>195.39</v>
      </c>
      <c r="Q1011" t="n">
        <v>197.77</v>
      </c>
      <c r="R1011" t="n">
        <v>34.36</v>
      </c>
      <c r="S1011" t="n">
        <v>25.4</v>
      </c>
      <c r="T1011" t="n">
        <v>3618.19</v>
      </c>
      <c r="U1011" t="n">
        <v>0.74</v>
      </c>
      <c r="V1011" t="n">
        <v>0.88</v>
      </c>
      <c r="W1011" t="n">
        <v>2.96</v>
      </c>
      <c r="X1011" t="n">
        <v>0.22</v>
      </c>
      <c r="Y1011" t="n">
        <v>1</v>
      </c>
      <c r="Z1011" t="n">
        <v>10</v>
      </c>
    </row>
    <row r="1012">
      <c r="A1012" t="n">
        <v>52</v>
      </c>
      <c r="B1012" t="n">
        <v>150</v>
      </c>
      <c r="C1012" t="inlineStr">
        <is>
          <t xml:space="preserve">CONCLUIDO	</t>
        </is>
      </c>
      <c r="D1012" t="n">
        <v>7.041</v>
      </c>
      <c r="E1012" t="n">
        <v>14.2</v>
      </c>
      <c r="F1012" t="n">
        <v>10.59</v>
      </c>
      <c r="G1012" t="n">
        <v>57.79</v>
      </c>
      <c r="H1012" t="n">
        <v>0.77</v>
      </c>
      <c r="I1012" t="n">
        <v>11</v>
      </c>
      <c r="J1012" t="n">
        <v>325.06</v>
      </c>
      <c r="K1012" t="n">
        <v>61.82</v>
      </c>
      <c r="L1012" t="n">
        <v>14</v>
      </c>
      <c r="M1012" t="n">
        <v>9</v>
      </c>
      <c r="N1012" t="n">
        <v>99.23999999999999</v>
      </c>
      <c r="O1012" t="n">
        <v>40324.71</v>
      </c>
      <c r="P1012" t="n">
        <v>195.01</v>
      </c>
      <c r="Q1012" t="n">
        <v>197.75</v>
      </c>
      <c r="R1012" t="n">
        <v>33.71</v>
      </c>
      <c r="S1012" t="n">
        <v>25.4</v>
      </c>
      <c r="T1012" t="n">
        <v>3297.25</v>
      </c>
      <c r="U1012" t="n">
        <v>0.75</v>
      </c>
      <c r="V1012" t="n">
        <v>0.88</v>
      </c>
      <c r="W1012" t="n">
        <v>2.96</v>
      </c>
      <c r="X1012" t="n">
        <v>0.2</v>
      </c>
      <c r="Y1012" t="n">
        <v>1</v>
      </c>
      <c r="Z1012" t="n">
        <v>10</v>
      </c>
    </row>
    <row r="1013">
      <c r="A1013" t="n">
        <v>53</v>
      </c>
      <c r="B1013" t="n">
        <v>150</v>
      </c>
      <c r="C1013" t="inlineStr">
        <is>
          <t xml:space="preserve">CONCLUIDO	</t>
        </is>
      </c>
      <c r="D1013" t="n">
        <v>7.0467</v>
      </c>
      <c r="E1013" t="n">
        <v>14.19</v>
      </c>
      <c r="F1013" t="n">
        <v>10.58</v>
      </c>
      <c r="G1013" t="n">
        <v>57.72</v>
      </c>
      <c r="H1013" t="n">
        <v>0.78</v>
      </c>
      <c r="I1013" t="n">
        <v>11</v>
      </c>
      <c r="J1013" t="n">
        <v>325.63</v>
      </c>
      <c r="K1013" t="n">
        <v>61.82</v>
      </c>
      <c r="L1013" t="n">
        <v>14.25</v>
      </c>
      <c r="M1013" t="n">
        <v>9</v>
      </c>
      <c r="N1013" t="n">
        <v>99.56</v>
      </c>
      <c r="O1013" t="n">
        <v>40395.74</v>
      </c>
      <c r="P1013" t="n">
        <v>194.96</v>
      </c>
      <c r="Q1013" t="n">
        <v>197.81</v>
      </c>
      <c r="R1013" t="n">
        <v>33.38</v>
      </c>
      <c r="S1013" t="n">
        <v>25.4</v>
      </c>
      <c r="T1013" t="n">
        <v>3129.19</v>
      </c>
      <c r="U1013" t="n">
        <v>0.76</v>
      </c>
      <c r="V1013" t="n">
        <v>0.88</v>
      </c>
      <c r="W1013" t="n">
        <v>2.96</v>
      </c>
      <c r="X1013" t="n">
        <v>0.19</v>
      </c>
      <c r="Y1013" t="n">
        <v>1</v>
      </c>
      <c r="Z1013" t="n">
        <v>10</v>
      </c>
    </row>
    <row r="1014">
      <c r="A1014" t="n">
        <v>54</v>
      </c>
      <c r="B1014" t="n">
        <v>150</v>
      </c>
      <c r="C1014" t="inlineStr">
        <is>
          <t xml:space="preserve">CONCLUIDO	</t>
        </is>
      </c>
      <c r="D1014" t="n">
        <v>7.0442</v>
      </c>
      <c r="E1014" t="n">
        <v>14.2</v>
      </c>
      <c r="F1014" t="n">
        <v>10.59</v>
      </c>
      <c r="G1014" t="n">
        <v>57.75</v>
      </c>
      <c r="H1014" t="n">
        <v>0.79</v>
      </c>
      <c r="I1014" t="n">
        <v>11</v>
      </c>
      <c r="J1014" t="n">
        <v>326.21</v>
      </c>
      <c r="K1014" t="n">
        <v>61.82</v>
      </c>
      <c r="L1014" t="n">
        <v>14.5</v>
      </c>
      <c r="M1014" t="n">
        <v>9</v>
      </c>
      <c r="N1014" t="n">
        <v>99.89</v>
      </c>
      <c r="O1014" t="n">
        <v>40466.92</v>
      </c>
      <c r="P1014" t="n">
        <v>195.11</v>
      </c>
      <c r="Q1014" t="n">
        <v>197.79</v>
      </c>
      <c r="R1014" t="n">
        <v>33.45</v>
      </c>
      <c r="S1014" t="n">
        <v>25.4</v>
      </c>
      <c r="T1014" t="n">
        <v>3165.66</v>
      </c>
      <c r="U1014" t="n">
        <v>0.76</v>
      </c>
      <c r="V1014" t="n">
        <v>0.88</v>
      </c>
      <c r="W1014" t="n">
        <v>2.96</v>
      </c>
      <c r="X1014" t="n">
        <v>0.2</v>
      </c>
      <c r="Y1014" t="n">
        <v>1</v>
      </c>
      <c r="Z1014" t="n">
        <v>10</v>
      </c>
    </row>
    <row r="1015">
      <c r="A1015" t="n">
        <v>55</v>
      </c>
      <c r="B1015" t="n">
        <v>150</v>
      </c>
      <c r="C1015" t="inlineStr">
        <is>
          <t xml:space="preserve">CONCLUIDO	</t>
        </is>
      </c>
      <c r="D1015" t="n">
        <v>7.0475</v>
      </c>
      <c r="E1015" t="n">
        <v>14.19</v>
      </c>
      <c r="F1015" t="n">
        <v>10.58</v>
      </c>
      <c r="G1015" t="n">
        <v>57.72</v>
      </c>
      <c r="H1015" t="n">
        <v>0.8</v>
      </c>
      <c r="I1015" t="n">
        <v>11</v>
      </c>
      <c r="J1015" t="n">
        <v>326.79</v>
      </c>
      <c r="K1015" t="n">
        <v>61.82</v>
      </c>
      <c r="L1015" t="n">
        <v>14.75</v>
      </c>
      <c r="M1015" t="n">
        <v>9</v>
      </c>
      <c r="N1015" t="n">
        <v>100.22</v>
      </c>
      <c r="O1015" t="n">
        <v>40538.25</v>
      </c>
      <c r="P1015" t="n">
        <v>195.08</v>
      </c>
      <c r="Q1015" t="n">
        <v>197.78</v>
      </c>
      <c r="R1015" t="n">
        <v>33.33</v>
      </c>
      <c r="S1015" t="n">
        <v>25.4</v>
      </c>
      <c r="T1015" t="n">
        <v>3108.24</v>
      </c>
      <c r="U1015" t="n">
        <v>0.76</v>
      </c>
      <c r="V1015" t="n">
        <v>0.88</v>
      </c>
      <c r="W1015" t="n">
        <v>2.95</v>
      </c>
      <c r="X1015" t="n">
        <v>0.19</v>
      </c>
      <c r="Y1015" t="n">
        <v>1</v>
      </c>
      <c r="Z1015" t="n">
        <v>10</v>
      </c>
    </row>
    <row r="1016">
      <c r="A1016" t="n">
        <v>56</v>
      </c>
      <c r="B1016" t="n">
        <v>150</v>
      </c>
      <c r="C1016" t="inlineStr">
        <is>
          <t xml:space="preserve">CONCLUIDO	</t>
        </is>
      </c>
      <c r="D1016" t="n">
        <v>7.0417</v>
      </c>
      <c r="E1016" t="n">
        <v>14.2</v>
      </c>
      <c r="F1016" t="n">
        <v>10.59</v>
      </c>
      <c r="G1016" t="n">
        <v>57.78</v>
      </c>
      <c r="H1016" t="n">
        <v>0.82</v>
      </c>
      <c r="I1016" t="n">
        <v>11</v>
      </c>
      <c r="J1016" t="n">
        <v>327.37</v>
      </c>
      <c r="K1016" t="n">
        <v>61.82</v>
      </c>
      <c r="L1016" t="n">
        <v>15</v>
      </c>
      <c r="M1016" t="n">
        <v>9</v>
      </c>
      <c r="N1016" t="n">
        <v>100.55</v>
      </c>
      <c r="O1016" t="n">
        <v>40609.74</v>
      </c>
      <c r="P1016" t="n">
        <v>195.49</v>
      </c>
      <c r="Q1016" t="n">
        <v>197.78</v>
      </c>
      <c r="R1016" t="n">
        <v>33.76</v>
      </c>
      <c r="S1016" t="n">
        <v>25.4</v>
      </c>
      <c r="T1016" t="n">
        <v>3322.62</v>
      </c>
      <c r="U1016" t="n">
        <v>0.75</v>
      </c>
      <c r="V1016" t="n">
        <v>0.88</v>
      </c>
      <c r="W1016" t="n">
        <v>2.95</v>
      </c>
      <c r="X1016" t="n">
        <v>0.2</v>
      </c>
      <c r="Y1016" t="n">
        <v>1</v>
      </c>
      <c r="Z1016" t="n">
        <v>10</v>
      </c>
    </row>
    <row r="1017">
      <c r="A1017" t="n">
        <v>57</v>
      </c>
      <c r="B1017" t="n">
        <v>150</v>
      </c>
      <c r="C1017" t="inlineStr">
        <is>
          <t xml:space="preserve">CONCLUIDO	</t>
        </is>
      </c>
      <c r="D1017" t="n">
        <v>7.0468</v>
      </c>
      <c r="E1017" t="n">
        <v>14.19</v>
      </c>
      <c r="F1017" t="n">
        <v>10.58</v>
      </c>
      <c r="G1017" t="n">
        <v>57.72</v>
      </c>
      <c r="H1017" t="n">
        <v>0.83</v>
      </c>
      <c r="I1017" t="n">
        <v>11</v>
      </c>
      <c r="J1017" t="n">
        <v>327.95</v>
      </c>
      <c r="K1017" t="n">
        <v>61.82</v>
      </c>
      <c r="L1017" t="n">
        <v>15.25</v>
      </c>
      <c r="M1017" t="n">
        <v>9</v>
      </c>
      <c r="N1017" t="n">
        <v>100.88</v>
      </c>
      <c r="O1017" t="n">
        <v>40681.39</v>
      </c>
      <c r="P1017" t="n">
        <v>195.09</v>
      </c>
      <c r="Q1017" t="n">
        <v>197.8</v>
      </c>
      <c r="R1017" t="n">
        <v>33.33</v>
      </c>
      <c r="S1017" t="n">
        <v>25.4</v>
      </c>
      <c r="T1017" t="n">
        <v>3104.3</v>
      </c>
      <c r="U1017" t="n">
        <v>0.76</v>
      </c>
      <c r="V1017" t="n">
        <v>0.88</v>
      </c>
      <c r="W1017" t="n">
        <v>2.96</v>
      </c>
      <c r="X1017" t="n">
        <v>0.19</v>
      </c>
      <c r="Y1017" t="n">
        <v>1</v>
      </c>
      <c r="Z1017" t="n">
        <v>10</v>
      </c>
    </row>
    <row r="1018">
      <c r="A1018" t="n">
        <v>58</v>
      </c>
      <c r="B1018" t="n">
        <v>150</v>
      </c>
      <c r="C1018" t="inlineStr">
        <is>
          <t xml:space="preserve">CONCLUIDO	</t>
        </is>
      </c>
      <c r="D1018" t="n">
        <v>7.0841</v>
      </c>
      <c r="E1018" t="n">
        <v>14.12</v>
      </c>
      <c r="F1018" t="n">
        <v>10.56</v>
      </c>
      <c r="G1018" t="n">
        <v>63.38</v>
      </c>
      <c r="H1018" t="n">
        <v>0.84</v>
      </c>
      <c r="I1018" t="n">
        <v>10</v>
      </c>
      <c r="J1018" t="n">
        <v>328.53</v>
      </c>
      <c r="K1018" t="n">
        <v>61.82</v>
      </c>
      <c r="L1018" t="n">
        <v>15.5</v>
      </c>
      <c r="M1018" t="n">
        <v>8</v>
      </c>
      <c r="N1018" t="n">
        <v>101.21</v>
      </c>
      <c r="O1018" t="n">
        <v>40753.2</v>
      </c>
      <c r="P1018" t="n">
        <v>194.74</v>
      </c>
      <c r="Q1018" t="n">
        <v>197.76</v>
      </c>
      <c r="R1018" t="n">
        <v>32.8</v>
      </c>
      <c r="S1018" t="n">
        <v>25.4</v>
      </c>
      <c r="T1018" t="n">
        <v>2844.47</v>
      </c>
      <c r="U1018" t="n">
        <v>0.77</v>
      </c>
      <c r="V1018" t="n">
        <v>0.88</v>
      </c>
      <c r="W1018" t="n">
        <v>2.95</v>
      </c>
      <c r="X1018" t="n">
        <v>0.17</v>
      </c>
      <c r="Y1018" t="n">
        <v>1</v>
      </c>
      <c r="Z1018" t="n">
        <v>10</v>
      </c>
    </row>
    <row r="1019">
      <c r="A1019" t="n">
        <v>59</v>
      </c>
      <c r="B1019" t="n">
        <v>150</v>
      </c>
      <c r="C1019" t="inlineStr">
        <is>
          <t xml:space="preserve">CONCLUIDO	</t>
        </is>
      </c>
      <c r="D1019" t="n">
        <v>7.0827</v>
      </c>
      <c r="E1019" t="n">
        <v>14.12</v>
      </c>
      <c r="F1019" t="n">
        <v>10.57</v>
      </c>
      <c r="G1019" t="n">
        <v>63.4</v>
      </c>
      <c r="H1019" t="n">
        <v>0.85</v>
      </c>
      <c r="I1019" t="n">
        <v>10</v>
      </c>
      <c r="J1019" t="n">
        <v>329.12</v>
      </c>
      <c r="K1019" t="n">
        <v>61.82</v>
      </c>
      <c r="L1019" t="n">
        <v>15.75</v>
      </c>
      <c r="M1019" t="n">
        <v>8</v>
      </c>
      <c r="N1019" t="n">
        <v>101.54</v>
      </c>
      <c r="O1019" t="n">
        <v>40825.16</v>
      </c>
      <c r="P1019" t="n">
        <v>194.96</v>
      </c>
      <c r="Q1019" t="n">
        <v>197.75</v>
      </c>
      <c r="R1019" t="n">
        <v>32.77</v>
      </c>
      <c r="S1019" t="n">
        <v>25.4</v>
      </c>
      <c r="T1019" t="n">
        <v>2831.04</v>
      </c>
      <c r="U1019" t="n">
        <v>0.78</v>
      </c>
      <c r="V1019" t="n">
        <v>0.88</v>
      </c>
      <c r="W1019" t="n">
        <v>2.96</v>
      </c>
      <c r="X1019" t="n">
        <v>0.18</v>
      </c>
      <c r="Y1019" t="n">
        <v>1</v>
      </c>
      <c r="Z1019" t="n">
        <v>10</v>
      </c>
    </row>
    <row r="1020">
      <c r="A1020" t="n">
        <v>60</v>
      </c>
      <c r="B1020" t="n">
        <v>150</v>
      </c>
      <c r="C1020" t="inlineStr">
        <is>
          <t xml:space="preserve">CONCLUIDO	</t>
        </is>
      </c>
      <c r="D1020" t="n">
        <v>7.0834</v>
      </c>
      <c r="E1020" t="n">
        <v>14.12</v>
      </c>
      <c r="F1020" t="n">
        <v>10.56</v>
      </c>
      <c r="G1020" t="n">
        <v>63.39</v>
      </c>
      <c r="H1020" t="n">
        <v>0.86</v>
      </c>
      <c r="I1020" t="n">
        <v>10</v>
      </c>
      <c r="J1020" t="n">
        <v>329.7</v>
      </c>
      <c r="K1020" t="n">
        <v>61.82</v>
      </c>
      <c r="L1020" t="n">
        <v>16</v>
      </c>
      <c r="M1020" t="n">
        <v>8</v>
      </c>
      <c r="N1020" t="n">
        <v>101.88</v>
      </c>
      <c r="O1020" t="n">
        <v>40897.29</v>
      </c>
      <c r="P1020" t="n">
        <v>195.13</v>
      </c>
      <c r="Q1020" t="n">
        <v>197.75</v>
      </c>
      <c r="R1020" t="n">
        <v>32.77</v>
      </c>
      <c r="S1020" t="n">
        <v>25.4</v>
      </c>
      <c r="T1020" t="n">
        <v>2828.87</v>
      </c>
      <c r="U1020" t="n">
        <v>0.78</v>
      </c>
      <c r="V1020" t="n">
        <v>0.88</v>
      </c>
      <c r="W1020" t="n">
        <v>2.96</v>
      </c>
      <c r="X1020" t="n">
        <v>0.17</v>
      </c>
      <c r="Y1020" t="n">
        <v>1</v>
      </c>
      <c r="Z1020" t="n">
        <v>10</v>
      </c>
    </row>
    <row r="1021">
      <c r="A1021" t="n">
        <v>61</v>
      </c>
      <c r="B1021" t="n">
        <v>150</v>
      </c>
      <c r="C1021" t="inlineStr">
        <is>
          <t xml:space="preserve">CONCLUIDO	</t>
        </is>
      </c>
      <c r="D1021" t="n">
        <v>7.0851</v>
      </c>
      <c r="E1021" t="n">
        <v>14.11</v>
      </c>
      <c r="F1021" t="n">
        <v>10.56</v>
      </c>
      <c r="G1021" t="n">
        <v>63.37</v>
      </c>
      <c r="H1021" t="n">
        <v>0.88</v>
      </c>
      <c r="I1021" t="n">
        <v>10</v>
      </c>
      <c r="J1021" t="n">
        <v>330.29</v>
      </c>
      <c r="K1021" t="n">
        <v>61.82</v>
      </c>
      <c r="L1021" t="n">
        <v>16.25</v>
      </c>
      <c r="M1021" t="n">
        <v>8</v>
      </c>
      <c r="N1021" t="n">
        <v>102.21</v>
      </c>
      <c r="O1021" t="n">
        <v>40969.57</v>
      </c>
      <c r="P1021" t="n">
        <v>195.07</v>
      </c>
      <c r="Q1021" t="n">
        <v>197.8</v>
      </c>
      <c r="R1021" t="n">
        <v>32.6</v>
      </c>
      <c r="S1021" t="n">
        <v>25.4</v>
      </c>
      <c r="T1021" t="n">
        <v>2747.64</v>
      </c>
      <c r="U1021" t="n">
        <v>0.78</v>
      </c>
      <c r="V1021" t="n">
        <v>0.88</v>
      </c>
      <c r="W1021" t="n">
        <v>2.96</v>
      </c>
      <c r="X1021" t="n">
        <v>0.17</v>
      </c>
      <c r="Y1021" t="n">
        <v>1</v>
      </c>
      <c r="Z1021" t="n">
        <v>10</v>
      </c>
    </row>
    <row r="1022">
      <c r="A1022" t="n">
        <v>62</v>
      </c>
      <c r="B1022" t="n">
        <v>150</v>
      </c>
      <c r="C1022" t="inlineStr">
        <is>
          <t xml:space="preserve">CONCLUIDO	</t>
        </is>
      </c>
      <c r="D1022" t="n">
        <v>7.0835</v>
      </c>
      <c r="E1022" t="n">
        <v>14.12</v>
      </c>
      <c r="F1022" t="n">
        <v>10.56</v>
      </c>
      <c r="G1022" t="n">
        <v>63.39</v>
      </c>
      <c r="H1022" t="n">
        <v>0.89</v>
      </c>
      <c r="I1022" t="n">
        <v>10</v>
      </c>
      <c r="J1022" t="n">
        <v>330.87</v>
      </c>
      <c r="K1022" t="n">
        <v>61.82</v>
      </c>
      <c r="L1022" t="n">
        <v>16.5</v>
      </c>
      <c r="M1022" t="n">
        <v>8</v>
      </c>
      <c r="N1022" t="n">
        <v>102.55</v>
      </c>
      <c r="O1022" t="n">
        <v>41042.02</v>
      </c>
      <c r="P1022" t="n">
        <v>195.17</v>
      </c>
      <c r="Q1022" t="n">
        <v>197.77</v>
      </c>
      <c r="R1022" t="n">
        <v>32.59</v>
      </c>
      <c r="S1022" t="n">
        <v>25.4</v>
      </c>
      <c r="T1022" t="n">
        <v>2741.24</v>
      </c>
      <c r="U1022" t="n">
        <v>0.78</v>
      </c>
      <c r="V1022" t="n">
        <v>0.88</v>
      </c>
      <c r="W1022" t="n">
        <v>2.96</v>
      </c>
      <c r="X1022" t="n">
        <v>0.17</v>
      </c>
      <c r="Y1022" t="n">
        <v>1</v>
      </c>
      <c r="Z1022" t="n">
        <v>10</v>
      </c>
    </row>
    <row r="1023">
      <c r="A1023" t="n">
        <v>63</v>
      </c>
      <c r="B1023" t="n">
        <v>150</v>
      </c>
      <c r="C1023" t="inlineStr">
        <is>
          <t xml:space="preserve">CONCLUIDO	</t>
        </is>
      </c>
      <c r="D1023" t="n">
        <v>7.0838</v>
      </c>
      <c r="E1023" t="n">
        <v>14.12</v>
      </c>
      <c r="F1023" t="n">
        <v>10.56</v>
      </c>
      <c r="G1023" t="n">
        <v>63.38</v>
      </c>
      <c r="H1023" t="n">
        <v>0.9</v>
      </c>
      <c r="I1023" t="n">
        <v>10</v>
      </c>
      <c r="J1023" t="n">
        <v>331.46</v>
      </c>
      <c r="K1023" t="n">
        <v>61.82</v>
      </c>
      <c r="L1023" t="n">
        <v>16.75</v>
      </c>
      <c r="M1023" t="n">
        <v>8</v>
      </c>
      <c r="N1023" t="n">
        <v>102.89</v>
      </c>
      <c r="O1023" t="n">
        <v>41114.63</v>
      </c>
      <c r="P1023" t="n">
        <v>195.15</v>
      </c>
      <c r="Q1023" t="n">
        <v>197.75</v>
      </c>
      <c r="R1023" t="n">
        <v>32.78</v>
      </c>
      <c r="S1023" t="n">
        <v>25.4</v>
      </c>
      <c r="T1023" t="n">
        <v>2837.59</v>
      </c>
      <c r="U1023" t="n">
        <v>0.77</v>
      </c>
      <c r="V1023" t="n">
        <v>0.88</v>
      </c>
      <c r="W1023" t="n">
        <v>2.95</v>
      </c>
      <c r="X1023" t="n">
        <v>0.17</v>
      </c>
      <c r="Y1023" t="n">
        <v>1</v>
      </c>
      <c r="Z1023" t="n">
        <v>10</v>
      </c>
    </row>
    <row r="1024">
      <c r="A1024" t="n">
        <v>64</v>
      </c>
      <c r="B1024" t="n">
        <v>150</v>
      </c>
      <c r="C1024" t="inlineStr">
        <is>
          <t xml:space="preserve">CONCLUIDO	</t>
        </is>
      </c>
      <c r="D1024" t="n">
        <v>7.0835</v>
      </c>
      <c r="E1024" t="n">
        <v>14.12</v>
      </c>
      <c r="F1024" t="n">
        <v>10.56</v>
      </c>
      <c r="G1024" t="n">
        <v>63.39</v>
      </c>
      <c r="H1024" t="n">
        <v>0.91</v>
      </c>
      <c r="I1024" t="n">
        <v>10</v>
      </c>
      <c r="J1024" t="n">
        <v>332.05</v>
      </c>
      <c r="K1024" t="n">
        <v>61.82</v>
      </c>
      <c r="L1024" t="n">
        <v>17</v>
      </c>
      <c r="M1024" t="n">
        <v>8</v>
      </c>
      <c r="N1024" t="n">
        <v>103.23</v>
      </c>
      <c r="O1024" t="n">
        <v>41187.41</v>
      </c>
      <c r="P1024" t="n">
        <v>195.12</v>
      </c>
      <c r="Q1024" t="n">
        <v>197.82</v>
      </c>
      <c r="R1024" t="n">
        <v>32.83</v>
      </c>
      <c r="S1024" t="n">
        <v>25.4</v>
      </c>
      <c r="T1024" t="n">
        <v>2859.71</v>
      </c>
      <c r="U1024" t="n">
        <v>0.77</v>
      </c>
      <c r="V1024" t="n">
        <v>0.88</v>
      </c>
      <c r="W1024" t="n">
        <v>2.95</v>
      </c>
      <c r="X1024" t="n">
        <v>0.17</v>
      </c>
      <c r="Y1024" t="n">
        <v>1</v>
      </c>
      <c r="Z1024" t="n">
        <v>10</v>
      </c>
    </row>
    <row r="1025">
      <c r="A1025" t="n">
        <v>65</v>
      </c>
      <c r="B1025" t="n">
        <v>150</v>
      </c>
      <c r="C1025" t="inlineStr">
        <is>
          <t xml:space="preserve">CONCLUIDO	</t>
        </is>
      </c>
      <c r="D1025" t="n">
        <v>7.0801</v>
      </c>
      <c r="E1025" t="n">
        <v>14.12</v>
      </c>
      <c r="F1025" t="n">
        <v>10.57</v>
      </c>
      <c r="G1025" t="n">
        <v>63.43</v>
      </c>
      <c r="H1025" t="n">
        <v>0.92</v>
      </c>
      <c r="I1025" t="n">
        <v>10</v>
      </c>
      <c r="J1025" t="n">
        <v>332.64</v>
      </c>
      <c r="K1025" t="n">
        <v>61.82</v>
      </c>
      <c r="L1025" t="n">
        <v>17.25</v>
      </c>
      <c r="M1025" t="n">
        <v>8</v>
      </c>
      <c r="N1025" t="n">
        <v>103.57</v>
      </c>
      <c r="O1025" t="n">
        <v>41260.35</v>
      </c>
      <c r="P1025" t="n">
        <v>195.06</v>
      </c>
      <c r="Q1025" t="n">
        <v>197.76</v>
      </c>
      <c r="R1025" t="n">
        <v>32.85</v>
      </c>
      <c r="S1025" t="n">
        <v>25.4</v>
      </c>
      <c r="T1025" t="n">
        <v>2872.09</v>
      </c>
      <c r="U1025" t="n">
        <v>0.77</v>
      </c>
      <c r="V1025" t="n">
        <v>0.88</v>
      </c>
      <c r="W1025" t="n">
        <v>2.96</v>
      </c>
      <c r="X1025" t="n">
        <v>0.18</v>
      </c>
      <c r="Y1025" t="n">
        <v>1</v>
      </c>
      <c r="Z1025" t="n">
        <v>10</v>
      </c>
    </row>
    <row r="1026">
      <c r="A1026" t="n">
        <v>66</v>
      </c>
      <c r="B1026" t="n">
        <v>150</v>
      </c>
      <c r="C1026" t="inlineStr">
        <is>
          <t xml:space="preserve">CONCLUIDO	</t>
        </is>
      </c>
      <c r="D1026" t="n">
        <v>7.1221</v>
      </c>
      <c r="E1026" t="n">
        <v>14.04</v>
      </c>
      <c r="F1026" t="n">
        <v>10.54</v>
      </c>
      <c r="G1026" t="n">
        <v>70.29000000000001</v>
      </c>
      <c r="H1026" t="n">
        <v>0.9399999999999999</v>
      </c>
      <c r="I1026" t="n">
        <v>9</v>
      </c>
      <c r="J1026" t="n">
        <v>333.24</v>
      </c>
      <c r="K1026" t="n">
        <v>61.82</v>
      </c>
      <c r="L1026" t="n">
        <v>17.5</v>
      </c>
      <c r="M1026" t="n">
        <v>7</v>
      </c>
      <c r="N1026" t="n">
        <v>103.92</v>
      </c>
      <c r="O1026" t="n">
        <v>41333.46</v>
      </c>
      <c r="P1026" t="n">
        <v>194.44</v>
      </c>
      <c r="Q1026" t="n">
        <v>197.75</v>
      </c>
      <c r="R1026" t="n">
        <v>32.17</v>
      </c>
      <c r="S1026" t="n">
        <v>25.4</v>
      </c>
      <c r="T1026" t="n">
        <v>2538.32</v>
      </c>
      <c r="U1026" t="n">
        <v>0.79</v>
      </c>
      <c r="V1026" t="n">
        <v>0.88</v>
      </c>
      <c r="W1026" t="n">
        <v>2.95</v>
      </c>
      <c r="X1026" t="n">
        <v>0.15</v>
      </c>
      <c r="Y1026" t="n">
        <v>1</v>
      </c>
      <c r="Z1026" t="n">
        <v>10</v>
      </c>
    </row>
    <row r="1027">
      <c r="A1027" t="n">
        <v>67</v>
      </c>
      <c r="B1027" t="n">
        <v>150</v>
      </c>
      <c r="C1027" t="inlineStr">
        <is>
          <t xml:space="preserve">CONCLUIDO	</t>
        </is>
      </c>
      <c r="D1027" t="n">
        <v>7.1153</v>
      </c>
      <c r="E1027" t="n">
        <v>14.05</v>
      </c>
      <c r="F1027" t="n">
        <v>10.56</v>
      </c>
      <c r="G1027" t="n">
        <v>70.38</v>
      </c>
      <c r="H1027" t="n">
        <v>0.95</v>
      </c>
      <c r="I1027" t="n">
        <v>9</v>
      </c>
      <c r="J1027" t="n">
        <v>333.83</v>
      </c>
      <c r="K1027" t="n">
        <v>61.82</v>
      </c>
      <c r="L1027" t="n">
        <v>17.75</v>
      </c>
      <c r="M1027" t="n">
        <v>7</v>
      </c>
      <c r="N1027" t="n">
        <v>104.26</v>
      </c>
      <c r="O1027" t="n">
        <v>41406.86</v>
      </c>
      <c r="P1027" t="n">
        <v>194.9</v>
      </c>
      <c r="Q1027" t="n">
        <v>197.79</v>
      </c>
      <c r="R1027" t="n">
        <v>32.61</v>
      </c>
      <c r="S1027" t="n">
        <v>25.4</v>
      </c>
      <c r="T1027" t="n">
        <v>2753.96</v>
      </c>
      <c r="U1027" t="n">
        <v>0.78</v>
      </c>
      <c r="V1027" t="n">
        <v>0.88</v>
      </c>
      <c r="W1027" t="n">
        <v>2.95</v>
      </c>
      <c r="X1027" t="n">
        <v>0.17</v>
      </c>
      <c r="Y1027" t="n">
        <v>1</v>
      </c>
      <c r="Z1027" t="n">
        <v>10</v>
      </c>
    </row>
    <row r="1028">
      <c r="A1028" t="n">
        <v>68</v>
      </c>
      <c r="B1028" t="n">
        <v>150</v>
      </c>
      <c r="C1028" t="inlineStr">
        <is>
          <t xml:space="preserve">CONCLUIDO	</t>
        </is>
      </c>
      <c r="D1028" t="n">
        <v>7.1152</v>
      </c>
      <c r="E1028" t="n">
        <v>14.05</v>
      </c>
      <c r="F1028" t="n">
        <v>10.56</v>
      </c>
      <c r="G1028" t="n">
        <v>70.38</v>
      </c>
      <c r="H1028" t="n">
        <v>0.96</v>
      </c>
      <c r="I1028" t="n">
        <v>9</v>
      </c>
      <c r="J1028" t="n">
        <v>334.43</v>
      </c>
      <c r="K1028" t="n">
        <v>61.82</v>
      </c>
      <c r="L1028" t="n">
        <v>18</v>
      </c>
      <c r="M1028" t="n">
        <v>7</v>
      </c>
      <c r="N1028" t="n">
        <v>104.61</v>
      </c>
      <c r="O1028" t="n">
        <v>41480.31</v>
      </c>
      <c r="P1028" t="n">
        <v>195.1</v>
      </c>
      <c r="Q1028" t="n">
        <v>197.78</v>
      </c>
      <c r="R1028" t="n">
        <v>32.61</v>
      </c>
      <c r="S1028" t="n">
        <v>25.4</v>
      </c>
      <c r="T1028" t="n">
        <v>2758.06</v>
      </c>
      <c r="U1028" t="n">
        <v>0.78</v>
      </c>
      <c r="V1028" t="n">
        <v>0.88</v>
      </c>
      <c r="W1028" t="n">
        <v>2.95</v>
      </c>
      <c r="X1028" t="n">
        <v>0.17</v>
      </c>
      <c r="Y1028" t="n">
        <v>1</v>
      </c>
      <c r="Z1028" t="n">
        <v>10</v>
      </c>
    </row>
    <row r="1029">
      <c r="A1029" t="n">
        <v>69</v>
      </c>
      <c r="B1029" t="n">
        <v>150</v>
      </c>
      <c r="C1029" t="inlineStr">
        <is>
          <t xml:space="preserve">CONCLUIDO	</t>
        </is>
      </c>
      <c r="D1029" t="n">
        <v>7.1186</v>
      </c>
      <c r="E1029" t="n">
        <v>14.05</v>
      </c>
      <c r="F1029" t="n">
        <v>10.55</v>
      </c>
      <c r="G1029" t="n">
        <v>70.34</v>
      </c>
      <c r="H1029" t="n">
        <v>0.97</v>
      </c>
      <c r="I1029" t="n">
        <v>9</v>
      </c>
      <c r="J1029" t="n">
        <v>335.02</v>
      </c>
      <c r="K1029" t="n">
        <v>61.82</v>
      </c>
      <c r="L1029" t="n">
        <v>18.25</v>
      </c>
      <c r="M1029" t="n">
        <v>7</v>
      </c>
      <c r="N1029" t="n">
        <v>104.95</v>
      </c>
      <c r="O1029" t="n">
        <v>41553.93</v>
      </c>
      <c r="P1029" t="n">
        <v>195.04</v>
      </c>
      <c r="Q1029" t="n">
        <v>197.75</v>
      </c>
      <c r="R1029" t="n">
        <v>32.38</v>
      </c>
      <c r="S1029" t="n">
        <v>25.4</v>
      </c>
      <c r="T1029" t="n">
        <v>2639.39</v>
      </c>
      <c r="U1029" t="n">
        <v>0.78</v>
      </c>
      <c r="V1029" t="n">
        <v>0.88</v>
      </c>
      <c r="W1029" t="n">
        <v>2.95</v>
      </c>
      <c r="X1029" t="n">
        <v>0.16</v>
      </c>
      <c r="Y1029" t="n">
        <v>1</v>
      </c>
      <c r="Z1029" t="n">
        <v>10</v>
      </c>
    </row>
    <row r="1030">
      <c r="A1030" t="n">
        <v>70</v>
      </c>
      <c r="B1030" t="n">
        <v>150</v>
      </c>
      <c r="C1030" t="inlineStr">
        <is>
          <t xml:space="preserve">CONCLUIDO	</t>
        </is>
      </c>
      <c r="D1030" t="n">
        <v>7.1165</v>
      </c>
      <c r="E1030" t="n">
        <v>14.05</v>
      </c>
      <c r="F1030" t="n">
        <v>10.55</v>
      </c>
      <c r="G1030" t="n">
        <v>70.36</v>
      </c>
      <c r="H1030" t="n">
        <v>0.98</v>
      </c>
      <c r="I1030" t="n">
        <v>9</v>
      </c>
      <c r="J1030" t="n">
        <v>335.62</v>
      </c>
      <c r="K1030" t="n">
        <v>61.82</v>
      </c>
      <c r="L1030" t="n">
        <v>18.5</v>
      </c>
      <c r="M1030" t="n">
        <v>7</v>
      </c>
      <c r="N1030" t="n">
        <v>105.3</v>
      </c>
      <c r="O1030" t="n">
        <v>41627.72</v>
      </c>
      <c r="P1030" t="n">
        <v>195.29</v>
      </c>
      <c r="Q1030" t="n">
        <v>197.76</v>
      </c>
      <c r="R1030" t="n">
        <v>32.39</v>
      </c>
      <c r="S1030" t="n">
        <v>25.4</v>
      </c>
      <c r="T1030" t="n">
        <v>2646.72</v>
      </c>
      <c r="U1030" t="n">
        <v>0.78</v>
      </c>
      <c r="V1030" t="n">
        <v>0.88</v>
      </c>
      <c r="W1030" t="n">
        <v>2.96</v>
      </c>
      <c r="X1030" t="n">
        <v>0.16</v>
      </c>
      <c r="Y1030" t="n">
        <v>1</v>
      </c>
      <c r="Z1030" t="n">
        <v>10</v>
      </c>
    </row>
    <row r="1031">
      <c r="A1031" t="n">
        <v>71</v>
      </c>
      <c r="B1031" t="n">
        <v>150</v>
      </c>
      <c r="C1031" t="inlineStr">
        <is>
          <t xml:space="preserve">CONCLUIDO	</t>
        </is>
      </c>
      <c r="D1031" t="n">
        <v>7.119</v>
      </c>
      <c r="E1031" t="n">
        <v>14.05</v>
      </c>
      <c r="F1031" t="n">
        <v>10.55</v>
      </c>
      <c r="G1031" t="n">
        <v>70.33</v>
      </c>
      <c r="H1031" t="n">
        <v>0.99</v>
      </c>
      <c r="I1031" t="n">
        <v>9</v>
      </c>
      <c r="J1031" t="n">
        <v>336.22</v>
      </c>
      <c r="K1031" t="n">
        <v>61.82</v>
      </c>
      <c r="L1031" t="n">
        <v>18.75</v>
      </c>
      <c r="M1031" t="n">
        <v>7</v>
      </c>
      <c r="N1031" t="n">
        <v>105.65</v>
      </c>
      <c r="O1031" t="n">
        <v>41701.68</v>
      </c>
      <c r="P1031" t="n">
        <v>195.22</v>
      </c>
      <c r="Q1031" t="n">
        <v>197.78</v>
      </c>
      <c r="R1031" t="n">
        <v>32.35</v>
      </c>
      <c r="S1031" t="n">
        <v>25.4</v>
      </c>
      <c r="T1031" t="n">
        <v>2624.22</v>
      </c>
      <c r="U1031" t="n">
        <v>0.79</v>
      </c>
      <c r="V1031" t="n">
        <v>0.88</v>
      </c>
      <c r="W1031" t="n">
        <v>2.95</v>
      </c>
      <c r="X1031" t="n">
        <v>0.16</v>
      </c>
      <c r="Y1031" t="n">
        <v>1</v>
      </c>
      <c r="Z1031" t="n">
        <v>10</v>
      </c>
    </row>
    <row r="1032">
      <c r="A1032" t="n">
        <v>72</v>
      </c>
      <c r="B1032" t="n">
        <v>150</v>
      </c>
      <c r="C1032" t="inlineStr">
        <is>
          <t xml:space="preserve">CONCLUIDO	</t>
        </is>
      </c>
      <c r="D1032" t="n">
        <v>7.1173</v>
      </c>
      <c r="E1032" t="n">
        <v>14.05</v>
      </c>
      <c r="F1032" t="n">
        <v>10.55</v>
      </c>
      <c r="G1032" t="n">
        <v>70.34999999999999</v>
      </c>
      <c r="H1032" t="n">
        <v>1.01</v>
      </c>
      <c r="I1032" t="n">
        <v>9</v>
      </c>
      <c r="J1032" t="n">
        <v>336.82</v>
      </c>
      <c r="K1032" t="n">
        <v>61.82</v>
      </c>
      <c r="L1032" t="n">
        <v>19</v>
      </c>
      <c r="M1032" t="n">
        <v>7</v>
      </c>
      <c r="N1032" t="n">
        <v>106</v>
      </c>
      <c r="O1032" t="n">
        <v>41775.82</v>
      </c>
      <c r="P1032" t="n">
        <v>195.21</v>
      </c>
      <c r="Q1032" t="n">
        <v>197.75</v>
      </c>
      <c r="R1032" t="n">
        <v>32.42</v>
      </c>
      <c r="S1032" t="n">
        <v>25.4</v>
      </c>
      <c r="T1032" t="n">
        <v>2659.18</v>
      </c>
      <c r="U1032" t="n">
        <v>0.78</v>
      </c>
      <c r="V1032" t="n">
        <v>0.88</v>
      </c>
      <c r="W1032" t="n">
        <v>2.95</v>
      </c>
      <c r="X1032" t="n">
        <v>0.16</v>
      </c>
      <c r="Y1032" t="n">
        <v>1</v>
      </c>
      <c r="Z1032" t="n">
        <v>10</v>
      </c>
    </row>
    <row r="1033">
      <c r="A1033" t="n">
        <v>73</v>
      </c>
      <c r="B1033" t="n">
        <v>150</v>
      </c>
      <c r="C1033" t="inlineStr">
        <is>
          <t xml:space="preserve">CONCLUIDO	</t>
        </is>
      </c>
      <c r="D1033" t="n">
        <v>7.1186</v>
      </c>
      <c r="E1033" t="n">
        <v>14.05</v>
      </c>
      <c r="F1033" t="n">
        <v>10.55</v>
      </c>
      <c r="G1033" t="n">
        <v>70.34</v>
      </c>
      <c r="H1033" t="n">
        <v>1.02</v>
      </c>
      <c r="I1033" t="n">
        <v>9</v>
      </c>
      <c r="J1033" t="n">
        <v>337.43</v>
      </c>
      <c r="K1033" t="n">
        <v>61.82</v>
      </c>
      <c r="L1033" t="n">
        <v>19.25</v>
      </c>
      <c r="M1033" t="n">
        <v>7</v>
      </c>
      <c r="N1033" t="n">
        <v>106.35</v>
      </c>
      <c r="O1033" t="n">
        <v>41850.13</v>
      </c>
      <c r="P1033" t="n">
        <v>195.2</v>
      </c>
      <c r="Q1033" t="n">
        <v>197.76</v>
      </c>
      <c r="R1033" t="n">
        <v>32.43</v>
      </c>
      <c r="S1033" t="n">
        <v>25.4</v>
      </c>
      <c r="T1033" t="n">
        <v>2665.57</v>
      </c>
      <c r="U1033" t="n">
        <v>0.78</v>
      </c>
      <c r="V1033" t="n">
        <v>0.88</v>
      </c>
      <c r="W1033" t="n">
        <v>2.95</v>
      </c>
      <c r="X1033" t="n">
        <v>0.16</v>
      </c>
      <c r="Y1033" t="n">
        <v>1</v>
      </c>
      <c r="Z1033" t="n">
        <v>10</v>
      </c>
    </row>
    <row r="1034">
      <c r="A1034" t="n">
        <v>74</v>
      </c>
      <c r="B1034" t="n">
        <v>150</v>
      </c>
      <c r="C1034" t="inlineStr">
        <is>
          <t xml:space="preserve">CONCLUIDO	</t>
        </is>
      </c>
      <c r="D1034" t="n">
        <v>7.1162</v>
      </c>
      <c r="E1034" t="n">
        <v>14.05</v>
      </c>
      <c r="F1034" t="n">
        <v>10.56</v>
      </c>
      <c r="G1034" t="n">
        <v>70.37</v>
      </c>
      <c r="H1034" t="n">
        <v>1.03</v>
      </c>
      <c r="I1034" t="n">
        <v>9</v>
      </c>
      <c r="J1034" t="n">
        <v>338.03</v>
      </c>
      <c r="K1034" t="n">
        <v>61.82</v>
      </c>
      <c r="L1034" t="n">
        <v>19.5</v>
      </c>
      <c r="M1034" t="n">
        <v>7</v>
      </c>
      <c r="N1034" t="n">
        <v>106.71</v>
      </c>
      <c r="O1034" t="n">
        <v>41924.62</v>
      </c>
      <c r="P1034" t="n">
        <v>195.27</v>
      </c>
      <c r="Q1034" t="n">
        <v>197.75</v>
      </c>
      <c r="R1034" t="n">
        <v>32.5</v>
      </c>
      <c r="S1034" t="n">
        <v>25.4</v>
      </c>
      <c r="T1034" t="n">
        <v>2702.84</v>
      </c>
      <c r="U1034" t="n">
        <v>0.78</v>
      </c>
      <c r="V1034" t="n">
        <v>0.88</v>
      </c>
      <c r="W1034" t="n">
        <v>2.96</v>
      </c>
      <c r="X1034" t="n">
        <v>0.17</v>
      </c>
      <c r="Y1034" t="n">
        <v>1</v>
      </c>
      <c r="Z1034" t="n">
        <v>10</v>
      </c>
    </row>
    <row r="1035">
      <c r="A1035" t="n">
        <v>75</v>
      </c>
      <c r="B1035" t="n">
        <v>150</v>
      </c>
      <c r="C1035" t="inlineStr">
        <is>
          <t xml:space="preserve">CONCLUIDO	</t>
        </is>
      </c>
      <c r="D1035" t="n">
        <v>7.1211</v>
      </c>
      <c r="E1035" t="n">
        <v>14.04</v>
      </c>
      <c r="F1035" t="n">
        <v>10.55</v>
      </c>
      <c r="G1035" t="n">
        <v>70.3</v>
      </c>
      <c r="H1035" t="n">
        <v>1.04</v>
      </c>
      <c r="I1035" t="n">
        <v>9</v>
      </c>
      <c r="J1035" t="n">
        <v>338.63</v>
      </c>
      <c r="K1035" t="n">
        <v>61.82</v>
      </c>
      <c r="L1035" t="n">
        <v>19.75</v>
      </c>
      <c r="M1035" t="n">
        <v>7</v>
      </c>
      <c r="N1035" t="n">
        <v>107.06</v>
      </c>
      <c r="O1035" t="n">
        <v>41999.28</v>
      </c>
      <c r="P1035" t="n">
        <v>195.07</v>
      </c>
      <c r="Q1035" t="n">
        <v>197.78</v>
      </c>
      <c r="R1035" t="n">
        <v>32.24</v>
      </c>
      <c r="S1035" t="n">
        <v>25.4</v>
      </c>
      <c r="T1035" t="n">
        <v>2569.35</v>
      </c>
      <c r="U1035" t="n">
        <v>0.79</v>
      </c>
      <c r="V1035" t="n">
        <v>0.88</v>
      </c>
      <c r="W1035" t="n">
        <v>2.95</v>
      </c>
      <c r="X1035" t="n">
        <v>0.15</v>
      </c>
      <c r="Y1035" t="n">
        <v>1</v>
      </c>
      <c r="Z1035" t="n">
        <v>10</v>
      </c>
    </row>
    <row r="1036">
      <c r="A1036" t="n">
        <v>76</v>
      </c>
      <c r="B1036" t="n">
        <v>150</v>
      </c>
      <c r="C1036" t="inlineStr">
        <is>
          <t xml:space="preserve">CONCLUIDO	</t>
        </is>
      </c>
      <c r="D1036" t="n">
        <v>7.1585</v>
      </c>
      <c r="E1036" t="n">
        <v>13.97</v>
      </c>
      <c r="F1036" t="n">
        <v>10.53</v>
      </c>
      <c r="G1036" t="n">
        <v>78.95999999999999</v>
      </c>
      <c r="H1036" t="n">
        <v>1.05</v>
      </c>
      <c r="I1036" t="n">
        <v>8</v>
      </c>
      <c r="J1036" t="n">
        <v>339.24</v>
      </c>
      <c r="K1036" t="n">
        <v>61.82</v>
      </c>
      <c r="L1036" t="n">
        <v>20</v>
      </c>
      <c r="M1036" t="n">
        <v>6</v>
      </c>
      <c r="N1036" t="n">
        <v>107.42</v>
      </c>
      <c r="O1036" t="n">
        <v>42074.12</v>
      </c>
      <c r="P1036" t="n">
        <v>194.71</v>
      </c>
      <c r="Q1036" t="n">
        <v>197.77</v>
      </c>
      <c r="R1036" t="n">
        <v>31.69</v>
      </c>
      <c r="S1036" t="n">
        <v>25.4</v>
      </c>
      <c r="T1036" t="n">
        <v>2303.55</v>
      </c>
      <c r="U1036" t="n">
        <v>0.8</v>
      </c>
      <c r="V1036" t="n">
        <v>0.88</v>
      </c>
      <c r="W1036" t="n">
        <v>2.95</v>
      </c>
      <c r="X1036" t="n">
        <v>0.14</v>
      </c>
      <c r="Y1036" t="n">
        <v>1</v>
      </c>
      <c r="Z1036" t="n">
        <v>10</v>
      </c>
    </row>
    <row r="1037">
      <c r="A1037" t="n">
        <v>77</v>
      </c>
      <c r="B1037" t="n">
        <v>150</v>
      </c>
      <c r="C1037" t="inlineStr">
        <is>
          <t xml:space="preserve">CONCLUIDO	</t>
        </is>
      </c>
      <c r="D1037" t="n">
        <v>7.1636</v>
      </c>
      <c r="E1037" t="n">
        <v>13.96</v>
      </c>
      <c r="F1037" t="n">
        <v>10.52</v>
      </c>
      <c r="G1037" t="n">
        <v>78.88</v>
      </c>
      <c r="H1037" t="n">
        <v>1.06</v>
      </c>
      <c r="I1037" t="n">
        <v>8</v>
      </c>
      <c r="J1037" t="n">
        <v>339.85</v>
      </c>
      <c r="K1037" t="n">
        <v>61.82</v>
      </c>
      <c r="L1037" t="n">
        <v>20.25</v>
      </c>
      <c r="M1037" t="n">
        <v>6</v>
      </c>
      <c r="N1037" t="n">
        <v>107.78</v>
      </c>
      <c r="O1037" t="n">
        <v>42149.15</v>
      </c>
      <c r="P1037" t="n">
        <v>194.67</v>
      </c>
      <c r="Q1037" t="n">
        <v>197.76</v>
      </c>
      <c r="R1037" t="n">
        <v>31.41</v>
      </c>
      <c r="S1037" t="n">
        <v>25.4</v>
      </c>
      <c r="T1037" t="n">
        <v>2161.4</v>
      </c>
      <c r="U1037" t="n">
        <v>0.8100000000000001</v>
      </c>
      <c r="V1037" t="n">
        <v>0.88</v>
      </c>
      <c r="W1037" t="n">
        <v>2.95</v>
      </c>
      <c r="X1037" t="n">
        <v>0.13</v>
      </c>
      <c r="Y1037" t="n">
        <v>1</v>
      </c>
      <c r="Z1037" t="n">
        <v>10</v>
      </c>
    </row>
    <row r="1038">
      <c r="A1038" t="n">
        <v>78</v>
      </c>
      <c r="B1038" t="n">
        <v>150</v>
      </c>
      <c r="C1038" t="inlineStr">
        <is>
          <t xml:space="preserve">CONCLUIDO	</t>
        </is>
      </c>
      <c r="D1038" t="n">
        <v>7.1632</v>
      </c>
      <c r="E1038" t="n">
        <v>13.96</v>
      </c>
      <c r="F1038" t="n">
        <v>10.52</v>
      </c>
      <c r="G1038" t="n">
        <v>78.89</v>
      </c>
      <c r="H1038" t="n">
        <v>1.07</v>
      </c>
      <c r="I1038" t="n">
        <v>8</v>
      </c>
      <c r="J1038" t="n">
        <v>340.46</v>
      </c>
      <c r="K1038" t="n">
        <v>61.82</v>
      </c>
      <c r="L1038" t="n">
        <v>20.5</v>
      </c>
      <c r="M1038" t="n">
        <v>6</v>
      </c>
      <c r="N1038" t="n">
        <v>108.14</v>
      </c>
      <c r="O1038" t="n">
        <v>42224.35</v>
      </c>
      <c r="P1038" t="n">
        <v>194.83</v>
      </c>
      <c r="Q1038" t="n">
        <v>197.76</v>
      </c>
      <c r="R1038" t="n">
        <v>31.49</v>
      </c>
      <c r="S1038" t="n">
        <v>25.4</v>
      </c>
      <c r="T1038" t="n">
        <v>2201.2</v>
      </c>
      <c r="U1038" t="n">
        <v>0.8100000000000001</v>
      </c>
      <c r="V1038" t="n">
        <v>0.88</v>
      </c>
      <c r="W1038" t="n">
        <v>2.95</v>
      </c>
      <c r="X1038" t="n">
        <v>0.13</v>
      </c>
      <c r="Y1038" t="n">
        <v>1</v>
      </c>
      <c r="Z1038" t="n">
        <v>10</v>
      </c>
    </row>
    <row r="1039">
      <c r="A1039" t="n">
        <v>79</v>
      </c>
      <c r="B1039" t="n">
        <v>150</v>
      </c>
      <c r="C1039" t="inlineStr">
        <is>
          <t xml:space="preserve">CONCLUIDO	</t>
        </is>
      </c>
      <c r="D1039" t="n">
        <v>7.1616</v>
      </c>
      <c r="E1039" t="n">
        <v>13.96</v>
      </c>
      <c r="F1039" t="n">
        <v>10.52</v>
      </c>
      <c r="G1039" t="n">
        <v>78.91</v>
      </c>
      <c r="H1039" t="n">
        <v>1.08</v>
      </c>
      <c r="I1039" t="n">
        <v>8</v>
      </c>
      <c r="J1039" t="n">
        <v>341.07</v>
      </c>
      <c r="K1039" t="n">
        <v>61.82</v>
      </c>
      <c r="L1039" t="n">
        <v>20.75</v>
      </c>
      <c r="M1039" t="n">
        <v>6</v>
      </c>
      <c r="N1039" t="n">
        <v>108.5</v>
      </c>
      <c r="O1039" t="n">
        <v>42299.74</v>
      </c>
      <c r="P1039" t="n">
        <v>195.04</v>
      </c>
      <c r="Q1039" t="n">
        <v>197.75</v>
      </c>
      <c r="R1039" t="n">
        <v>31.45</v>
      </c>
      <c r="S1039" t="n">
        <v>25.4</v>
      </c>
      <c r="T1039" t="n">
        <v>2178.86</v>
      </c>
      <c r="U1039" t="n">
        <v>0.8100000000000001</v>
      </c>
      <c r="V1039" t="n">
        <v>0.88</v>
      </c>
      <c r="W1039" t="n">
        <v>2.95</v>
      </c>
      <c r="X1039" t="n">
        <v>0.13</v>
      </c>
      <c r="Y1039" t="n">
        <v>1</v>
      </c>
      <c r="Z1039" t="n">
        <v>10</v>
      </c>
    </row>
    <row r="1040">
      <c r="A1040" t="n">
        <v>80</v>
      </c>
      <c r="B1040" t="n">
        <v>150</v>
      </c>
      <c r="C1040" t="inlineStr">
        <is>
          <t xml:space="preserve">CONCLUIDO	</t>
        </is>
      </c>
      <c r="D1040" t="n">
        <v>7.1586</v>
      </c>
      <c r="E1040" t="n">
        <v>13.97</v>
      </c>
      <c r="F1040" t="n">
        <v>10.53</v>
      </c>
      <c r="G1040" t="n">
        <v>78.95999999999999</v>
      </c>
      <c r="H1040" t="n">
        <v>1.1</v>
      </c>
      <c r="I1040" t="n">
        <v>8</v>
      </c>
      <c r="J1040" t="n">
        <v>341.68</v>
      </c>
      <c r="K1040" t="n">
        <v>61.82</v>
      </c>
      <c r="L1040" t="n">
        <v>21</v>
      </c>
      <c r="M1040" t="n">
        <v>6</v>
      </c>
      <c r="N1040" t="n">
        <v>108.86</v>
      </c>
      <c r="O1040" t="n">
        <v>42375.31</v>
      </c>
      <c r="P1040" t="n">
        <v>195.28</v>
      </c>
      <c r="Q1040" t="n">
        <v>197.79</v>
      </c>
      <c r="R1040" t="n">
        <v>31.72</v>
      </c>
      <c r="S1040" t="n">
        <v>25.4</v>
      </c>
      <c r="T1040" t="n">
        <v>2314.4</v>
      </c>
      <c r="U1040" t="n">
        <v>0.8</v>
      </c>
      <c r="V1040" t="n">
        <v>0.88</v>
      </c>
      <c r="W1040" t="n">
        <v>2.95</v>
      </c>
      <c r="X1040" t="n">
        <v>0.14</v>
      </c>
      <c r="Y1040" t="n">
        <v>1</v>
      </c>
      <c r="Z1040" t="n">
        <v>10</v>
      </c>
    </row>
    <row r="1041">
      <c r="A1041" t="n">
        <v>81</v>
      </c>
      <c r="B1041" t="n">
        <v>150</v>
      </c>
      <c r="C1041" t="inlineStr">
        <is>
          <t xml:space="preserve">CONCLUIDO	</t>
        </is>
      </c>
      <c r="D1041" t="n">
        <v>7.1608</v>
      </c>
      <c r="E1041" t="n">
        <v>13.96</v>
      </c>
      <c r="F1041" t="n">
        <v>10.52</v>
      </c>
      <c r="G1041" t="n">
        <v>78.92</v>
      </c>
      <c r="H1041" t="n">
        <v>1.11</v>
      </c>
      <c r="I1041" t="n">
        <v>8</v>
      </c>
      <c r="J1041" t="n">
        <v>342.3</v>
      </c>
      <c r="K1041" t="n">
        <v>61.82</v>
      </c>
      <c r="L1041" t="n">
        <v>21.25</v>
      </c>
      <c r="M1041" t="n">
        <v>6</v>
      </c>
      <c r="N1041" t="n">
        <v>109.23</v>
      </c>
      <c r="O1041" t="n">
        <v>42451.07</v>
      </c>
      <c r="P1041" t="n">
        <v>195.31</v>
      </c>
      <c r="Q1041" t="n">
        <v>197.75</v>
      </c>
      <c r="R1041" t="n">
        <v>31.51</v>
      </c>
      <c r="S1041" t="n">
        <v>25.4</v>
      </c>
      <c r="T1041" t="n">
        <v>2209.46</v>
      </c>
      <c r="U1041" t="n">
        <v>0.8100000000000001</v>
      </c>
      <c r="V1041" t="n">
        <v>0.88</v>
      </c>
      <c r="W1041" t="n">
        <v>2.95</v>
      </c>
      <c r="X1041" t="n">
        <v>0.13</v>
      </c>
      <c r="Y1041" t="n">
        <v>1</v>
      </c>
      <c r="Z1041" t="n">
        <v>10</v>
      </c>
    </row>
    <row r="1042">
      <c r="A1042" t="n">
        <v>82</v>
      </c>
      <c r="B1042" t="n">
        <v>150</v>
      </c>
      <c r="C1042" t="inlineStr">
        <is>
          <t xml:space="preserve">CONCLUIDO	</t>
        </is>
      </c>
      <c r="D1042" t="n">
        <v>7.1603</v>
      </c>
      <c r="E1042" t="n">
        <v>13.97</v>
      </c>
      <c r="F1042" t="n">
        <v>10.52</v>
      </c>
      <c r="G1042" t="n">
        <v>78.93000000000001</v>
      </c>
      <c r="H1042" t="n">
        <v>1.12</v>
      </c>
      <c r="I1042" t="n">
        <v>8</v>
      </c>
      <c r="J1042" t="n">
        <v>342.91</v>
      </c>
      <c r="K1042" t="n">
        <v>61.82</v>
      </c>
      <c r="L1042" t="n">
        <v>21.5</v>
      </c>
      <c r="M1042" t="n">
        <v>6</v>
      </c>
      <c r="N1042" t="n">
        <v>109.59</v>
      </c>
      <c r="O1042" t="n">
        <v>42527.02</v>
      </c>
      <c r="P1042" t="n">
        <v>195.4</v>
      </c>
      <c r="Q1042" t="n">
        <v>197.75</v>
      </c>
      <c r="R1042" t="n">
        <v>31.55</v>
      </c>
      <c r="S1042" t="n">
        <v>25.4</v>
      </c>
      <c r="T1042" t="n">
        <v>2230.97</v>
      </c>
      <c r="U1042" t="n">
        <v>0.8100000000000001</v>
      </c>
      <c r="V1042" t="n">
        <v>0.88</v>
      </c>
      <c r="W1042" t="n">
        <v>2.95</v>
      </c>
      <c r="X1042" t="n">
        <v>0.13</v>
      </c>
      <c r="Y1042" t="n">
        <v>1</v>
      </c>
      <c r="Z1042" t="n">
        <v>10</v>
      </c>
    </row>
    <row r="1043">
      <c r="A1043" t="n">
        <v>83</v>
      </c>
      <c r="B1043" t="n">
        <v>150</v>
      </c>
      <c r="C1043" t="inlineStr">
        <is>
          <t xml:space="preserve">CONCLUIDO	</t>
        </is>
      </c>
      <c r="D1043" t="n">
        <v>7.1629</v>
      </c>
      <c r="E1043" t="n">
        <v>13.96</v>
      </c>
      <c r="F1043" t="n">
        <v>10.52</v>
      </c>
      <c r="G1043" t="n">
        <v>78.89</v>
      </c>
      <c r="H1043" t="n">
        <v>1.13</v>
      </c>
      <c r="I1043" t="n">
        <v>8</v>
      </c>
      <c r="J1043" t="n">
        <v>343.53</v>
      </c>
      <c r="K1043" t="n">
        <v>61.82</v>
      </c>
      <c r="L1043" t="n">
        <v>21.75</v>
      </c>
      <c r="M1043" t="n">
        <v>6</v>
      </c>
      <c r="N1043" t="n">
        <v>109.96</v>
      </c>
      <c r="O1043" t="n">
        <v>42603.15</v>
      </c>
      <c r="P1043" t="n">
        <v>195.26</v>
      </c>
      <c r="Q1043" t="n">
        <v>197.75</v>
      </c>
      <c r="R1043" t="n">
        <v>31.41</v>
      </c>
      <c r="S1043" t="n">
        <v>25.4</v>
      </c>
      <c r="T1043" t="n">
        <v>2160.53</v>
      </c>
      <c r="U1043" t="n">
        <v>0.8100000000000001</v>
      </c>
      <c r="V1043" t="n">
        <v>0.88</v>
      </c>
      <c r="W1043" t="n">
        <v>2.95</v>
      </c>
      <c r="X1043" t="n">
        <v>0.13</v>
      </c>
      <c r="Y1043" t="n">
        <v>1</v>
      </c>
      <c r="Z1043" t="n">
        <v>10</v>
      </c>
    </row>
    <row r="1044">
      <c r="A1044" t="n">
        <v>84</v>
      </c>
      <c r="B1044" t="n">
        <v>150</v>
      </c>
      <c r="C1044" t="inlineStr">
        <is>
          <t xml:space="preserve">CONCLUIDO	</t>
        </is>
      </c>
      <c r="D1044" t="n">
        <v>7.1616</v>
      </c>
      <c r="E1044" t="n">
        <v>13.96</v>
      </c>
      <c r="F1044" t="n">
        <v>10.52</v>
      </c>
      <c r="G1044" t="n">
        <v>78.91</v>
      </c>
      <c r="H1044" t="n">
        <v>1.14</v>
      </c>
      <c r="I1044" t="n">
        <v>8</v>
      </c>
      <c r="J1044" t="n">
        <v>344.15</v>
      </c>
      <c r="K1044" t="n">
        <v>61.82</v>
      </c>
      <c r="L1044" t="n">
        <v>22</v>
      </c>
      <c r="M1044" t="n">
        <v>6</v>
      </c>
      <c r="N1044" t="n">
        <v>110.33</v>
      </c>
      <c r="O1044" t="n">
        <v>42679.6</v>
      </c>
      <c r="P1044" t="n">
        <v>195.32</v>
      </c>
      <c r="Q1044" t="n">
        <v>197.75</v>
      </c>
      <c r="R1044" t="n">
        <v>31.43</v>
      </c>
      <c r="S1044" t="n">
        <v>25.4</v>
      </c>
      <c r="T1044" t="n">
        <v>2169.92</v>
      </c>
      <c r="U1044" t="n">
        <v>0.8100000000000001</v>
      </c>
      <c r="V1044" t="n">
        <v>0.88</v>
      </c>
      <c r="W1044" t="n">
        <v>2.95</v>
      </c>
      <c r="X1044" t="n">
        <v>0.13</v>
      </c>
      <c r="Y1044" t="n">
        <v>1</v>
      </c>
      <c r="Z1044" t="n">
        <v>10</v>
      </c>
    </row>
    <row r="1045">
      <c r="A1045" t="n">
        <v>85</v>
      </c>
      <c r="B1045" t="n">
        <v>150</v>
      </c>
      <c r="C1045" t="inlineStr">
        <is>
          <t xml:space="preserve">CONCLUIDO	</t>
        </is>
      </c>
      <c r="D1045" t="n">
        <v>7.1568</v>
      </c>
      <c r="E1045" t="n">
        <v>13.97</v>
      </c>
      <c r="F1045" t="n">
        <v>10.53</v>
      </c>
      <c r="G1045" t="n">
        <v>78.98</v>
      </c>
      <c r="H1045" t="n">
        <v>1.15</v>
      </c>
      <c r="I1045" t="n">
        <v>8</v>
      </c>
      <c r="J1045" t="n">
        <v>344.77</v>
      </c>
      <c r="K1045" t="n">
        <v>61.82</v>
      </c>
      <c r="L1045" t="n">
        <v>22.25</v>
      </c>
      <c r="M1045" t="n">
        <v>6</v>
      </c>
      <c r="N1045" t="n">
        <v>110.7</v>
      </c>
      <c r="O1045" t="n">
        <v>42756.12</v>
      </c>
      <c r="P1045" t="n">
        <v>195.57</v>
      </c>
      <c r="Q1045" t="n">
        <v>197.77</v>
      </c>
      <c r="R1045" t="n">
        <v>31.68</v>
      </c>
      <c r="S1045" t="n">
        <v>25.4</v>
      </c>
      <c r="T1045" t="n">
        <v>2298.36</v>
      </c>
      <c r="U1045" t="n">
        <v>0.8</v>
      </c>
      <c r="V1045" t="n">
        <v>0.88</v>
      </c>
      <c r="W1045" t="n">
        <v>2.95</v>
      </c>
      <c r="X1045" t="n">
        <v>0.14</v>
      </c>
      <c r="Y1045" t="n">
        <v>1</v>
      </c>
      <c r="Z1045" t="n">
        <v>10</v>
      </c>
    </row>
    <row r="1046">
      <c r="A1046" t="n">
        <v>86</v>
      </c>
      <c r="B1046" t="n">
        <v>150</v>
      </c>
      <c r="C1046" t="inlineStr">
        <is>
          <t xml:space="preserve">CONCLUIDO	</t>
        </is>
      </c>
      <c r="D1046" t="n">
        <v>7.1581</v>
      </c>
      <c r="E1046" t="n">
        <v>13.97</v>
      </c>
      <c r="F1046" t="n">
        <v>10.53</v>
      </c>
      <c r="G1046" t="n">
        <v>78.95999999999999</v>
      </c>
      <c r="H1046" t="n">
        <v>1.16</v>
      </c>
      <c r="I1046" t="n">
        <v>8</v>
      </c>
      <c r="J1046" t="n">
        <v>345.39</v>
      </c>
      <c r="K1046" t="n">
        <v>61.82</v>
      </c>
      <c r="L1046" t="n">
        <v>22.5</v>
      </c>
      <c r="M1046" t="n">
        <v>6</v>
      </c>
      <c r="N1046" t="n">
        <v>111.07</v>
      </c>
      <c r="O1046" t="n">
        <v>42832.82</v>
      </c>
      <c r="P1046" t="n">
        <v>195.57</v>
      </c>
      <c r="Q1046" t="n">
        <v>197.75</v>
      </c>
      <c r="R1046" t="n">
        <v>31.66</v>
      </c>
      <c r="S1046" t="n">
        <v>25.4</v>
      </c>
      <c r="T1046" t="n">
        <v>2284.32</v>
      </c>
      <c r="U1046" t="n">
        <v>0.8</v>
      </c>
      <c r="V1046" t="n">
        <v>0.88</v>
      </c>
      <c r="W1046" t="n">
        <v>2.95</v>
      </c>
      <c r="X1046" t="n">
        <v>0.14</v>
      </c>
      <c r="Y1046" t="n">
        <v>1</v>
      </c>
      <c r="Z1046" t="n">
        <v>10</v>
      </c>
    </row>
    <row r="1047">
      <c r="A1047" t="n">
        <v>87</v>
      </c>
      <c r="B1047" t="n">
        <v>150</v>
      </c>
      <c r="C1047" t="inlineStr">
        <is>
          <t xml:space="preserve">CONCLUIDO	</t>
        </is>
      </c>
      <c r="D1047" t="n">
        <v>7.1609</v>
      </c>
      <c r="E1047" t="n">
        <v>13.96</v>
      </c>
      <c r="F1047" t="n">
        <v>10.52</v>
      </c>
      <c r="G1047" t="n">
        <v>78.92</v>
      </c>
      <c r="H1047" t="n">
        <v>1.17</v>
      </c>
      <c r="I1047" t="n">
        <v>8</v>
      </c>
      <c r="J1047" t="n">
        <v>346.02</v>
      </c>
      <c r="K1047" t="n">
        <v>61.82</v>
      </c>
      <c r="L1047" t="n">
        <v>22.75</v>
      </c>
      <c r="M1047" t="n">
        <v>6</v>
      </c>
      <c r="N1047" t="n">
        <v>111.45</v>
      </c>
      <c r="O1047" t="n">
        <v>42909.73</v>
      </c>
      <c r="P1047" t="n">
        <v>195.24</v>
      </c>
      <c r="Q1047" t="n">
        <v>197.76</v>
      </c>
      <c r="R1047" t="n">
        <v>31.41</v>
      </c>
      <c r="S1047" t="n">
        <v>25.4</v>
      </c>
      <c r="T1047" t="n">
        <v>2161.45</v>
      </c>
      <c r="U1047" t="n">
        <v>0.8100000000000001</v>
      </c>
      <c r="V1047" t="n">
        <v>0.88</v>
      </c>
      <c r="W1047" t="n">
        <v>2.95</v>
      </c>
      <c r="X1047" t="n">
        <v>0.13</v>
      </c>
      <c r="Y1047" t="n">
        <v>1</v>
      </c>
      <c r="Z1047" t="n">
        <v>10</v>
      </c>
    </row>
    <row r="1048">
      <c r="A1048" t="n">
        <v>88</v>
      </c>
      <c r="B1048" t="n">
        <v>150</v>
      </c>
      <c r="C1048" t="inlineStr">
        <is>
          <t xml:space="preserve">CONCLUIDO	</t>
        </is>
      </c>
      <c r="D1048" t="n">
        <v>7.1585</v>
      </c>
      <c r="E1048" t="n">
        <v>13.97</v>
      </c>
      <c r="F1048" t="n">
        <v>10.53</v>
      </c>
      <c r="G1048" t="n">
        <v>78.95999999999999</v>
      </c>
      <c r="H1048" t="n">
        <v>1.18</v>
      </c>
      <c r="I1048" t="n">
        <v>8</v>
      </c>
      <c r="J1048" t="n">
        <v>346.64</v>
      </c>
      <c r="K1048" t="n">
        <v>61.82</v>
      </c>
      <c r="L1048" t="n">
        <v>23</v>
      </c>
      <c r="M1048" t="n">
        <v>6</v>
      </c>
      <c r="N1048" t="n">
        <v>111.82</v>
      </c>
      <c r="O1048" t="n">
        <v>42986.83</v>
      </c>
      <c r="P1048" t="n">
        <v>195.22</v>
      </c>
      <c r="Q1048" t="n">
        <v>197.75</v>
      </c>
      <c r="R1048" t="n">
        <v>31.7</v>
      </c>
      <c r="S1048" t="n">
        <v>25.4</v>
      </c>
      <c r="T1048" t="n">
        <v>2305.27</v>
      </c>
      <c r="U1048" t="n">
        <v>0.8</v>
      </c>
      <c r="V1048" t="n">
        <v>0.88</v>
      </c>
      <c r="W1048" t="n">
        <v>2.95</v>
      </c>
      <c r="X1048" t="n">
        <v>0.14</v>
      </c>
      <c r="Y1048" t="n">
        <v>1</v>
      </c>
      <c r="Z1048" t="n">
        <v>10</v>
      </c>
    </row>
    <row r="1049">
      <c r="A1049" t="n">
        <v>89</v>
      </c>
      <c r="B1049" t="n">
        <v>150</v>
      </c>
      <c r="C1049" t="inlineStr">
        <is>
          <t xml:space="preserve">CONCLUIDO	</t>
        </is>
      </c>
      <c r="D1049" t="n">
        <v>7.1942</v>
      </c>
      <c r="E1049" t="n">
        <v>13.9</v>
      </c>
      <c r="F1049" t="n">
        <v>10.51</v>
      </c>
      <c r="G1049" t="n">
        <v>90.12</v>
      </c>
      <c r="H1049" t="n">
        <v>1.19</v>
      </c>
      <c r="I1049" t="n">
        <v>7</v>
      </c>
      <c r="J1049" t="n">
        <v>347.27</v>
      </c>
      <c r="K1049" t="n">
        <v>61.82</v>
      </c>
      <c r="L1049" t="n">
        <v>23.25</v>
      </c>
      <c r="M1049" t="n">
        <v>5</v>
      </c>
      <c r="N1049" t="n">
        <v>112.2</v>
      </c>
      <c r="O1049" t="n">
        <v>43064.12</v>
      </c>
      <c r="P1049" t="n">
        <v>194.89</v>
      </c>
      <c r="Q1049" t="n">
        <v>197.75</v>
      </c>
      <c r="R1049" t="n">
        <v>31.24</v>
      </c>
      <c r="S1049" t="n">
        <v>25.4</v>
      </c>
      <c r="T1049" t="n">
        <v>2082.85</v>
      </c>
      <c r="U1049" t="n">
        <v>0.8100000000000001</v>
      </c>
      <c r="V1049" t="n">
        <v>0.89</v>
      </c>
      <c r="W1049" t="n">
        <v>2.95</v>
      </c>
      <c r="X1049" t="n">
        <v>0.12</v>
      </c>
      <c r="Y1049" t="n">
        <v>1</v>
      </c>
      <c r="Z1049" t="n">
        <v>10</v>
      </c>
    </row>
    <row r="1050">
      <c r="A1050" t="n">
        <v>90</v>
      </c>
      <c r="B1050" t="n">
        <v>150</v>
      </c>
      <c r="C1050" t="inlineStr">
        <is>
          <t xml:space="preserve">CONCLUIDO	</t>
        </is>
      </c>
      <c r="D1050" t="n">
        <v>7.1983</v>
      </c>
      <c r="E1050" t="n">
        <v>13.89</v>
      </c>
      <c r="F1050" t="n">
        <v>10.51</v>
      </c>
      <c r="G1050" t="n">
        <v>90.05</v>
      </c>
      <c r="H1050" t="n">
        <v>1.2</v>
      </c>
      <c r="I1050" t="n">
        <v>7</v>
      </c>
      <c r="J1050" t="n">
        <v>347.9</v>
      </c>
      <c r="K1050" t="n">
        <v>61.82</v>
      </c>
      <c r="L1050" t="n">
        <v>23.5</v>
      </c>
      <c r="M1050" t="n">
        <v>5</v>
      </c>
      <c r="N1050" t="n">
        <v>112.58</v>
      </c>
      <c r="O1050" t="n">
        <v>43141.62</v>
      </c>
      <c r="P1050" t="n">
        <v>195.06</v>
      </c>
      <c r="Q1050" t="n">
        <v>197.79</v>
      </c>
      <c r="R1050" t="n">
        <v>31.02</v>
      </c>
      <c r="S1050" t="n">
        <v>25.4</v>
      </c>
      <c r="T1050" t="n">
        <v>1972.89</v>
      </c>
      <c r="U1050" t="n">
        <v>0.82</v>
      </c>
      <c r="V1050" t="n">
        <v>0.89</v>
      </c>
      <c r="W1050" t="n">
        <v>2.95</v>
      </c>
      <c r="X1050" t="n">
        <v>0.12</v>
      </c>
      <c r="Y1050" t="n">
        <v>1</v>
      </c>
      <c r="Z1050" t="n">
        <v>10</v>
      </c>
    </row>
    <row r="1051">
      <c r="A1051" t="n">
        <v>91</v>
      </c>
      <c r="B1051" t="n">
        <v>150</v>
      </c>
      <c r="C1051" t="inlineStr">
        <is>
          <t xml:space="preserve">CONCLUIDO	</t>
        </is>
      </c>
      <c r="D1051" t="n">
        <v>7.1971</v>
      </c>
      <c r="E1051" t="n">
        <v>13.89</v>
      </c>
      <c r="F1051" t="n">
        <v>10.51</v>
      </c>
      <c r="G1051" t="n">
        <v>90.06999999999999</v>
      </c>
      <c r="H1051" t="n">
        <v>1.21</v>
      </c>
      <c r="I1051" t="n">
        <v>7</v>
      </c>
      <c r="J1051" t="n">
        <v>348.53</v>
      </c>
      <c r="K1051" t="n">
        <v>61.82</v>
      </c>
      <c r="L1051" t="n">
        <v>23.75</v>
      </c>
      <c r="M1051" t="n">
        <v>5</v>
      </c>
      <c r="N1051" t="n">
        <v>112.96</v>
      </c>
      <c r="O1051" t="n">
        <v>43219.31</v>
      </c>
      <c r="P1051" t="n">
        <v>195.4</v>
      </c>
      <c r="Q1051" t="n">
        <v>197.76</v>
      </c>
      <c r="R1051" t="n">
        <v>31</v>
      </c>
      <c r="S1051" t="n">
        <v>25.4</v>
      </c>
      <c r="T1051" t="n">
        <v>1959.26</v>
      </c>
      <c r="U1051" t="n">
        <v>0.82</v>
      </c>
      <c r="V1051" t="n">
        <v>0.89</v>
      </c>
      <c r="W1051" t="n">
        <v>2.95</v>
      </c>
      <c r="X1051" t="n">
        <v>0.12</v>
      </c>
      <c r="Y1051" t="n">
        <v>1</v>
      </c>
      <c r="Z1051" t="n">
        <v>10</v>
      </c>
    </row>
    <row r="1052">
      <c r="A1052" t="n">
        <v>92</v>
      </c>
      <c r="B1052" t="n">
        <v>150</v>
      </c>
      <c r="C1052" t="inlineStr">
        <is>
          <t xml:space="preserve">CONCLUIDO	</t>
        </is>
      </c>
      <c r="D1052" t="n">
        <v>7.1953</v>
      </c>
      <c r="E1052" t="n">
        <v>13.9</v>
      </c>
      <c r="F1052" t="n">
        <v>10.51</v>
      </c>
      <c r="G1052" t="n">
        <v>90.09999999999999</v>
      </c>
      <c r="H1052" t="n">
        <v>1.23</v>
      </c>
      <c r="I1052" t="n">
        <v>7</v>
      </c>
      <c r="J1052" t="n">
        <v>349.16</v>
      </c>
      <c r="K1052" t="n">
        <v>61.82</v>
      </c>
      <c r="L1052" t="n">
        <v>24</v>
      </c>
      <c r="M1052" t="n">
        <v>5</v>
      </c>
      <c r="N1052" t="n">
        <v>113.34</v>
      </c>
      <c r="O1052" t="n">
        <v>43297.21</v>
      </c>
      <c r="P1052" t="n">
        <v>195.72</v>
      </c>
      <c r="Q1052" t="n">
        <v>197.75</v>
      </c>
      <c r="R1052" t="n">
        <v>31.25</v>
      </c>
      <c r="S1052" t="n">
        <v>25.4</v>
      </c>
      <c r="T1052" t="n">
        <v>2088.37</v>
      </c>
      <c r="U1052" t="n">
        <v>0.8100000000000001</v>
      </c>
      <c r="V1052" t="n">
        <v>0.89</v>
      </c>
      <c r="W1052" t="n">
        <v>2.95</v>
      </c>
      <c r="X1052" t="n">
        <v>0.12</v>
      </c>
      <c r="Y1052" t="n">
        <v>1</v>
      </c>
      <c r="Z1052" t="n">
        <v>10</v>
      </c>
    </row>
    <row r="1053">
      <c r="A1053" t="n">
        <v>93</v>
      </c>
      <c r="B1053" t="n">
        <v>150</v>
      </c>
      <c r="C1053" t="inlineStr">
        <is>
          <t xml:space="preserve">CONCLUIDO	</t>
        </is>
      </c>
      <c r="D1053" t="n">
        <v>7.1973</v>
      </c>
      <c r="E1053" t="n">
        <v>13.89</v>
      </c>
      <c r="F1053" t="n">
        <v>10.51</v>
      </c>
      <c r="G1053" t="n">
        <v>90.06999999999999</v>
      </c>
      <c r="H1053" t="n">
        <v>1.24</v>
      </c>
      <c r="I1053" t="n">
        <v>7</v>
      </c>
      <c r="J1053" t="n">
        <v>349.79</v>
      </c>
      <c r="K1053" t="n">
        <v>61.82</v>
      </c>
      <c r="L1053" t="n">
        <v>24.25</v>
      </c>
      <c r="M1053" t="n">
        <v>5</v>
      </c>
      <c r="N1053" t="n">
        <v>113.72</v>
      </c>
      <c r="O1053" t="n">
        <v>43375.3</v>
      </c>
      <c r="P1053" t="n">
        <v>195.77</v>
      </c>
      <c r="Q1053" t="n">
        <v>197.75</v>
      </c>
      <c r="R1053" t="n">
        <v>31.01</v>
      </c>
      <c r="S1053" t="n">
        <v>25.4</v>
      </c>
      <c r="T1053" t="n">
        <v>1967.46</v>
      </c>
      <c r="U1053" t="n">
        <v>0.82</v>
      </c>
      <c r="V1053" t="n">
        <v>0.89</v>
      </c>
      <c r="W1053" t="n">
        <v>2.95</v>
      </c>
      <c r="X1053" t="n">
        <v>0.12</v>
      </c>
      <c r="Y1053" t="n">
        <v>1</v>
      </c>
      <c r="Z1053" t="n">
        <v>10</v>
      </c>
    </row>
    <row r="1054">
      <c r="A1054" t="n">
        <v>94</v>
      </c>
      <c r="B1054" t="n">
        <v>150</v>
      </c>
      <c r="C1054" t="inlineStr">
        <is>
          <t xml:space="preserve">CONCLUIDO	</t>
        </is>
      </c>
      <c r="D1054" t="n">
        <v>7.1991</v>
      </c>
      <c r="E1054" t="n">
        <v>13.89</v>
      </c>
      <c r="F1054" t="n">
        <v>10.5</v>
      </c>
      <c r="G1054" t="n">
        <v>90.04000000000001</v>
      </c>
      <c r="H1054" t="n">
        <v>1.25</v>
      </c>
      <c r="I1054" t="n">
        <v>7</v>
      </c>
      <c r="J1054" t="n">
        <v>350.43</v>
      </c>
      <c r="K1054" t="n">
        <v>61.82</v>
      </c>
      <c r="L1054" t="n">
        <v>24.5</v>
      </c>
      <c r="M1054" t="n">
        <v>5</v>
      </c>
      <c r="N1054" t="n">
        <v>114.11</v>
      </c>
      <c r="O1054" t="n">
        <v>43453.61</v>
      </c>
      <c r="P1054" t="n">
        <v>195.81</v>
      </c>
      <c r="Q1054" t="n">
        <v>197.77</v>
      </c>
      <c r="R1054" t="n">
        <v>30.85</v>
      </c>
      <c r="S1054" t="n">
        <v>25.4</v>
      </c>
      <c r="T1054" t="n">
        <v>1884.57</v>
      </c>
      <c r="U1054" t="n">
        <v>0.82</v>
      </c>
      <c r="V1054" t="n">
        <v>0.89</v>
      </c>
      <c r="W1054" t="n">
        <v>2.95</v>
      </c>
      <c r="X1054" t="n">
        <v>0.11</v>
      </c>
      <c r="Y1054" t="n">
        <v>1</v>
      </c>
      <c r="Z1054" t="n">
        <v>10</v>
      </c>
    </row>
    <row r="1055">
      <c r="A1055" t="n">
        <v>95</v>
      </c>
      <c r="B1055" t="n">
        <v>150</v>
      </c>
      <c r="C1055" t="inlineStr">
        <is>
          <t xml:space="preserve">CONCLUIDO	</t>
        </is>
      </c>
      <c r="D1055" t="n">
        <v>7.2023</v>
      </c>
      <c r="E1055" t="n">
        <v>13.88</v>
      </c>
      <c r="F1055" t="n">
        <v>10.5</v>
      </c>
      <c r="G1055" t="n">
        <v>89.98999999999999</v>
      </c>
      <c r="H1055" t="n">
        <v>1.26</v>
      </c>
      <c r="I1055" t="n">
        <v>7</v>
      </c>
      <c r="J1055" t="n">
        <v>351.06</v>
      </c>
      <c r="K1055" t="n">
        <v>61.82</v>
      </c>
      <c r="L1055" t="n">
        <v>24.75</v>
      </c>
      <c r="M1055" t="n">
        <v>5</v>
      </c>
      <c r="N1055" t="n">
        <v>114.49</v>
      </c>
      <c r="O1055" t="n">
        <v>43532.12</v>
      </c>
      <c r="P1055" t="n">
        <v>195.81</v>
      </c>
      <c r="Q1055" t="n">
        <v>197.78</v>
      </c>
      <c r="R1055" t="n">
        <v>30.81</v>
      </c>
      <c r="S1055" t="n">
        <v>25.4</v>
      </c>
      <c r="T1055" t="n">
        <v>1866.67</v>
      </c>
      <c r="U1055" t="n">
        <v>0.82</v>
      </c>
      <c r="V1055" t="n">
        <v>0.89</v>
      </c>
      <c r="W1055" t="n">
        <v>2.95</v>
      </c>
      <c r="X1055" t="n">
        <v>0.11</v>
      </c>
      <c r="Y1055" t="n">
        <v>1</v>
      </c>
      <c r="Z1055" t="n">
        <v>10</v>
      </c>
    </row>
    <row r="1056">
      <c r="A1056" t="n">
        <v>96</v>
      </c>
      <c r="B1056" t="n">
        <v>150</v>
      </c>
      <c r="C1056" t="inlineStr">
        <is>
          <t xml:space="preserve">CONCLUIDO	</t>
        </is>
      </c>
      <c r="D1056" t="n">
        <v>7.1988</v>
      </c>
      <c r="E1056" t="n">
        <v>13.89</v>
      </c>
      <c r="F1056" t="n">
        <v>10.51</v>
      </c>
      <c r="G1056" t="n">
        <v>90.04000000000001</v>
      </c>
      <c r="H1056" t="n">
        <v>1.27</v>
      </c>
      <c r="I1056" t="n">
        <v>7</v>
      </c>
      <c r="J1056" t="n">
        <v>351.7</v>
      </c>
      <c r="K1056" t="n">
        <v>61.82</v>
      </c>
      <c r="L1056" t="n">
        <v>25</v>
      </c>
      <c r="M1056" t="n">
        <v>5</v>
      </c>
      <c r="N1056" t="n">
        <v>114.88</v>
      </c>
      <c r="O1056" t="n">
        <v>43610.83</v>
      </c>
      <c r="P1056" t="n">
        <v>196.01</v>
      </c>
      <c r="Q1056" t="n">
        <v>197.75</v>
      </c>
      <c r="R1056" t="n">
        <v>31.03</v>
      </c>
      <c r="S1056" t="n">
        <v>25.4</v>
      </c>
      <c r="T1056" t="n">
        <v>1973.79</v>
      </c>
      <c r="U1056" t="n">
        <v>0.82</v>
      </c>
      <c r="V1056" t="n">
        <v>0.89</v>
      </c>
      <c r="W1056" t="n">
        <v>2.95</v>
      </c>
      <c r="X1056" t="n">
        <v>0.12</v>
      </c>
      <c r="Y1056" t="n">
        <v>1</v>
      </c>
      <c r="Z1056" t="n">
        <v>10</v>
      </c>
    </row>
    <row r="1057">
      <c r="A1057" t="n">
        <v>97</v>
      </c>
      <c r="B1057" t="n">
        <v>150</v>
      </c>
      <c r="C1057" t="inlineStr">
        <is>
          <t xml:space="preserve">CONCLUIDO	</t>
        </is>
      </c>
      <c r="D1057" t="n">
        <v>7.195</v>
      </c>
      <c r="E1057" t="n">
        <v>13.9</v>
      </c>
      <c r="F1057" t="n">
        <v>10.51</v>
      </c>
      <c r="G1057" t="n">
        <v>90.11</v>
      </c>
      <c r="H1057" t="n">
        <v>1.28</v>
      </c>
      <c r="I1057" t="n">
        <v>7</v>
      </c>
      <c r="J1057" t="n">
        <v>352.34</v>
      </c>
      <c r="K1057" t="n">
        <v>61.82</v>
      </c>
      <c r="L1057" t="n">
        <v>25.25</v>
      </c>
      <c r="M1057" t="n">
        <v>5</v>
      </c>
      <c r="N1057" t="n">
        <v>115.27</v>
      </c>
      <c r="O1057" t="n">
        <v>43689.76</v>
      </c>
      <c r="P1057" t="n">
        <v>196.27</v>
      </c>
      <c r="Q1057" t="n">
        <v>197.76</v>
      </c>
      <c r="R1057" t="n">
        <v>31.11</v>
      </c>
      <c r="S1057" t="n">
        <v>25.4</v>
      </c>
      <c r="T1057" t="n">
        <v>2017.63</v>
      </c>
      <c r="U1057" t="n">
        <v>0.82</v>
      </c>
      <c r="V1057" t="n">
        <v>0.89</v>
      </c>
      <c r="W1057" t="n">
        <v>2.95</v>
      </c>
      <c r="X1057" t="n">
        <v>0.12</v>
      </c>
      <c r="Y1057" t="n">
        <v>1</v>
      </c>
      <c r="Z1057" t="n">
        <v>10</v>
      </c>
    </row>
    <row r="1058">
      <c r="A1058" t="n">
        <v>98</v>
      </c>
      <c r="B1058" t="n">
        <v>150</v>
      </c>
      <c r="C1058" t="inlineStr">
        <is>
          <t xml:space="preserve">CONCLUIDO	</t>
        </is>
      </c>
      <c r="D1058" t="n">
        <v>7.1927</v>
      </c>
      <c r="E1058" t="n">
        <v>13.9</v>
      </c>
      <c r="F1058" t="n">
        <v>10.52</v>
      </c>
      <c r="G1058" t="n">
        <v>90.15000000000001</v>
      </c>
      <c r="H1058" t="n">
        <v>1.29</v>
      </c>
      <c r="I1058" t="n">
        <v>7</v>
      </c>
      <c r="J1058" t="n">
        <v>352.98</v>
      </c>
      <c r="K1058" t="n">
        <v>61.82</v>
      </c>
      <c r="L1058" t="n">
        <v>25.5</v>
      </c>
      <c r="M1058" t="n">
        <v>5</v>
      </c>
      <c r="N1058" t="n">
        <v>115.66</v>
      </c>
      <c r="O1058" t="n">
        <v>43769.02</v>
      </c>
      <c r="P1058" t="n">
        <v>196.43</v>
      </c>
      <c r="Q1058" t="n">
        <v>197.75</v>
      </c>
      <c r="R1058" t="n">
        <v>31.28</v>
      </c>
      <c r="S1058" t="n">
        <v>25.4</v>
      </c>
      <c r="T1058" t="n">
        <v>2100.48</v>
      </c>
      <c r="U1058" t="n">
        <v>0.8100000000000001</v>
      </c>
      <c r="V1058" t="n">
        <v>0.88</v>
      </c>
      <c r="W1058" t="n">
        <v>2.95</v>
      </c>
      <c r="X1058" t="n">
        <v>0.13</v>
      </c>
      <c r="Y1058" t="n">
        <v>1</v>
      </c>
      <c r="Z1058" t="n">
        <v>10</v>
      </c>
    </row>
    <row r="1059">
      <c r="A1059" t="n">
        <v>99</v>
      </c>
      <c r="B1059" t="n">
        <v>150</v>
      </c>
      <c r="C1059" t="inlineStr">
        <is>
          <t xml:space="preserve">CONCLUIDO	</t>
        </is>
      </c>
      <c r="D1059" t="n">
        <v>7.1974</v>
      </c>
      <c r="E1059" t="n">
        <v>13.89</v>
      </c>
      <c r="F1059" t="n">
        <v>10.51</v>
      </c>
      <c r="G1059" t="n">
        <v>90.06999999999999</v>
      </c>
      <c r="H1059" t="n">
        <v>1.3</v>
      </c>
      <c r="I1059" t="n">
        <v>7</v>
      </c>
      <c r="J1059" t="n">
        <v>353.63</v>
      </c>
      <c r="K1059" t="n">
        <v>61.82</v>
      </c>
      <c r="L1059" t="n">
        <v>25.75</v>
      </c>
      <c r="M1059" t="n">
        <v>5</v>
      </c>
      <c r="N1059" t="n">
        <v>116.06</v>
      </c>
      <c r="O1059" t="n">
        <v>43848.38</v>
      </c>
      <c r="P1059" t="n">
        <v>196.21</v>
      </c>
      <c r="Q1059" t="n">
        <v>197.75</v>
      </c>
      <c r="R1059" t="n">
        <v>31.03</v>
      </c>
      <c r="S1059" t="n">
        <v>25.4</v>
      </c>
      <c r="T1059" t="n">
        <v>1974.3</v>
      </c>
      <c r="U1059" t="n">
        <v>0.82</v>
      </c>
      <c r="V1059" t="n">
        <v>0.89</v>
      </c>
      <c r="W1059" t="n">
        <v>2.95</v>
      </c>
      <c r="X1059" t="n">
        <v>0.12</v>
      </c>
      <c r="Y1059" t="n">
        <v>1</v>
      </c>
      <c r="Z1059" t="n">
        <v>10</v>
      </c>
    </row>
    <row r="1060">
      <c r="A1060" t="n">
        <v>100</v>
      </c>
      <c r="B1060" t="n">
        <v>150</v>
      </c>
      <c r="C1060" t="inlineStr">
        <is>
          <t xml:space="preserve">CONCLUIDO	</t>
        </is>
      </c>
      <c r="D1060" t="n">
        <v>7.2</v>
      </c>
      <c r="E1060" t="n">
        <v>13.89</v>
      </c>
      <c r="F1060" t="n">
        <v>10.5</v>
      </c>
      <c r="G1060" t="n">
        <v>90.02</v>
      </c>
      <c r="H1060" t="n">
        <v>1.31</v>
      </c>
      <c r="I1060" t="n">
        <v>7</v>
      </c>
      <c r="J1060" t="n">
        <v>354.27</v>
      </c>
      <c r="K1060" t="n">
        <v>61.82</v>
      </c>
      <c r="L1060" t="n">
        <v>26</v>
      </c>
      <c r="M1060" t="n">
        <v>5</v>
      </c>
      <c r="N1060" t="n">
        <v>116.45</v>
      </c>
      <c r="O1060" t="n">
        <v>43927.95</v>
      </c>
      <c r="P1060" t="n">
        <v>196.14</v>
      </c>
      <c r="Q1060" t="n">
        <v>197.75</v>
      </c>
      <c r="R1060" t="n">
        <v>30.89</v>
      </c>
      <c r="S1060" t="n">
        <v>25.4</v>
      </c>
      <c r="T1060" t="n">
        <v>1905.29</v>
      </c>
      <c r="U1060" t="n">
        <v>0.82</v>
      </c>
      <c r="V1060" t="n">
        <v>0.89</v>
      </c>
      <c r="W1060" t="n">
        <v>2.95</v>
      </c>
      <c r="X1060" t="n">
        <v>0.11</v>
      </c>
      <c r="Y1060" t="n">
        <v>1</v>
      </c>
      <c r="Z1060" t="n">
        <v>10</v>
      </c>
    </row>
    <row r="1061">
      <c r="A1061" t="n">
        <v>101</v>
      </c>
      <c r="B1061" t="n">
        <v>150</v>
      </c>
      <c r="C1061" t="inlineStr">
        <is>
          <t xml:space="preserve">CONCLUIDO	</t>
        </is>
      </c>
      <c r="D1061" t="n">
        <v>7.1974</v>
      </c>
      <c r="E1061" t="n">
        <v>13.89</v>
      </c>
      <c r="F1061" t="n">
        <v>10.51</v>
      </c>
      <c r="G1061" t="n">
        <v>90.06999999999999</v>
      </c>
      <c r="H1061" t="n">
        <v>1.32</v>
      </c>
      <c r="I1061" t="n">
        <v>7</v>
      </c>
      <c r="J1061" t="n">
        <v>354.92</v>
      </c>
      <c r="K1061" t="n">
        <v>61.82</v>
      </c>
      <c r="L1061" t="n">
        <v>26.25</v>
      </c>
      <c r="M1061" t="n">
        <v>5</v>
      </c>
      <c r="N1061" t="n">
        <v>116.85</v>
      </c>
      <c r="O1061" t="n">
        <v>44007.74</v>
      </c>
      <c r="P1061" t="n">
        <v>196.16</v>
      </c>
      <c r="Q1061" t="n">
        <v>197.75</v>
      </c>
      <c r="R1061" t="n">
        <v>31.18</v>
      </c>
      <c r="S1061" t="n">
        <v>25.4</v>
      </c>
      <c r="T1061" t="n">
        <v>2049.69</v>
      </c>
      <c r="U1061" t="n">
        <v>0.8100000000000001</v>
      </c>
      <c r="V1061" t="n">
        <v>0.89</v>
      </c>
      <c r="W1061" t="n">
        <v>2.95</v>
      </c>
      <c r="X1061" t="n">
        <v>0.12</v>
      </c>
      <c r="Y1061" t="n">
        <v>1</v>
      </c>
      <c r="Z1061" t="n">
        <v>10</v>
      </c>
    </row>
    <row r="1062">
      <c r="A1062" t="n">
        <v>102</v>
      </c>
      <c r="B1062" t="n">
        <v>150</v>
      </c>
      <c r="C1062" t="inlineStr">
        <is>
          <t xml:space="preserve">CONCLUIDO	</t>
        </is>
      </c>
      <c r="D1062" t="n">
        <v>7.1961</v>
      </c>
      <c r="E1062" t="n">
        <v>13.9</v>
      </c>
      <c r="F1062" t="n">
        <v>10.51</v>
      </c>
      <c r="G1062" t="n">
        <v>90.09</v>
      </c>
      <c r="H1062" t="n">
        <v>1.33</v>
      </c>
      <c r="I1062" t="n">
        <v>7</v>
      </c>
      <c r="J1062" t="n">
        <v>355.57</v>
      </c>
      <c r="K1062" t="n">
        <v>61.82</v>
      </c>
      <c r="L1062" t="n">
        <v>26.5</v>
      </c>
      <c r="M1062" t="n">
        <v>5</v>
      </c>
      <c r="N1062" t="n">
        <v>117.25</v>
      </c>
      <c r="O1062" t="n">
        <v>44087.74</v>
      </c>
      <c r="P1062" t="n">
        <v>196.27</v>
      </c>
      <c r="Q1062" t="n">
        <v>197.75</v>
      </c>
      <c r="R1062" t="n">
        <v>31.04</v>
      </c>
      <c r="S1062" t="n">
        <v>25.4</v>
      </c>
      <c r="T1062" t="n">
        <v>1979.74</v>
      </c>
      <c r="U1062" t="n">
        <v>0.82</v>
      </c>
      <c r="V1062" t="n">
        <v>0.89</v>
      </c>
      <c r="W1062" t="n">
        <v>2.95</v>
      </c>
      <c r="X1062" t="n">
        <v>0.12</v>
      </c>
      <c r="Y1062" t="n">
        <v>1</v>
      </c>
      <c r="Z1062" t="n">
        <v>10</v>
      </c>
    </row>
    <row r="1063">
      <c r="A1063" t="n">
        <v>103</v>
      </c>
      <c r="B1063" t="n">
        <v>150</v>
      </c>
      <c r="C1063" t="inlineStr">
        <is>
          <t xml:space="preserve">CONCLUIDO	</t>
        </is>
      </c>
      <c r="D1063" t="n">
        <v>7.1919</v>
      </c>
      <c r="E1063" t="n">
        <v>13.9</v>
      </c>
      <c r="F1063" t="n">
        <v>10.52</v>
      </c>
      <c r="G1063" t="n">
        <v>90.16</v>
      </c>
      <c r="H1063" t="n">
        <v>1.34</v>
      </c>
      <c r="I1063" t="n">
        <v>7</v>
      </c>
      <c r="J1063" t="n">
        <v>356.22</v>
      </c>
      <c r="K1063" t="n">
        <v>61.82</v>
      </c>
      <c r="L1063" t="n">
        <v>26.75</v>
      </c>
      <c r="M1063" t="n">
        <v>5</v>
      </c>
      <c r="N1063" t="n">
        <v>117.65</v>
      </c>
      <c r="O1063" t="n">
        <v>44167.96</v>
      </c>
      <c r="P1063" t="n">
        <v>196.3</v>
      </c>
      <c r="Q1063" t="n">
        <v>197.75</v>
      </c>
      <c r="R1063" t="n">
        <v>31.32</v>
      </c>
      <c r="S1063" t="n">
        <v>25.4</v>
      </c>
      <c r="T1063" t="n">
        <v>2123.21</v>
      </c>
      <c r="U1063" t="n">
        <v>0.8100000000000001</v>
      </c>
      <c r="V1063" t="n">
        <v>0.88</v>
      </c>
      <c r="W1063" t="n">
        <v>2.95</v>
      </c>
      <c r="X1063" t="n">
        <v>0.13</v>
      </c>
      <c r="Y1063" t="n">
        <v>1</v>
      </c>
      <c r="Z1063" t="n">
        <v>10</v>
      </c>
    </row>
    <row r="1064">
      <c r="A1064" t="n">
        <v>104</v>
      </c>
      <c r="B1064" t="n">
        <v>150</v>
      </c>
      <c r="C1064" t="inlineStr">
        <is>
          <t xml:space="preserve">CONCLUIDO	</t>
        </is>
      </c>
      <c r="D1064" t="n">
        <v>7.194</v>
      </c>
      <c r="E1064" t="n">
        <v>13.9</v>
      </c>
      <c r="F1064" t="n">
        <v>10.51</v>
      </c>
      <c r="G1064" t="n">
        <v>90.12</v>
      </c>
      <c r="H1064" t="n">
        <v>1.35</v>
      </c>
      <c r="I1064" t="n">
        <v>7</v>
      </c>
      <c r="J1064" t="n">
        <v>356.87</v>
      </c>
      <c r="K1064" t="n">
        <v>61.82</v>
      </c>
      <c r="L1064" t="n">
        <v>27</v>
      </c>
      <c r="M1064" t="n">
        <v>5</v>
      </c>
      <c r="N1064" t="n">
        <v>118.05</v>
      </c>
      <c r="O1064" t="n">
        <v>44248.41</v>
      </c>
      <c r="P1064" t="n">
        <v>196.27</v>
      </c>
      <c r="Q1064" t="n">
        <v>197.75</v>
      </c>
      <c r="R1064" t="n">
        <v>31.35</v>
      </c>
      <c r="S1064" t="n">
        <v>25.4</v>
      </c>
      <c r="T1064" t="n">
        <v>2135.46</v>
      </c>
      <c r="U1064" t="n">
        <v>0.8100000000000001</v>
      </c>
      <c r="V1064" t="n">
        <v>0.88</v>
      </c>
      <c r="W1064" t="n">
        <v>2.95</v>
      </c>
      <c r="X1064" t="n">
        <v>0.12</v>
      </c>
      <c r="Y1064" t="n">
        <v>1</v>
      </c>
      <c r="Z1064" t="n">
        <v>10</v>
      </c>
    </row>
    <row r="1065">
      <c r="A1065" t="n">
        <v>105</v>
      </c>
      <c r="B1065" t="n">
        <v>150</v>
      </c>
      <c r="C1065" t="inlineStr">
        <is>
          <t xml:space="preserve">CONCLUIDO	</t>
        </is>
      </c>
      <c r="D1065" t="n">
        <v>7.1965</v>
      </c>
      <c r="E1065" t="n">
        <v>13.9</v>
      </c>
      <c r="F1065" t="n">
        <v>10.51</v>
      </c>
      <c r="G1065" t="n">
        <v>90.08</v>
      </c>
      <c r="H1065" t="n">
        <v>1.36</v>
      </c>
      <c r="I1065" t="n">
        <v>7</v>
      </c>
      <c r="J1065" t="n">
        <v>357.52</v>
      </c>
      <c r="K1065" t="n">
        <v>61.82</v>
      </c>
      <c r="L1065" t="n">
        <v>27.25</v>
      </c>
      <c r="M1065" t="n">
        <v>5</v>
      </c>
      <c r="N1065" t="n">
        <v>118.45</v>
      </c>
      <c r="O1065" t="n">
        <v>44329.08</v>
      </c>
      <c r="P1065" t="n">
        <v>196.13</v>
      </c>
      <c r="Q1065" t="n">
        <v>197.76</v>
      </c>
      <c r="R1065" t="n">
        <v>31.18</v>
      </c>
      <c r="S1065" t="n">
        <v>25.4</v>
      </c>
      <c r="T1065" t="n">
        <v>2050.1</v>
      </c>
      <c r="U1065" t="n">
        <v>0.8100000000000001</v>
      </c>
      <c r="V1065" t="n">
        <v>0.89</v>
      </c>
      <c r="W1065" t="n">
        <v>2.95</v>
      </c>
      <c r="X1065" t="n">
        <v>0.12</v>
      </c>
      <c r="Y1065" t="n">
        <v>1</v>
      </c>
      <c r="Z1065" t="n">
        <v>10</v>
      </c>
    </row>
    <row r="1066">
      <c r="A1066" t="n">
        <v>106</v>
      </c>
      <c r="B1066" t="n">
        <v>150</v>
      </c>
      <c r="C1066" t="inlineStr">
        <is>
          <t xml:space="preserve">CONCLUIDO	</t>
        </is>
      </c>
      <c r="D1066" t="n">
        <v>7.1951</v>
      </c>
      <c r="E1066" t="n">
        <v>13.9</v>
      </c>
      <c r="F1066" t="n">
        <v>10.51</v>
      </c>
      <c r="G1066" t="n">
        <v>90.09999999999999</v>
      </c>
      <c r="H1066" t="n">
        <v>1.37</v>
      </c>
      <c r="I1066" t="n">
        <v>7</v>
      </c>
      <c r="J1066" t="n">
        <v>358.18</v>
      </c>
      <c r="K1066" t="n">
        <v>61.82</v>
      </c>
      <c r="L1066" t="n">
        <v>27.5</v>
      </c>
      <c r="M1066" t="n">
        <v>5</v>
      </c>
      <c r="N1066" t="n">
        <v>118.86</v>
      </c>
      <c r="O1066" t="n">
        <v>44409.98</v>
      </c>
      <c r="P1066" t="n">
        <v>196.07</v>
      </c>
      <c r="Q1066" t="n">
        <v>197.77</v>
      </c>
      <c r="R1066" t="n">
        <v>31.2</v>
      </c>
      <c r="S1066" t="n">
        <v>25.4</v>
      </c>
      <c r="T1066" t="n">
        <v>2063.49</v>
      </c>
      <c r="U1066" t="n">
        <v>0.8100000000000001</v>
      </c>
      <c r="V1066" t="n">
        <v>0.89</v>
      </c>
      <c r="W1066" t="n">
        <v>2.95</v>
      </c>
      <c r="X1066" t="n">
        <v>0.12</v>
      </c>
      <c r="Y1066" t="n">
        <v>1</v>
      </c>
      <c r="Z1066" t="n">
        <v>10</v>
      </c>
    </row>
    <row r="1067">
      <c r="A1067" t="n">
        <v>107</v>
      </c>
      <c r="B1067" t="n">
        <v>150</v>
      </c>
      <c r="C1067" t="inlineStr">
        <is>
          <t xml:space="preserve">CONCLUIDO	</t>
        </is>
      </c>
      <c r="D1067" t="n">
        <v>7.1978</v>
      </c>
      <c r="E1067" t="n">
        <v>13.89</v>
      </c>
      <c r="F1067" t="n">
        <v>10.51</v>
      </c>
      <c r="G1067" t="n">
        <v>90.06</v>
      </c>
      <c r="H1067" t="n">
        <v>1.38</v>
      </c>
      <c r="I1067" t="n">
        <v>7</v>
      </c>
      <c r="J1067" t="n">
        <v>358.84</v>
      </c>
      <c r="K1067" t="n">
        <v>61.82</v>
      </c>
      <c r="L1067" t="n">
        <v>27.75</v>
      </c>
      <c r="M1067" t="n">
        <v>5</v>
      </c>
      <c r="N1067" t="n">
        <v>119.27</v>
      </c>
      <c r="O1067" t="n">
        <v>44491.1</v>
      </c>
      <c r="P1067" t="n">
        <v>195.9</v>
      </c>
      <c r="Q1067" t="n">
        <v>197.75</v>
      </c>
      <c r="R1067" t="n">
        <v>31.05</v>
      </c>
      <c r="S1067" t="n">
        <v>25.4</v>
      </c>
      <c r="T1067" t="n">
        <v>1985.39</v>
      </c>
      <c r="U1067" t="n">
        <v>0.82</v>
      </c>
      <c r="V1067" t="n">
        <v>0.89</v>
      </c>
      <c r="W1067" t="n">
        <v>2.95</v>
      </c>
      <c r="X1067" t="n">
        <v>0.12</v>
      </c>
      <c r="Y1067" t="n">
        <v>1</v>
      </c>
      <c r="Z1067" t="n">
        <v>10</v>
      </c>
    </row>
    <row r="1068">
      <c r="A1068" t="n">
        <v>108</v>
      </c>
      <c r="B1068" t="n">
        <v>150</v>
      </c>
      <c r="C1068" t="inlineStr">
        <is>
          <t xml:space="preserve">CONCLUIDO	</t>
        </is>
      </c>
      <c r="D1068" t="n">
        <v>7.2359</v>
      </c>
      <c r="E1068" t="n">
        <v>13.82</v>
      </c>
      <c r="F1068" t="n">
        <v>10.49</v>
      </c>
      <c r="G1068" t="n">
        <v>104.89</v>
      </c>
      <c r="H1068" t="n">
        <v>1.39</v>
      </c>
      <c r="I1068" t="n">
        <v>6</v>
      </c>
      <c r="J1068" t="n">
        <v>359.5</v>
      </c>
      <c r="K1068" t="n">
        <v>61.82</v>
      </c>
      <c r="L1068" t="n">
        <v>28</v>
      </c>
      <c r="M1068" t="n">
        <v>4</v>
      </c>
      <c r="N1068" t="n">
        <v>119.68</v>
      </c>
      <c r="O1068" t="n">
        <v>44572.45</v>
      </c>
      <c r="P1068" t="n">
        <v>195.49</v>
      </c>
      <c r="Q1068" t="n">
        <v>197.75</v>
      </c>
      <c r="R1068" t="n">
        <v>30.52</v>
      </c>
      <c r="S1068" t="n">
        <v>25.4</v>
      </c>
      <c r="T1068" t="n">
        <v>1725.83</v>
      </c>
      <c r="U1068" t="n">
        <v>0.83</v>
      </c>
      <c r="V1068" t="n">
        <v>0.89</v>
      </c>
      <c r="W1068" t="n">
        <v>2.95</v>
      </c>
      <c r="X1068" t="n">
        <v>0.1</v>
      </c>
      <c r="Y1068" t="n">
        <v>1</v>
      </c>
      <c r="Z1068" t="n">
        <v>10</v>
      </c>
    </row>
    <row r="1069">
      <c r="A1069" t="n">
        <v>109</v>
      </c>
      <c r="B1069" t="n">
        <v>150</v>
      </c>
      <c r="C1069" t="inlineStr">
        <is>
          <t xml:space="preserve">CONCLUIDO	</t>
        </is>
      </c>
      <c r="D1069" t="n">
        <v>7.2362</v>
      </c>
      <c r="E1069" t="n">
        <v>13.82</v>
      </c>
      <c r="F1069" t="n">
        <v>10.49</v>
      </c>
      <c r="G1069" t="n">
        <v>104.89</v>
      </c>
      <c r="H1069" t="n">
        <v>1.4</v>
      </c>
      <c r="I1069" t="n">
        <v>6</v>
      </c>
      <c r="J1069" t="n">
        <v>360.16</v>
      </c>
      <c r="K1069" t="n">
        <v>61.82</v>
      </c>
      <c r="L1069" t="n">
        <v>28.25</v>
      </c>
      <c r="M1069" t="n">
        <v>4</v>
      </c>
      <c r="N1069" t="n">
        <v>120.09</v>
      </c>
      <c r="O1069" t="n">
        <v>44654.04</v>
      </c>
      <c r="P1069" t="n">
        <v>195.7</v>
      </c>
      <c r="Q1069" t="n">
        <v>197.75</v>
      </c>
      <c r="R1069" t="n">
        <v>30.46</v>
      </c>
      <c r="S1069" t="n">
        <v>25.4</v>
      </c>
      <c r="T1069" t="n">
        <v>1697.68</v>
      </c>
      <c r="U1069" t="n">
        <v>0.83</v>
      </c>
      <c r="V1069" t="n">
        <v>0.89</v>
      </c>
      <c r="W1069" t="n">
        <v>2.95</v>
      </c>
      <c r="X1069" t="n">
        <v>0.1</v>
      </c>
      <c r="Y1069" t="n">
        <v>1</v>
      </c>
      <c r="Z1069" t="n">
        <v>10</v>
      </c>
    </row>
    <row r="1070">
      <c r="A1070" t="n">
        <v>110</v>
      </c>
      <c r="B1070" t="n">
        <v>150</v>
      </c>
      <c r="C1070" t="inlineStr">
        <is>
          <t xml:space="preserve">CONCLUIDO	</t>
        </is>
      </c>
      <c r="D1070" t="n">
        <v>7.2392</v>
      </c>
      <c r="E1070" t="n">
        <v>13.81</v>
      </c>
      <c r="F1070" t="n">
        <v>10.48</v>
      </c>
      <c r="G1070" t="n">
        <v>104.83</v>
      </c>
      <c r="H1070" t="n">
        <v>1.41</v>
      </c>
      <c r="I1070" t="n">
        <v>6</v>
      </c>
      <c r="J1070" t="n">
        <v>360.82</v>
      </c>
      <c r="K1070" t="n">
        <v>61.82</v>
      </c>
      <c r="L1070" t="n">
        <v>28.5</v>
      </c>
      <c r="M1070" t="n">
        <v>4</v>
      </c>
      <c r="N1070" t="n">
        <v>120.5</v>
      </c>
      <c r="O1070" t="n">
        <v>44735.86</v>
      </c>
      <c r="P1070" t="n">
        <v>195.68</v>
      </c>
      <c r="Q1070" t="n">
        <v>197.75</v>
      </c>
      <c r="R1070" t="n">
        <v>30.24</v>
      </c>
      <c r="S1070" t="n">
        <v>25.4</v>
      </c>
      <c r="T1070" t="n">
        <v>1586.1</v>
      </c>
      <c r="U1070" t="n">
        <v>0.84</v>
      </c>
      <c r="V1070" t="n">
        <v>0.89</v>
      </c>
      <c r="W1070" t="n">
        <v>2.95</v>
      </c>
      <c r="X1070" t="n">
        <v>0.09</v>
      </c>
      <c r="Y1070" t="n">
        <v>1</v>
      </c>
      <c r="Z1070" t="n">
        <v>10</v>
      </c>
    </row>
    <row r="1071">
      <c r="A1071" t="n">
        <v>111</v>
      </c>
      <c r="B1071" t="n">
        <v>150</v>
      </c>
      <c r="C1071" t="inlineStr">
        <is>
          <t xml:space="preserve">CONCLUIDO	</t>
        </is>
      </c>
      <c r="D1071" t="n">
        <v>7.2401</v>
      </c>
      <c r="E1071" t="n">
        <v>13.81</v>
      </c>
      <c r="F1071" t="n">
        <v>10.48</v>
      </c>
      <c r="G1071" t="n">
        <v>104.81</v>
      </c>
      <c r="H1071" t="n">
        <v>1.42</v>
      </c>
      <c r="I1071" t="n">
        <v>6</v>
      </c>
      <c r="J1071" t="n">
        <v>361.49</v>
      </c>
      <c r="K1071" t="n">
        <v>61.82</v>
      </c>
      <c r="L1071" t="n">
        <v>28.75</v>
      </c>
      <c r="M1071" t="n">
        <v>4</v>
      </c>
      <c r="N1071" t="n">
        <v>120.92</v>
      </c>
      <c r="O1071" t="n">
        <v>44817.91</v>
      </c>
      <c r="P1071" t="n">
        <v>195.9</v>
      </c>
      <c r="Q1071" t="n">
        <v>197.75</v>
      </c>
      <c r="R1071" t="n">
        <v>30.21</v>
      </c>
      <c r="S1071" t="n">
        <v>25.4</v>
      </c>
      <c r="T1071" t="n">
        <v>1572.13</v>
      </c>
      <c r="U1071" t="n">
        <v>0.84</v>
      </c>
      <c r="V1071" t="n">
        <v>0.89</v>
      </c>
      <c r="W1071" t="n">
        <v>2.95</v>
      </c>
      <c r="X1071" t="n">
        <v>0.09</v>
      </c>
      <c r="Y1071" t="n">
        <v>1</v>
      </c>
      <c r="Z1071" t="n">
        <v>10</v>
      </c>
    </row>
    <row r="1072">
      <c r="A1072" t="n">
        <v>112</v>
      </c>
      <c r="B1072" t="n">
        <v>150</v>
      </c>
      <c r="C1072" t="inlineStr">
        <is>
          <t xml:space="preserve">CONCLUIDO	</t>
        </is>
      </c>
      <c r="D1072" t="n">
        <v>7.2397</v>
      </c>
      <c r="E1072" t="n">
        <v>13.81</v>
      </c>
      <c r="F1072" t="n">
        <v>10.48</v>
      </c>
      <c r="G1072" t="n">
        <v>104.82</v>
      </c>
      <c r="H1072" t="n">
        <v>1.43</v>
      </c>
      <c r="I1072" t="n">
        <v>6</v>
      </c>
      <c r="J1072" t="n">
        <v>362.16</v>
      </c>
      <c r="K1072" t="n">
        <v>61.82</v>
      </c>
      <c r="L1072" t="n">
        <v>29</v>
      </c>
      <c r="M1072" t="n">
        <v>4</v>
      </c>
      <c r="N1072" t="n">
        <v>121.34</v>
      </c>
      <c r="O1072" t="n">
        <v>44900.33</v>
      </c>
      <c r="P1072" t="n">
        <v>196.06</v>
      </c>
      <c r="Q1072" t="n">
        <v>197.76</v>
      </c>
      <c r="R1072" t="n">
        <v>30.31</v>
      </c>
      <c r="S1072" t="n">
        <v>25.4</v>
      </c>
      <c r="T1072" t="n">
        <v>1620.62</v>
      </c>
      <c r="U1072" t="n">
        <v>0.84</v>
      </c>
      <c r="V1072" t="n">
        <v>0.89</v>
      </c>
      <c r="W1072" t="n">
        <v>2.95</v>
      </c>
      <c r="X1072" t="n">
        <v>0.09</v>
      </c>
      <c r="Y1072" t="n">
        <v>1</v>
      </c>
      <c r="Z1072" t="n">
        <v>10</v>
      </c>
    </row>
    <row r="1073">
      <c r="A1073" t="n">
        <v>113</v>
      </c>
      <c r="B1073" t="n">
        <v>150</v>
      </c>
      <c r="C1073" t="inlineStr">
        <is>
          <t xml:space="preserve">CONCLUIDO	</t>
        </is>
      </c>
      <c r="D1073" t="n">
        <v>7.2389</v>
      </c>
      <c r="E1073" t="n">
        <v>13.81</v>
      </c>
      <c r="F1073" t="n">
        <v>10.48</v>
      </c>
      <c r="G1073" t="n">
        <v>104.84</v>
      </c>
      <c r="H1073" t="n">
        <v>1.44</v>
      </c>
      <c r="I1073" t="n">
        <v>6</v>
      </c>
      <c r="J1073" t="n">
        <v>362.83</v>
      </c>
      <c r="K1073" t="n">
        <v>61.82</v>
      </c>
      <c r="L1073" t="n">
        <v>29.25</v>
      </c>
      <c r="M1073" t="n">
        <v>4</v>
      </c>
      <c r="N1073" t="n">
        <v>121.75</v>
      </c>
      <c r="O1073" t="n">
        <v>44982.86</v>
      </c>
      <c r="P1073" t="n">
        <v>196.27</v>
      </c>
      <c r="Q1073" t="n">
        <v>197.75</v>
      </c>
      <c r="R1073" t="n">
        <v>30.29</v>
      </c>
      <c r="S1073" t="n">
        <v>25.4</v>
      </c>
      <c r="T1073" t="n">
        <v>1611.18</v>
      </c>
      <c r="U1073" t="n">
        <v>0.84</v>
      </c>
      <c r="V1073" t="n">
        <v>0.89</v>
      </c>
      <c r="W1073" t="n">
        <v>2.95</v>
      </c>
      <c r="X1073" t="n">
        <v>0.09</v>
      </c>
      <c r="Y1073" t="n">
        <v>1</v>
      </c>
      <c r="Z1073" t="n">
        <v>10</v>
      </c>
    </row>
    <row r="1074">
      <c r="A1074" t="n">
        <v>114</v>
      </c>
      <c r="B1074" t="n">
        <v>150</v>
      </c>
      <c r="C1074" t="inlineStr">
        <is>
          <t xml:space="preserve">CONCLUIDO	</t>
        </is>
      </c>
      <c r="D1074" t="n">
        <v>7.2391</v>
      </c>
      <c r="E1074" t="n">
        <v>13.81</v>
      </c>
      <c r="F1074" t="n">
        <v>10.48</v>
      </c>
      <c r="G1074" t="n">
        <v>104.83</v>
      </c>
      <c r="H1074" t="n">
        <v>1.45</v>
      </c>
      <c r="I1074" t="n">
        <v>6</v>
      </c>
      <c r="J1074" t="n">
        <v>363.5</v>
      </c>
      <c r="K1074" t="n">
        <v>61.82</v>
      </c>
      <c r="L1074" t="n">
        <v>29.5</v>
      </c>
      <c r="M1074" t="n">
        <v>4</v>
      </c>
      <c r="N1074" t="n">
        <v>122.18</v>
      </c>
      <c r="O1074" t="n">
        <v>45065.64</v>
      </c>
      <c r="P1074" t="n">
        <v>196.57</v>
      </c>
      <c r="Q1074" t="n">
        <v>197.78</v>
      </c>
      <c r="R1074" t="n">
        <v>30.29</v>
      </c>
      <c r="S1074" t="n">
        <v>25.4</v>
      </c>
      <c r="T1074" t="n">
        <v>1613.25</v>
      </c>
      <c r="U1074" t="n">
        <v>0.84</v>
      </c>
      <c r="V1074" t="n">
        <v>0.89</v>
      </c>
      <c r="W1074" t="n">
        <v>2.95</v>
      </c>
      <c r="X1074" t="n">
        <v>0.09</v>
      </c>
      <c r="Y1074" t="n">
        <v>1</v>
      </c>
      <c r="Z1074" t="n">
        <v>10</v>
      </c>
    </row>
    <row r="1075">
      <c r="A1075" t="n">
        <v>115</v>
      </c>
      <c r="B1075" t="n">
        <v>150</v>
      </c>
      <c r="C1075" t="inlineStr">
        <is>
          <t xml:space="preserve">CONCLUIDO	</t>
        </is>
      </c>
      <c r="D1075" t="n">
        <v>7.2373</v>
      </c>
      <c r="E1075" t="n">
        <v>13.82</v>
      </c>
      <c r="F1075" t="n">
        <v>10.49</v>
      </c>
      <c r="G1075" t="n">
        <v>104.87</v>
      </c>
      <c r="H1075" t="n">
        <v>1.46</v>
      </c>
      <c r="I1075" t="n">
        <v>6</v>
      </c>
      <c r="J1075" t="n">
        <v>364.17</v>
      </c>
      <c r="K1075" t="n">
        <v>61.82</v>
      </c>
      <c r="L1075" t="n">
        <v>29.75</v>
      </c>
      <c r="M1075" t="n">
        <v>4</v>
      </c>
      <c r="N1075" t="n">
        <v>122.6</v>
      </c>
      <c r="O1075" t="n">
        <v>45148.66</v>
      </c>
      <c r="P1075" t="n">
        <v>196.87</v>
      </c>
      <c r="Q1075" t="n">
        <v>197.75</v>
      </c>
      <c r="R1075" t="n">
        <v>30.33</v>
      </c>
      <c r="S1075" t="n">
        <v>25.4</v>
      </c>
      <c r="T1075" t="n">
        <v>1632.38</v>
      </c>
      <c r="U1075" t="n">
        <v>0.84</v>
      </c>
      <c r="V1075" t="n">
        <v>0.89</v>
      </c>
      <c r="W1075" t="n">
        <v>2.95</v>
      </c>
      <c r="X1075" t="n">
        <v>0.1</v>
      </c>
      <c r="Y1075" t="n">
        <v>1</v>
      </c>
      <c r="Z1075" t="n">
        <v>10</v>
      </c>
    </row>
    <row r="1076">
      <c r="A1076" t="n">
        <v>116</v>
      </c>
      <c r="B1076" t="n">
        <v>150</v>
      </c>
      <c r="C1076" t="inlineStr">
        <is>
          <t xml:space="preserve">CONCLUIDO	</t>
        </is>
      </c>
      <c r="D1076" t="n">
        <v>7.2356</v>
      </c>
      <c r="E1076" t="n">
        <v>13.82</v>
      </c>
      <c r="F1076" t="n">
        <v>10.49</v>
      </c>
      <c r="G1076" t="n">
        <v>104.9</v>
      </c>
      <c r="H1076" t="n">
        <v>1.47</v>
      </c>
      <c r="I1076" t="n">
        <v>6</v>
      </c>
      <c r="J1076" t="n">
        <v>364.85</v>
      </c>
      <c r="K1076" t="n">
        <v>61.82</v>
      </c>
      <c r="L1076" t="n">
        <v>30</v>
      </c>
      <c r="M1076" t="n">
        <v>4</v>
      </c>
      <c r="N1076" t="n">
        <v>123.02</v>
      </c>
      <c r="O1076" t="n">
        <v>45231.92</v>
      </c>
      <c r="P1076" t="n">
        <v>197.15</v>
      </c>
      <c r="Q1076" t="n">
        <v>197.75</v>
      </c>
      <c r="R1076" t="n">
        <v>30.5</v>
      </c>
      <c r="S1076" t="n">
        <v>25.4</v>
      </c>
      <c r="T1076" t="n">
        <v>1716.45</v>
      </c>
      <c r="U1076" t="n">
        <v>0.83</v>
      </c>
      <c r="V1076" t="n">
        <v>0.89</v>
      </c>
      <c r="W1076" t="n">
        <v>2.95</v>
      </c>
      <c r="X1076" t="n">
        <v>0.1</v>
      </c>
      <c r="Y1076" t="n">
        <v>1</v>
      </c>
      <c r="Z1076" t="n">
        <v>10</v>
      </c>
    </row>
    <row r="1077">
      <c r="A1077" t="n">
        <v>117</v>
      </c>
      <c r="B1077" t="n">
        <v>150</v>
      </c>
      <c r="C1077" t="inlineStr">
        <is>
          <t xml:space="preserve">CONCLUIDO	</t>
        </is>
      </c>
      <c r="D1077" t="n">
        <v>7.2375</v>
      </c>
      <c r="E1077" t="n">
        <v>13.82</v>
      </c>
      <c r="F1077" t="n">
        <v>10.49</v>
      </c>
      <c r="G1077" t="n">
        <v>104.86</v>
      </c>
      <c r="H1077" t="n">
        <v>1.48</v>
      </c>
      <c r="I1077" t="n">
        <v>6</v>
      </c>
      <c r="J1077" t="n">
        <v>365.52</v>
      </c>
      <c r="K1077" t="n">
        <v>61.82</v>
      </c>
      <c r="L1077" t="n">
        <v>30.25</v>
      </c>
      <c r="M1077" t="n">
        <v>4</v>
      </c>
      <c r="N1077" t="n">
        <v>123.45</v>
      </c>
      <c r="O1077" t="n">
        <v>45315.43</v>
      </c>
      <c r="P1077" t="n">
        <v>197.3</v>
      </c>
      <c r="Q1077" t="n">
        <v>197.75</v>
      </c>
      <c r="R1077" t="n">
        <v>30.44</v>
      </c>
      <c r="S1077" t="n">
        <v>25.4</v>
      </c>
      <c r="T1077" t="n">
        <v>1685.55</v>
      </c>
      <c r="U1077" t="n">
        <v>0.83</v>
      </c>
      <c r="V1077" t="n">
        <v>0.89</v>
      </c>
      <c r="W1077" t="n">
        <v>2.95</v>
      </c>
      <c r="X1077" t="n">
        <v>0.1</v>
      </c>
      <c r="Y1077" t="n">
        <v>1</v>
      </c>
      <c r="Z1077" t="n">
        <v>10</v>
      </c>
    </row>
    <row r="1078">
      <c r="A1078" t="n">
        <v>118</v>
      </c>
      <c r="B1078" t="n">
        <v>150</v>
      </c>
      <c r="C1078" t="inlineStr">
        <is>
          <t xml:space="preserve">CONCLUIDO	</t>
        </is>
      </c>
      <c r="D1078" t="n">
        <v>7.2381</v>
      </c>
      <c r="E1078" t="n">
        <v>13.82</v>
      </c>
      <c r="F1078" t="n">
        <v>10.49</v>
      </c>
      <c r="G1078" t="n">
        <v>104.85</v>
      </c>
      <c r="H1078" t="n">
        <v>1.49</v>
      </c>
      <c r="I1078" t="n">
        <v>6</v>
      </c>
      <c r="J1078" t="n">
        <v>366.2</v>
      </c>
      <c r="K1078" t="n">
        <v>61.82</v>
      </c>
      <c r="L1078" t="n">
        <v>30.5</v>
      </c>
      <c r="M1078" t="n">
        <v>4</v>
      </c>
      <c r="N1078" t="n">
        <v>123.88</v>
      </c>
      <c r="O1078" t="n">
        <v>45399.2</v>
      </c>
      <c r="P1078" t="n">
        <v>197.3</v>
      </c>
      <c r="Q1078" t="n">
        <v>197.75</v>
      </c>
      <c r="R1078" t="n">
        <v>30.31</v>
      </c>
      <c r="S1078" t="n">
        <v>25.4</v>
      </c>
      <c r="T1078" t="n">
        <v>1620.13</v>
      </c>
      <c r="U1078" t="n">
        <v>0.84</v>
      </c>
      <c r="V1078" t="n">
        <v>0.89</v>
      </c>
      <c r="W1078" t="n">
        <v>2.95</v>
      </c>
      <c r="X1078" t="n">
        <v>0.1</v>
      </c>
      <c r="Y1078" t="n">
        <v>1</v>
      </c>
      <c r="Z1078" t="n">
        <v>10</v>
      </c>
    </row>
    <row r="1079">
      <c r="A1079" t="n">
        <v>119</v>
      </c>
      <c r="B1079" t="n">
        <v>150</v>
      </c>
      <c r="C1079" t="inlineStr">
        <is>
          <t xml:space="preserve">CONCLUIDO	</t>
        </is>
      </c>
      <c r="D1079" t="n">
        <v>7.2423</v>
      </c>
      <c r="E1079" t="n">
        <v>13.81</v>
      </c>
      <c r="F1079" t="n">
        <v>10.48</v>
      </c>
      <c r="G1079" t="n">
        <v>104.77</v>
      </c>
      <c r="H1079" t="n">
        <v>1.49</v>
      </c>
      <c r="I1079" t="n">
        <v>6</v>
      </c>
      <c r="J1079" t="n">
        <v>366.88</v>
      </c>
      <c r="K1079" t="n">
        <v>61.82</v>
      </c>
      <c r="L1079" t="n">
        <v>30.75</v>
      </c>
      <c r="M1079" t="n">
        <v>4</v>
      </c>
      <c r="N1079" t="n">
        <v>124.31</v>
      </c>
      <c r="O1079" t="n">
        <v>45483.22</v>
      </c>
      <c r="P1079" t="n">
        <v>197.17</v>
      </c>
      <c r="Q1079" t="n">
        <v>197.75</v>
      </c>
      <c r="R1079" t="n">
        <v>30.07</v>
      </c>
      <c r="S1079" t="n">
        <v>25.4</v>
      </c>
      <c r="T1079" t="n">
        <v>1502.03</v>
      </c>
      <c r="U1079" t="n">
        <v>0.84</v>
      </c>
      <c r="V1079" t="n">
        <v>0.89</v>
      </c>
      <c r="W1079" t="n">
        <v>2.95</v>
      </c>
      <c r="X1079" t="n">
        <v>0.09</v>
      </c>
      <c r="Y1079" t="n">
        <v>1</v>
      </c>
      <c r="Z1079" t="n">
        <v>10</v>
      </c>
    </row>
    <row r="1080">
      <c r="A1080" t="n">
        <v>120</v>
      </c>
      <c r="B1080" t="n">
        <v>150</v>
      </c>
      <c r="C1080" t="inlineStr">
        <is>
          <t xml:space="preserve">CONCLUIDO	</t>
        </is>
      </c>
      <c r="D1080" t="n">
        <v>7.2405</v>
      </c>
      <c r="E1080" t="n">
        <v>13.81</v>
      </c>
      <c r="F1080" t="n">
        <v>10.48</v>
      </c>
      <c r="G1080" t="n">
        <v>104.81</v>
      </c>
      <c r="H1080" t="n">
        <v>1.5</v>
      </c>
      <c r="I1080" t="n">
        <v>6</v>
      </c>
      <c r="J1080" t="n">
        <v>367.57</v>
      </c>
      <c r="K1080" t="n">
        <v>61.82</v>
      </c>
      <c r="L1080" t="n">
        <v>31</v>
      </c>
      <c r="M1080" t="n">
        <v>4</v>
      </c>
      <c r="N1080" t="n">
        <v>124.74</v>
      </c>
      <c r="O1080" t="n">
        <v>45567.49</v>
      </c>
      <c r="P1080" t="n">
        <v>197.43</v>
      </c>
      <c r="Q1080" t="n">
        <v>197.75</v>
      </c>
      <c r="R1080" t="n">
        <v>30.2</v>
      </c>
      <c r="S1080" t="n">
        <v>25.4</v>
      </c>
      <c r="T1080" t="n">
        <v>1566.52</v>
      </c>
      <c r="U1080" t="n">
        <v>0.84</v>
      </c>
      <c r="V1080" t="n">
        <v>0.89</v>
      </c>
      <c r="W1080" t="n">
        <v>2.95</v>
      </c>
      <c r="X1080" t="n">
        <v>0.09</v>
      </c>
      <c r="Y1080" t="n">
        <v>1</v>
      </c>
      <c r="Z1080" t="n">
        <v>10</v>
      </c>
    </row>
    <row r="1081">
      <c r="A1081" t="n">
        <v>121</v>
      </c>
      <c r="B1081" t="n">
        <v>150</v>
      </c>
      <c r="C1081" t="inlineStr">
        <is>
          <t xml:space="preserve">CONCLUIDO	</t>
        </is>
      </c>
      <c r="D1081" t="n">
        <v>7.2375</v>
      </c>
      <c r="E1081" t="n">
        <v>13.82</v>
      </c>
      <c r="F1081" t="n">
        <v>10.49</v>
      </c>
      <c r="G1081" t="n">
        <v>104.86</v>
      </c>
      <c r="H1081" t="n">
        <v>1.51</v>
      </c>
      <c r="I1081" t="n">
        <v>6</v>
      </c>
      <c r="J1081" t="n">
        <v>368.25</v>
      </c>
      <c r="K1081" t="n">
        <v>61.82</v>
      </c>
      <c r="L1081" t="n">
        <v>31.25</v>
      </c>
      <c r="M1081" t="n">
        <v>4</v>
      </c>
      <c r="N1081" t="n">
        <v>125.18</v>
      </c>
      <c r="O1081" t="n">
        <v>45652.02</v>
      </c>
      <c r="P1081" t="n">
        <v>197.68</v>
      </c>
      <c r="Q1081" t="n">
        <v>197.75</v>
      </c>
      <c r="R1081" t="n">
        <v>30.35</v>
      </c>
      <c r="S1081" t="n">
        <v>25.4</v>
      </c>
      <c r="T1081" t="n">
        <v>1640.67</v>
      </c>
      <c r="U1081" t="n">
        <v>0.84</v>
      </c>
      <c r="V1081" t="n">
        <v>0.89</v>
      </c>
      <c r="W1081" t="n">
        <v>2.95</v>
      </c>
      <c r="X1081" t="n">
        <v>0.1</v>
      </c>
      <c r="Y1081" t="n">
        <v>1</v>
      </c>
      <c r="Z1081" t="n">
        <v>10</v>
      </c>
    </row>
    <row r="1082">
      <c r="A1082" t="n">
        <v>122</v>
      </c>
      <c r="B1082" t="n">
        <v>150</v>
      </c>
      <c r="C1082" t="inlineStr">
        <is>
          <t xml:space="preserve">CONCLUIDO	</t>
        </is>
      </c>
      <c r="D1082" t="n">
        <v>7.2362</v>
      </c>
      <c r="E1082" t="n">
        <v>13.82</v>
      </c>
      <c r="F1082" t="n">
        <v>10.49</v>
      </c>
      <c r="G1082" t="n">
        <v>104.89</v>
      </c>
      <c r="H1082" t="n">
        <v>1.52</v>
      </c>
      <c r="I1082" t="n">
        <v>6</v>
      </c>
      <c r="J1082" t="n">
        <v>368.94</v>
      </c>
      <c r="K1082" t="n">
        <v>61.82</v>
      </c>
      <c r="L1082" t="n">
        <v>31.5</v>
      </c>
      <c r="M1082" t="n">
        <v>4</v>
      </c>
      <c r="N1082" t="n">
        <v>125.62</v>
      </c>
      <c r="O1082" t="n">
        <v>45736.8</v>
      </c>
      <c r="P1082" t="n">
        <v>197.82</v>
      </c>
      <c r="Q1082" t="n">
        <v>197.75</v>
      </c>
      <c r="R1082" t="n">
        <v>30.37</v>
      </c>
      <c r="S1082" t="n">
        <v>25.4</v>
      </c>
      <c r="T1082" t="n">
        <v>1652.99</v>
      </c>
      <c r="U1082" t="n">
        <v>0.84</v>
      </c>
      <c r="V1082" t="n">
        <v>0.89</v>
      </c>
      <c r="W1082" t="n">
        <v>2.95</v>
      </c>
      <c r="X1082" t="n">
        <v>0.1</v>
      </c>
      <c r="Y1082" t="n">
        <v>1</v>
      </c>
      <c r="Z1082" t="n">
        <v>10</v>
      </c>
    </row>
    <row r="1083">
      <c r="A1083" t="n">
        <v>123</v>
      </c>
      <c r="B1083" t="n">
        <v>150</v>
      </c>
      <c r="C1083" t="inlineStr">
        <is>
          <t xml:space="preserve">CONCLUIDO	</t>
        </is>
      </c>
      <c r="D1083" t="n">
        <v>7.2388</v>
      </c>
      <c r="E1083" t="n">
        <v>13.81</v>
      </c>
      <c r="F1083" t="n">
        <v>10.48</v>
      </c>
      <c r="G1083" t="n">
        <v>104.84</v>
      </c>
      <c r="H1083" t="n">
        <v>1.53</v>
      </c>
      <c r="I1083" t="n">
        <v>6</v>
      </c>
      <c r="J1083" t="n">
        <v>369.63</v>
      </c>
      <c r="K1083" t="n">
        <v>61.82</v>
      </c>
      <c r="L1083" t="n">
        <v>31.75</v>
      </c>
      <c r="M1083" t="n">
        <v>4</v>
      </c>
      <c r="N1083" t="n">
        <v>126.06</v>
      </c>
      <c r="O1083" t="n">
        <v>45821.85</v>
      </c>
      <c r="P1083" t="n">
        <v>197.82</v>
      </c>
      <c r="Q1083" t="n">
        <v>197.77</v>
      </c>
      <c r="R1083" t="n">
        <v>30.26</v>
      </c>
      <c r="S1083" t="n">
        <v>25.4</v>
      </c>
      <c r="T1083" t="n">
        <v>1593.76</v>
      </c>
      <c r="U1083" t="n">
        <v>0.84</v>
      </c>
      <c r="V1083" t="n">
        <v>0.89</v>
      </c>
      <c r="W1083" t="n">
        <v>2.95</v>
      </c>
      <c r="X1083" t="n">
        <v>0.09</v>
      </c>
      <c r="Y1083" t="n">
        <v>1</v>
      </c>
      <c r="Z1083" t="n">
        <v>10</v>
      </c>
    </row>
    <row r="1084">
      <c r="A1084" t="n">
        <v>124</v>
      </c>
      <c r="B1084" t="n">
        <v>150</v>
      </c>
      <c r="C1084" t="inlineStr">
        <is>
          <t xml:space="preserve">CONCLUIDO	</t>
        </is>
      </c>
      <c r="D1084" t="n">
        <v>7.2366</v>
      </c>
      <c r="E1084" t="n">
        <v>13.82</v>
      </c>
      <c r="F1084" t="n">
        <v>10.49</v>
      </c>
      <c r="G1084" t="n">
        <v>104.88</v>
      </c>
      <c r="H1084" t="n">
        <v>1.54</v>
      </c>
      <c r="I1084" t="n">
        <v>6</v>
      </c>
      <c r="J1084" t="n">
        <v>370.32</v>
      </c>
      <c r="K1084" t="n">
        <v>61.82</v>
      </c>
      <c r="L1084" t="n">
        <v>32</v>
      </c>
      <c r="M1084" t="n">
        <v>4</v>
      </c>
      <c r="N1084" t="n">
        <v>126.5</v>
      </c>
      <c r="O1084" t="n">
        <v>45907.3</v>
      </c>
      <c r="P1084" t="n">
        <v>197.92</v>
      </c>
      <c r="Q1084" t="n">
        <v>197.76</v>
      </c>
      <c r="R1084" t="n">
        <v>30.42</v>
      </c>
      <c r="S1084" t="n">
        <v>25.4</v>
      </c>
      <c r="T1084" t="n">
        <v>1676.9</v>
      </c>
      <c r="U1084" t="n">
        <v>0.83</v>
      </c>
      <c r="V1084" t="n">
        <v>0.89</v>
      </c>
      <c r="W1084" t="n">
        <v>2.95</v>
      </c>
      <c r="X1084" t="n">
        <v>0.1</v>
      </c>
      <c r="Y1084" t="n">
        <v>1</v>
      </c>
      <c r="Z1084" t="n">
        <v>10</v>
      </c>
    </row>
    <row r="1085">
      <c r="A1085" t="n">
        <v>125</v>
      </c>
      <c r="B1085" t="n">
        <v>150</v>
      </c>
      <c r="C1085" t="inlineStr">
        <is>
          <t xml:space="preserve">CONCLUIDO	</t>
        </is>
      </c>
      <c r="D1085" t="n">
        <v>7.2366</v>
      </c>
      <c r="E1085" t="n">
        <v>13.82</v>
      </c>
      <c r="F1085" t="n">
        <v>10.49</v>
      </c>
      <c r="G1085" t="n">
        <v>104.88</v>
      </c>
      <c r="H1085" t="n">
        <v>1.55</v>
      </c>
      <c r="I1085" t="n">
        <v>6</v>
      </c>
      <c r="J1085" t="n">
        <v>371.02</v>
      </c>
      <c r="K1085" t="n">
        <v>61.82</v>
      </c>
      <c r="L1085" t="n">
        <v>32.25</v>
      </c>
      <c r="M1085" t="n">
        <v>4</v>
      </c>
      <c r="N1085" t="n">
        <v>126.94</v>
      </c>
      <c r="O1085" t="n">
        <v>45992.88</v>
      </c>
      <c r="P1085" t="n">
        <v>198.06</v>
      </c>
      <c r="Q1085" t="n">
        <v>197.76</v>
      </c>
      <c r="R1085" t="n">
        <v>30.43</v>
      </c>
      <c r="S1085" t="n">
        <v>25.4</v>
      </c>
      <c r="T1085" t="n">
        <v>1680.68</v>
      </c>
      <c r="U1085" t="n">
        <v>0.83</v>
      </c>
      <c r="V1085" t="n">
        <v>0.89</v>
      </c>
      <c r="W1085" t="n">
        <v>2.95</v>
      </c>
      <c r="X1085" t="n">
        <v>0.1</v>
      </c>
      <c r="Y1085" t="n">
        <v>1</v>
      </c>
      <c r="Z1085" t="n">
        <v>10</v>
      </c>
    </row>
    <row r="1086">
      <c r="A1086" t="n">
        <v>126</v>
      </c>
      <c r="B1086" t="n">
        <v>150</v>
      </c>
      <c r="C1086" t="inlineStr">
        <is>
          <t xml:space="preserve">CONCLUIDO	</t>
        </is>
      </c>
      <c r="D1086" t="n">
        <v>7.2387</v>
      </c>
      <c r="E1086" t="n">
        <v>13.81</v>
      </c>
      <c r="F1086" t="n">
        <v>10.48</v>
      </c>
      <c r="G1086" t="n">
        <v>104.84</v>
      </c>
      <c r="H1086" t="n">
        <v>1.56</v>
      </c>
      <c r="I1086" t="n">
        <v>6</v>
      </c>
      <c r="J1086" t="n">
        <v>371.71</v>
      </c>
      <c r="K1086" t="n">
        <v>61.82</v>
      </c>
      <c r="L1086" t="n">
        <v>32.5</v>
      </c>
      <c r="M1086" t="n">
        <v>4</v>
      </c>
      <c r="N1086" t="n">
        <v>127.39</v>
      </c>
      <c r="O1086" t="n">
        <v>46078.74</v>
      </c>
      <c r="P1086" t="n">
        <v>197.98</v>
      </c>
      <c r="Q1086" t="n">
        <v>197.75</v>
      </c>
      <c r="R1086" t="n">
        <v>30.36</v>
      </c>
      <c r="S1086" t="n">
        <v>25.4</v>
      </c>
      <c r="T1086" t="n">
        <v>1647.87</v>
      </c>
      <c r="U1086" t="n">
        <v>0.84</v>
      </c>
      <c r="V1086" t="n">
        <v>0.89</v>
      </c>
      <c r="W1086" t="n">
        <v>2.95</v>
      </c>
      <c r="X1086" t="n">
        <v>0.09</v>
      </c>
      <c r="Y1086" t="n">
        <v>1</v>
      </c>
      <c r="Z1086" t="n">
        <v>10</v>
      </c>
    </row>
    <row r="1087">
      <c r="A1087" t="n">
        <v>127</v>
      </c>
      <c r="B1087" t="n">
        <v>150</v>
      </c>
      <c r="C1087" t="inlineStr">
        <is>
          <t xml:space="preserve">CONCLUIDO	</t>
        </is>
      </c>
      <c r="D1087" t="n">
        <v>7.2379</v>
      </c>
      <c r="E1087" t="n">
        <v>13.82</v>
      </c>
      <c r="F1087" t="n">
        <v>10.49</v>
      </c>
      <c r="G1087" t="n">
        <v>104.86</v>
      </c>
      <c r="H1087" t="n">
        <v>1.57</v>
      </c>
      <c r="I1087" t="n">
        <v>6</v>
      </c>
      <c r="J1087" t="n">
        <v>372.41</v>
      </c>
      <c r="K1087" t="n">
        <v>61.82</v>
      </c>
      <c r="L1087" t="n">
        <v>32.75</v>
      </c>
      <c r="M1087" t="n">
        <v>4</v>
      </c>
      <c r="N1087" t="n">
        <v>127.84</v>
      </c>
      <c r="O1087" t="n">
        <v>46164.87</v>
      </c>
      <c r="P1087" t="n">
        <v>198.09</v>
      </c>
      <c r="Q1087" t="n">
        <v>197.76</v>
      </c>
      <c r="R1087" t="n">
        <v>30.32</v>
      </c>
      <c r="S1087" t="n">
        <v>25.4</v>
      </c>
      <c r="T1087" t="n">
        <v>1627.73</v>
      </c>
      <c r="U1087" t="n">
        <v>0.84</v>
      </c>
      <c r="V1087" t="n">
        <v>0.89</v>
      </c>
      <c r="W1087" t="n">
        <v>2.95</v>
      </c>
      <c r="X1087" t="n">
        <v>0.1</v>
      </c>
      <c r="Y1087" t="n">
        <v>1</v>
      </c>
      <c r="Z1087" t="n">
        <v>10</v>
      </c>
    </row>
    <row r="1088">
      <c r="A1088" t="n">
        <v>128</v>
      </c>
      <c r="B1088" t="n">
        <v>150</v>
      </c>
      <c r="C1088" t="inlineStr">
        <is>
          <t xml:space="preserve">CONCLUIDO	</t>
        </is>
      </c>
      <c r="D1088" t="n">
        <v>7.2382</v>
      </c>
      <c r="E1088" t="n">
        <v>13.82</v>
      </c>
      <c r="F1088" t="n">
        <v>10.48</v>
      </c>
      <c r="G1088" t="n">
        <v>104.85</v>
      </c>
      <c r="H1088" t="n">
        <v>1.58</v>
      </c>
      <c r="I1088" t="n">
        <v>6</v>
      </c>
      <c r="J1088" t="n">
        <v>373.11</v>
      </c>
      <c r="K1088" t="n">
        <v>61.82</v>
      </c>
      <c r="L1088" t="n">
        <v>33</v>
      </c>
      <c r="M1088" t="n">
        <v>4</v>
      </c>
      <c r="N1088" t="n">
        <v>128.29</v>
      </c>
      <c r="O1088" t="n">
        <v>46251.27</v>
      </c>
      <c r="P1088" t="n">
        <v>198.05</v>
      </c>
      <c r="Q1088" t="n">
        <v>197.75</v>
      </c>
      <c r="R1088" t="n">
        <v>30.4</v>
      </c>
      <c r="S1088" t="n">
        <v>25.4</v>
      </c>
      <c r="T1088" t="n">
        <v>1666.37</v>
      </c>
      <c r="U1088" t="n">
        <v>0.84</v>
      </c>
      <c r="V1088" t="n">
        <v>0.89</v>
      </c>
      <c r="W1088" t="n">
        <v>2.95</v>
      </c>
      <c r="X1088" t="n">
        <v>0.1</v>
      </c>
      <c r="Y1088" t="n">
        <v>1</v>
      </c>
      <c r="Z1088" t="n">
        <v>10</v>
      </c>
    </row>
    <row r="1089">
      <c r="A1089" t="n">
        <v>129</v>
      </c>
      <c r="B1089" t="n">
        <v>150</v>
      </c>
      <c r="C1089" t="inlineStr">
        <is>
          <t xml:space="preserve">CONCLUIDO	</t>
        </is>
      </c>
      <c r="D1089" t="n">
        <v>7.2392</v>
      </c>
      <c r="E1089" t="n">
        <v>13.81</v>
      </c>
      <c r="F1089" t="n">
        <v>10.48</v>
      </c>
      <c r="G1089" t="n">
        <v>104.83</v>
      </c>
      <c r="H1089" t="n">
        <v>1.59</v>
      </c>
      <c r="I1089" t="n">
        <v>6</v>
      </c>
      <c r="J1089" t="n">
        <v>373.81</v>
      </c>
      <c r="K1089" t="n">
        <v>61.82</v>
      </c>
      <c r="L1089" t="n">
        <v>33.25</v>
      </c>
      <c r="M1089" t="n">
        <v>4</v>
      </c>
      <c r="N1089" t="n">
        <v>128.74</v>
      </c>
      <c r="O1089" t="n">
        <v>46337.95</v>
      </c>
      <c r="P1089" t="n">
        <v>198</v>
      </c>
      <c r="Q1089" t="n">
        <v>197.76</v>
      </c>
      <c r="R1089" t="n">
        <v>30.31</v>
      </c>
      <c r="S1089" t="n">
        <v>25.4</v>
      </c>
      <c r="T1089" t="n">
        <v>1621.01</v>
      </c>
      <c r="U1089" t="n">
        <v>0.84</v>
      </c>
      <c r="V1089" t="n">
        <v>0.89</v>
      </c>
      <c r="W1089" t="n">
        <v>2.95</v>
      </c>
      <c r="X1089" t="n">
        <v>0.09</v>
      </c>
      <c r="Y1089" t="n">
        <v>1</v>
      </c>
      <c r="Z1089" t="n">
        <v>10</v>
      </c>
    </row>
    <row r="1090">
      <c r="A1090" t="n">
        <v>130</v>
      </c>
      <c r="B1090" t="n">
        <v>150</v>
      </c>
      <c r="C1090" t="inlineStr">
        <is>
          <t xml:space="preserve">CONCLUIDO	</t>
        </is>
      </c>
      <c r="D1090" t="n">
        <v>7.2379</v>
      </c>
      <c r="E1090" t="n">
        <v>13.82</v>
      </c>
      <c r="F1090" t="n">
        <v>10.49</v>
      </c>
      <c r="G1090" t="n">
        <v>104.86</v>
      </c>
      <c r="H1090" t="n">
        <v>1.6</v>
      </c>
      <c r="I1090" t="n">
        <v>6</v>
      </c>
      <c r="J1090" t="n">
        <v>374.52</v>
      </c>
      <c r="K1090" t="n">
        <v>61.82</v>
      </c>
      <c r="L1090" t="n">
        <v>33.5</v>
      </c>
      <c r="M1090" t="n">
        <v>4</v>
      </c>
      <c r="N1090" t="n">
        <v>129.2</v>
      </c>
      <c r="O1090" t="n">
        <v>46424.91</v>
      </c>
      <c r="P1090" t="n">
        <v>198.09</v>
      </c>
      <c r="Q1090" t="n">
        <v>197.75</v>
      </c>
      <c r="R1090" t="n">
        <v>30.33</v>
      </c>
      <c r="S1090" t="n">
        <v>25.4</v>
      </c>
      <c r="T1090" t="n">
        <v>1632.8</v>
      </c>
      <c r="U1090" t="n">
        <v>0.84</v>
      </c>
      <c r="V1090" t="n">
        <v>0.89</v>
      </c>
      <c r="W1090" t="n">
        <v>2.95</v>
      </c>
      <c r="X1090" t="n">
        <v>0.1</v>
      </c>
      <c r="Y1090" t="n">
        <v>1</v>
      </c>
      <c r="Z1090" t="n">
        <v>10</v>
      </c>
    </row>
    <row r="1091">
      <c r="A1091" t="n">
        <v>131</v>
      </c>
      <c r="B1091" t="n">
        <v>150</v>
      </c>
      <c r="C1091" t="inlineStr">
        <is>
          <t xml:space="preserve">CONCLUIDO	</t>
        </is>
      </c>
      <c r="D1091" t="n">
        <v>7.2381</v>
      </c>
      <c r="E1091" t="n">
        <v>13.82</v>
      </c>
      <c r="F1091" t="n">
        <v>10.49</v>
      </c>
      <c r="G1091" t="n">
        <v>104.85</v>
      </c>
      <c r="H1091" t="n">
        <v>1.6</v>
      </c>
      <c r="I1091" t="n">
        <v>6</v>
      </c>
      <c r="J1091" t="n">
        <v>375.23</v>
      </c>
      <c r="K1091" t="n">
        <v>61.82</v>
      </c>
      <c r="L1091" t="n">
        <v>33.75</v>
      </c>
      <c r="M1091" t="n">
        <v>4</v>
      </c>
      <c r="N1091" t="n">
        <v>129.65</v>
      </c>
      <c r="O1091" t="n">
        <v>46512.15</v>
      </c>
      <c r="P1091" t="n">
        <v>198.06</v>
      </c>
      <c r="Q1091" t="n">
        <v>197.78</v>
      </c>
      <c r="R1091" t="n">
        <v>30.43</v>
      </c>
      <c r="S1091" t="n">
        <v>25.4</v>
      </c>
      <c r="T1091" t="n">
        <v>1681.27</v>
      </c>
      <c r="U1091" t="n">
        <v>0.83</v>
      </c>
      <c r="V1091" t="n">
        <v>0.89</v>
      </c>
      <c r="W1091" t="n">
        <v>2.95</v>
      </c>
      <c r="X1091" t="n">
        <v>0.1</v>
      </c>
      <c r="Y1091" t="n">
        <v>1</v>
      </c>
      <c r="Z1091" t="n">
        <v>10</v>
      </c>
    </row>
    <row r="1092">
      <c r="A1092" t="n">
        <v>132</v>
      </c>
      <c r="B1092" t="n">
        <v>150</v>
      </c>
      <c r="C1092" t="inlineStr">
        <is>
          <t xml:space="preserve">CONCLUIDO	</t>
        </is>
      </c>
      <c r="D1092" t="n">
        <v>7.2392</v>
      </c>
      <c r="E1092" t="n">
        <v>13.81</v>
      </c>
      <c r="F1092" t="n">
        <v>10.48</v>
      </c>
      <c r="G1092" t="n">
        <v>104.83</v>
      </c>
      <c r="H1092" t="n">
        <v>1.61</v>
      </c>
      <c r="I1092" t="n">
        <v>6</v>
      </c>
      <c r="J1092" t="n">
        <v>375.93</v>
      </c>
      <c r="K1092" t="n">
        <v>61.82</v>
      </c>
      <c r="L1092" t="n">
        <v>34</v>
      </c>
      <c r="M1092" t="n">
        <v>4</v>
      </c>
      <c r="N1092" t="n">
        <v>130.11</v>
      </c>
      <c r="O1092" t="n">
        <v>46599.68</v>
      </c>
      <c r="P1092" t="n">
        <v>197.95</v>
      </c>
      <c r="Q1092" t="n">
        <v>197.75</v>
      </c>
      <c r="R1092" t="n">
        <v>30.25</v>
      </c>
      <c r="S1092" t="n">
        <v>25.4</v>
      </c>
      <c r="T1092" t="n">
        <v>1589.88</v>
      </c>
      <c r="U1092" t="n">
        <v>0.84</v>
      </c>
      <c r="V1092" t="n">
        <v>0.89</v>
      </c>
      <c r="W1092" t="n">
        <v>2.95</v>
      </c>
      <c r="X1092" t="n">
        <v>0.09</v>
      </c>
      <c r="Y1092" t="n">
        <v>1</v>
      </c>
      <c r="Z1092" t="n">
        <v>10</v>
      </c>
    </row>
    <row r="1093">
      <c r="A1093" t="n">
        <v>133</v>
      </c>
      <c r="B1093" t="n">
        <v>150</v>
      </c>
      <c r="C1093" t="inlineStr">
        <is>
          <t xml:space="preserve">CONCLUIDO	</t>
        </is>
      </c>
      <c r="D1093" t="n">
        <v>7.2376</v>
      </c>
      <c r="E1093" t="n">
        <v>13.82</v>
      </c>
      <c r="F1093" t="n">
        <v>10.49</v>
      </c>
      <c r="G1093" t="n">
        <v>104.86</v>
      </c>
      <c r="H1093" t="n">
        <v>1.62</v>
      </c>
      <c r="I1093" t="n">
        <v>6</v>
      </c>
      <c r="J1093" t="n">
        <v>376.65</v>
      </c>
      <c r="K1093" t="n">
        <v>61.82</v>
      </c>
      <c r="L1093" t="n">
        <v>34.25</v>
      </c>
      <c r="M1093" t="n">
        <v>4</v>
      </c>
      <c r="N1093" t="n">
        <v>130.58</v>
      </c>
      <c r="O1093" t="n">
        <v>46687.5</v>
      </c>
      <c r="P1093" t="n">
        <v>198.03</v>
      </c>
      <c r="Q1093" t="n">
        <v>197.75</v>
      </c>
      <c r="R1093" t="n">
        <v>30.36</v>
      </c>
      <c r="S1093" t="n">
        <v>25.4</v>
      </c>
      <c r="T1093" t="n">
        <v>1648.54</v>
      </c>
      <c r="U1093" t="n">
        <v>0.84</v>
      </c>
      <c r="V1093" t="n">
        <v>0.89</v>
      </c>
      <c r="W1093" t="n">
        <v>2.95</v>
      </c>
      <c r="X1093" t="n">
        <v>0.1</v>
      </c>
      <c r="Y1093" t="n">
        <v>1</v>
      </c>
      <c r="Z1093" t="n">
        <v>10</v>
      </c>
    </row>
    <row r="1094">
      <c r="A1094" t="n">
        <v>134</v>
      </c>
      <c r="B1094" t="n">
        <v>150</v>
      </c>
      <c r="C1094" t="inlineStr">
        <is>
          <t xml:space="preserve">CONCLUIDO	</t>
        </is>
      </c>
      <c r="D1094" t="n">
        <v>7.2405</v>
      </c>
      <c r="E1094" t="n">
        <v>13.81</v>
      </c>
      <c r="F1094" t="n">
        <v>10.48</v>
      </c>
      <c r="G1094" t="n">
        <v>104.81</v>
      </c>
      <c r="H1094" t="n">
        <v>1.63</v>
      </c>
      <c r="I1094" t="n">
        <v>6</v>
      </c>
      <c r="J1094" t="n">
        <v>377.36</v>
      </c>
      <c r="K1094" t="n">
        <v>61.82</v>
      </c>
      <c r="L1094" t="n">
        <v>34.5</v>
      </c>
      <c r="M1094" t="n">
        <v>4</v>
      </c>
      <c r="N1094" t="n">
        <v>131.04</v>
      </c>
      <c r="O1094" t="n">
        <v>46775.73</v>
      </c>
      <c r="P1094" t="n">
        <v>197.94</v>
      </c>
      <c r="Q1094" t="n">
        <v>197.75</v>
      </c>
      <c r="R1094" t="n">
        <v>30.25</v>
      </c>
      <c r="S1094" t="n">
        <v>25.4</v>
      </c>
      <c r="T1094" t="n">
        <v>1592.68</v>
      </c>
      <c r="U1094" t="n">
        <v>0.84</v>
      </c>
      <c r="V1094" t="n">
        <v>0.89</v>
      </c>
      <c r="W1094" t="n">
        <v>2.95</v>
      </c>
      <c r="X1094" t="n">
        <v>0.09</v>
      </c>
      <c r="Y1094" t="n">
        <v>1</v>
      </c>
      <c r="Z1094" t="n">
        <v>10</v>
      </c>
    </row>
    <row r="1095">
      <c r="A1095" t="n">
        <v>135</v>
      </c>
      <c r="B1095" t="n">
        <v>150</v>
      </c>
      <c r="C1095" t="inlineStr">
        <is>
          <t xml:space="preserve">CONCLUIDO	</t>
        </is>
      </c>
      <c r="D1095" t="n">
        <v>7.24</v>
      </c>
      <c r="E1095" t="n">
        <v>13.81</v>
      </c>
      <c r="F1095" t="n">
        <v>10.48</v>
      </c>
      <c r="G1095" t="n">
        <v>104.82</v>
      </c>
      <c r="H1095" t="n">
        <v>1.64</v>
      </c>
      <c r="I1095" t="n">
        <v>6</v>
      </c>
      <c r="J1095" t="n">
        <v>378.08</v>
      </c>
      <c r="K1095" t="n">
        <v>61.82</v>
      </c>
      <c r="L1095" t="n">
        <v>34.75</v>
      </c>
      <c r="M1095" t="n">
        <v>4</v>
      </c>
      <c r="N1095" t="n">
        <v>131.51</v>
      </c>
      <c r="O1095" t="n">
        <v>46864.14</v>
      </c>
      <c r="P1095" t="n">
        <v>197.81</v>
      </c>
      <c r="Q1095" t="n">
        <v>197.75</v>
      </c>
      <c r="R1095" t="n">
        <v>30.26</v>
      </c>
      <c r="S1095" t="n">
        <v>25.4</v>
      </c>
      <c r="T1095" t="n">
        <v>1598.16</v>
      </c>
      <c r="U1095" t="n">
        <v>0.84</v>
      </c>
      <c r="V1095" t="n">
        <v>0.89</v>
      </c>
      <c r="W1095" t="n">
        <v>2.95</v>
      </c>
      <c r="X1095" t="n">
        <v>0.09</v>
      </c>
      <c r="Y1095" t="n">
        <v>1</v>
      </c>
      <c r="Z1095" t="n">
        <v>10</v>
      </c>
    </row>
    <row r="1096">
      <c r="A1096" t="n">
        <v>136</v>
      </c>
      <c r="B1096" t="n">
        <v>150</v>
      </c>
      <c r="C1096" t="inlineStr">
        <is>
          <t xml:space="preserve">CONCLUIDO	</t>
        </is>
      </c>
      <c r="D1096" t="n">
        <v>7.2352</v>
      </c>
      <c r="E1096" t="n">
        <v>13.82</v>
      </c>
      <c r="F1096" t="n">
        <v>10.49</v>
      </c>
      <c r="G1096" t="n">
        <v>104.91</v>
      </c>
      <c r="H1096" t="n">
        <v>1.65</v>
      </c>
      <c r="I1096" t="n">
        <v>6</v>
      </c>
      <c r="J1096" t="n">
        <v>378.8</v>
      </c>
      <c r="K1096" t="n">
        <v>61.82</v>
      </c>
      <c r="L1096" t="n">
        <v>35</v>
      </c>
      <c r="M1096" t="n">
        <v>4</v>
      </c>
      <c r="N1096" t="n">
        <v>131.98</v>
      </c>
      <c r="O1096" t="n">
        <v>46952.84</v>
      </c>
      <c r="P1096" t="n">
        <v>197.98</v>
      </c>
      <c r="Q1096" t="n">
        <v>197.75</v>
      </c>
      <c r="R1096" t="n">
        <v>30.54</v>
      </c>
      <c r="S1096" t="n">
        <v>25.4</v>
      </c>
      <c r="T1096" t="n">
        <v>1734.89</v>
      </c>
      <c r="U1096" t="n">
        <v>0.83</v>
      </c>
      <c r="V1096" t="n">
        <v>0.89</v>
      </c>
      <c r="W1096" t="n">
        <v>2.95</v>
      </c>
      <c r="X1096" t="n">
        <v>0.1</v>
      </c>
      <c r="Y1096" t="n">
        <v>1</v>
      </c>
      <c r="Z1096" t="n">
        <v>10</v>
      </c>
    </row>
    <row r="1097">
      <c r="A1097" t="n">
        <v>137</v>
      </c>
      <c r="B1097" t="n">
        <v>150</v>
      </c>
      <c r="C1097" t="inlineStr">
        <is>
          <t xml:space="preserve">CONCLUIDO	</t>
        </is>
      </c>
      <c r="D1097" t="n">
        <v>7.2328</v>
      </c>
      <c r="E1097" t="n">
        <v>13.83</v>
      </c>
      <c r="F1097" t="n">
        <v>10.5</v>
      </c>
      <c r="G1097" t="n">
        <v>104.95</v>
      </c>
      <c r="H1097" t="n">
        <v>1.66</v>
      </c>
      <c r="I1097" t="n">
        <v>6</v>
      </c>
      <c r="J1097" t="n">
        <v>379.52</v>
      </c>
      <c r="K1097" t="n">
        <v>61.82</v>
      </c>
      <c r="L1097" t="n">
        <v>35.25</v>
      </c>
      <c r="M1097" t="n">
        <v>4</v>
      </c>
      <c r="N1097" t="n">
        <v>132.45</v>
      </c>
      <c r="O1097" t="n">
        <v>47041.84</v>
      </c>
      <c r="P1097" t="n">
        <v>197.89</v>
      </c>
      <c r="Q1097" t="n">
        <v>197.75</v>
      </c>
      <c r="R1097" t="n">
        <v>30.67</v>
      </c>
      <c r="S1097" t="n">
        <v>25.4</v>
      </c>
      <c r="T1097" t="n">
        <v>1802.41</v>
      </c>
      <c r="U1097" t="n">
        <v>0.83</v>
      </c>
      <c r="V1097" t="n">
        <v>0.89</v>
      </c>
      <c r="W1097" t="n">
        <v>2.95</v>
      </c>
      <c r="X1097" t="n">
        <v>0.11</v>
      </c>
      <c r="Y1097" t="n">
        <v>1</v>
      </c>
      <c r="Z1097" t="n">
        <v>10</v>
      </c>
    </row>
    <row r="1098">
      <c r="A1098" t="n">
        <v>138</v>
      </c>
      <c r="B1098" t="n">
        <v>150</v>
      </c>
      <c r="C1098" t="inlineStr">
        <is>
          <t xml:space="preserve">CONCLUIDO	</t>
        </is>
      </c>
      <c r="D1098" t="n">
        <v>7.2738</v>
      </c>
      <c r="E1098" t="n">
        <v>13.75</v>
      </c>
      <c r="F1098" t="n">
        <v>10.47</v>
      </c>
      <c r="G1098" t="n">
        <v>125.68</v>
      </c>
      <c r="H1098" t="n">
        <v>1.67</v>
      </c>
      <c r="I1098" t="n">
        <v>5</v>
      </c>
      <c r="J1098" t="n">
        <v>380.24</v>
      </c>
      <c r="K1098" t="n">
        <v>61.82</v>
      </c>
      <c r="L1098" t="n">
        <v>35.5</v>
      </c>
      <c r="M1098" t="n">
        <v>3</v>
      </c>
      <c r="N1098" t="n">
        <v>132.92</v>
      </c>
      <c r="O1098" t="n">
        <v>47131.15</v>
      </c>
      <c r="P1098" t="n">
        <v>197.71</v>
      </c>
      <c r="Q1098" t="n">
        <v>197.78</v>
      </c>
      <c r="R1098" t="n">
        <v>30.02</v>
      </c>
      <c r="S1098" t="n">
        <v>25.4</v>
      </c>
      <c r="T1098" t="n">
        <v>1482.81</v>
      </c>
      <c r="U1098" t="n">
        <v>0.85</v>
      </c>
      <c r="V1098" t="n">
        <v>0.89</v>
      </c>
      <c r="W1098" t="n">
        <v>2.95</v>
      </c>
      <c r="X1098" t="n">
        <v>0.08</v>
      </c>
      <c r="Y1098" t="n">
        <v>1</v>
      </c>
      <c r="Z1098" t="n">
        <v>10</v>
      </c>
    </row>
    <row r="1099">
      <c r="A1099" t="n">
        <v>139</v>
      </c>
      <c r="B1099" t="n">
        <v>150</v>
      </c>
      <c r="C1099" t="inlineStr">
        <is>
          <t xml:space="preserve">CONCLUIDO	</t>
        </is>
      </c>
      <c r="D1099" t="n">
        <v>7.2745</v>
      </c>
      <c r="E1099" t="n">
        <v>13.75</v>
      </c>
      <c r="F1099" t="n">
        <v>10.47</v>
      </c>
      <c r="G1099" t="n">
        <v>125.66</v>
      </c>
      <c r="H1099" t="n">
        <v>1.67</v>
      </c>
      <c r="I1099" t="n">
        <v>5</v>
      </c>
      <c r="J1099" t="n">
        <v>380.97</v>
      </c>
      <c r="K1099" t="n">
        <v>61.82</v>
      </c>
      <c r="L1099" t="n">
        <v>35.75</v>
      </c>
      <c r="M1099" t="n">
        <v>3</v>
      </c>
      <c r="N1099" t="n">
        <v>133.4</v>
      </c>
      <c r="O1099" t="n">
        <v>47220.77</v>
      </c>
      <c r="P1099" t="n">
        <v>197.98</v>
      </c>
      <c r="Q1099" t="n">
        <v>197.78</v>
      </c>
      <c r="R1099" t="n">
        <v>29.96</v>
      </c>
      <c r="S1099" t="n">
        <v>25.4</v>
      </c>
      <c r="T1099" t="n">
        <v>1452.35</v>
      </c>
      <c r="U1099" t="n">
        <v>0.85</v>
      </c>
      <c r="V1099" t="n">
        <v>0.89</v>
      </c>
      <c r="W1099" t="n">
        <v>2.95</v>
      </c>
      <c r="X1099" t="n">
        <v>0.08</v>
      </c>
      <c r="Y1099" t="n">
        <v>1</v>
      </c>
      <c r="Z1099" t="n">
        <v>10</v>
      </c>
    </row>
    <row r="1100">
      <c r="A1100" t="n">
        <v>140</v>
      </c>
      <c r="B1100" t="n">
        <v>150</v>
      </c>
      <c r="C1100" t="inlineStr">
        <is>
          <t xml:space="preserve">CONCLUIDO	</t>
        </is>
      </c>
      <c r="D1100" t="n">
        <v>7.2727</v>
      </c>
      <c r="E1100" t="n">
        <v>13.75</v>
      </c>
      <c r="F1100" t="n">
        <v>10.47</v>
      </c>
      <c r="G1100" t="n">
        <v>125.7</v>
      </c>
      <c r="H1100" t="n">
        <v>1.68</v>
      </c>
      <c r="I1100" t="n">
        <v>5</v>
      </c>
      <c r="J1100" t="n">
        <v>381.7</v>
      </c>
      <c r="K1100" t="n">
        <v>61.82</v>
      </c>
      <c r="L1100" t="n">
        <v>36</v>
      </c>
      <c r="M1100" t="n">
        <v>3</v>
      </c>
      <c r="N1100" t="n">
        <v>133.88</v>
      </c>
      <c r="O1100" t="n">
        <v>47310.69</v>
      </c>
      <c r="P1100" t="n">
        <v>198.34</v>
      </c>
      <c r="Q1100" t="n">
        <v>197.75</v>
      </c>
      <c r="R1100" t="n">
        <v>30.06</v>
      </c>
      <c r="S1100" t="n">
        <v>25.4</v>
      </c>
      <c r="T1100" t="n">
        <v>1501.7</v>
      </c>
      <c r="U1100" t="n">
        <v>0.84</v>
      </c>
      <c r="V1100" t="n">
        <v>0.89</v>
      </c>
      <c r="W1100" t="n">
        <v>2.95</v>
      </c>
      <c r="X1100" t="n">
        <v>0.09</v>
      </c>
      <c r="Y1100" t="n">
        <v>1</v>
      </c>
      <c r="Z1100" t="n">
        <v>10</v>
      </c>
    </row>
    <row r="1101">
      <c r="A1101" t="n">
        <v>141</v>
      </c>
      <c r="B1101" t="n">
        <v>150</v>
      </c>
      <c r="C1101" t="inlineStr">
        <is>
          <t xml:space="preserve">CONCLUIDO	</t>
        </is>
      </c>
      <c r="D1101" t="n">
        <v>7.2721</v>
      </c>
      <c r="E1101" t="n">
        <v>13.75</v>
      </c>
      <c r="F1101" t="n">
        <v>10.48</v>
      </c>
      <c r="G1101" t="n">
        <v>125.71</v>
      </c>
      <c r="H1101" t="n">
        <v>1.69</v>
      </c>
      <c r="I1101" t="n">
        <v>5</v>
      </c>
      <c r="J1101" t="n">
        <v>382.43</v>
      </c>
      <c r="K1101" t="n">
        <v>61.82</v>
      </c>
      <c r="L1101" t="n">
        <v>36.25</v>
      </c>
      <c r="M1101" t="n">
        <v>3</v>
      </c>
      <c r="N1101" t="n">
        <v>134.36</v>
      </c>
      <c r="O1101" t="n">
        <v>47400.92</v>
      </c>
      <c r="P1101" t="n">
        <v>198.57</v>
      </c>
      <c r="Q1101" t="n">
        <v>197.75</v>
      </c>
      <c r="R1101" t="n">
        <v>30.18</v>
      </c>
      <c r="S1101" t="n">
        <v>25.4</v>
      </c>
      <c r="T1101" t="n">
        <v>1561.07</v>
      </c>
      <c r="U1101" t="n">
        <v>0.84</v>
      </c>
      <c r="V1101" t="n">
        <v>0.89</v>
      </c>
      <c r="W1101" t="n">
        <v>2.94</v>
      </c>
      <c r="X1101" t="n">
        <v>0.09</v>
      </c>
      <c r="Y1101" t="n">
        <v>1</v>
      </c>
      <c r="Z1101" t="n">
        <v>10</v>
      </c>
    </row>
    <row r="1102">
      <c r="A1102" t="n">
        <v>142</v>
      </c>
      <c r="B1102" t="n">
        <v>150</v>
      </c>
      <c r="C1102" t="inlineStr">
        <is>
          <t xml:space="preserve">CONCLUIDO	</t>
        </is>
      </c>
      <c r="D1102" t="n">
        <v>7.2699</v>
      </c>
      <c r="E1102" t="n">
        <v>13.76</v>
      </c>
      <c r="F1102" t="n">
        <v>10.48</v>
      </c>
      <c r="G1102" t="n">
        <v>125.76</v>
      </c>
      <c r="H1102" t="n">
        <v>1.7</v>
      </c>
      <c r="I1102" t="n">
        <v>5</v>
      </c>
      <c r="J1102" t="n">
        <v>383.17</v>
      </c>
      <c r="K1102" t="n">
        <v>61.82</v>
      </c>
      <c r="L1102" t="n">
        <v>36.5</v>
      </c>
      <c r="M1102" t="n">
        <v>3</v>
      </c>
      <c r="N1102" t="n">
        <v>134.84</v>
      </c>
      <c r="O1102" t="n">
        <v>47491.48</v>
      </c>
      <c r="P1102" t="n">
        <v>198.93</v>
      </c>
      <c r="Q1102" t="n">
        <v>197.75</v>
      </c>
      <c r="R1102" t="n">
        <v>30.17</v>
      </c>
      <c r="S1102" t="n">
        <v>25.4</v>
      </c>
      <c r="T1102" t="n">
        <v>1556.24</v>
      </c>
      <c r="U1102" t="n">
        <v>0.84</v>
      </c>
      <c r="V1102" t="n">
        <v>0.89</v>
      </c>
      <c r="W1102" t="n">
        <v>2.95</v>
      </c>
      <c r="X1102" t="n">
        <v>0.09</v>
      </c>
      <c r="Y1102" t="n">
        <v>1</v>
      </c>
      <c r="Z1102" t="n">
        <v>10</v>
      </c>
    </row>
    <row r="1103">
      <c r="A1103" t="n">
        <v>143</v>
      </c>
      <c r="B1103" t="n">
        <v>150</v>
      </c>
      <c r="C1103" t="inlineStr">
        <is>
          <t xml:space="preserve">CONCLUIDO	</t>
        </is>
      </c>
      <c r="D1103" t="n">
        <v>7.2704</v>
      </c>
      <c r="E1103" t="n">
        <v>13.75</v>
      </c>
      <c r="F1103" t="n">
        <v>10.48</v>
      </c>
      <c r="G1103" t="n">
        <v>125.75</v>
      </c>
      <c r="H1103" t="n">
        <v>1.71</v>
      </c>
      <c r="I1103" t="n">
        <v>5</v>
      </c>
      <c r="J1103" t="n">
        <v>383.9</v>
      </c>
      <c r="K1103" t="n">
        <v>61.82</v>
      </c>
      <c r="L1103" t="n">
        <v>36.75</v>
      </c>
      <c r="M1103" t="n">
        <v>3</v>
      </c>
      <c r="N1103" t="n">
        <v>135.33</v>
      </c>
      <c r="O1103" t="n">
        <v>47582.35</v>
      </c>
      <c r="P1103" t="n">
        <v>199.12</v>
      </c>
      <c r="Q1103" t="n">
        <v>197.75</v>
      </c>
      <c r="R1103" t="n">
        <v>30.14</v>
      </c>
      <c r="S1103" t="n">
        <v>25.4</v>
      </c>
      <c r="T1103" t="n">
        <v>1541.17</v>
      </c>
      <c r="U1103" t="n">
        <v>0.84</v>
      </c>
      <c r="V1103" t="n">
        <v>0.89</v>
      </c>
      <c r="W1103" t="n">
        <v>2.95</v>
      </c>
      <c r="X1103" t="n">
        <v>0.09</v>
      </c>
      <c r="Y1103" t="n">
        <v>1</v>
      </c>
      <c r="Z1103" t="n">
        <v>10</v>
      </c>
    </row>
    <row r="1104">
      <c r="A1104" t="n">
        <v>144</v>
      </c>
      <c r="B1104" t="n">
        <v>150</v>
      </c>
      <c r="C1104" t="inlineStr">
        <is>
          <t xml:space="preserve">CONCLUIDO	</t>
        </is>
      </c>
      <c r="D1104" t="n">
        <v>7.2714</v>
      </c>
      <c r="E1104" t="n">
        <v>13.75</v>
      </c>
      <c r="F1104" t="n">
        <v>10.48</v>
      </c>
      <c r="G1104" t="n">
        <v>125.73</v>
      </c>
      <c r="H1104" t="n">
        <v>1.72</v>
      </c>
      <c r="I1104" t="n">
        <v>5</v>
      </c>
      <c r="J1104" t="n">
        <v>384.64</v>
      </c>
      <c r="K1104" t="n">
        <v>61.82</v>
      </c>
      <c r="L1104" t="n">
        <v>37</v>
      </c>
      <c r="M1104" t="n">
        <v>3</v>
      </c>
      <c r="N1104" t="n">
        <v>135.82</v>
      </c>
      <c r="O1104" t="n">
        <v>47673.67</v>
      </c>
      <c r="P1104" t="n">
        <v>199.27</v>
      </c>
      <c r="Q1104" t="n">
        <v>197.75</v>
      </c>
      <c r="R1104" t="n">
        <v>30.06</v>
      </c>
      <c r="S1104" t="n">
        <v>25.4</v>
      </c>
      <c r="T1104" t="n">
        <v>1502.36</v>
      </c>
      <c r="U1104" t="n">
        <v>0.84</v>
      </c>
      <c r="V1104" t="n">
        <v>0.89</v>
      </c>
      <c r="W1104" t="n">
        <v>2.95</v>
      </c>
      <c r="X1104" t="n">
        <v>0.09</v>
      </c>
      <c r="Y1104" t="n">
        <v>1</v>
      </c>
      <c r="Z1104" t="n">
        <v>10</v>
      </c>
    </row>
    <row r="1105">
      <c r="A1105" t="n">
        <v>145</v>
      </c>
      <c r="B1105" t="n">
        <v>150</v>
      </c>
      <c r="C1105" t="inlineStr">
        <is>
          <t xml:space="preserve">CONCLUIDO	</t>
        </is>
      </c>
      <c r="D1105" t="n">
        <v>7.2732</v>
      </c>
      <c r="E1105" t="n">
        <v>13.75</v>
      </c>
      <c r="F1105" t="n">
        <v>10.47</v>
      </c>
      <c r="G1105" t="n">
        <v>125.69</v>
      </c>
      <c r="H1105" t="n">
        <v>1.72</v>
      </c>
      <c r="I1105" t="n">
        <v>5</v>
      </c>
      <c r="J1105" t="n">
        <v>385.38</v>
      </c>
      <c r="K1105" t="n">
        <v>61.82</v>
      </c>
      <c r="L1105" t="n">
        <v>37.25</v>
      </c>
      <c r="M1105" t="n">
        <v>3</v>
      </c>
      <c r="N1105" t="n">
        <v>136.31</v>
      </c>
      <c r="O1105" t="n">
        <v>47765.19</v>
      </c>
      <c r="P1105" t="n">
        <v>199.45</v>
      </c>
      <c r="Q1105" t="n">
        <v>197.75</v>
      </c>
      <c r="R1105" t="n">
        <v>29.99</v>
      </c>
      <c r="S1105" t="n">
        <v>25.4</v>
      </c>
      <c r="T1105" t="n">
        <v>1468.11</v>
      </c>
      <c r="U1105" t="n">
        <v>0.85</v>
      </c>
      <c r="V1105" t="n">
        <v>0.89</v>
      </c>
      <c r="W1105" t="n">
        <v>2.95</v>
      </c>
      <c r="X1105" t="n">
        <v>0.08</v>
      </c>
      <c r="Y1105" t="n">
        <v>1</v>
      </c>
      <c r="Z1105" t="n">
        <v>10</v>
      </c>
    </row>
    <row r="1106">
      <c r="A1106" t="n">
        <v>146</v>
      </c>
      <c r="B1106" t="n">
        <v>150</v>
      </c>
      <c r="C1106" t="inlineStr">
        <is>
          <t xml:space="preserve">CONCLUIDO	</t>
        </is>
      </c>
      <c r="D1106" t="n">
        <v>7.2745</v>
      </c>
      <c r="E1106" t="n">
        <v>13.75</v>
      </c>
      <c r="F1106" t="n">
        <v>10.47</v>
      </c>
      <c r="G1106" t="n">
        <v>125.66</v>
      </c>
      <c r="H1106" t="n">
        <v>1.73</v>
      </c>
      <c r="I1106" t="n">
        <v>5</v>
      </c>
      <c r="J1106" t="n">
        <v>386.13</v>
      </c>
      <c r="K1106" t="n">
        <v>61.82</v>
      </c>
      <c r="L1106" t="n">
        <v>37.5</v>
      </c>
      <c r="M1106" t="n">
        <v>3</v>
      </c>
      <c r="N1106" t="n">
        <v>136.81</v>
      </c>
      <c r="O1106" t="n">
        <v>47857.05</v>
      </c>
      <c r="P1106" t="n">
        <v>199.54</v>
      </c>
      <c r="Q1106" t="n">
        <v>197.76</v>
      </c>
      <c r="R1106" t="n">
        <v>29.89</v>
      </c>
      <c r="S1106" t="n">
        <v>25.4</v>
      </c>
      <c r="T1106" t="n">
        <v>1417.35</v>
      </c>
      <c r="U1106" t="n">
        <v>0.85</v>
      </c>
      <c r="V1106" t="n">
        <v>0.89</v>
      </c>
      <c r="W1106" t="n">
        <v>2.95</v>
      </c>
      <c r="X1106" t="n">
        <v>0.08</v>
      </c>
      <c r="Y1106" t="n">
        <v>1</v>
      </c>
      <c r="Z1106" t="n">
        <v>10</v>
      </c>
    </row>
    <row r="1107">
      <c r="A1107" t="n">
        <v>147</v>
      </c>
      <c r="B1107" t="n">
        <v>150</v>
      </c>
      <c r="C1107" t="inlineStr">
        <is>
          <t xml:space="preserve">CONCLUIDO	</t>
        </is>
      </c>
      <c r="D1107" t="n">
        <v>7.274</v>
      </c>
      <c r="E1107" t="n">
        <v>13.75</v>
      </c>
      <c r="F1107" t="n">
        <v>10.47</v>
      </c>
      <c r="G1107" t="n">
        <v>125.67</v>
      </c>
      <c r="H1107" t="n">
        <v>1.74</v>
      </c>
      <c r="I1107" t="n">
        <v>5</v>
      </c>
      <c r="J1107" t="n">
        <v>386.88</v>
      </c>
      <c r="K1107" t="n">
        <v>61.82</v>
      </c>
      <c r="L1107" t="n">
        <v>37.75</v>
      </c>
      <c r="M1107" t="n">
        <v>3</v>
      </c>
      <c r="N1107" t="n">
        <v>137.31</v>
      </c>
      <c r="O1107" t="n">
        <v>47949.23</v>
      </c>
      <c r="P1107" t="n">
        <v>199.83</v>
      </c>
      <c r="Q1107" t="n">
        <v>197.75</v>
      </c>
      <c r="R1107" t="n">
        <v>29.92</v>
      </c>
      <c r="S1107" t="n">
        <v>25.4</v>
      </c>
      <c r="T1107" t="n">
        <v>1429.25</v>
      </c>
      <c r="U1107" t="n">
        <v>0.85</v>
      </c>
      <c r="V1107" t="n">
        <v>0.89</v>
      </c>
      <c r="W1107" t="n">
        <v>2.95</v>
      </c>
      <c r="X1107" t="n">
        <v>0.08</v>
      </c>
      <c r="Y1107" t="n">
        <v>1</v>
      </c>
      <c r="Z1107" t="n">
        <v>10</v>
      </c>
    </row>
    <row r="1108">
      <c r="A1108" t="n">
        <v>148</v>
      </c>
      <c r="B1108" t="n">
        <v>150</v>
      </c>
      <c r="C1108" t="inlineStr">
        <is>
          <t xml:space="preserve">CONCLUIDO	</t>
        </is>
      </c>
      <c r="D1108" t="n">
        <v>7.2749</v>
      </c>
      <c r="E1108" t="n">
        <v>13.75</v>
      </c>
      <c r="F1108" t="n">
        <v>10.47</v>
      </c>
      <c r="G1108" t="n">
        <v>125.65</v>
      </c>
      <c r="H1108" t="n">
        <v>1.75</v>
      </c>
      <c r="I1108" t="n">
        <v>5</v>
      </c>
      <c r="J1108" t="n">
        <v>387.63</v>
      </c>
      <c r="K1108" t="n">
        <v>61.82</v>
      </c>
      <c r="L1108" t="n">
        <v>38</v>
      </c>
      <c r="M1108" t="n">
        <v>3</v>
      </c>
      <c r="N1108" t="n">
        <v>137.81</v>
      </c>
      <c r="O1108" t="n">
        <v>48041.76</v>
      </c>
      <c r="P1108" t="n">
        <v>199.98</v>
      </c>
      <c r="Q1108" t="n">
        <v>197.75</v>
      </c>
      <c r="R1108" t="n">
        <v>29.96</v>
      </c>
      <c r="S1108" t="n">
        <v>25.4</v>
      </c>
      <c r="T1108" t="n">
        <v>1451.16</v>
      </c>
      <c r="U1108" t="n">
        <v>0.85</v>
      </c>
      <c r="V1108" t="n">
        <v>0.89</v>
      </c>
      <c r="W1108" t="n">
        <v>2.95</v>
      </c>
      <c r="X1108" t="n">
        <v>0.08</v>
      </c>
      <c r="Y1108" t="n">
        <v>1</v>
      </c>
      <c r="Z1108" t="n">
        <v>10</v>
      </c>
    </row>
    <row r="1109">
      <c r="A1109" t="n">
        <v>149</v>
      </c>
      <c r="B1109" t="n">
        <v>150</v>
      </c>
      <c r="C1109" t="inlineStr">
        <is>
          <t xml:space="preserve">CONCLUIDO	</t>
        </is>
      </c>
      <c r="D1109" t="n">
        <v>7.2738</v>
      </c>
      <c r="E1109" t="n">
        <v>13.75</v>
      </c>
      <c r="F1109" t="n">
        <v>10.47</v>
      </c>
      <c r="G1109" t="n">
        <v>125.68</v>
      </c>
      <c r="H1109" t="n">
        <v>1.76</v>
      </c>
      <c r="I1109" t="n">
        <v>5</v>
      </c>
      <c r="J1109" t="n">
        <v>388.38</v>
      </c>
      <c r="K1109" t="n">
        <v>61.82</v>
      </c>
      <c r="L1109" t="n">
        <v>38.25</v>
      </c>
      <c r="M1109" t="n">
        <v>3</v>
      </c>
      <c r="N1109" t="n">
        <v>138.31</v>
      </c>
      <c r="O1109" t="n">
        <v>48134.63</v>
      </c>
      <c r="P1109" t="n">
        <v>200.26</v>
      </c>
      <c r="Q1109" t="n">
        <v>197.78</v>
      </c>
      <c r="R1109" t="n">
        <v>29.95</v>
      </c>
      <c r="S1109" t="n">
        <v>25.4</v>
      </c>
      <c r="T1109" t="n">
        <v>1446.77</v>
      </c>
      <c r="U1109" t="n">
        <v>0.85</v>
      </c>
      <c r="V1109" t="n">
        <v>0.89</v>
      </c>
      <c r="W1109" t="n">
        <v>2.95</v>
      </c>
      <c r="X1109" t="n">
        <v>0.08</v>
      </c>
      <c r="Y1109" t="n">
        <v>1</v>
      </c>
      <c r="Z1109" t="n">
        <v>10</v>
      </c>
    </row>
    <row r="1110">
      <c r="A1110" t="n">
        <v>150</v>
      </c>
      <c r="B1110" t="n">
        <v>150</v>
      </c>
      <c r="C1110" t="inlineStr">
        <is>
          <t xml:space="preserve">CONCLUIDO	</t>
        </is>
      </c>
      <c r="D1110" t="n">
        <v>7.2774</v>
      </c>
      <c r="E1110" t="n">
        <v>13.74</v>
      </c>
      <c r="F1110" t="n">
        <v>10.47</v>
      </c>
      <c r="G1110" t="n">
        <v>125.59</v>
      </c>
      <c r="H1110" t="n">
        <v>1.76</v>
      </c>
      <c r="I1110" t="n">
        <v>5</v>
      </c>
      <c r="J1110" t="n">
        <v>389.14</v>
      </c>
      <c r="K1110" t="n">
        <v>61.82</v>
      </c>
      <c r="L1110" t="n">
        <v>38.5</v>
      </c>
      <c r="M1110" t="n">
        <v>3</v>
      </c>
      <c r="N1110" t="n">
        <v>138.81</v>
      </c>
      <c r="O1110" t="n">
        <v>48227.84</v>
      </c>
      <c r="P1110" t="n">
        <v>200.3</v>
      </c>
      <c r="Q1110" t="n">
        <v>197.76</v>
      </c>
      <c r="R1110" t="n">
        <v>29.71</v>
      </c>
      <c r="S1110" t="n">
        <v>25.4</v>
      </c>
      <c r="T1110" t="n">
        <v>1326.62</v>
      </c>
      <c r="U1110" t="n">
        <v>0.85</v>
      </c>
      <c r="V1110" t="n">
        <v>0.89</v>
      </c>
      <c r="W1110" t="n">
        <v>2.95</v>
      </c>
      <c r="X1110" t="n">
        <v>0.08</v>
      </c>
      <c r="Y1110" t="n">
        <v>1</v>
      </c>
      <c r="Z1110" t="n">
        <v>10</v>
      </c>
    </row>
    <row r="1111">
      <c r="A1111" t="n">
        <v>151</v>
      </c>
      <c r="B1111" t="n">
        <v>150</v>
      </c>
      <c r="C1111" t="inlineStr">
        <is>
          <t xml:space="preserve">CONCLUIDO	</t>
        </is>
      </c>
      <c r="D1111" t="n">
        <v>7.2768</v>
      </c>
      <c r="E1111" t="n">
        <v>13.74</v>
      </c>
      <c r="F1111" t="n">
        <v>10.47</v>
      </c>
      <c r="G1111" t="n">
        <v>125.61</v>
      </c>
      <c r="H1111" t="n">
        <v>1.77</v>
      </c>
      <c r="I1111" t="n">
        <v>5</v>
      </c>
      <c r="J1111" t="n">
        <v>389.89</v>
      </c>
      <c r="K1111" t="n">
        <v>61.82</v>
      </c>
      <c r="L1111" t="n">
        <v>38.75</v>
      </c>
      <c r="M1111" t="n">
        <v>3</v>
      </c>
      <c r="N1111" t="n">
        <v>139.32</v>
      </c>
      <c r="O1111" t="n">
        <v>48321.4</v>
      </c>
      <c r="P1111" t="n">
        <v>200.45</v>
      </c>
      <c r="Q1111" t="n">
        <v>197.75</v>
      </c>
      <c r="R1111" t="n">
        <v>29.75</v>
      </c>
      <c r="S1111" t="n">
        <v>25.4</v>
      </c>
      <c r="T1111" t="n">
        <v>1344</v>
      </c>
      <c r="U1111" t="n">
        <v>0.85</v>
      </c>
      <c r="V1111" t="n">
        <v>0.89</v>
      </c>
      <c r="W1111" t="n">
        <v>2.95</v>
      </c>
      <c r="X1111" t="n">
        <v>0.08</v>
      </c>
      <c r="Y1111" t="n">
        <v>1</v>
      </c>
      <c r="Z1111" t="n">
        <v>10</v>
      </c>
    </row>
    <row r="1112">
      <c r="A1112" t="n">
        <v>152</v>
      </c>
      <c r="B1112" t="n">
        <v>150</v>
      </c>
      <c r="C1112" t="inlineStr">
        <is>
          <t xml:space="preserve">CONCLUIDO	</t>
        </is>
      </c>
      <c r="D1112" t="n">
        <v>7.2765</v>
      </c>
      <c r="E1112" t="n">
        <v>13.74</v>
      </c>
      <c r="F1112" t="n">
        <v>10.47</v>
      </c>
      <c r="G1112" t="n">
        <v>125.61</v>
      </c>
      <c r="H1112" t="n">
        <v>1.78</v>
      </c>
      <c r="I1112" t="n">
        <v>5</v>
      </c>
      <c r="J1112" t="n">
        <v>390.66</v>
      </c>
      <c r="K1112" t="n">
        <v>61.82</v>
      </c>
      <c r="L1112" t="n">
        <v>39</v>
      </c>
      <c r="M1112" t="n">
        <v>3</v>
      </c>
      <c r="N1112" t="n">
        <v>139.83</v>
      </c>
      <c r="O1112" t="n">
        <v>48415.31</v>
      </c>
      <c r="P1112" t="n">
        <v>200.68</v>
      </c>
      <c r="Q1112" t="n">
        <v>197.82</v>
      </c>
      <c r="R1112" t="n">
        <v>29.83</v>
      </c>
      <c r="S1112" t="n">
        <v>25.4</v>
      </c>
      <c r="T1112" t="n">
        <v>1384.35</v>
      </c>
      <c r="U1112" t="n">
        <v>0.85</v>
      </c>
      <c r="V1112" t="n">
        <v>0.89</v>
      </c>
      <c r="W1112" t="n">
        <v>2.95</v>
      </c>
      <c r="X1112" t="n">
        <v>0.08</v>
      </c>
      <c r="Y1112" t="n">
        <v>1</v>
      </c>
      <c r="Z1112" t="n">
        <v>10</v>
      </c>
    </row>
    <row r="1113">
      <c r="A1113" t="n">
        <v>153</v>
      </c>
      <c r="B1113" t="n">
        <v>150</v>
      </c>
      <c r="C1113" t="inlineStr">
        <is>
          <t xml:space="preserve">CONCLUIDO	</t>
        </is>
      </c>
      <c r="D1113" t="n">
        <v>7.2757</v>
      </c>
      <c r="E1113" t="n">
        <v>13.74</v>
      </c>
      <c r="F1113" t="n">
        <v>10.47</v>
      </c>
      <c r="G1113" t="n">
        <v>125.63</v>
      </c>
      <c r="H1113" t="n">
        <v>1.79</v>
      </c>
      <c r="I1113" t="n">
        <v>5</v>
      </c>
      <c r="J1113" t="n">
        <v>391.42</v>
      </c>
      <c r="K1113" t="n">
        <v>61.82</v>
      </c>
      <c r="L1113" t="n">
        <v>39.25</v>
      </c>
      <c r="M1113" t="n">
        <v>3</v>
      </c>
      <c r="N1113" t="n">
        <v>140.35</v>
      </c>
      <c r="O1113" t="n">
        <v>48509.7</v>
      </c>
      <c r="P1113" t="n">
        <v>200.88</v>
      </c>
      <c r="Q1113" t="n">
        <v>197.75</v>
      </c>
      <c r="R1113" t="n">
        <v>29.81</v>
      </c>
      <c r="S1113" t="n">
        <v>25.4</v>
      </c>
      <c r="T1113" t="n">
        <v>1373.83</v>
      </c>
      <c r="U1113" t="n">
        <v>0.85</v>
      </c>
      <c r="V1113" t="n">
        <v>0.89</v>
      </c>
      <c r="W1113" t="n">
        <v>2.95</v>
      </c>
      <c r="X1113" t="n">
        <v>0.08</v>
      </c>
      <c r="Y1113" t="n">
        <v>1</v>
      </c>
      <c r="Z1113" t="n">
        <v>10</v>
      </c>
    </row>
    <row r="1114">
      <c r="A1114" t="n">
        <v>154</v>
      </c>
      <c r="B1114" t="n">
        <v>150</v>
      </c>
      <c r="C1114" t="inlineStr">
        <is>
          <t xml:space="preserve">CONCLUIDO	</t>
        </is>
      </c>
      <c r="D1114" t="n">
        <v>7.2748</v>
      </c>
      <c r="E1114" t="n">
        <v>13.75</v>
      </c>
      <c r="F1114" t="n">
        <v>10.47</v>
      </c>
      <c r="G1114" t="n">
        <v>125.65</v>
      </c>
      <c r="H1114" t="n">
        <v>1.8</v>
      </c>
      <c r="I1114" t="n">
        <v>5</v>
      </c>
      <c r="J1114" t="n">
        <v>392.19</v>
      </c>
      <c r="K1114" t="n">
        <v>61.82</v>
      </c>
      <c r="L1114" t="n">
        <v>39.5</v>
      </c>
      <c r="M1114" t="n">
        <v>3</v>
      </c>
      <c r="N1114" t="n">
        <v>140.87</v>
      </c>
      <c r="O1114" t="n">
        <v>48604.33</v>
      </c>
      <c r="P1114" t="n">
        <v>201.08</v>
      </c>
      <c r="Q1114" t="n">
        <v>197.76</v>
      </c>
      <c r="R1114" t="n">
        <v>29.87</v>
      </c>
      <c r="S1114" t="n">
        <v>25.4</v>
      </c>
      <c r="T1114" t="n">
        <v>1404.5</v>
      </c>
      <c r="U1114" t="n">
        <v>0.85</v>
      </c>
      <c r="V1114" t="n">
        <v>0.89</v>
      </c>
      <c r="W1114" t="n">
        <v>2.95</v>
      </c>
      <c r="X1114" t="n">
        <v>0.08</v>
      </c>
      <c r="Y1114" t="n">
        <v>1</v>
      </c>
      <c r="Z1114" t="n">
        <v>10</v>
      </c>
    </row>
    <row r="1115">
      <c r="A1115" t="n">
        <v>155</v>
      </c>
      <c r="B1115" t="n">
        <v>150</v>
      </c>
      <c r="C1115" t="inlineStr">
        <is>
          <t xml:space="preserve">CONCLUIDO	</t>
        </is>
      </c>
      <c r="D1115" t="n">
        <v>7.2751</v>
      </c>
      <c r="E1115" t="n">
        <v>13.75</v>
      </c>
      <c r="F1115" t="n">
        <v>10.47</v>
      </c>
      <c r="G1115" t="n">
        <v>125.65</v>
      </c>
      <c r="H1115" t="n">
        <v>1.8</v>
      </c>
      <c r="I1115" t="n">
        <v>5</v>
      </c>
      <c r="J1115" t="n">
        <v>392.96</v>
      </c>
      <c r="K1115" t="n">
        <v>61.82</v>
      </c>
      <c r="L1115" t="n">
        <v>39.75</v>
      </c>
      <c r="M1115" t="n">
        <v>3</v>
      </c>
      <c r="N1115" t="n">
        <v>141.39</v>
      </c>
      <c r="O1115" t="n">
        <v>48699.33</v>
      </c>
      <c r="P1115" t="n">
        <v>201.3</v>
      </c>
      <c r="Q1115" t="n">
        <v>197.75</v>
      </c>
      <c r="R1115" t="n">
        <v>29.9</v>
      </c>
      <c r="S1115" t="n">
        <v>25.4</v>
      </c>
      <c r="T1115" t="n">
        <v>1421.79</v>
      </c>
      <c r="U1115" t="n">
        <v>0.85</v>
      </c>
      <c r="V1115" t="n">
        <v>0.89</v>
      </c>
      <c r="W1115" t="n">
        <v>2.95</v>
      </c>
      <c r="X1115" t="n">
        <v>0.08</v>
      </c>
      <c r="Y1115" t="n">
        <v>1</v>
      </c>
      <c r="Z1115" t="n">
        <v>10</v>
      </c>
    </row>
    <row r="1116">
      <c r="A1116" t="n">
        <v>156</v>
      </c>
      <c r="B1116" t="n">
        <v>150</v>
      </c>
      <c r="C1116" t="inlineStr">
        <is>
          <t xml:space="preserve">CONCLUIDO	</t>
        </is>
      </c>
      <c r="D1116" t="n">
        <v>7.2748</v>
      </c>
      <c r="E1116" t="n">
        <v>13.75</v>
      </c>
      <c r="F1116" t="n">
        <v>10.47</v>
      </c>
      <c r="G1116" t="n">
        <v>125.65</v>
      </c>
      <c r="H1116" t="n">
        <v>1.81</v>
      </c>
      <c r="I1116" t="n">
        <v>5</v>
      </c>
      <c r="J1116" t="n">
        <v>393.73</v>
      </c>
      <c r="K1116" t="n">
        <v>61.82</v>
      </c>
      <c r="L1116" t="n">
        <v>40</v>
      </c>
      <c r="M1116" t="n">
        <v>3</v>
      </c>
      <c r="N1116" t="n">
        <v>141.91</v>
      </c>
      <c r="O1116" t="n">
        <v>48794.7</v>
      </c>
      <c r="P1116" t="n">
        <v>201.42</v>
      </c>
      <c r="Q1116" t="n">
        <v>197.75</v>
      </c>
      <c r="R1116" t="n">
        <v>29.97</v>
      </c>
      <c r="S1116" t="n">
        <v>25.4</v>
      </c>
      <c r="T1116" t="n">
        <v>1455.02</v>
      </c>
      <c r="U1116" t="n">
        <v>0.85</v>
      </c>
      <c r="V1116" t="n">
        <v>0.89</v>
      </c>
      <c r="W1116" t="n">
        <v>2.95</v>
      </c>
      <c r="X1116" t="n">
        <v>0.08</v>
      </c>
      <c r="Y1116" t="n">
        <v>1</v>
      </c>
      <c r="Z1116" t="n">
        <v>10</v>
      </c>
    </row>
    <row r="1117">
      <c r="A1117" t="n">
        <v>0</v>
      </c>
      <c r="B1117" t="n">
        <v>10</v>
      </c>
      <c r="C1117" t="inlineStr">
        <is>
          <t xml:space="preserve">CONCLUIDO	</t>
        </is>
      </c>
      <c r="D1117" t="n">
        <v>7.8094</v>
      </c>
      <c r="E1117" t="n">
        <v>12.8</v>
      </c>
      <c r="F1117" t="n">
        <v>10.88</v>
      </c>
      <c r="G1117" t="n">
        <v>26.11</v>
      </c>
      <c r="H1117" t="n">
        <v>0.64</v>
      </c>
      <c r="I1117" t="n">
        <v>25</v>
      </c>
      <c r="J1117" t="n">
        <v>26.11</v>
      </c>
      <c r="K1117" t="n">
        <v>12.1</v>
      </c>
      <c r="L1117" t="n">
        <v>1</v>
      </c>
      <c r="M1117" t="n">
        <v>22</v>
      </c>
      <c r="N1117" t="n">
        <v>3.01</v>
      </c>
      <c r="O1117" t="n">
        <v>3454.41</v>
      </c>
      <c r="P1117" t="n">
        <v>32.58</v>
      </c>
      <c r="Q1117" t="n">
        <v>197.82</v>
      </c>
      <c r="R1117" t="n">
        <v>42.59</v>
      </c>
      <c r="S1117" t="n">
        <v>25.4</v>
      </c>
      <c r="T1117" t="n">
        <v>7667.34</v>
      </c>
      <c r="U1117" t="n">
        <v>0.6</v>
      </c>
      <c r="V1117" t="n">
        <v>0.86</v>
      </c>
      <c r="W1117" t="n">
        <v>2.98</v>
      </c>
      <c r="X1117" t="n">
        <v>0.49</v>
      </c>
      <c r="Y1117" t="n">
        <v>1</v>
      </c>
      <c r="Z1117" t="n">
        <v>10</v>
      </c>
    </row>
    <row r="1118">
      <c r="A1118" t="n">
        <v>1</v>
      </c>
      <c r="B1118" t="n">
        <v>10</v>
      </c>
      <c r="C1118" t="inlineStr">
        <is>
          <t xml:space="preserve">CONCLUIDO	</t>
        </is>
      </c>
      <c r="D1118" t="n">
        <v>7.8792</v>
      </c>
      <c r="E1118" t="n">
        <v>12.69</v>
      </c>
      <c r="F1118" t="n">
        <v>10.81</v>
      </c>
      <c r="G1118" t="n">
        <v>30.89</v>
      </c>
      <c r="H1118" t="n">
        <v>0.79</v>
      </c>
      <c r="I1118" t="n">
        <v>21</v>
      </c>
      <c r="J1118" t="n">
        <v>26.38</v>
      </c>
      <c r="K1118" t="n">
        <v>12.1</v>
      </c>
      <c r="L1118" t="n">
        <v>1.25</v>
      </c>
      <c r="M1118" t="n">
        <v>4</v>
      </c>
      <c r="N1118" t="n">
        <v>3.04</v>
      </c>
      <c r="O1118" t="n">
        <v>3487.87</v>
      </c>
      <c r="P1118" t="n">
        <v>31.38</v>
      </c>
      <c r="Q1118" t="n">
        <v>197.94</v>
      </c>
      <c r="R1118" t="n">
        <v>39.75</v>
      </c>
      <c r="S1118" t="n">
        <v>25.4</v>
      </c>
      <c r="T1118" t="n">
        <v>6265.48</v>
      </c>
      <c r="U1118" t="n">
        <v>0.64</v>
      </c>
      <c r="V1118" t="n">
        <v>0.86</v>
      </c>
      <c r="W1118" t="n">
        <v>2.99</v>
      </c>
      <c r="X1118" t="n">
        <v>0.42</v>
      </c>
      <c r="Y1118" t="n">
        <v>1</v>
      </c>
      <c r="Z1118" t="n">
        <v>10</v>
      </c>
    </row>
    <row r="1119">
      <c r="A1119" t="n">
        <v>2</v>
      </c>
      <c r="B1119" t="n">
        <v>10</v>
      </c>
      <c r="C1119" t="inlineStr">
        <is>
          <t xml:space="preserve">CONCLUIDO	</t>
        </is>
      </c>
      <c r="D1119" t="n">
        <v>7.8747</v>
      </c>
      <c r="E1119" t="n">
        <v>12.7</v>
      </c>
      <c r="F1119" t="n">
        <v>10.82</v>
      </c>
      <c r="G1119" t="n">
        <v>30.91</v>
      </c>
      <c r="H1119" t="n">
        <v>0.9399999999999999</v>
      </c>
      <c r="I1119" t="n">
        <v>21</v>
      </c>
      <c r="J1119" t="n">
        <v>26.66</v>
      </c>
      <c r="K1119" t="n">
        <v>12.1</v>
      </c>
      <c r="L1119" t="n">
        <v>1.5</v>
      </c>
      <c r="M1119" t="n">
        <v>0</v>
      </c>
      <c r="N1119" t="n">
        <v>3.06</v>
      </c>
      <c r="O1119" t="n">
        <v>3521.35</v>
      </c>
      <c r="P1119" t="n">
        <v>31.72</v>
      </c>
      <c r="Q1119" t="n">
        <v>197.94</v>
      </c>
      <c r="R1119" t="n">
        <v>39.84</v>
      </c>
      <c r="S1119" t="n">
        <v>25.4</v>
      </c>
      <c r="T1119" t="n">
        <v>6309.71</v>
      </c>
      <c r="U1119" t="n">
        <v>0.64</v>
      </c>
      <c r="V1119" t="n">
        <v>0.86</v>
      </c>
      <c r="W1119" t="n">
        <v>3</v>
      </c>
      <c r="X1119" t="n">
        <v>0.43</v>
      </c>
      <c r="Y1119" t="n">
        <v>1</v>
      </c>
      <c r="Z1119" t="n">
        <v>10</v>
      </c>
    </row>
    <row r="1120">
      <c r="A1120" t="n">
        <v>0</v>
      </c>
      <c r="B1120" t="n">
        <v>45</v>
      </c>
      <c r="C1120" t="inlineStr">
        <is>
          <t xml:space="preserve">CONCLUIDO	</t>
        </is>
      </c>
      <c r="D1120" t="n">
        <v>6.4149</v>
      </c>
      <c r="E1120" t="n">
        <v>15.59</v>
      </c>
      <c r="F1120" t="n">
        <v>11.98</v>
      </c>
      <c r="G1120" t="n">
        <v>9.1</v>
      </c>
      <c r="H1120" t="n">
        <v>0.18</v>
      </c>
      <c r="I1120" t="n">
        <v>79</v>
      </c>
      <c r="J1120" t="n">
        <v>98.70999999999999</v>
      </c>
      <c r="K1120" t="n">
        <v>39.72</v>
      </c>
      <c r="L1120" t="n">
        <v>1</v>
      </c>
      <c r="M1120" t="n">
        <v>77</v>
      </c>
      <c r="N1120" t="n">
        <v>12.99</v>
      </c>
      <c r="O1120" t="n">
        <v>12407.75</v>
      </c>
      <c r="P1120" t="n">
        <v>108.06</v>
      </c>
      <c r="Q1120" t="n">
        <v>197.96</v>
      </c>
      <c r="R1120" t="n">
        <v>76.62</v>
      </c>
      <c r="S1120" t="n">
        <v>25.4</v>
      </c>
      <c r="T1120" t="n">
        <v>24409.8</v>
      </c>
      <c r="U1120" t="n">
        <v>0.33</v>
      </c>
      <c r="V1120" t="n">
        <v>0.78</v>
      </c>
      <c r="W1120" t="n">
        <v>3.07</v>
      </c>
      <c r="X1120" t="n">
        <v>1.58</v>
      </c>
      <c r="Y1120" t="n">
        <v>1</v>
      </c>
      <c r="Z1120" t="n">
        <v>10</v>
      </c>
    </row>
    <row r="1121">
      <c r="A1121" t="n">
        <v>1</v>
      </c>
      <c r="B1121" t="n">
        <v>45</v>
      </c>
      <c r="C1121" t="inlineStr">
        <is>
          <t xml:space="preserve">CONCLUIDO	</t>
        </is>
      </c>
      <c r="D1121" t="n">
        <v>6.737</v>
      </c>
      <c r="E1121" t="n">
        <v>14.84</v>
      </c>
      <c r="F1121" t="n">
        <v>11.6</v>
      </c>
      <c r="G1121" t="n">
        <v>11.41</v>
      </c>
      <c r="H1121" t="n">
        <v>0.22</v>
      </c>
      <c r="I1121" t="n">
        <v>61</v>
      </c>
      <c r="J1121" t="n">
        <v>99.02</v>
      </c>
      <c r="K1121" t="n">
        <v>39.72</v>
      </c>
      <c r="L1121" t="n">
        <v>1.25</v>
      </c>
      <c r="M1121" t="n">
        <v>59</v>
      </c>
      <c r="N1121" t="n">
        <v>13.05</v>
      </c>
      <c r="O1121" t="n">
        <v>12446.14</v>
      </c>
      <c r="P1121" t="n">
        <v>104.38</v>
      </c>
      <c r="Q1121" t="n">
        <v>197.93</v>
      </c>
      <c r="R1121" t="n">
        <v>65.28</v>
      </c>
      <c r="S1121" t="n">
        <v>25.4</v>
      </c>
      <c r="T1121" t="n">
        <v>18830.29</v>
      </c>
      <c r="U1121" t="n">
        <v>0.39</v>
      </c>
      <c r="V1121" t="n">
        <v>0.8</v>
      </c>
      <c r="W1121" t="n">
        <v>3.03</v>
      </c>
      <c r="X1121" t="n">
        <v>1.21</v>
      </c>
      <c r="Y1121" t="n">
        <v>1</v>
      </c>
      <c r="Z1121" t="n">
        <v>10</v>
      </c>
    </row>
    <row r="1122">
      <c r="A1122" t="n">
        <v>2</v>
      </c>
      <c r="B1122" t="n">
        <v>45</v>
      </c>
      <c r="C1122" t="inlineStr">
        <is>
          <t xml:space="preserve">CONCLUIDO	</t>
        </is>
      </c>
      <c r="D1122" t="n">
        <v>6.9412</v>
      </c>
      <c r="E1122" t="n">
        <v>14.41</v>
      </c>
      <c r="F1122" t="n">
        <v>11.39</v>
      </c>
      <c r="G1122" t="n">
        <v>13.67</v>
      </c>
      <c r="H1122" t="n">
        <v>0.27</v>
      </c>
      <c r="I1122" t="n">
        <v>50</v>
      </c>
      <c r="J1122" t="n">
        <v>99.33</v>
      </c>
      <c r="K1122" t="n">
        <v>39.72</v>
      </c>
      <c r="L1122" t="n">
        <v>1.5</v>
      </c>
      <c r="M1122" t="n">
        <v>48</v>
      </c>
      <c r="N1122" t="n">
        <v>13.11</v>
      </c>
      <c r="O1122" t="n">
        <v>12484.55</v>
      </c>
      <c r="P1122" t="n">
        <v>102.2</v>
      </c>
      <c r="Q1122" t="n">
        <v>197.88</v>
      </c>
      <c r="R1122" t="n">
        <v>58.39</v>
      </c>
      <c r="S1122" t="n">
        <v>25.4</v>
      </c>
      <c r="T1122" t="n">
        <v>15440.28</v>
      </c>
      <c r="U1122" t="n">
        <v>0.43</v>
      </c>
      <c r="V1122" t="n">
        <v>0.82</v>
      </c>
      <c r="W1122" t="n">
        <v>3.02</v>
      </c>
      <c r="X1122" t="n">
        <v>1</v>
      </c>
      <c r="Y1122" t="n">
        <v>1</v>
      </c>
      <c r="Z1122" t="n">
        <v>10</v>
      </c>
    </row>
    <row r="1123">
      <c r="A1123" t="n">
        <v>3</v>
      </c>
      <c r="B1123" t="n">
        <v>45</v>
      </c>
      <c r="C1123" t="inlineStr">
        <is>
          <t xml:space="preserve">CONCLUIDO	</t>
        </is>
      </c>
      <c r="D1123" t="n">
        <v>7.0803</v>
      </c>
      <c r="E1123" t="n">
        <v>14.12</v>
      </c>
      <c r="F1123" t="n">
        <v>11.25</v>
      </c>
      <c r="G1123" t="n">
        <v>15.7</v>
      </c>
      <c r="H1123" t="n">
        <v>0.31</v>
      </c>
      <c r="I1123" t="n">
        <v>43</v>
      </c>
      <c r="J1123" t="n">
        <v>99.64</v>
      </c>
      <c r="K1123" t="n">
        <v>39.72</v>
      </c>
      <c r="L1123" t="n">
        <v>1.75</v>
      </c>
      <c r="M1123" t="n">
        <v>41</v>
      </c>
      <c r="N1123" t="n">
        <v>13.18</v>
      </c>
      <c r="O1123" t="n">
        <v>12522.99</v>
      </c>
      <c r="P1123" t="n">
        <v>100.63</v>
      </c>
      <c r="Q1123" t="n">
        <v>197.86</v>
      </c>
      <c r="R1123" t="n">
        <v>54.14</v>
      </c>
      <c r="S1123" t="n">
        <v>25.4</v>
      </c>
      <c r="T1123" t="n">
        <v>13348.62</v>
      </c>
      <c r="U1123" t="n">
        <v>0.47</v>
      </c>
      <c r="V1123" t="n">
        <v>0.83</v>
      </c>
      <c r="W1123" t="n">
        <v>3.01</v>
      </c>
      <c r="X1123" t="n">
        <v>0.86</v>
      </c>
      <c r="Y1123" t="n">
        <v>1</v>
      </c>
      <c r="Z1123" t="n">
        <v>10</v>
      </c>
    </row>
    <row r="1124">
      <c r="A1124" t="n">
        <v>4</v>
      </c>
      <c r="B1124" t="n">
        <v>45</v>
      </c>
      <c r="C1124" t="inlineStr">
        <is>
          <t xml:space="preserve">CONCLUIDO	</t>
        </is>
      </c>
      <c r="D1124" t="n">
        <v>7.218</v>
      </c>
      <c r="E1124" t="n">
        <v>13.85</v>
      </c>
      <c r="F1124" t="n">
        <v>11.11</v>
      </c>
      <c r="G1124" t="n">
        <v>18.01</v>
      </c>
      <c r="H1124" t="n">
        <v>0.35</v>
      </c>
      <c r="I1124" t="n">
        <v>37</v>
      </c>
      <c r="J1124" t="n">
        <v>99.95</v>
      </c>
      <c r="K1124" t="n">
        <v>39.72</v>
      </c>
      <c r="L1124" t="n">
        <v>2</v>
      </c>
      <c r="M1124" t="n">
        <v>35</v>
      </c>
      <c r="N1124" t="n">
        <v>13.24</v>
      </c>
      <c r="O1124" t="n">
        <v>12561.45</v>
      </c>
      <c r="P1124" t="n">
        <v>99.04000000000001</v>
      </c>
      <c r="Q1124" t="n">
        <v>197.87</v>
      </c>
      <c r="R1124" t="n">
        <v>49.32</v>
      </c>
      <c r="S1124" t="n">
        <v>25.4</v>
      </c>
      <c r="T1124" t="n">
        <v>10973.42</v>
      </c>
      <c r="U1124" t="n">
        <v>0.51</v>
      </c>
      <c r="V1124" t="n">
        <v>0.84</v>
      </c>
      <c r="W1124" t="n">
        <v>3</v>
      </c>
      <c r="X1124" t="n">
        <v>0.71</v>
      </c>
      <c r="Y1124" t="n">
        <v>1</v>
      </c>
      <c r="Z1124" t="n">
        <v>10</v>
      </c>
    </row>
    <row r="1125">
      <c r="A1125" t="n">
        <v>5</v>
      </c>
      <c r="B1125" t="n">
        <v>45</v>
      </c>
      <c r="C1125" t="inlineStr">
        <is>
          <t xml:space="preserve">CONCLUIDO	</t>
        </is>
      </c>
      <c r="D1125" t="n">
        <v>7.2939</v>
      </c>
      <c r="E1125" t="n">
        <v>13.71</v>
      </c>
      <c r="F1125" t="n">
        <v>11.04</v>
      </c>
      <c r="G1125" t="n">
        <v>20.08</v>
      </c>
      <c r="H1125" t="n">
        <v>0.39</v>
      </c>
      <c r="I1125" t="n">
        <v>33</v>
      </c>
      <c r="J1125" t="n">
        <v>100.27</v>
      </c>
      <c r="K1125" t="n">
        <v>39.72</v>
      </c>
      <c r="L1125" t="n">
        <v>2.25</v>
      </c>
      <c r="M1125" t="n">
        <v>31</v>
      </c>
      <c r="N1125" t="n">
        <v>13.3</v>
      </c>
      <c r="O1125" t="n">
        <v>12599.94</v>
      </c>
      <c r="P1125" t="n">
        <v>98.20999999999999</v>
      </c>
      <c r="Q1125" t="n">
        <v>197.92</v>
      </c>
      <c r="R1125" t="n">
        <v>47.48</v>
      </c>
      <c r="S1125" t="n">
        <v>25.4</v>
      </c>
      <c r="T1125" t="n">
        <v>10070.91</v>
      </c>
      <c r="U1125" t="n">
        <v>0.53</v>
      </c>
      <c r="V1125" t="n">
        <v>0.84</v>
      </c>
      <c r="W1125" t="n">
        <v>3</v>
      </c>
      <c r="X1125" t="n">
        <v>0.65</v>
      </c>
      <c r="Y1125" t="n">
        <v>1</v>
      </c>
      <c r="Z1125" t="n">
        <v>10</v>
      </c>
    </row>
    <row r="1126">
      <c r="A1126" t="n">
        <v>6</v>
      </c>
      <c r="B1126" t="n">
        <v>45</v>
      </c>
      <c r="C1126" t="inlineStr">
        <is>
          <t xml:space="preserve">CONCLUIDO	</t>
        </is>
      </c>
      <c r="D1126" t="n">
        <v>7.3839</v>
      </c>
      <c r="E1126" t="n">
        <v>13.54</v>
      </c>
      <c r="F1126" t="n">
        <v>10.96</v>
      </c>
      <c r="G1126" t="n">
        <v>22.67</v>
      </c>
      <c r="H1126" t="n">
        <v>0.44</v>
      </c>
      <c r="I1126" t="n">
        <v>29</v>
      </c>
      <c r="J1126" t="n">
        <v>100.58</v>
      </c>
      <c r="K1126" t="n">
        <v>39.72</v>
      </c>
      <c r="L1126" t="n">
        <v>2.5</v>
      </c>
      <c r="M1126" t="n">
        <v>27</v>
      </c>
      <c r="N1126" t="n">
        <v>13.36</v>
      </c>
      <c r="O1126" t="n">
        <v>12638.45</v>
      </c>
      <c r="P1126" t="n">
        <v>97.19</v>
      </c>
      <c r="Q1126" t="n">
        <v>197.82</v>
      </c>
      <c r="R1126" t="n">
        <v>44.91</v>
      </c>
      <c r="S1126" t="n">
        <v>25.4</v>
      </c>
      <c r="T1126" t="n">
        <v>8805.139999999999</v>
      </c>
      <c r="U1126" t="n">
        <v>0.57</v>
      </c>
      <c r="V1126" t="n">
        <v>0.85</v>
      </c>
      <c r="W1126" t="n">
        <v>2.99</v>
      </c>
      <c r="X1126" t="n">
        <v>0.57</v>
      </c>
      <c r="Y1126" t="n">
        <v>1</v>
      </c>
      <c r="Z1126" t="n">
        <v>10</v>
      </c>
    </row>
    <row r="1127">
      <c r="A1127" t="n">
        <v>7</v>
      </c>
      <c r="B1127" t="n">
        <v>45</v>
      </c>
      <c r="C1127" t="inlineStr">
        <is>
          <t xml:space="preserve">CONCLUIDO	</t>
        </is>
      </c>
      <c r="D1127" t="n">
        <v>7.427</v>
      </c>
      <c r="E1127" t="n">
        <v>13.46</v>
      </c>
      <c r="F1127" t="n">
        <v>10.92</v>
      </c>
      <c r="G1127" t="n">
        <v>24.27</v>
      </c>
      <c r="H1127" t="n">
        <v>0.48</v>
      </c>
      <c r="I1127" t="n">
        <v>27</v>
      </c>
      <c r="J1127" t="n">
        <v>100.89</v>
      </c>
      <c r="K1127" t="n">
        <v>39.72</v>
      </c>
      <c r="L1127" t="n">
        <v>2.75</v>
      </c>
      <c r="M1127" t="n">
        <v>25</v>
      </c>
      <c r="N1127" t="n">
        <v>13.42</v>
      </c>
      <c r="O1127" t="n">
        <v>12676.98</v>
      </c>
      <c r="P1127" t="n">
        <v>96.37</v>
      </c>
      <c r="Q1127" t="n">
        <v>197.83</v>
      </c>
      <c r="R1127" t="n">
        <v>43.79</v>
      </c>
      <c r="S1127" t="n">
        <v>25.4</v>
      </c>
      <c r="T1127" t="n">
        <v>8256.92</v>
      </c>
      <c r="U1127" t="n">
        <v>0.58</v>
      </c>
      <c r="V1127" t="n">
        <v>0.85</v>
      </c>
      <c r="W1127" t="n">
        <v>2.98</v>
      </c>
      <c r="X1127" t="n">
        <v>0.53</v>
      </c>
      <c r="Y1127" t="n">
        <v>1</v>
      </c>
      <c r="Z1127" t="n">
        <v>10</v>
      </c>
    </row>
    <row r="1128">
      <c r="A1128" t="n">
        <v>8</v>
      </c>
      <c r="B1128" t="n">
        <v>45</v>
      </c>
      <c r="C1128" t="inlineStr">
        <is>
          <t xml:space="preserve">CONCLUIDO	</t>
        </is>
      </c>
      <c r="D1128" t="n">
        <v>7.5039</v>
      </c>
      <c r="E1128" t="n">
        <v>13.33</v>
      </c>
      <c r="F1128" t="n">
        <v>10.85</v>
      </c>
      <c r="G1128" t="n">
        <v>27.11</v>
      </c>
      <c r="H1128" t="n">
        <v>0.52</v>
      </c>
      <c r="I1128" t="n">
        <v>24</v>
      </c>
      <c r="J1128" t="n">
        <v>101.2</v>
      </c>
      <c r="K1128" t="n">
        <v>39.72</v>
      </c>
      <c r="L1128" t="n">
        <v>3</v>
      </c>
      <c r="M1128" t="n">
        <v>22</v>
      </c>
      <c r="N1128" t="n">
        <v>13.49</v>
      </c>
      <c r="O1128" t="n">
        <v>12715.54</v>
      </c>
      <c r="P1128" t="n">
        <v>95.48</v>
      </c>
      <c r="Q1128" t="n">
        <v>197.75</v>
      </c>
      <c r="R1128" t="n">
        <v>41.45</v>
      </c>
      <c r="S1128" t="n">
        <v>25.4</v>
      </c>
      <c r="T1128" t="n">
        <v>7102.17</v>
      </c>
      <c r="U1128" t="n">
        <v>0.61</v>
      </c>
      <c r="V1128" t="n">
        <v>0.86</v>
      </c>
      <c r="W1128" t="n">
        <v>2.98</v>
      </c>
      <c r="X1128" t="n">
        <v>0.45</v>
      </c>
      <c r="Y1128" t="n">
        <v>1</v>
      </c>
      <c r="Z1128" t="n">
        <v>10</v>
      </c>
    </row>
    <row r="1129">
      <c r="A1129" t="n">
        <v>9</v>
      </c>
      <c r="B1129" t="n">
        <v>45</v>
      </c>
      <c r="C1129" t="inlineStr">
        <is>
          <t xml:space="preserve">CONCLUIDO	</t>
        </is>
      </c>
      <c r="D1129" t="n">
        <v>7.5549</v>
      </c>
      <c r="E1129" t="n">
        <v>13.24</v>
      </c>
      <c r="F1129" t="n">
        <v>10.8</v>
      </c>
      <c r="G1129" t="n">
        <v>29.44</v>
      </c>
      <c r="H1129" t="n">
        <v>0.5600000000000001</v>
      </c>
      <c r="I1129" t="n">
        <v>22</v>
      </c>
      <c r="J1129" t="n">
        <v>101.52</v>
      </c>
      <c r="K1129" t="n">
        <v>39.72</v>
      </c>
      <c r="L1129" t="n">
        <v>3.25</v>
      </c>
      <c r="M1129" t="n">
        <v>20</v>
      </c>
      <c r="N1129" t="n">
        <v>13.55</v>
      </c>
      <c r="O1129" t="n">
        <v>12754.13</v>
      </c>
      <c r="P1129" t="n">
        <v>94.66</v>
      </c>
      <c r="Q1129" t="n">
        <v>197.82</v>
      </c>
      <c r="R1129" t="n">
        <v>40.1</v>
      </c>
      <c r="S1129" t="n">
        <v>25.4</v>
      </c>
      <c r="T1129" t="n">
        <v>6434.45</v>
      </c>
      <c r="U1129" t="n">
        <v>0.63</v>
      </c>
      <c r="V1129" t="n">
        <v>0.86</v>
      </c>
      <c r="W1129" t="n">
        <v>2.97</v>
      </c>
      <c r="X1129" t="n">
        <v>0.41</v>
      </c>
      <c r="Y1129" t="n">
        <v>1</v>
      </c>
      <c r="Z1129" t="n">
        <v>10</v>
      </c>
    </row>
    <row r="1130">
      <c r="A1130" t="n">
        <v>10</v>
      </c>
      <c r="B1130" t="n">
        <v>45</v>
      </c>
      <c r="C1130" t="inlineStr">
        <is>
          <t xml:space="preserve">CONCLUIDO	</t>
        </is>
      </c>
      <c r="D1130" t="n">
        <v>7.5686</v>
      </c>
      <c r="E1130" t="n">
        <v>13.21</v>
      </c>
      <c r="F1130" t="n">
        <v>10.79</v>
      </c>
      <c r="G1130" t="n">
        <v>30.84</v>
      </c>
      <c r="H1130" t="n">
        <v>0.6</v>
      </c>
      <c r="I1130" t="n">
        <v>21</v>
      </c>
      <c r="J1130" t="n">
        <v>101.83</v>
      </c>
      <c r="K1130" t="n">
        <v>39.72</v>
      </c>
      <c r="L1130" t="n">
        <v>3.5</v>
      </c>
      <c r="M1130" t="n">
        <v>19</v>
      </c>
      <c r="N1130" t="n">
        <v>13.61</v>
      </c>
      <c r="O1130" t="n">
        <v>12792.74</v>
      </c>
      <c r="P1130" t="n">
        <v>94.34</v>
      </c>
      <c r="Q1130" t="n">
        <v>197.83</v>
      </c>
      <c r="R1130" t="n">
        <v>39.79</v>
      </c>
      <c r="S1130" t="n">
        <v>25.4</v>
      </c>
      <c r="T1130" t="n">
        <v>6286.73</v>
      </c>
      <c r="U1130" t="n">
        <v>0.64</v>
      </c>
      <c r="V1130" t="n">
        <v>0.86</v>
      </c>
      <c r="W1130" t="n">
        <v>2.98</v>
      </c>
      <c r="X1130" t="n">
        <v>0.4</v>
      </c>
      <c r="Y1130" t="n">
        <v>1</v>
      </c>
      <c r="Z1130" t="n">
        <v>10</v>
      </c>
    </row>
    <row r="1131">
      <c r="A1131" t="n">
        <v>11</v>
      </c>
      <c r="B1131" t="n">
        <v>45</v>
      </c>
      <c r="C1131" t="inlineStr">
        <is>
          <t xml:space="preserve">CONCLUIDO	</t>
        </is>
      </c>
      <c r="D1131" t="n">
        <v>7.6224</v>
      </c>
      <c r="E1131" t="n">
        <v>13.12</v>
      </c>
      <c r="F1131" t="n">
        <v>10.74</v>
      </c>
      <c r="G1131" t="n">
        <v>33.92</v>
      </c>
      <c r="H1131" t="n">
        <v>0.65</v>
      </c>
      <c r="I1131" t="n">
        <v>19</v>
      </c>
      <c r="J1131" t="n">
        <v>102.14</v>
      </c>
      <c r="K1131" t="n">
        <v>39.72</v>
      </c>
      <c r="L1131" t="n">
        <v>3.75</v>
      </c>
      <c r="M1131" t="n">
        <v>17</v>
      </c>
      <c r="N1131" t="n">
        <v>13.68</v>
      </c>
      <c r="O1131" t="n">
        <v>12831.37</v>
      </c>
      <c r="P1131" t="n">
        <v>93.63</v>
      </c>
      <c r="Q1131" t="n">
        <v>197.78</v>
      </c>
      <c r="R1131" t="n">
        <v>38.42</v>
      </c>
      <c r="S1131" t="n">
        <v>25.4</v>
      </c>
      <c r="T1131" t="n">
        <v>5609.93</v>
      </c>
      <c r="U1131" t="n">
        <v>0.66</v>
      </c>
      <c r="V1131" t="n">
        <v>0.87</v>
      </c>
      <c r="W1131" t="n">
        <v>2.97</v>
      </c>
      <c r="X1131" t="n">
        <v>0.35</v>
      </c>
      <c r="Y1131" t="n">
        <v>1</v>
      </c>
      <c r="Z1131" t="n">
        <v>10</v>
      </c>
    </row>
    <row r="1132">
      <c r="A1132" t="n">
        <v>12</v>
      </c>
      <c r="B1132" t="n">
        <v>45</v>
      </c>
      <c r="C1132" t="inlineStr">
        <is>
          <t xml:space="preserve">CONCLUIDO	</t>
        </is>
      </c>
      <c r="D1132" t="n">
        <v>7.6427</v>
      </c>
      <c r="E1132" t="n">
        <v>13.08</v>
      </c>
      <c r="F1132" t="n">
        <v>10.73</v>
      </c>
      <c r="G1132" t="n">
        <v>35.75</v>
      </c>
      <c r="H1132" t="n">
        <v>0.6899999999999999</v>
      </c>
      <c r="I1132" t="n">
        <v>18</v>
      </c>
      <c r="J1132" t="n">
        <v>102.45</v>
      </c>
      <c r="K1132" t="n">
        <v>39.72</v>
      </c>
      <c r="L1132" t="n">
        <v>4</v>
      </c>
      <c r="M1132" t="n">
        <v>16</v>
      </c>
      <c r="N1132" t="n">
        <v>13.74</v>
      </c>
      <c r="O1132" t="n">
        <v>12870.03</v>
      </c>
      <c r="P1132" t="n">
        <v>93.25</v>
      </c>
      <c r="Q1132" t="n">
        <v>197.76</v>
      </c>
      <c r="R1132" t="n">
        <v>37.79</v>
      </c>
      <c r="S1132" t="n">
        <v>25.4</v>
      </c>
      <c r="T1132" t="n">
        <v>5299.52</v>
      </c>
      <c r="U1132" t="n">
        <v>0.67</v>
      </c>
      <c r="V1132" t="n">
        <v>0.87</v>
      </c>
      <c r="W1132" t="n">
        <v>2.97</v>
      </c>
      <c r="X1132" t="n">
        <v>0.34</v>
      </c>
      <c r="Y1132" t="n">
        <v>1</v>
      </c>
      <c r="Z1132" t="n">
        <v>10</v>
      </c>
    </row>
    <row r="1133">
      <c r="A1133" t="n">
        <v>13</v>
      </c>
      <c r="B1133" t="n">
        <v>45</v>
      </c>
      <c r="C1133" t="inlineStr">
        <is>
          <t xml:space="preserve">CONCLUIDO	</t>
        </is>
      </c>
      <c r="D1133" t="n">
        <v>7.6562</v>
      </c>
      <c r="E1133" t="n">
        <v>13.06</v>
      </c>
      <c r="F1133" t="n">
        <v>10.72</v>
      </c>
      <c r="G1133" t="n">
        <v>37.85</v>
      </c>
      <c r="H1133" t="n">
        <v>0.73</v>
      </c>
      <c r="I1133" t="n">
        <v>17</v>
      </c>
      <c r="J1133" t="n">
        <v>102.77</v>
      </c>
      <c r="K1133" t="n">
        <v>39.72</v>
      </c>
      <c r="L1133" t="n">
        <v>4.25</v>
      </c>
      <c r="M1133" t="n">
        <v>15</v>
      </c>
      <c r="N1133" t="n">
        <v>13.8</v>
      </c>
      <c r="O1133" t="n">
        <v>12908.71</v>
      </c>
      <c r="P1133" t="n">
        <v>92.76000000000001</v>
      </c>
      <c r="Q1133" t="n">
        <v>197.82</v>
      </c>
      <c r="R1133" t="n">
        <v>37.81</v>
      </c>
      <c r="S1133" t="n">
        <v>25.4</v>
      </c>
      <c r="T1133" t="n">
        <v>5317.87</v>
      </c>
      <c r="U1133" t="n">
        <v>0.67</v>
      </c>
      <c r="V1133" t="n">
        <v>0.87</v>
      </c>
      <c r="W1133" t="n">
        <v>2.97</v>
      </c>
      <c r="X1133" t="n">
        <v>0.33</v>
      </c>
      <c r="Y1133" t="n">
        <v>1</v>
      </c>
      <c r="Z1133" t="n">
        <v>10</v>
      </c>
    </row>
    <row r="1134">
      <c r="A1134" t="n">
        <v>14</v>
      </c>
      <c r="B1134" t="n">
        <v>45</v>
      </c>
      <c r="C1134" t="inlineStr">
        <is>
          <t xml:space="preserve">CONCLUIDO	</t>
        </is>
      </c>
      <c r="D1134" t="n">
        <v>7.6918</v>
      </c>
      <c r="E1134" t="n">
        <v>13</v>
      </c>
      <c r="F1134" t="n">
        <v>10.68</v>
      </c>
      <c r="G1134" t="n">
        <v>40.06</v>
      </c>
      <c r="H1134" t="n">
        <v>0.77</v>
      </c>
      <c r="I1134" t="n">
        <v>16</v>
      </c>
      <c r="J1134" t="n">
        <v>103.08</v>
      </c>
      <c r="K1134" t="n">
        <v>39.72</v>
      </c>
      <c r="L1134" t="n">
        <v>4.5</v>
      </c>
      <c r="M1134" t="n">
        <v>14</v>
      </c>
      <c r="N1134" t="n">
        <v>13.87</v>
      </c>
      <c r="O1134" t="n">
        <v>12947.42</v>
      </c>
      <c r="P1134" t="n">
        <v>92.23999999999999</v>
      </c>
      <c r="Q1134" t="n">
        <v>197.78</v>
      </c>
      <c r="R1134" t="n">
        <v>36.63</v>
      </c>
      <c r="S1134" t="n">
        <v>25.4</v>
      </c>
      <c r="T1134" t="n">
        <v>4728.9</v>
      </c>
      <c r="U1134" t="n">
        <v>0.6899999999999999</v>
      </c>
      <c r="V1134" t="n">
        <v>0.87</v>
      </c>
      <c r="W1134" t="n">
        <v>2.96</v>
      </c>
      <c r="X1134" t="n">
        <v>0.29</v>
      </c>
      <c r="Y1134" t="n">
        <v>1</v>
      </c>
      <c r="Z1134" t="n">
        <v>10</v>
      </c>
    </row>
    <row r="1135">
      <c r="A1135" t="n">
        <v>15</v>
      </c>
      <c r="B1135" t="n">
        <v>45</v>
      </c>
      <c r="C1135" t="inlineStr">
        <is>
          <t xml:space="preserve">CONCLUIDO	</t>
        </is>
      </c>
      <c r="D1135" t="n">
        <v>7.7096</v>
      </c>
      <c r="E1135" t="n">
        <v>12.97</v>
      </c>
      <c r="F1135" t="n">
        <v>10.67</v>
      </c>
      <c r="G1135" t="n">
        <v>42.7</v>
      </c>
      <c r="H1135" t="n">
        <v>0.8100000000000001</v>
      </c>
      <c r="I1135" t="n">
        <v>15</v>
      </c>
      <c r="J1135" t="n">
        <v>103.4</v>
      </c>
      <c r="K1135" t="n">
        <v>39.72</v>
      </c>
      <c r="L1135" t="n">
        <v>4.75</v>
      </c>
      <c r="M1135" t="n">
        <v>13</v>
      </c>
      <c r="N1135" t="n">
        <v>13.93</v>
      </c>
      <c r="O1135" t="n">
        <v>12986.15</v>
      </c>
      <c r="P1135" t="n">
        <v>91.93000000000001</v>
      </c>
      <c r="Q1135" t="n">
        <v>197.87</v>
      </c>
      <c r="R1135" t="n">
        <v>36.25</v>
      </c>
      <c r="S1135" t="n">
        <v>25.4</v>
      </c>
      <c r="T1135" t="n">
        <v>4545.08</v>
      </c>
      <c r="U1135" t="n">
        <v>0.7</v>
      </c>
      <c r="V1135" t="n">
        <v>0.87</v>
      </c>
      <c r="W1135" t="n">
        <v>2.96</v>
      </c>
      <c r="X1135" t="n">
        <v>0.28</v>
      </c>
      <c r="Y1135" t="n">
        <v>1</v>
      </c>
      <c r="Z1135" t="n">
        <v>10</v>
      </c>
    </row>
    <row r="1136">
      <c r="A1136" t="n">
        <v>16</v>
      </c>
      <c r="B1136" t="n">
        <v>45</v>
      </c>
      <c r="C1136" t="inlineStr">
        <is>
          <t xml:space="preserve">CONCLUIDO	</t>
        </is>
      </c>
      <c r="D1136" t="n">
        <v>7.7169</v>
      </c>
      <c r="E1136" t="n">
        <v>12.96</v>
      </c>
      <c r="F1136" t="n">
        <v>10.66</v>
      </c>
      <c r="G1136" t="n">
        <v>42.65</v>
      </c>
      <c r="H1136" t="n">
        <v>0.85</v>
      </c>
      <c r="I1136" t="n">
        <v>15</v>
      </c>
      <c r="J1136" t="n">
        <v>103.71</v>
      </c>
      <c r="K1136" t="n">
        <v>39.72</v>
      </c>
      <c r="L1136" t="n">
        <v>5</v>
      </c>
      <c r="M1136" t="n">
        <v>13</v>
      </c>
      <c r="N1136" t="n">
        <v>14</v>
      </c>
      <c r="O1136" t="n">
        <v>13024.91</v>
      </c>
      <c r="P1136" t="n">
        <v>91.36</v>
      </c>
      <c r="Q1136" t="n">
        <v>197.77</v>
      </c>
      <c r="R1136" t="n">
        <v>35.81</v>
      </c>
      <c r="S1136" t="n">
        <v>25.4</v>
      </c>
      <c r="T1136" t="n">
        <v>4325.28</v>
      </c>
      <c r="U1136" t="n">
        <v>0.71</v>
      </c>
      <c r="V1136" t="n">
        <v>0.87</v>
      </c>
      <c r="W1136" t="n">
        <v>2.96</v>
      </c>
      <c r="X1136" t="n">
        <v>0.27</v>
      </c>
      <c r="Y1136" t="n">
        <v>1</v>
      </c>
      <c r="Z1136" t="n">
        <v>10</v>
      </c>
    </row>
    <row r="1137">
      <c r="A1137" t="n">
        <v>17</v>
      </c>
      <c r="B1137" t="n">
        <v>45</v>
      </c>
      <c r="C1137" t="inlineStr">
        <is>
          <t xml:space="preserve">CONCLUIDO	</t>
        </is>
      </c>
      <c r="D1137" t="n">
        <v>7.7333</v>
      </c>
      <c r="E1137" t="n">
        <v>12.93</v>
      </c>
      <c r="F1137" t="n">
        <v>10.66</v>
      </c>
      <c r="G1137" t="n">
        <v>45.67</v>
      </c>
      <c r="H1137" t="n">
        <v>0.89</v>
      </c>
      <c r="I1137" t="n">
        <v>14</v>
      </c>
      <c r="J1137" t="n">
        <v>104.03</v>
      </c>
      <c r="K1137" t="n">
        <v>39.72</v>
      </c>
      <c r="L1137" t="n">
        <v>5.25</v>
      </c>
      <c r="M1137" t="n">
        <v>12</v>
      </c>
      <c r="N1137" t="n">
        <v>14.06</v>
      </c>
      <c r="O1137" t="n">
        <v>13063.69</v>
      </c>
      <c r="P1137" t="n">
        <v>90.98</v>
      </c>
      <c r="Q1137" t="n">
        <v>197.76</v>
      </c>
      <c r="R1137" t="n">
        <v>35.63</v>
      </c>
      <c r="S1137" t="n">
        <v>25.4</v>
      </c>
      <c r="T1137" t="n">
        <v>4243.34</v>
      </c>
      <c r="U1137" t="n">
        <v>0.71</v>
      </c>
      <c r="V1137" t="n">
        <v>0.87</v>
      </c>
      <c r="W1137" t="n">
        <v>2.96</v>
      </c>
      <c r="X1137" t="n">
        <v>0.27</v>
      </c>
      <c r="Y1137" t="n">
        <v>1</v>
      </c>
      <c r="Z1137" t="n">
        <v>10</v>
      </c>
    </row>
    <row r="1138">
      <c r="A1138" t="n">
        <v>18</v>
      </c>
      <c r="B1138" t="n">
        <v>45</v>
      </c>
      <c r="C1138" t="inlineStr">
        <is>
          <t xml:space="preserve">CONCLUIDO	</t>
        </is>
      </c>
      <c r="D1138" t="n">
        <v>7.7573</v>
      </c>
      <c r="E1138" t="n">
        <v>12.89</v>
      </c>
      <c r="F1138" t="n">
        <v>10.64</v>
      </c>
      <c r="G1138" t="n">
        <v>49.09</v>
      </c>
      <c r="H1138" t="n">
        <v>0.93</v>
      </c>
      <c r="I1138" t="n">
        <v>13</v>
      </c>
      <c r="J1138" t="n">
        <v>104.34</v>
      </c>
      <c r="K1138" t="n">
        <v>39.72</v>
      </c>
      <c r="L1138" t="n">
        <v>5.5</v>
      </c>
      <c r="M1138" t="n">
        <v>11</v>
      </c>
      <c r="N1138" t="n">
        <v>14.12</v>
      </c>
      <c r="O1138" t="n">
        <v>13102.5</v>
      </c>
      <c r="P1138" t="n">
        <v>90.65000000000001</v>
      </c>
      <c r="Q1138" t="n">
        <v>197.77</v>
      </c>
      <c r="R1138" t="n">
        <v>35.03</v>
      </c>
      <c r="S1138" t="n">
        <v>25.4</v>
      </c>
      <c r="T1138" t="n">
        <v>3947.54</v>
      </c>
      <c r="U1138" t="n">
        <v>0.72</v>
      </c>
      <c r="V1138" t="n">
        <v>0.87</v>
      </c>
      <c r="W1138" t="n">
        <v>2.96</v>
      </c>
      <c r="X1138" t="n">
        <v>0.25</v>
      </c>
      <c r="Y1138" t="n">
        <v>1</v>
      </c>
      <c r="Z1138" t="n">
        <v>10</v>
      </c>
    </row>
    <row r="1139">
      <c r="A1139" t="n">
        <v>19</v>
      </c>
      <c r="B1139" t="n">
        <v>45</v>
      </c>
      <c r="C1139" t="inlineStr">
        <is>
          <t xml:space="preserve">CONCLUIDO	</t>
        </is>
      </c>
      <c r="D1139" t="n">
        <v>7.7588</v>
      </c>
      <c r="E1139" t="n">
        <v>12.89</v>
      </c>
      <c r="F1139" t="n">
        <v>10.63</v>
      </c>
      <c r="G1139" t="n">
        <v>49.08</v>
      </c>
      <c r="H1139" t="n">
        <v>0.97</v>
      </c>
      <c r="I1139" t="n">
        <v>13</v>
      </c>
      <c r="J1139" t="n">
        <v>104.65</v>
      </c>
      <c r="K1139" t="n">
        <v>39.72</v>
      </c>
      <c r="L1139" t="n">
        <v>5.75</v>
      </c>
      <c r="M1139" t="n">
        <v>11</v>
      </c>
      <c r="N1139" t="n">
        <v>14.19</v>
      </c>
      <c r="O1139" t="n">
        <v>13141.33</v>
      </c>
      <c r="P1139" t="n">
        <v>90.22</v>
      </c>
      <c r="Q1139" t="n">
        <v>197.77</v>
      </c>
      <c r="R1139" t="n">
        <v>34.96</v>
      </c>
      <c r="S1139" t="n">
        <v>25.4</v>
      </c>
      <c r="T1139" t="n">
        <v>3910.33</v>
      </c>
      <c r="U1139" t="n">
        <v>0.73</v>
      </c>
      <c r="V1139" t="n">
        <v>0.88</v>
      </c>
      <c r="W1139" t="n">
        <v>2.96</v>
      </c>
      <c r="X1139" t="n">
        <v>0.24</v>
      </c>
      <c r="Y1139" t="n">
        <v>1</v>
      </c>
      <c r="Z1139" t="n">
        <v>10</v>
      </c>
    </row>
    <row r="1140">
      <c r="A1140" t="n">
        <v>20</v>
      </c>
      <c r="B1140" t="n">
        <v>45</v>
      </c>
      <c r="C1140" t="inlineStr">
        <is>
          <t xml:space="preserve">CONCLUIDO	</t>
        </is>
      </c>
      <c r="D1140" t="n">
        <v>7.7823</v>
      </c>
      <c r="E1140" t="n">
        <v>12.85</v>
      </c>
      <c r="F1140" t="n">
        <v>10.62</v>
      </c>
      <c r="G1140" t="n">
        <v>53.08</v>
      </c>
      <c r="H1140" t="n">
        <v>1.01</v>
      </c>
      <c r="I1140" t="n">
        <v>12</v>
      </c>
      <c r="J1140" t="n">
        <v>104.97</v>
      </c>
      <c r="K1140" t="n">
        <v>39.72</v>
      </c>
      <c r="L1140" t="n">
        <v>6</v>
      </c>
      <c r="M1140" t="n">
        <v>10</v>
      </c>
      <c r="N1140" t="n">
        <v>14.25</v>
      </c>
      <c r="O1140" t="n">
        <v>13180.19</v>
      </c>
      <c r="P1140" t="n">
        <v>89.68000000000001</v>
      </c>
      <c r="Q1140" t="n">
        <v>197.79</v>
      </c>
      <c r="R1140" t="n">
        <v>34.29</v>
      </c>
      <c r="S1140" t="n">
        <v>25.4</v>
      </c>
      <c r="T1140" t="n">
        <v>3582.07</v>
      </c>
      <c r="U1140" t="n">
        <v>0.74</v>
      </c>
      <c r="V1140" t="n">
        <v>0.88</v>
      </c>
      <c r="W1140" t="n">
        <v>2.96</v>
      </c>
      <c r="X1140" t="n">
        <v>0.22</v>
      </c>
      <c r="Y1140" t="n">
        <v>1</v>
      </c>
      <c r="Z1140" t="n">
        <v>10</v>
      </c>
    </row>
    <row r="1141">
      <c r="A1141" t="n">
        <v>21</v>
      </c>
      <c r="B1141" t="n">
        <v>45</v>
      </c>
      <c r="C1141" t="inlineStr">
        <is>
          <t xml:space="preserve">CONCLUIDO	</t>
        </is>
      </c>
      <c r="D1141" t="n">
        <v>7.786</v>
      </c>
      <c r="E1141" t="n">
        <v>12.84</v>
      </c>
      <c r="F1141" t="n">
        <v>10.61</v>
      </c>
      <c r="G1141" t="n">
        <v>53.04</v>
      </c>
      <c r="H1141" t="n">
        <v>1.05</v>
      </c>
      <c r="I1141" t="n">
        <v>12</v>
      </c>
      <c r="J1141" t="n">
        <v>105.28</v>
      </c>
      <c r="K1141" t="n">
        <v>39.72</v>
      </c>
      <c r="L1141" t="n">
        <v>6.25</v>
      </c>
      <c r="M1141" t="n">
        <v>10</v>
      </c>
      <c r="N1141" t="n">
        <v>14.32</v>
      </c>
      <c r="O1141" t="n">
        <v>13219.07</v>
      </c>
      <c r="P1141" t="n">
        <v>89.09</v>
      </c>
      <c r="Q1141" t="n">
        <v>197.75</v>
      </c>
      <c r="R1141" t="n">
        <v>34.29</v>
      </c>
      <c r="S1141" t="n">
        <v>25.4</v>
      </c>
      <c r="T1141" t="n">
        <v>3581.63</v>
      </c>
      <c r="U1141" t="n">
        <v>0.74</v>
      </c>
      <c r="V1141" t="n">
        <v>0.88</v>
      </c>
      <c r="W1141" t="n">
        <v>2.96</v>
      </c>
      <c r="X1141" t="n">
        <v>0.22</v>
      </c>
      <c r="Y1141" t="n">
        <v>1</v>
      </c>
      <c r="Z1141" t="n">
        <v>10</v>
      </c>
    </row>
    <row r="1142">
      <c r="A1142" t="n">
        <v>22</v>
      </c>
      <c r="B1142" t="n">
        <v>45</v>
      </c>
      <c r="C1142" t="inlineStr">
        <is>
          <t xml:space="preserve">CONCLUIDO	</t>
        </is>
      </c>
      <c r="D1142" t="n">
        <v>7.8133</v>
      </c>
      <c r="E1142" t="n">
        <v>12.8</v>
      </c>
      <c r="F1142" t="n">
        <v>10.58</v>
      </c>
      <c r="G1142" t="n">
        <v>57.73</v>
      </c>
      <c r="H1142" t="n">
        <v>1.08</v>
      </c>
      <c r="I1142" t="n">
        <v>11</v>
      </c>
      <c r="J1142" t="n">
        <v>105.6</v>
      </c>
      <c r="K1142" t="n">
        <v>39.72</v>
      </c>
      <c r="L1142" t="n">
        <v>6.5</v>
      </c>
      <c r="M1142" t="n">
        <v>9</v>
      </c>
      <c r="N1142" t="n">
        <v>14.39</v>
      </c>
      <c r="O1142" t="n">
        <v>13257.98</v>
      </c>
      <c r="P1142" t="n">
        <v>88.54000000000001</v>
      </c>
      <c r="Q1142" t="n">
        <v>197.77</v>
      </c>
      <c r="R1142" t="n">
        <v>33.32</v>
      </c>
      <c r="S1142" t="n">
        <v>25.4</v>
      </c>
      <c r="T1142" t="n">
        <v>3101.21</v>
      </c>
      <c r="U1142" t="n">
        <v>0.76</v>
      </c>
      <c r="V1142" t="n">
        <v>0.88</v>
      </c>
      <c r="W1142" t="n">
        <v>2.96</v>
      </c>
      <c r="X1142" t="n">
        <v>0.19</v>
      </c>
      <c r="Y1142" t="n">
        <v>1</v>
      </c>
      <c r="Z1142" t="n">
        <v>10</v>
      </c>
    </row>
    <row r="1143">
      <c r="A1143" t="n">
        <v>23</v>
      </c>
      <c r="B1143" t="n">
        <v>45</v>
      </c>
      <c r="C1143" t="inlineStr">
        <is>
          <t xml:space="preserve">CONCLUIDO	</t>
        </is>
      </c>
      <c r="D1143" t="n">
        <v>7.8108</v>
      </c>
      <c r="E1143" t="n">
        <v>12.8</v>
      </c>
      <c r="F1143" t="n">
        <v>10.59</v>
      </c>
      <c r="G1143" t="n">
        <v>57.76</v>
      </c>
      <c r="H1143" t="n">
        <v>1.12</v>
      </c>
      <c r="I1143" t="n">
        <v>11</v>
      </c>
      <c r="J1143" t="n">
        <v>105.92</v>
      </c>
      <c r="K1143" t="n">
        <v>39.72</v>
      </c>
      <c r="L1143" t="n">
        <v>6.75</v>
      </c>
      <c r="M1143" t="n">
        <v>9</v>
      </c>
      <c r="N1143" t="n">
        <v>14.45</v>
      </c>
      <c r="O1143" t="n">
        <v>13296.91</v>
      </c>
      <c r="P1143" t="n">
        <v>88.61</v>
      </c>
      <c r="Q1143" t="n">
        <v>197.76</v>
      </c>
      <c r="R1143" t="n">
        <v>33.59</v>
      </c>
      <c r="S1143" t="n">
        <v>25.4</v>
      </c>
      <c r="T1143" t="n">
        <v>3234.58</v>
      </c>
      <c r="U1143" t="n">
        <v>0.76</v>
      </c>
      <c r="V1143" t="n">
        <v>0.88</v>
      </c>
      <c r="W1143" t="n">
        <v>2.96</v>
      </c>
      <c r="X1143" t="n">
        <v>0.2</v>
      </c>
      <c r="Y1143" t="n">
        <v>1</v>
      </c>
      <c r="Z1143" t="n">
        <v>10</v>
      </c>
    </row>
    <row r="1144">
      <c r="A1144" t="n">
        <v>24</v>
      </c>
      <c r="B1144" t="n">
        <v>45</v>
      </c>
      <c r="C1144" t="inlineStr">
        <is>
          <t xml:space="preserve">CONCLUIDO	</t>
        </is>
      </c>
      <c r="D1144" t="n">
        <v>7.8377</v>
      </c>
      <c r="E1144" t="n">
        <v>12.76</v>
      </c>
      <c r="F1144" t="n">
        <v>10.57</v>
      </c>
      <c r="G1144" t="n">
        <v>63.39</v>
      </c>
      <c r="H1144" t="n">
        <v>1.16</v>
      </c>
      <c r="I1144" t="n">
        <v>10</v>
      </c>
      <c r="J1144" t="n">
        <v>106.23</v>
      </c>
      <c r="K1144" t="n">
        <v>39.72</v>
      </c>
      <c r="L1144" t="n">
        <v>7</v>
      </c>
      <c r="M1144" t="n">
        <v>8</v>
      </c>
      <c r="N1144" t="n">
        <v>14.52</v>
      </c>
      <c r="O1144" t="n">
        <v>13335.87</v>
      </c>
      <c r="P1144" t="n">
        <v>87.84</v>
      </c>
      <c r="Q1144" t="n">
        <v>197.82</v>
      </c>
      <c r="R1144" t="n">
        <v>32.75</v>
      </c>
      <c r="S1144" t="n">
        <v>25.4</v>
      </c>
      <c r="T1144" t="n">
        <v>2821.77</v>
      </c>
      <c r="U1144" t="n">
        <v>0.78</v>
      </c>
      <c r="V1144" t="n">
        <v>0.88</v>
      </c>
      <c r="W1144" t="n">
        <v>2.96</v>
      </c>
      <c r="X1144" t="n">
        <v>0.17</v>
      </c>
      <c r="Y1144" t="n">
        <v>1</v>
      </c>
      <c r="Z1144" t="n">
        <v>10</v>
      </c>
    </row>
    <row r="1145">
      <c r="A1145" t="n">
        <v>25</v>
      </c>
      <c r="B1145" t="n">
        <v>45</v>
      </c>
      <c r="C1145" t="inlineStr">
        <is>
          <t xml:space="preserve">CONCLUIDO	</t>
        </is>
      </c>
      <c r="D1145" t="n">
        <v>7.8406</v>
      </c>
      <c r="E1145" t="n">
        <v>12.75</v>
      </c>
      <c r="F1145" t="n">
        <v>10.56</v>
      </c>
      <c r="G1145" t="n">
        <v>63.36</v>
      </c>
      <c r="H1145" t="n">
        <v>1.2</v>
      </c>
      <c r="I1145" t="n">
        <v>10</v>
      </c>
      <c r="J1145" t="n">
        <v>106.55</v>
      </c>
      <c r="K1145" t="n">
        <v>39.72</v>
      </c>
      <c r="L1145" t="n">
        <v>7.25</v>
      </c>
      <c r="M1145" t="n">
        <v>8</v>
      </c>
      <c r="N1145" t="n">
        <v>14.58</v>
      </c>
      <c r="O1145" t="n">
        <v>13374.86</v>
      </c>
      <c r="P1145" t="n">
        <v>87.68000000000001</v>
      </c>
      <c r="Q1145" t="n">
        <v>197.78</v>
      </c>
      <c r="R1145" t="n">
        <v>32.53</v>
      </c>
      <c r="S1145" t="n">
        <v>25.4</v>
      </c>
      <c r="T1145" t="n">
        <v>2711.46</v>
      </c>
      <c r="U1145" t="n">
        <v>0.78</v>
      </c>
      <c r="V1145" t="n">
        <v>0.88</v>
      </c>
      <c r="W1145" t="n">
        <v>2.96</v>
      </c>
      <c r="X1145" t="n">
        <v>0.17</v>
      </c>
      <c r="Y1145" t="n">
        <v>1</v>
      </c>
      <c r="Z1145" t="n">
        <v>10</v>
      </c>
    </row>
    <row r="1146">
      <c r="A1146" t="n">
        <v>26</v>
      </c>
      <c r="B1146" t="n">
        <v>45</v>
      </c>
      <c r="C1146" t="inlineStr">
        <is>
          <t xml:space="preserve">CONCLUIDO	</t>
        </is>
      </c>
      <c r="D1146" t="n">
        <v>7.837</v>
      </c>
      <c r="E1146" t="n">
        <v>12.76</v>
      </c>
      <c r="F1146" t="n">
        <v>10.57</v>
      </c>
      <c r="G1146" t="n">
        <v>63.4</v>
      </c>
      <c r="H1146" t="n">
        <v>1.24</v>
      </c>
      <c r="I1146" t="n">
        <v>10</v>
      </c>
      <c r="J1146" t="n">
        <v>106.86</v>
      </c>
      <c r="K1146" t="n">
        <v>39.72</v>
      </c>
      <c r="L1146" t="n">
        <v>7.5</v>
      </c>
      <c r="M1146" t="n">
        <v>8</v>
      </c>
      <c r="N1146" t="n">
        <v>14.65</v>
      </c>
      <c r="O1146" t="n">
        <v>13413.87</v>
      </c>
      <c r="P1146" t="n">
        <v>87.41</v>
      </c>
      <c r="Q1146" t="n">
        <v>197.75</v>
      </c>
      <c r="R1146" t="n">
        <v>32.91</v>
      </c>
      <c r="S1146" t="n">
        <v>25.4</v>
      </c>
      <c r="T1146" t="n">
        <v>2900.38</v>
      </c>
      <c r="U1146" t="n">
        <v>0.77</v>
      </c>
      <c r="V1146" t="n">
        <v>0.88</v>
      </c>
      <c r="W1146" t="n">
        <v>2.95</v>
      </c>
      <c r="X1146" t="n">
        <v>0.18</v>
      </c>
      <c r="Y1146" t="n">
        <v>1</v>
      </c>
      <c r="Z1146" t="n">
        <v>10</v>
      </c>
    </row>
    <row r="1147">
      <c r="A1147" t="n">
        <v>27</v>
      </c>
      <c r="B1147" t="n">
        <v>45</v>
      </c>
      <c r="C1147" t="inlineStr">
        <is>
          <t xml:space="preserve">CONCLUIDO	</t>
        </is>
      </c>
      <c r="D1147" t="n">
        <v>7.8615</v>
      </c>
      <c r="E1147" t="n">
        <v>12.72</v>
      </c>
      <c r="F1147" t="n">
        <v>10.55</v>
      </c>
      <c r="G1147" t="n">
        <v>70.31</v>
      </c>
      <c r="H1147" t="n">
        <v>1.27</v>
      </c>
      <c r="I1147" t="n">
        <v>9</v>
      </c>
      <c r="J1147" t="n">
        <v>107.18</v>
      </c>
      <c r="K1147" t="n">
        <v>39.72</v>
      </c>
      <c r="L1147" t="n">
        <v>7.75</v>
      </c>
      <c r="M1147" t="n">
        <v>7</v>
      </c>
      <c r="N1147" t="n">
        <v>14.72</v>
      </c>
      <c r="O1147" t="n">
        <v>13452.9</v>
      </c>
      <c r="P1147" t="n">
        <v>86.25</v>
      </c>
      <c r="Q1147" t="n">
        <v>197.8</v>
      </c>
      <c r="R1147" t="n">
        <v>32.27</v>
      </c>
      <c r="S1147" t="n">
        <v>25.4</v>
      </c>
      <c r="T1147" t="n">
        <v>2585.06</v>
      </c>
      <c r="U1147" t="n">
        <v>0.79</v>
      </c>
      <c r="V1147" t="n">
        <v>0.88</v>
      </c>
      <c r="W1147" t="n">
        <v>2.95</v>
      </c>
      <c r="X1147" t="n">
        <v>0.16</v>
      </c>
      <c r="Y1147" t="n">
        <v>1</v>
      </c>
      <c r="Z1147" t="n">
        <v>10</v>
      </c>
    </row>
    <row r="1148">
      <c r="A1148" t="n">
        <v>28</v>
      </c>
      <c r="B1148" t="n">
        <v>45</v>
      </c>
      <c r="C1148" t="inlineStr">
        <is>
          <t xml:space="preserve">CONCLUIDO	</t>
        </is>
      </c>
      <c r="D1148" t="n">
        <v>7.8582</v>
      </c>
      <c r="E1148" t="n">
        <v>12.73</v>
      </c>
      <c r="F1148" t="n">
        <v>10.55</v>
      </c>
      <c r="G1148" t="n">
        <v>70.34999999999999</v>
      </c>
      <c r="H1148" t="n">
        <v>1.31</v>
      </c>
      <c r="I1148" t="n">
        <v>9</v>
      </c>
      <c r="J1148" t="n">
        <v>107.5</v>
      </c>
      <c r="K1148" t="n">
        <v>39.72</v>
      </c>
      <c r="L1148" t="n">
        <v>8</v>
      </c>
      <c r="M1148" t="n">
        <v>7</v>
      </c>
      <c r="N1148" t="n">
        <v>14.78</v>
      </c>
      <c r="O1148" t="n">
        <v>13491.96</v>
      </c>
      <c r="P1148" t="n">
        <v>86.34</v>
      </c>
      <c r="Q1148" t="n">
        <v>197.76</v>
      </c>
      <c r="R1148" t="n">
        <v>32.49</v>
      </c>
      <c r="S1148" t="n">
        <v>25.4</v>
      </c>
      <c r="T1148" t="n">
        <v>2694.42</v>
      </c>
      <c r="U1148" t="n">
        <v>0.78</v>
      </c>
      <c r="V1148" t="n">
        <v>0.88</v>
      </c>
      <c r="W1148" t="n">
        <v>2.95</v>
      </c>
      <c r="X1148" t="n">
        <v>0.16</v>
      </c>
      <c r="Y1148" t="n">
        <v>1</v>
      </c>
      <c r="Z1148" t="n">
        <v>10</v>
      </c>
    </row>
    <row r="1149">
      <c r="A1149" t="n">
        <v>29</v>
      </c>
      <c r="B1149" t="n">
        <v>45</v>
      </c>
      <c r="C1149" t="inlineStr">
        <is>
          <t xml:space="preserve">CONCLUIDO	</t>
        </is>
      </c>
      <c r="D1149" t="n">
        <v>7.8654</v>
      </c>
      <c r="E1149" t="n">
        <v>12.71</v>
      </c>
      <c r="F1149" t="n">
        <v>10.54</v>
      </c>
      <c r="G1149" t="n">
        <v>70.27</v>
      </c>
      <c r="H1149" t="n">
        <v>1.35</v>
      </c>
      <c r="I1149" t="n">
        <v>9</v>
      </c>
      <c r="J1149" t="n">
        <v>107.81</v>
      </c>
      <c r="K1149" t="n">
        <v>39.72</v>
      </c>
      <c r="L1149" t="n">
        <v>8.25</v>
      </c>
      <c r="M1149" t="n">
        <v>7</v>
      </c>
      <c r="N1149" t="n">
        <v>14.85</v>
      </c>
      <c r="O1149" t="n">
        <v>13531.05</v>
      </c>
      <c r="P1149" t="n">
        <v>86.06999999999999</v>
      </c>
      <c r="Q1149" t="n">
        <v>197.75</v>
      </c>
      <c r="R1149" t="n">
        <v>32.17</v>
      </c>
      <c r="S1149" t="n">
        <v>25.4</v>
      </c>
      <c r="T1149" t="n">
        <v>2535.98</v>
      </c>
      <c r="U1149" t="n">
        <v>0.79</v>
      </c>
      <c r="V1149" t="n">
        <v>0.88</v>
      </c>
      <c r="W1149" t="n">
        <v>2.95</v>
      </c>
      <c r="X1149" t="n">
        <v>0.15</v>
      </c>
      <c r="Y1149" t="n">
        <v>1</v>
      </c>
      <c r="Z1149" t="n">
        <v>10</v>
      </c>
    </row>
    <row r="1150">
      <c r="A1150" t="n">
        <v>30</v>
      </c>
      <c r="B1150" t="n">
        <v>45</v>
      </c>
      <c r="C1150" t="inlineStr">
        <is>
          <t xml:space="preserve">CONCLUIDO	</t>
        </is>
      </c>
      <c r="D1150" t="n">
        <v>7.8604</v>
      </c>
      <c r="E1150" t="n">
        <v>12.72</v>
      </c>
      <c r="F1150" t="n">
        <v>10.55</v>
      </c>
      <c r="G1150" t="n">
        <v>70.33</v>
      </c>
      <c r="H1150" t="n">
        <v>1.38</v>
      </c>
      <c r="I1150" t="n">
        <v>9</v>
      </c>
      <c r="J1150" t="n">
        <v>108.13</v>
      </c>
      <c r="K1150" t="n">
        <v>39.72</v>
      </c>
      <c r="L1150" t="n">
        <v>8.5</v>
      </c>
      <c r="M1150" t="n">
        <v>7</v>
      </c>
      <c r="N1150" t="n">
        <v>14.92</v>
      </c>
      <c r="O1150" t="n">
        <v>13570.16</v>
      </c>
      <c r="P1150" t="n">
        <v>85.69</v>
      </c>
      <c r="Q1150" t="n">
        <v>197.75</v>
      </c>
      <c r="R1150" t="n">
        <v>32.41</v>
      </c>
      <c r="S1150" t="n">
        <v>25.4</v>
      </c>
      <c r="T1150" t="n">
        <v>2657.12</v>
      </c>
      <c r="U1150" t="n">
        <v>0.78</v>
      </c>
      <c r="V1150" t="n">
        <v>0.88</v>
      </c>
      <c r="W1150" t="n">
        <v>2.95</v>
      </c>
      <c r="X1150" t="n">
        <v>0.16</v>
      </c>
      <c r="Y1150" t="n">
        <v>1</v>
      </c>
      <c r="Z1150" t="n">
        <v>10</v>
      </c>
    </row>
    <row r="1151">
      <c r="A1151" t="n">
        <v>31</v>
      </c>
      <c r="B1151" t="n">
        <v>45</v>
      </c>
      <c r="C1151" t="inlineStr">
        <is>
          <t xml:space="preserve">CONCLUIDO	</t>
        </is>
      </c>
      <c r="D1151" t="n">
        <v>7.8883</v>
      </c>
      <c r="E1151" t="n">
        <v>12.68</v>
      </c>
      <c r="F1151" t="n">
        <v>10.52</v>
      </c>
      <c r="G1151" t="n">
        <v>78.93000000000001</v>
      </c>
      <c r="H1151" t="n">
        <v>1.42</v>
      </c>
      <c r="I1151" t="n">
        <v>8</v>
      </c>
      <c r="J1151" t="n">
        <v>108.45</v>
      </c>
      <c r="K1151" t="n">
        <v>39.72</v>
      </c>
      <c r="L1151" t="n">
        <v>8.75</v>
      </c>
      <c r="M1151" t="n">
        <v>6</v>
      </c>
      <c r="N1151" t="n">
        <v>14.98</v>
      </c>
      <c r="O1151" t="n">
        <v>13609.42</v>
      </c>
      <c r="P1151" t="n">
        <v>84.98</v>
      </c>
      <c r="Q1151" t="n">
        <v>197.77</v>
      </c>
      <c r="R1151" t="n">
        <v>31.54</v>
      </c>
      <c r="S1151" t="n">
        <v>25.4</v>
      </c>
      <c r="T1151" t="n">
        <v>2227.38</v>
      </c>
      <c r="U1151" t="n">
        <v>0.8100000000000001</v>
      </c>
      <c r="V1151" t="n">
        <v>0.88</v>
      </c>
      <c r="W1151" t="n">
        <v>2.95</v>
      </c>
      <c r="X1151" t="n">
        <v>0.13</v>
      </c>
      <c r="Y1151" t="n">
        <v>1</v>
      </c>
      <c r="Z1151" t="n">
        <v>10</v>
      </c>
    </row>
    <row r="1152">
      <c r="A1152" t="n">
        <v>32</v>
      </c>
      <c r="B1152" t="n">
        <v>45</v>
      </c>
      <c r="C1152" t="inlineStr">
        <is>
          <t xml:space="preserve">CONCLUIDO	</t>
        </is>
      </c>
      <c r="D1152" t="n">
        <v>7.8909</v>
      </c>
      <c r="E1152" t="n">
        <v>12.67</v>
      </c>
      <c r="F1152" t="n">
        <v>10.52</v>
      </c>
      <c r="G1152" t="n">
        <v>78.90000000000001</v>
      </c>
      <c r="H1152" t="n">
        <v>1.46</v>
      </c>
      <c r="I1152" t="n">
        <v>8</v>
      </c>
      <c r="J1152" t="n">
        <v>108.77</v>
      </c>
      <c r="K1152" t="n">
        <v>39.72</v>
      </c>
      <c r="L1152" t="n">
        <v>9</v>
      </c>
      <c r="M1152" t="n">
        <v>6</v>
      </c>
      <c r="N1152" t="n">
        <v>15.05</v>
      </c>
      <c r="O1152" t="n">
        <v>13648.58</v>
      </c>
      <c r="P1152" t="n">
        <v>84.84999999999999</v>
      </c>
      <c r="Q1152" t="n">
        <v>197.75</v>
      </c>
      <c r="R1152" t="n">
        <v>31.4</v>
      </c>
      <c r="S1152" t="n">
        <v>25.4</v>
      </c>
      <c r="T1152" t="n">
        <v>2155.04</v>
      </c>
      <c r="U1152" t="n">
        <v>0.8100000000000001</v>
      </c>
      <c r="V1152" t="n">
        <v>0.88</v>
      </c>
      <c r="W1152" t="n">
        <v>2.95</v>
      </c>
      <c r="X1152" t="n">
        <v>0.13</v>
      </c>
      <c r="Y1152" t="n">
        <v>1</v>
      </c>
      <c r="Z1152" t="n">
        <v>10</v>
      </c>
    </row>
    <row r="1153">
      <c r="A1153" t="n">
        <v>33</v>
      </c>
      <c r="B1153" t="n">
        <v>45</v>
      </c>
      <c r="C1153" t="inlineStr">
        <is>
          <t xml:space="preserve">CONCLUIDO	</t>
        </is>
      </c>
      <c r="D1153" t="n">
        <v>7.887</v>
      </c>
      <c r="E1153" t="n">
        <v>12.68</v>
      </c>
      <c r="F1153" t="n">
        <v>10.53</v>
      </c>
      <c r="G1153" t="n">
        <v>78.95</v>
      </c>
      <c r="H1153" t="n">
        <v>1.49</v>
      </c>
      <c r="I1153" t="n">
        <v>8</v>
      </c>
      <c r="J1153" t="n">
        <v>109.09</v>
      </c>
      <c r="K1153" t="n">
        <v>39.72</v>
      </c>
      <c r="L1153" t="n">
        <v>9.25</v>
      </c>
      <c r="M1153" t="n">
        <v>6</v>
      </c>
      <c r="N1153" t="n">
        <v>15.12</v>
      </c>
      <c r="O1153" t="n">
        <v>13687.77</v>
      </c>
      <c r="P1153" t="n">
        <v>84.77</v>
      </c>
      <c r="Q1153" t="n">
        <v>197.77</v>
      </c>
      <c r="R1153" t="n">
        <v>31.59</v>
      </c>
      <c r="S1153" t="n">
        <v>25.4</v>
      </c>
      <c r="T1153" t="n">
        <v>2251.68</v>
      </c>
      <c r="U1153" t="n">
        <v>0.8</v>
      </c>
      <c r="V1153" t="n">
        <v>0.88</v>
      </c>
      <c r="W1153" t="n">
        <v>2.95</v>
      </c>
      <c r="X1153" t="n">
        <v>0.14</v>
      </c>
      <c r="Y1153" t="n">
        <v>1</v>
      </c>
      <c r="Z1153" t="n">
        <v>10</v>
      </c>
    </row>
    <row r="1154">
      <c r="A1154" t="n">
        <v>34</v>
      </c>
      <c r="B1154" t="n">
        <v>45</v>
      </c>
      <c r="C1154" t="inlineStr">
        <is>
          <t xml:space="preserve">CONCLUIDO	</t>
        </is>
      </c>
      <c r="D1154" t="n">
        <v>7.8878</v>
      </c>
      <c r="E1154" t="n">
        <v>12.68</v>
      </c>
      <c r="F1154" t="n">
        <v>10.53</v>
      </c>
      <c r="G1154" t="n">
        <v>78.94</v>
      </c>
      <c r="H1154" t="n">
        <v>1.53</v>
      </c>
      <c r="I1154" t="n">
        <v>8</v>
      </c>
      <c r="J1154" t="n">
        <v>109.4</v>
      </c>
      <c r="K1154" t="n">
        <v>39.72</v>
      </c>
      <c r="L1154" t="n">
        <v>9.5</v>
      </c>
      <c r="M1154" t="n">
        <v>6</v>
      </c>
      <c r="N1154" t="n">
        <v>15.19</v>
      </c>
      <c r="O1154" t="n">
        <v>13726.99</v>
      </c>
      <c r="P1154" t="n">
        <v>84.28</v>
      </c>
      <c r="Q1154" t="n">
        <v>197.75</v>
      </c>
      <c r="R1154" t="n">
        <v>31.63</v>
      </c>
      <c r="S1154" t="n">
        <v>25.4</v>
      </c>
      <c r="T1154" t="n">
        <v>2270.23</v>
      </c>
      <c r="U1154" t="n">
        <v>0.8</v>
      </c>
      <c r="V1154" t="n">
        <v>0.88</v>
      </c>
      <c r="W1154" t="n">
        <v>2.95</v>
      </c>
      <c r="X1154" t="n">
        <v>0.14</v>
      </c>
      <c r="Y1154" t="n">
        <v>1</v>
      </c>
      <c r="Z1154" t="n">
        <v>10</v>
      </c>
    </row>
    <row r="1155">
      <c r="A1155" t="n">
        <v>35</v>
      </c>
      <c r="B1155" t="n">
        <v>45</v>
      </c>
      <c r="C1155" t="inlineStr">
        <is>
          <t xml:space="preserve">CONCLUIDO	</t>
        </is>
      </c>
      <c r="D1155" t="n">
        <v>7.8882</v>
      </c>
      <c r="E1155" t="n">
        <v>12.68</v>
      </c>
      <c r="F1155" t="n">
        <v>10.52</v>
      </c>
      <c r="G1155" t="n">
        <v>78.94</v>
      </c>
      <c r="H1155" t="n">
        <v>1.57</v>
      </c>
      <c r="I1155" t="n">
        <v>8</v>
      </c>
      <c r="J1155" t="n">
        <v>109.72</v>
      </c>
      <c r="K1155" t="n">
        <v>39.72</v>
      </c>
      <c r="L1155" t="n">
        <v>9.75</v>
      </c>
      <c r="M1155" t="n">
        <v>6</v>
      </c>
      <c r="N1155" t="n">
        <v>15.26</v>
      </c>
      <c r="O1155" t="n">
        <v>13766.23</v>
      </c>
      <c r="P1155" t="n">
        <v>83.45999999999999</v>
      </c>
      <c r="Q1155" t="n">
        <v>197.81</v>
      </c>
      <c r="R1155" t="n">
        <v>31.59</v>
      </c>
      <c r="S1155" t="n">
        <v>25.4</v>
      </c>
      <c r="T1155" t="n">
        <v>2248.82</v>
      </c>
      <c r="U1155" t="n">
        <v>0.8</v>
      </c>
      <c r="V1155" t="n">
        <v>0.88</v>
      </c>
      <c r="W1155" t="n">
        <v>2.95</v>
      </c>
      <c r="X1155" t="n">
        <v>0.13</v>
      </c>
      <c r="Y1155" t="n">
        <v>1</v>
      </c>
      <c r="Z1155" t="n">
        <v>10</v>
      </c>
    </row>
    <row r="1156">
      <c r="A1156" t="n">
        <v>36</v>
      </c>
      <c r="B1156" t="n">
        <v>45</v>
      </c>
      <c r="C1156" t="inlineStr">
        <is>
          <t xml:space="preserve">CONCLUIDO	</t>
        </is>
      </c>
      <c r="D1156" t="n">
        <v>7.9133</v>
      </c>
      <c r="E1156" t="n">
        <v>12.64</v>
      </c>
      <c r="F1156" t="n">
        <v>10.51</v>
      </c>
      <c r="G1156" t="n">
        <v>90.04000000000001</v>
      </c>
      <c r="H1156" t="n">
        <v>1.6</v>
      </c>
      <c r="I1156" t="n">
        <v>7</v>
      </c>
      <c r="J1156" t="n">
        <v>110.04</v>
      </c>
      <c r="K1156" t="n">
        <v>39.72</v>
      </c>
      <c r="L1156" t="n">
        <v>10</v>
      </c>
      <c r="M1156" t="n">
        <v>5</v>
      </c>
      <c r="N1156" t="n">
        <v>15.32</v>
      </c>
      <c r="O1156" t="n">
        <v>13805.5</v>
      </c>
      <c r="P1156" t="n">
        <v>83.22</v>
      </c>
      <c r="Q1156" t="n">
        <v>197.76</v>
      </c>
      <c r="R1156" t="n">
        <v>30.9</v>
      </c>
      <c r="S1156" t="n">
        <v>25.4</v>
      </c>
      <c r="T1156" t="n">
        <v>1913.04</v>
      </c>
      <c r="U1156" t="n">
        <v>0.82</v>
      </c>
      <c r="V1156" t="n">
        <v>0.89</v>
      </c>
      <c r="W1156" t="n">
        <v>2.95</v>
      </c>
      <c r="X1156" t="n">
        <v>0.12</v>
      </c>
      <c r="Y1156" t="n">
        <v>1</v>
      </c>
      <c r="Z1156" t="n">
        <v>10</v>
      </c>
    </row>
    <row r="1157">
      <c r="A1157" t="n">
        <v>37</v>
      </c>
      <c r="B1157" t="n">
        <v>45</v>
      </c>
      <c r="C1157" t="inlineStr">
        <is>
          <t xml:space="preserve">CONCLUIDO	</t>
        </is>
      </c>
      <c r="D1157" t="n">
        <v>7.9116</v>
      </c>
      <c r="E1157" t="n">
        <v>12.64</v>
      </c>
      <c r="F1157" t="n">
        <v>10.51</v>
      </c>
      <c r="G1157" t="n">
        <v>90.06999999999999</v>
      </c>
      <c r="H1157" t="n">
        <v>1.64</v>
      </c>
      <c r="I1157" t="n">
        <v>7</v>
      </c>
      <c r="J1157" t="n">
        <v>110.36</v>
      </c>
      <c r="K1157" t="n">
        <v>39.72</v>
      </c>
      <c r="L1157" t="n">
        <v>10.25</v>
      </c>
      <c r="M1157" t="n">
        <v>5</v>
      </c>
      <c r="N1157" t="n">
        <v>15.39</v>
      </c>
      <c r="O1157" t="n">
        <v>13844.79</v>
      </c>
      <c r="P1157" t="n">
        <v>83.31</v>
      </c>
      <c r="Q1157" t="n">
        <v>197.8</v>
      </c>
      <c r="R1157" t="n">
        <v>31.07</v>
      </c>
      <c r="S1157" t="n">
        <v>25.4</v>
      </c>
      <c r="T1157" t="n">
        <v>1996.38</v>
      </c>
      <c r="U1157" t="n">
        <v>0.82</v>
      </c>
      <c r="V1157" t="n">
        <v>0.89</v>
      </c>
      <c r="W1157" t="n">
        <v>2.95</v>
      </c>
      <c r="X1157" t="n">
        <v>0.12</v>
      </c>
      <c r="Y1157" t="n">
        <v>1</v>
      </c>
      <c r="Z1157" t="n">
        <v>10</v>
      </c>
    </row>
    <row r="1158">
      <c r="A1158" t="n">
        <v>38</v>
      </c>
      <c r="B1158" t="n">
        <v>45</v>
      </c>
      <c r="C1158" t="inlineStr">
        <is>
          <t xml:space="preserve">CONCLUIDO	</t>
        </is>
      </c>
      <c r="D1158" t="n">
        <v>7.9116</v>
      </c>
      <c r="E1158" t="n">
        <v>12.64</v>
      </c>
      <c r="F1158" t="n">
        <v>10.51</v>
      </c>
      <c r="G1158" t="n">
        <v>90.06999999999999</v>
      </c>
      <c r="H1158" t="n">
        <v>1.67</v>
      </c>
      <c r="I1158" t="n">
        <v>7</v>
      </c>
      <c r="J1158" t="n">
        <v>110.68</v>
      </c>
      <c r="K1158" t="n">
        <v>39.72</v>
      </c>
      <c r="L1158" t="n">
        <v>10.5</v>
      </c>
      <c r="M1158" t="n">
        <v>5</v>
      </c>
      <c r="N1158" t="n">
        <v>15.46</v>
      </c>
      <c r="O1158" t="n">
        <v>13884.11</v>
      </c>
      <c r="P1158" t="n">
        <v>83.04000000000001</v>
      </c>
      <c r="Q1158" t="n">
        <v>197.76</v>
      </c>
      <c r="R1158" t="n">
        <v>31.1</v>
      </c>
      <c r="S1158" t="n">
        <v>25.4</v>
      </c>
      <c r="T1158" t="n">
        <v>2013.46</v>
      </c>
      <c r="U1158" t="n">
        <v>0.82</v>
      </c>
      <c r="V1158" t="n">
        <v>0.89</v>
      </c>
      <c r="W1158" t="n">
        <v>2.95</v>
      </c>
      <c r="X1158" t="n">
        <v>0.12</v>
      </c>
      <c r="Y1158" t="n">
        <v>1</v>
      </c>
      <c r="Z1158" t="n">
        <v>10</v>
      </c>
    </row>
    <row r="1159">
      <c r="A1159" t="n">
        <v>39</v>
      </c>
      <c r="B1159" t="n">
        <v>45</v>
      </c>
      <c r="C1159" t="inlineStr">
        <is>
          <t xml:space="preserve">CONCLUIDO	</t>
        </is>
      </c>
      <c r="D1159" t="n">
        <v>7.9123</v>
      </c>
      <c r="E1159" t="n">
        <v>12.64</v>
      </c>
      <c r="F1159" t="n">
        <v>10.51</v>
      </c>
      <c r="G1159" t="n">
        <v>90.06</v>
      </c>
      <c r="H1159" t="n">
        <v>1.71</v>
      </c>
      <c r="I1159" t="n">
        <v>7</v>
      </c>
      <c r="J1159" t="n">
        <v>111</v>
      </c>
      <c r="K1159" t="n">
        <v>39.72</v>
      </c>
      <c r="L1159" t="n">
        <v>10.75</v>
      </c>
      <c r="M1159" t="n">
        <v>5</v>
      </c>
      <c r="N1159" t="n">
        <v>15.53</v>
      </c>
      <c r="O1159" t="n">
        <v>13923.46</v>
      </c>
      <c r="P1159" t="n">
        <v>82.59</v>
      </c>
      <c r="Q1159" t="n">
        <v>197.75</v>
      </c>
      <c r="R1159" t="n">
        <v>30.89</v>
      </c>
      <c r="S1159" t="n">
        <v>25.4</v>
      </c>
      <c r="T1159" t="n">
        <v>1907.64</v>
      </c>
      <c r="U1159" t="n">
        <v>0.82</v>
      </c>
      <c r="V1159" t="n">
        <v>0.89</v>
      </c>
      <c r="W1159" t="n">
        <v>2.95</v>
      </c>
      <c r="X1159" t="n">
        <v>0.12</v>
      </c>
      <c r="Y1159" t="n">
        <v>1</v>
      </c>
      <c r="Z1159" t="n">
        <v>10</v>
      </c>
    </row>
    <row r="1160">
      <c r="A1160" t="n">
        <v>40</v>
      </c>
      <c r="B1160" t="n">
        <v>45</v>
      </c>
      <c r="C1160" t="inlineStr">
        <is>
          <t xml:space="preserve">CONCLUIDO	</t>
        </is>
      </c>
      <c r="D1160" t="n">
        <v>7.9102</v>
      </c>
      <c r="E1160" t="n">
        <v>12.64</v>
      </c>
      <c r="F1160" t="n">
        <v>10.51</v>
      </c>
      <c r="G1160" t="n">
        <v>90.09</v>
      </c>
      <c r="H1160" t="n">
        <v>1.74</v>
      </c>
      <c r="I1160" t="n">
        <v>7</v>
      </c>
      <c r="J1160" t="n">
        <v>111.32</v>
      </c>
      <c r="K1160" t="n">
        <v>39.72</v>
      </c>
      <c r="L1160" t="n">
        <v>11</v>
      </c>
      <c r="M1160" t="n">
        <v>5</v>
      </c>
      <c r="N1160" t="n">
        <v>15.6</v>
      </c>
      <c r="O1160" t="n">
        <v>13962.83</v>
      </c>
      <c r="P1160" t="n">
        <v>81.79000000000001</v>
      </c>
      <c r="Q1160" t="n">
        <v>197.75</v>
      </c>
      <c r="R1160" t="n">
        <v>31.13</v>
      </c>
      <c r="S1160" t="n">
        <v>25.4</v>
      </c>
      <c r="T1160" t="n">
        <v>2025.63</v>
      </c>
      <c r="U1160" t="n">
        <v>0.82</v>
      </c>
      <c r="V1160" t="n">
        <v>0.89</v>
      </c>
      <c r="W1160" t="n">
        <v>2.95</v>
      </c>
      <c r="X1160" t="n">
        <v>0.12</v>
      </c>
      <c r="Y1160" t="n">
        <v>1</v>
      </c>
      <c r="Z1160" t="n">
        <v>10</v>
      </c>
    </row>
    <row r="1161">
      <c r="A1161" t="n">
        <v>41</v>
      </c>
      <c r="B1161" t="n">
        <v>45</v>
      </c>
      <c r="C1161" t="inlineStr">
        <is>
          <t xml:space="preserve">CONCLUIDO	</t>
        </is>
      </c>
      <c r="D1161" t="n">
        <v>7.9077</v>
      </c>
      <c r="E1161" t="n">
        <v>12.65</v>
      </c>
      <c r="F1161" t="n">
        <v>10.51</v>
      </c>
      <c r="G1161" t="n">
        <v>90.12</v>
      </c>
      <c r="H1161" t="n">
        <v>1.78</v>
      </c>
      <c r="I1161" t="n">
        <v>7</v>
      </c>
      <c r="J1161" t="n">
        <v>111.63</v>
      </c>
      <c r="K1161" t="n">
        <v>39.72</v>
      </c>
      <c r="L1161" t="n">
        <v>11.25</v>
      </c>
      <c r="M1161" t="n">
        <v>5</v>
      </c>
      <c r="N1161" t="n">
        <v>15.67</v>
      </c>
      <c r="O1161" t="n">
        <v>14002.23</v>
      </c>
      <c r="P1161" t="n">
        <v>81.09</v>
      </c>
      <c r="Q1161" t="n">
        <v>197.77</v>
      </c>
      <c r="R1161" t="n">
        <v>31.23</v>
      </c>
      <c r="S1161" t="n">
        <v>25.4</v>
      </c>
      <c r="T1161" t="n">
        <v>2076.15</v>
      </c>
      <c r="U1161" t="n">
        <v>0.8100000000000001</v>
      </c>
      <c r="V1161" t="n">
        <v>0.89</v>
      </c>
      <c r="W1161" t="n">
        <v>2.95</v>
      </c>
      <c r="X1161" t="n">
        <v>0.12</v>
      </c>
      <c r="Y1161" t="n">
        <v>1</v>
      </c>
      <c r="Z1161" t="n">
        <v>10</v>
      </c>
    </row>
    <row r="1162">
      <c r="A1162" t="n">
        <v>42</v>
      </c>
      <c r="B1162" t="n">
        <v>45</v>
      </c>
      <c r="C1162" t="inlineStr">
        <is>
          <t xml:space="preserve">CONCLUIDO	</t>
        </is>
      </c>
      <c r="D1162" t="n">
        <v>7.9349</v>
      </c>
      <c r="E1162" t="n">
        <v>12.6</v>
      </c>
      <c r="F1162" t="n">
        <v>10.49</v>
      </c>
      <c r="G1162" t="n">
        <v>104.91</v>
      </c>
      <c r="H1162" t="n">
        <v>1.81</v>
      </c>
      <c r="I1162" t="n">
        <v>6</v>
      </c>
      <c r="J1162" t="n">
        <v>111.95</v>
      </c>
      <c r="K1162" t="n">
        <v>39.72</v>
      </c>
      <c r="L1162" t="n">
        <v>11.5</v>
      </c>
      <c r="M1162" t="n">
        <v>4</v>
      </c>
      <c r="N1162" t="n">
        <v>15.74</v>
      </c>
      <c r="O1162" t="n">
        <v>14041.65</v>
      </c>
      <c r="P1162" t="n">
        <v>80.23999999999999</v>
      </c>
      <c r="Q1162" t="n">
        <v>197.75</v>
      </c>
      <c r="R1162" t="n">
        <v>30.47</v>
      </c>
      <c r="S1162" t="n">
        <v>25.4</v>
      </c>
      <c r="T1162" t="n">
        <v>1701.86</v>
      </c>
      <c r="U1162" t="n">
        <v>0.83</v>
      </c>
      <c r="V1162" t="n">
        <v>0.89</v>
      </c>
      <c r="W1162" t="n">
        <v>2.95</v>
      </c>
      <c r="X1162" t="n">
        <v>0.1</v>
      </c>
      <c r="Y1162" t="n">
        <v>1</v>
      </c>
      <c r="Z1162" t="n">
        <v>10</v>
      </c>
    </row>
    <row r="1163">
      <c r="A1163" t="n">
        <v>43</v>
      </c>
      <c r="B1163" t="n">
        <v>45</v>
      </c>
      <c r="C1163" t="inlineStr">
        <is>
          <t xml:space="preserve">CONCLUIDO	</t>
        </is>
      </c>
      <c r="D1163" t="n">
        <v>7.9376</v>
      </c>
      <c r="E1163" t="n">
        <v>12.6</v>
      </c>
      <c r="F1163" t="n">
        <v>10.49</v>
      </c>
      <c r="G1163" t="n">
        <v>104.87</v>
      </c>
      <c r="H1163" t="n">
        <v>1.84</v>
      </c>
      <c r="I1163" t="n">
        <v>6</v>
      </c>
      <c r="J1163" t="n">
        <v>112.27</v>
      </c>
      <c r="K1163" t="n">
        <v>39.72</v>
      </c>
      <c r="L1163" t="n">
        <v>11.75</v>
      </c>
      <c r="M1163" t="n">
        <v>4</v>
      </c>
      <c r="N1163" t="n">
        <v>15.81</v>
      </c>
      <c r="O1163" t="n">
        <v>14081.1</v>
      </c>
      <c r="P1163" t="n">
        <v>80.02</v>
      </c>
      <c r="Q1163" t="n">
        <v>197.76</v>
      </c>
      <c r="R1163" t="n">
        <v>30.37</v>
      </c>
      <c r="S1163" t="n">
        <v>25.4</v>
      </c>
      <c r="T1163" t="n">
        <v>1650.07</v>
      </c>
      <c r="U1163" t="n">
        <v>0.84</v>
      </c>
      <c r="V1163" t="n">
        <v>0.89</v>
      </c>
      <c r="W1163" t="n">
        <v>2.95</v>
      </c>
      <c r="X1163" t="n">
        <v>0.1</v>
      </c>
      <c r="Y1163" t="n">
        <v>1</v>
      </c>
      <c r="Z1163" t="n">
        <v>10</v>
      </c>
    </row>
    <row r="1164">
      <c r="A1164" t="n">
        <v>44</v>
      </c>
      <c r="B1164" t="n">
        <v>45</v>
      </c>
      <c r="C1164" t="inlineStr">
        <is>
          <t xml:space="preserve">CONCLUIDO	</t>
        </is>
      </c>
      <c r="D1164" t="n">
        <v>7.937</v>
      </c>
      <c r="E1164" t="n">
        <v>12.6</v>
      </c>
      <c r="F1164" t="n">
        <v>10.49</v>
      </c>
      <c r="G1164" t="n">
        <v>104.88</v>
      </c>
      <c r="H1164" t="n">
        <v>1.88</v>
      </c>
      <c r="I1164" t="n">
        <v>6</v>
      </c>
      <c r="J1164" t="n">
        <v>112.59</v>
      </c>
      <c r="K1164" t="n">
        <v>39.72</v>
      </c>
      <c r="L1164" t="n">
        <v>12</v>
      </c>
      <c r="M1164" t="n">
        <v>3</v>
      </c>
      <c r="N1164" t="n">
        <v>15.88</v>
      </c>
      <c r="O1164" t="n">
        <v>14120.58</v>
      </c>
      <c r="P1164" t="n">
        <v>80.29000000000001</v>
      </c>
      <c r="Q1164" t="n">
        <v>197.76</v>
      </c>
      <c r="R1164" t="n">
        <v>30.34</v>
      </c>
      <c r="S1164" t="n">
        <v>25.4</v>
      </c>
      <c r="T1164" t="n">
        <v>1635.55</v>
      </c>
      <c r="U1164" t="n">
        <v>0.84</v>
      </c>
      <c r="V1164" t="n">
        <v>0.89</v>
      </c>
      <c r="W1164" t="n">
        <v>2.95</v>
      </c>
      <c r="X1164" t="n">
        <v>0.1</v>
      </c>
      <c r="Y1164" t="n">
        <v>1</v>
      </c>
      <c r="Z1164" t="n">
        <v>10</v>
      </c>
    </row>
    <row r="1165">
      <c r="A1165" t="n">
        <v>45</v>
      </c>
      <c r="B1165" t="n">
        <v>45</v>
      </c>
      <c r="C1165" t="inlineStr">
        <is>
          <t xml:space="preserve">CONCLUIDO	</t>
        </is>
      </c>
      <c r="D1165" t="n">
        <v>7.9369</v>
      </c>
      <c r="E1165" t="n">
        <v>12.6</v>
      </c>
      <c r="F1165" t="n">
        <v>10.49</v>
      </c>
      <c r="G1165" t="n">
        <v>104.88</v>
      </c>
      <c r="H1165" t="n">
        <v>1.91</v>
      </c>
      <c r="I1165" t="n">
        <v>6</v>
      </c>
      <c r="J1165" t="n">
        <v>112.91</v>
      </c>
      <c r="K1165" t="n">
        <v>39.72</v>
      </c>
      <c r="L1165" t="n">
        <v>12.25</v>
      </c>
      <c r="M1165" t="n">
        <v>3</v>
      </c>
      <c r="N1165" t="n">
        <v>15.95</v>
      </c>
      <c r="O1165" t="n">
        <v>14160.09</v>
      </c>
      <c r="P1165" t="n">
        <v>80.36</v>
      </c>
      <c r="Q1165" t="n">
        <v>197.75</v>
      </c>
      <c r="R1165" t="n">
        <v>30.45</v>
      </c>
      <c r="S1165" t="n">
        <v>25.4</v>
      </c>
      <c r="T1165" t="n">
        <v>1691.19</v>
      </c>
      <c r="U1165" t="n">
        <v>0.83</v>
      </c>
      <c r="V1165" t="n">
        <v>0.89</v>
      </c>
      <c r="W1165" t="n">
        <v>2.95</v>
      </c>
      <c r="X1165" t="n">
        <v>0.1</v>
      </c>
      <c r="Y1165" t="n">
        <v>1</v>
      </c>
      <c r="Z1165" t="n">
        <v>10</v>
      </c>
    </row>
    <row r="1166">
      <c r="A1166" t="n">
        <v>46</v>
      </c>
      <c r="B1166" t="n">
        <v>45</v>
      </c>
      <c r="C1166" t="inlineStr">
        <is>
          <t xml:space="preserve">CONCLUIDO	</t>
        </is>
      </c>
      <c r="D1166" t="n">
        <v>7.9414</v>
      </c>
      <c r="E1166" t="n">
        <v>12.59</v>
      </c>
      <c r="F1166" t="n">
        <v>10.48</v>
      </c>
      <c r="G1166" t="n">
        <v>104.81</v>
      </c>
      <c r="H1166" t="n">
        <v>1.95</v>
      </c>
      <c r="I1166" t="n">
        <v>6</v>
      </c>
      <c r="J1166" t="n">
        <v>113.24</v>
      </c>
      <c r="K1166" t="n">
        <v>39.72</v>
      </c>
      <c r="L1166" t="n">
        <v>12.5</v>
      </c>
      <c r="M1166" t="n">
        <v>2</v>
      </c>
      <c r="N1166" t="n">
        <v>16.02</v>
      </c>
      <c r="O1166" t="n">
        <v>14199.62</v>
      </c>
      <c r="P1166" t="n">
        <v>79.87</v>
      </c>
      <c r="Q1166" t="n">
        <v>197.77</v>
      </c>
      <c r="R1166" t="n">
        <v>30.11</v>
      </c>
      <c r="S1166" t="n">
        <v>25.4</v>
      </c>
      <c r="T1166" t="n">
        <v>1521.86</v>
      </c>
      <c r="U1166" t="n">
        <v>0.84</v>
      </c>
      <c r="V1166" t="n">
        <v>0.89</v>
      </c>
      <c r="W1166" t="n">
        <v>2.95</v>
      </c>
      <c r="X1166" t="n">
        <v>0.09</v>
      </c>
      <c r="Y1166" t="n">
        <v>1</v>
      </c>
      <c r="Z1166" t="n">
        <v>10</v>
      </c>
    </row>
    <row r="1167">
      <c r="A1167" t="n">
        <v>47</v>
      </c>
      <c r="B1167" t="n">
        <v>45</v>
      </c>
      <c r="C1167" t="inlineStr">
        <is>
          <t xml:space="preserve">CONCLUIDO	</t>
        </is>
      </c>
      <c r="D1167" t="n">
        <v>7.9379</v>
      </c>
      <c r="E1167" t="n">
        <v>12.6</v>
      </c>
      <c r="F1167" t="n">
        <v>10.49</v>
      </c>
      <c r="G1167" t="n">
        <v>104.86</v>
      </c>
      <c r="H1167" t="n">
        <v>1.98</v>
      </c>
      <c r="I1167" t="n">
        <v>6</v>
      </c>
      <c r="J1167" t="n">
        <v>113.56</v>
      </c>
      <c r="K1167" t="n">
        <v>39.72</v>
      </c>
      <c r="L1167" t="n">
        <v>12.75</v>
      </c>
      <c r="M1167" t="n">
        <v>2</v>
      </c>
      <c r="N1167" t="n">
        <v>16.09</v>
      </c>
      <c r="O1167" t="n">
        <v>14239.17</v>
      </c>
      <c r="P1167" t="n">
        <v>80.04000000000001</v>
      </c>
      <c r="Q1167" t="n">
        <v>197.8</v>
      </c>
      <c r="R1167" t="n">
        <v>30.23</v>
      </c>
      <c r="S1167" t="n">
        <v>25.4</v>
      </c>
      <c r="T1167" t="n">
        <v>1583.19</v>
      </c>
      <c r="U1167" t="n">
        <v>0.84</v>
      </c>
      <c r="V1167" t="n">
        <v>0.89</v>
      </c>
      <c r="W1167" t="n">
        <v>2.95</v>
      </c>
      <c r="X1167" t="n">
        <v>0.1</v>
      </c>
      <c r="Y1167" t="n">
        <v>1</v>
      </c>
      <c r="Z1167" t="n">
        <v>10</v>
      </c>
    </row>
    <row r="1168">
      <c r="A1168" t="n">
        <v>48</v>
      </c>
      <c r="B1168" t="n">
        <v>45</v>
      </c>
      <c r="C1168" t="inlineStr">
        <is>
          <t xml:space="preserve">CONCLUIDO	</t>
        </is>
      </c>
      <c r="D1168" t="n">
        <v>7.9355</v>
      </c>
      <c r="E1168" t="n">
        <v>12.6</v>
      </c>
      <c r="F1168" t="n">
        <v>10.49</v>
      </c>
      <c r="G1168" t="n">
        <v>104.9</v>
      </c>
      <c r="H1168" t="n">
        <v>2.01</v>
      </c>
      <c r="I1168" t="n">
        <v>6</v>
      </c>
      <c r="J1168" t="n">
        <v>113.88</v>
      </c>
      <c r="K1168" t="n">
        <v>39.72</v>
      </c>
      <c r="L1168" t="n">
        <v>13</v>
      </c>
      <c r="M1168" t="n">
        <v>1</v>
      </c>
      <c r="N1168" t="n">
        <v>16.16</v>
      </c>
      <c r="O1168" t="n">
        <v>14278.75</v>
      </c>
      <c r="P1168" t="n">
        <v>80.04000000000001</v>
      </c>
      <c r="Q1168" t="n">
        <v>197.75</v>
      </c>
      <c r="R1168" t="n">
        <v>30.4</v>
      </c>
      <c r="S1168" t="n">
        <v>25.4</v>
      </c>
      <c r="T1168" t="n">
        <v>1665.25</v>
      </c>
      <c r="U1168" t="n">
        <v>0.84</v>
      </c>
      <c r="V1168" t="n">
        <v>0.89</v>
      </c>
      <c r="W1168" t="n">
        <v>2.95</v>
      </c>
      <c r="X1168" t="n">
        <v>0.1</v>
      </c>
      <c r="Y1168" t="n">
        <v>1</v>
      </c>
      <c r="Z1168" t="n">
        <v>10</v>
      </c>
    </row>
    <row r="1169">
      <c r="A1169" t="n">
        <v>49</v>
      </c>
      <c r="B1169" t="n">
        <v>45</v>
      </c>
      <c r="C1169" t="inlineStr">
        <is>
          <t xml:space="preserve">CONCLUIDO	</t>
        </is>
      </c>
      <c r="D1169" t="n">
        <v>7.9344</v>
      </c>
      <c r="E1169" t="n">
        <v>12.6</v>
      </c>
      <c r="F1169" t="n">
        <v>10.49</v>
      </c>
      <c r="G1169" t="n">
        <v>104.92</v>
      </c>
      <c r="H1169" t="n">
        <v>2.05</v>
      </c>
      <c r="I1169" t="n">
        <v>6</v>
      </c>
      <c r="J1169" t="n">
        <v>114.2</v>
      </c>
      <c r="K1169" t="n">
        <v>39.72</v>
      </c>
      <c r="L1169" t="n">
        <v>13.25</v>
      </c>
      <c r="M1169" t="n">
        <v>0</v>
      </c>
      <c r="N1169" t="n">
        <v>16.23</v>
      </c>
      <c r="O1169" t="n">
        <v>14318.36</v>
      </c>
      <c r="P1169" t="n">
        <v>80.09</v>
      </c>
      <c r="Q1169" t="n">
        <v>197.75</v>
      </c>
      <c r="R1169" t="n">
        <v>30.42</v>
      </c>
      <c r="S1169" t="n">
        <v>25.4</v>
      </c>
      <c r="T1169" t="n">
        <v>1674.72</v>
      </c>
      <c r="U1169" t="n">
        <v>0.83</v>
      </c>
      <c r="V1169" t="n">
        <v>0.89</v>
      </c>
      <c r="W1169" t="n">
        <v>2.95</v>
      </c>
      <c r="X1169" t="n">
        <v>0.1</v>
      </c>
      <c r="Y1169" t="n">
        <v>1</v>
      </c>
      <c r="Z1169" t="n">
        <v>10</v>
      </c>
    </row>
    <row r="1170">
      <c r="A1170" t="n">
        <v>0</v>
      </c>
      <c r="B1170" t="n">
        <v>105</v>
      </c>
      <c r="C1170" t="inlineStr">
        <is>
          <t xml:space="preserve">CONCLUIDO	</t>
        </is>
      </c>
      <c r="D1170" t="n">
        <v>4.6638</v>
      </c>
      <c r="E1170" t="n">
        <v>21.44</v>
      </c>
      <c r="F1170" t="n">
        <v>13.24</v>
      </c>
      <c r="G1170" t="n">
        <v>5.72</v>
      </c>
      <c r="H1170" t="n">
        <v>0.09</v>
      </c>
      <c r="I1170" t="n">
        <v>139</v>
      </c>
      <c r="J1170" t="n">
        <v>204</v>
      </c>
      <c r="K1170" t="n">
        <v>55.27</v>
      </c>
      <c r="L1170" t="n">
        <v>1</v>
      </c>
      <c r="M1170" t="n">
        <v>137</v>
      </c>
      <c r="N1170" t="n">
        <v>42.72</v>
      </c>
      <c r="O1170" t="n">
        <v>25393.6</v>
      </c>
      <c r="P1170" t="n">
        <v>192.16</v>
      </c>
      <c r="Q1170" t="n">
        <v>198.15</v>
      </c>
      <c r="R1170" t="n">
        <v>115.9</v>
      </c>
      <c r="S1170" t="n">
        <v>25.4</v>
      </c>
      <c r="T1170" t="n">
        <v>43752.99</v>
      </c>
      <c r="U1170" t="n">
        <v>0.22</v>
      </c>
      <c r="V1170" t="n">
        <v>0.7</v>
      </c>
      <c r="W1170" t="n">
        <v>3.17</v>
      </c>
      <c r="X1170" t="n">
        <v>2.84</v>
      </c>
      <c r="Y1170" t="n">
        <v>1</v>
      </c>
      <c r="Z1170" t="n">
        <v>10</v>
      </c>
    </row>
    <row r="1171">
      <c r="A1171" t="n">
        <v>1</v>
      </c>
      <c r="B1171" t="n">
        <v>105</v>
      </c>
      <c r="C1171" t="inlineStr">
        <is>
          <t xml:space="preserve">CONCLUIDO	</t>
        </is>
      </c>
      <c r="D1171" t="n">
        <v>5.1726</v>
      </c>
      <c r="E1171" t="n">
        <v>19.33</v>
      </c>
      <c r="F1171" t="n">
        <v>12.51</v>
      </c>
      <c r="G1171" t="n">
        <v>7.15</v>
      </c>
      <c r="H1171" t="n">
        <v>0.11</v>
      </c>
      <c r="I1171" t="n">
        <v>105</v>
      </c>
      <c r="J1171" t="n">
        <v>204.39</v>
      </c>
      <c r="K1171" t="n">
        <v>55.27</v>
      </c>
      <c r="L1171" t="n">
        <v>1.25</v>
      </c>
      <c r="M1171" t="n">
        <v>103</v>
      </c>
      <c r="N1171" t="n">
        <v>42.87</v>
      </c>
      <c r="O1171" t="n">
        <v>25442.42</v>
      </c>
      <c r="P1171" t="n">
        <v>181.51</v>
      </c>
      <c r="Q1171" t="n">
        <v>197.95</v>
      </c>
      <c r="R1171" t="n">
        <v>93.42</v>
      </c>
      <c r="S1171" t="n">
        <v>25.4</v>
      </c>
      <c r="T1171" t="n">
        <v>32680.72</v>
      </c>
      <c r="U1171" t="n">
        <v>0.27</v>
      </c>
      <c r="V1171" t="n">
        <v>0.74</v>
      </c>
      <c r="W1171" t="n">
        <v>3.1</v>
      </c>
      <c r="X1171" t="n">
        <v>2.11</v>
      </c>
      <c r="Y1171" t="n">
        <v>1</v>
      </c>
      <c r="Z1171" t="n">
        <v>10</v>
      </c>
    </row>
    <row r="1172">
      <c r="A1172" t="n">
        <v>2</v>
      </c>
      <c r="B1172" t="n">
        <v>105</v>
      </c>
      <c r="C1172" t="inlineStr">
        <is>
          <t xml:space="preserve">CONCLUIDO	</t>
        </is>
      </c>
      <c r="D1172" t="n">
        <v>5.5196</v>
      </c>
      <c r="E1172" t="n">
        <v>18.12</v>
      </c>
      <c r="F1172" t="n">
        <v>12.11</v>
      </c>
      <c r="G1172" t="n">
        <v>8.539999999999999</v>
      </c>
      <c r="H1172" t="n">
        <v>0.13</v>
      </c>
      <c r="I1172" t="n">
        <v>85</v>
      </c>
      <c r="J1172" t="n">
        <v>204.79</v>
      </c>
      <c r="K1172" t="n">
        <v>55.27</v>
      </c>
      <c r="L1172" t="n">
        <v>1.5</v>
      </c>
      <c r="M1172" t="n">
        <v>83</v>
      </c>
      <c r="N1172" t="n">
        <v>43.02</v>
      </c>
      <c r="O1172" t="n">
        <v>25491.3</v>
      </c>
      <c r="P1172" t="n">
        <v>175.57</v>
      </c>
      <c r="Q1172" t="n">
        <v>197.99</v>
      </c>
      <c r="R1172" t="n">
        <v>80.81</v>
      </c>
      <c r="S1172" t="n">
        <v>25.4</v>
      </c>
      <c r="T1172" t="n">
        <v>26474.61</v>
      </c>
      <c r="U1172" t="n">
        <v>0.31</v>
      </c>
      <c r="V1172" t="n">
        <v>0.77</v>
      </c>
      <c r="W1172" t="n">
        <v>3.08</v>
      </c>
      <c r="X1172" t="n">
        <v>1.71</v>
      </c>
      <c r="Y1172" t="n">
        <v>1</v>
      </c>
      <c r="Z1172" t="n">
        <v>10</v>
      </c>
    </row>
    <row r="1173">
      <c r="A1173" t="n">
        <v>3</v>
      </c>
      <c r="B1173" t="n">
        <v>105</v>
      </c>
      <c r="C1173" t="inlineStr">
        <is>
          <t xml:space="preserve">CONCLUIDO	</t>
        </is>
      </c>
      <c r="D1173" t="n">
        <v>5.7931</v>
      </c>
      <c r="E1173" t="n">
        <v>17.26</v>
      </c>
      <c r="F1173" t="n">
        <v>11.82</v>
      </c>
      <c r="G1173" t="n">
        <v>9.99</v>
      </c>
      <c r="H1173" t="n">
        <v>0.15</v>
      </c>
      <c r="I1173" t="n">
        <v>71</v>
      </c>
      <c r="J1173" t="n">
        <v>205.18</v>
      </c>
      <c r="K1173" t="n">
        <v>55.27</v>
      </c>
      <c r="L1173" t="n">
        <v>1.75</v>
      </c>
      <c r="M1173" t="n">
        <v>69</v>
      </c>
      <c r="N1173" t="n">
        <v>43.16</v>
      </c>
      <c r="O1173" t="n">
        <v>25540.22</v>
      </c>
      <c r="P1173" t="n">
        <v>171.32</v>
      </c>
      <c r="Q1173" t="n">
        <v>197.89</v>
      </c>
      <c r="R1173" t="n">
        <v>71.48</v>
      </c>
      <c r="S1173" t="n">
        <v>25.4</v>
      </c>
      <c r="T1173" t="n">
        <v>21880.55</v>
      </c>
      <c r="U1173" t="n">
        <v>0.36</v>
      </c>
      <c r="V1173" t="n">
        <v>0.79</v>
      </c>
      <c r="W1173" t="n">
        <v>3.06</v>
      </c>
      <c r="X1173" t="n">
        <v>1.42</v>
      </c>
      <c r="Y1173" t="n">
        <v>1</v>
      </c>
      <c r="Z1173" t="n">
        <v>10</v>
      </c>
    </row>
    <row r="1174">
      <c r="A1174" t="n">
        <v>4</v>
      </c>
      <c r="B1174" t="n">
        <v>105</v>
      </c>
      <c r="C1174" t="inlineStr">
        <is>
          <t xml:space="preserve">CONCLUIDO	</t>
        </is>
      </c>
      <c r="D1174" t="n">
        <v>5.9904</v>
      </c>
      <c r="E1174" t="n">
        <v>16.69</v>
      </c>
      <c r="F1174" t="n">
        <v>11.61</v>
      </c>
      <c r="G1174" t="n">
        <v>11.24</v>
      </c>
      <c r="H1174" t="n">
        <v>0.17</v>
      </c>
      <c r="I1174" t="n">
        <v>62</v>
      </c>
      <c r="J1174" t="n">
        <v>205.58</v>
      </c>
      <c r="K1174" t="n">
        <v>55.27</v>
      </c>
      <c r="L1174" t="n">
        <v>2</v>
      </c>
      <c r="M1174" t="n">
        <v>60</v>
      </c>
      <c r="N1174" t="n">
        <v>43.31</v>
      </c>
      <c r="O1174" t="n">
        <v>25589.2</v>
      </c>
      <c r="P1174" t="n">
        <v>168.29</v>
      </c>
      <c r="Q1174" t="n">
        <v>197.81</v>
      </c>
      <c r="R1174" t="n">
        <v>65.17</v>
      </c>
      <c r="S1174" t="n">
        <v>25.4</v>
      </c>
      <c r="T1174" t="n">
        <v>18773.01</v>
      </c>
      <c r="U1174" t="n">
        <v>0.39</v>
      </c>
      <c r="V1174" t="n">
        <v>0.8</v>
      </c>
      <c r="W1174" t="n">
        <v>3.04</v>
      </c>
      <c r="X1174" t="n">
        <v>1.22</v>
      </c>
      <c r="Y1174" t="n">
        <v>1</v>
      </c>
      <c r="Z1174" t="n">
        <v>10</v>
      </c>
    </row>
    <row r="1175">
      <c r="A1175" t="n">
        <v>5</v>
      </c>
      <c r="B1175" t="n">
        <v>105</v>
      </c>
      <c r="C1175" t="inlineStr">
        <is>
          <t xml:space="preserve">CONCLUIDO	</t>
        </is>
      </c>
      <c r="D1175" t="n">
        <v>6.1623</v>
      </c>
      <c r="E1175" t="n">
        <v>16.23</v>
      </c>
      <c r="F1175" t="n">
        <v>11.47</v>
      </c>
      <c r="G1175" t="n">
        <v>12.75</v>
      </c>
      <c r="H1175" t="n">
        <v>0.19</v>
      </c>
      <c r="I1175" t="n">
        <v>54</v>
      </c>
      <c r="J1175" t="n">
        <v>205.98</v>
      </c>
      <c r="K1175" t="n">
        <v>55.27</v>
      </c>
      <c r="L1175" t="n">
        <v>2.25</v>
      </c>
      <c r="M1175" t="n">
        <v>52</v>
      </c>
      <c r="N1175" t="n">
        <v>43.46</v>
      </c>
      <c r="O1175" t="n">
        <v>25638.22</v>
      </c>
      <c r="P1175" t="n">
        <v>166.2</v>
      </c>
      <c r="Q1175" t="n">
        <v>197.9</v>
      </c>
      <c r="R1175" t="n">
        <v>60.77</v>
      </c>
      <c r="S1175" t="n">
        <v>25.4</v>
      </c>
      <c r="T1175" t="n">
        <v>16610.44</v>
      </c>
      <c r="U1175" t="n">
        <v>0.42</v>
      </c>
      <c r="V1175" t="n">
        <v>0.8100000000000001</v>
      </c>
      <c r="W1175" t="n">
        <v>3.03</v>
      </c>
      <c r="X1175" t="n">
        <v>1.08</v>
      </c>
      <c r="Y1175" t="n">
        <v>1</v>
      </c>
      <c r="Z1175" t="n">
        <v>10</v>
      </c>
    </row>
    <row r="1176">
      <c r="A1176" t="n">
        <v>6</v>
      </c>
      <c r="B1176" t="n">
        <v>105</v>
      </c>
      <c r="C1176" t="inlineStr">
        <is>
          <t xml:space="preserve">CONCLUIDO	</t>
        </is>
      </c>
      <c r="D1176" t="n">
        <v>6.2795</v>
      </c>
      <c r="E1176" t="n">
        <v>15.92</v>
      </c>
      <c r="F1176" t="n">
        <v>11.37</v>
      </c>
      <c r="G1176" t="n">
        <v>13.93</v>
      </c>
      <c r="H1176" t="n">
        <v>0.22</v>
      </c>
      <c r="I1176" t="n">
        <v>49</v>
      </c>
      <c r="J1176" t="n">
        <v>206.38</v>
      </c>
      <c r="K1176" t="n">
        <v>55.27</v>
      </c>
      <c r="L1176" t="n">
        <v>2.5</v>
      </c>
      <c r="M1176" t="n">
        <v>47</v>
      </c>
      <c r="N1176" t="n">
        <v>43.6</v>
      </c>
      <c r="O1176" t="n">
        <v>25687.3</v>
      </c>
      <c r="P1176" t="n">
        <v>164.62</v>
      </c>
      <c r="Q1176" t="n">
        <v>197.79</v>
      </c>
      <c r="R1176" t="n">
        <v>58.33</v>
      </c>
      <c r="S1176" t="n">
        <v>25.4</v>
      </c>
      <c r="T1176" t="n">
        <v>15417.32</v>
      </c>
      <c r="U1176" t="n">
        <v>0.44</v>
      </c>
      <c r="V1176" t="n">
        <v>0.82</v>
      </c>
      <c r="W1176" t="n">
        <v>3.01</v>
      </c>
      <c r="X1176" t="n">
        <v>0.98</v>
      </c>
      <c r="Y1176" t="n">
        <v>1</v>
      </c>
      <c r="Z1176" t="n">
        <v>10</v>
      </c>
    </row>
    <row r="1177">
      <c r="A1177" t="n">
        <v>7</v>
      </c>
      <c r="B1177" t="n">
        <v>105</v>
      </c>
      <c r="C1177" t="inlineStr">
        <is>
          <t xml:space="preserve">CONCLUIDO	</t>
        </is>
      </c>
      <c r="D1177" t="n">
        <v>6.4117</v>
      </c>
      <c r="E1177" t="n">
        <v>15.6</v>
      </c>
      <c r="F1177" t="n">
        <v>11.25</v>
      </c>
      <c r="G1177" t="n">
        <v>15.34</v>
      </c>
      <c r="H1177" t="n">
        <v>0.24</v>
      </c>
      <c r="I1177" t="n">
        <v>44</v>
      </c>
      <c r="J1177" t="n">
        <v>206.78</v>
      </c>
      <c r="K1177" t="n">
        <v>55.27</v>
      </c>
      <c r="L1177" t="n">
        <v>2.75</v>
      </c>
      <c r="M1177" t="n">
        <v>42</v>
      </c>
      <c r="N1177" t="n">
        <v>43.75</v>
      </c>
      <c r="O1177" t="n">
        <v>25736.42</v>
      </c>
      <c r="P1177" t="n">
        <v>162.68</v>
      </c>
      <c r="Q1177" t="n">
        <v>197.91</v>
      </c>
      <c r="R1177" t="n">
        <v>53.86</v>
      </c>
      <c r="S1177" t="n">
        <v>25.4</v>
      </c>
      <c r="T1177" t="n">
        <v>13207.63</v>
      </c>
      <c r="U1177" t="n">
        <v>0.47</v>
      </c>
      <c r="V1177" t="n">
        <v>0.83</v>
      </c>
      <c r="W1177" t="n">
        <v>3.01</v>
      </c>
      <c r="X1177" t="n">
        <v>0.85</v>
      </c>
      <c r="Y1177" t="n">
        <v>1</v>
      </c>
      <c r="Z1177" t="n">
        <v>10</v>
      </c>
    </row>
    <row r="1178">
      <c r="A1178" t="n">
        <v>8</v>
      </c>
      <c r="B1178" t="n">
        <v>105</v>
      </c>
      <c r="C1178" t="inlineStr">
        <is>
          <t xml:space="preserve">CONCLUIDO	</t>
        </is>
      </c>
      <c r="D1178" t="n">
        <v>6.4989</v>
      </c>
      <c r="E1178" t="n">
        <v>15.39</v>
      </c>
      <c r="F1178" t="n">
        <v>11.2</v>
      </c>
      <c r="G1178" t="n">
        <v>16.8</v>
      </c>
      <c r="H1178" t="n">
        <v>0.26</v>
      </c>
      <c r="I1178" t="n">
        <v>40</v>
      </c>
      <c r="J1178" t="n">
        <v>207.17</v>
      </c>
      <c r="K1178" t="n">
        <v>55.27</v>
      </c>
      <c r="L1178" t="n">
        <v>3</v>
      </c>
      <c r="M1178" t="n">
        <v>38</v>
      </c>
      <c r="N1178" t="n">
        <v>43.9</v>
      </c>
      <c r="O1178" t="n">
        <v>25785.6</v>
      </c>
      <c r="P1178" t="n">
        <v>161.92</v>
      </c>
      <c r="Q1178" t="n">
        <v>197.8</v>
      </c>
      <c r="R1178" t="n">
        <v>52.41</v>
      </c>
      <c r="S1178" t="n">
        <v>25.4</v>
      </c>
      <c r="T1178" t="n">
        <v>12500.48</v>
      </c>
      <c r="U1178" t="n">
        <v>0.48</v>
      </c>
      <c r="V1178" t="n">
        <v>0.83</v>
      </c>
      <c r="W1178" t="n">
        <v>3.01</v>
      </c>
      <c r="X1178" t="n">
        <v>0.8100000000000001</v>
      </c>
      <c r="Y1178" t="n">
        <v>1</v>
      </c>
      <c r="Z1178" t="n">
        <v>10</v>
      </c>
    </row>
    <row r="1179">
      <c r="A1179" t="n">
        <v>9</v>
      </c>
      <c r="B1179" t="n">
        <v>105</v>
      </c>
      <c r="C1179" t="inlineStr">
        <is>
          <t xml:space="preserve">CONCLUIDO	</t>
        </is>
      </c>
      <c r="D1179" t="n">
        <v>6.5897</v>
      </c>
      <c r="E1179" t="n">
        <v>15.18</v>
      </c>
      <c r="F1179" t="n">
        <v>11.11</v>
      </c>
      <c r="G1179" t="n">
        <v>18.02</v>
      </c>
      <c r="H1179" t="n">
        <v>0.28</v>
      </c>
      <c r="I1179" t="n">
        <v>37</v>
      </c>
      <c r="J1179" t="n">
        <v>207.57</v>
      </c>
      <c r="K1179" t="n">
        <v>55.27</v>
      </c>
      <c r="L1179" t="n">
        <v>3.25</v>
      </c>
      <c r="M1179" t="n">
        <v>35</v>
      </c>
      <c r="N1179" t="n">
        <v>44.05</v>
      </c>
      <c r="O1179" t="n">
        <v>25834.83</v>
      </c>
      <c r="P1179" t="n">
        <v>160.57</v>
      </c>
      <c r="Q1179" t="n">
        <v>197.85</v>
      </c>
      <c r="R1179" t="n">
        <v>49.51</v>
      </c>
      <c r="S1179" t="n">
        <v>25.4</v>
      </c>
      <c r="T1179" t="n">
        <v>11068.16</v>
      </c>
      <c r="U1179" t="n">
        <v>0.51</v>
      </c>
      <c r="V1179" t="n">
        <v>0.84</v>
      </c>
      <c r="W1179" t="n">
        <v>3</v>
      </c>
      <c r="X1179" t="n">
        <v>0.72</v>
      </c>
      <c r="Y1179" t="n">
        <v>1</v>
      </c>
      <c r="Z1179" t="n">
        <v>10</v>
      </c>
    </row>
    <row r="1180">
      <c r="A1180" t="n">
        <v>10</v>
      </c>
      <c r="B1180" t="n">
        <v>105</v>
      </c>
      <c r="C1180" t="inlineStr">
        <is>
          <t xml:space="preserve">CONCLUIDO	</t>
        </is>
      </c>
      <c r="D1180" t="n">
        <v>6.6681</v>
      </c>
      <c r="E1180" t="n">
        <v>15</v>
      </c>
      <c r="F1180" t="n">
        <v>11.05</v>
      </c>
      <c r="G1180" t="n">
        <v>19.51</v>
      </c>
      <c r="H1180" t="n">
        <v>0.3</v>
      </c>
      <c r="I1180" t="n">
        <v>34</v>
      </c>
      <c r="J1180" t="n">
        <v>207.97</v>
      </c>
      <c r="K1180" t="n">
        <v>55.27</v>
      </c>
      <c r="L1180" t="n">
        <v>3.5</v>
      </c>
      <c r="M1180" t="n">
        <v>32</v>
      </c>
      <c r="N1180" t="n">
        <v>44.2</v>
      </c>
      <c r="O1180" t="n">
        <v>25884.1</v>
      </c>
      <c r="P1180" t="n">
        <v>159.64</v>
      </c>
      <c r="Q1180" t="n">
        <v>197.78</v>
      </c>
      <c r="R1180" t="n">
        <v>48.04</v>
      </c>
      <c r="S1180" t="n">
        <v>25.4</v>
      </c>
      <c r="T1180" t="n">
        <v>10344.24</v>
      </c>
      <c r="U1180" t="n">
        <v>0.53</v>
      </c>
      <c r="V1180" t="n">
        <v>0.84</v>
      </c>
      <c r="W1180" t="n">
        <v>2.99</v>
      </c>
      <c r="X1180" t="n">
        <v>0.66</v>
      </c>
      <c r="Y1180" t="n">
        <v>1</v>
      </c>
      <c r="Z1180" t="n">
        <v>10</v>
      </c>
    </row>
    <row r="1181">
      <c r="A1181" t="n">
        <v>11</v>
      </c>
      <c r="B1181" t="n">
        <v>105</v>
      </c>
      <c r="C1181" t="inlineStr">
        <is>
          <t xml:space="preserve">CONCLUIDO	</t>
        </is>
      </c>
      <c r="D1181" t="n">
        <v>6.7145</v>
      </c>
      <c r="E1181" t="n">
        <v>14.89</v>
      </c>
      <c r="F1181" t="n">
        <v>11.03</v>
      </c>
      <c r="G1181" t="n">
        <v>20.68</v>
      </c>
      <c r="H1181" t="n">
        <v>0.32</v>
      </c>
      <c r="I1181" t="n">
        <v>32</v>
      </c>
      <c r="J1181" t="n">
        <v>208.37</v>
      </c>
      <c r="K1181" t="n">
        <v>55.27</v>
      </c>
      <c r="L1181" t="n">
        <v>3.75</v>
      </c>
      <c r="M1181" t="n">
        <v>30</v>
      </c>
      <c r="N1181" t="n">
        <v>44.35</v>
      </c>
      <c r="O1181" t="n">
        <v>25933.43</v>
      </c>
      <c r="P1181" t="n">
        <v>159.23</v>
      </c>
      <c r="Q1181" t="n">
        <v>197.88</v>
      </c>
      <c r="R1181" t="n">
        <v>47.33</v>
      </c>
      <c r="S1181" t="n">
        <v>25.4</v>
      </c>
      <c r="T1181" t="n">
        <v>10001.6</v>
      </c>
      <c r="U1181" t="n">
        <v>0.54</v>
      </c>
      <c r="V1181" t="n">
        <v>0.84</v>
      </c>
      <c r="W1181" t="n">
        <v>2.99</v>
      </c>
      <c r="X1181" t="n">
        <v>0.64</v>
      </c>
      <c r="Y1181" t="n">
        <v>1</v>
      </c>
      <c r="Z1181" t="n">
        <v>10</v>
      </c>
    </row>
    <row r="1182">
      <c r="A1182" t="n">
        <v>12</v>
      </c>
      <c r="B1182" t="n">
        <v>105</v>
      </c>
      <c r="C1182" t="inlineStr">
        <is>
          <t xml:space="preserve">CONCLUIDO	</t>
        </is>
      </c>
      <c r="D1182" t="n">
        <v>6.7837</v>
      </c>
      <c r="E1182" t="n">
        <v>14.74</v>
      </c>
      <c r="F1182" t="n">
        <v>10.96</v>
      </c>
      <c r="G1182" t="n">
        <v>21.92</v>
      </c>
      <c r="H1182" t="n">
        <v>0.34</v>
      </c>
      <c r="I1182" t="n">
        <v>30</v>
      </c>
      <c r="J1182" t="n">
        <v>208.77</v>
      </c>
      <c r="K1182" t="n">
        <v>55.27</v>
      </c>
      <c r="L1182" t="n">
        <v>4</v>
      </c>
      <c r="M1182" t="n">
        <v>28</v>
      </c>
      <c r="N1182" t="n">
        <v>44.5</v>
      </c>
      <c r="O1182" t="n">
        <v>25982.82</v>
      </c>
      <c r="P1182" t="n">
        <v>158.09</v>
      </c>
      <c r="Q1182" t="n">
        <v>197.77</v>
      </c>
      <c r="R1182" t="n">
        <v>45.07</v>
      </c>
      <c r="S1182" t="n">
        <v>25.4</v>
      </c>
      <c r="T1182" t="n">
        <v>8881.219999999999</v>
      </c>
      <c r="U1182" t="n">
        <v>0.5600000000000001</v>
      </c>
      <c r="V1182" t="n">
        <v>0.85</v>
      </c>
      <c r="W1182" t="n">
        <v>2.99</v>
      </c>
      <c r="X1182" t="n">
        <v>0.57</v>
      </c>
      <c r="Y1182" t="n">
        <v>1</v>
      </c>
      <c r="Z1182" t="n">
        <v>10</v>
      </c>
    </row>
    <row r="1183">
      <c r="A1183" t="n">
        <v>13</v>
      </c>
      <c r="B1183" t="n">
        <v>105</v>
      </c>
      <c r="C1183" t="inlineStr">
        <is>
          <t xml:space="preserve">CONCLUIDO	</t>
        </is>
      </c>
      <c r="D1183" t="n">
        <v>6.8315</v>
      </c>
      <c r="E1183" t="n">
        <v>14.64</v>
      </c>
      <c r="F1183" t="n">
        <v>10.94</v>
      </c>
      <c r="G1183" t="n">
        <v>23.44</v>
      </c>
      <c r="H1183" t="n">
        <v>0.36</v>
      </c>
      <c r="I1183" t="n">
        <v>28</v>
      </c>
      <c r="J1183" t="n">
        <v>209.17</v>
      </c>
      <c r="K1183" t="n">
        <v>55.27</v>
      </c>
      <c r="L1183" t="n">
        <v>4.25</v>
      </c>
      <c r="M1183" t="n">
        <v>26</v>
      </c>
      <c r="N1183" t="n">
        <v>44.65</v>
      </c>
      <c r="O1183" t="n">
        <v>26032.25</v>
      </c>
      <c r="P1183" t="n">
        <v>157.74</v>
      </c>
      <c r="Q1183" t="n">
        <v>197.78</v>
      </c>
      <c r="R1183" t="n">
        <v>44.24</v>
      </c>
      <c r="S1183" t="n">
        <v>25.4</v>
      </c>
      <c r="T1183" t="n">
        <v>8474.719999999999</v>
      </c>
      <c r="U1183" t="n">
        <v>0.57</v>
      </c>
      <c r="V1183" t="n">
        <v>0.85</v>
      </c>
      <c r="W1183" t="n">
        <v>2.99</v>
      </c>
      <c r="X1183" t="n">
        <v>0.55</v>
      </c>
      <c r="Y1183" t="n">
        <v>1</v>
      </c>
      <c r="Z1183" t="n">
        <v>10</v>
      </c>
    </row>
    <row r="1184">
      <c r="A1184" t="n">
        <v>14</v>
      </c>
      <c r="B1184" t="n">
        <v>105</v>
      </c>
      <c r="C1184" t="inlineStr">
        <is>
          <t xml:space="preserve">CONCLUIDO	</t>
        </is>
      </c>
      <c r="D1184" t="n">
        <v>6.8848</v>
      </c>
      <c r="E1184" t="n">
        <v>14.52</v>
      </c>
      <c r="F1184" t="n">
        <v>10.91</v>
      </c>
      <c r="G1184" t="n">
        <v>25.17</v>
      </c>
      <c r="H1184" t="n">
        <v>0.38</v>
      </c>
      <c r="I1184" t="n">
        <v>26</v>
      </c>
      <c r="J1184" t="n">
        <v>209.58</v>
      </c>
      <c r="K1184" t="n">
        <v>55.27</v>
      </c>
      <c r="L1184" t="n">
        <v>4.5</v>
      </c>
      <c r="M1184" t="n">
        <v>24</v>
      </c>
      <c r="N1184" t="n">
        <v>44.8</v>
      </c>
      <c r="O1184" t="n">
        <v>26081.73</v>
      </c>
      <c r="P1184" t="n">
        <v>157.1</v>
      </c>
      <c r="Q1184" t="n">
        <v>197.9</v>
      </c>
      <c r="R1184" t="n">
        <v>43.29</v>
      </c>
      <c r="S1184" t="n">
        <v>25.4</v>
      </c>
      <c r="T1184" t="n">
        <v>8008.82</v>
      </c>
      <c r="U1184" t="n">
        <v>0.59</v>
      </c>
      <c r="V1184" t="n">
        <v>0.85</v>
      </c>
      <c r="W1184" t="n">
        <v>2.98</v>
      </c>
      <c r="X1184" t="n">
        <v>0.51</v>
      </c>
      <c r="Y1184" t="n">
        <v>1</v>
      </c>
      <c r="Z1184" t="n">
        <v>10</v>
      </c>
    </row>
    <row r="1185">
      <c r="A1185" t="n">
        <v>15</v>
      </c>
      <c r="B1185" t="n">
        <v>105</v>
      </c>
      <c r="C1185" t="inlineStr">
        <is>
          <t xml:space="preserve">CONCLUIDO	</t>
        </is>
      </c>
      <c r="D1185" t="n">
        <v>6.9199</v>
      </c>
      <c r="E1185" t="n">
        <v>14.45</v>
      </c>
      <c r="F1185" t="n">
        <v>10.87</v>
      </c>
      <c r="G1185" t="n">
        <v>26.09</v>
      </c>
      <c r="H1185" t="n">
        <v>0.4</v>
      </c>
      <c r="I1185" t="n">
        <v>25</v>
      </c>
      <c r="J1185" t="n">
        <v>209.98</v>
      </c>
      <c r="K1185" t="n">
        <v>55.27</v>
      </c>
      <c r="L1185" t="n">
        <v>4.75</v>
      </c>
      <c r="M1185" t="n">
        <v>23</v>
      </c>
      <c r="N1185" t="n">
        <v>44.95</v>
      </c>
      <c r="O1185" t="n">
        <v>26131.27</v>
      </c>
      <c r="P1185" t="n">
        <v>156.62</v>
      </c>
      <c r="Q1185" t="n">
        <v>197.82</v>
      </c>
      <c r="R1185" t="n">
        <v>42.38</v>
      </c>
      <c r="S1185" t="n">
        <v>25.4</v>
      </c>
      <c r="T1185" t="n">
        <v>7562.49</v>
      </c>
      <c r="U1185" t="n">
        <v>0.6</v>
      </c>
      <c r="V1185" t="n">
        <v>0.86</v>
      </c>
      <c r="W1185" t="n">
        <v>2.98</v>
      </c>
      <c r="X1185" t="n">
        <v>0.48</v>
      </c>
      <c r="Y1185" t="n">
        <v>1</v>
      </c>
      <c r="Z1185" t="n">
        <v>10</v>
      </c>
    </row>
    <row r="1186">
      <c r="A1186" t="n">
        <v>16</v>
      </c>
      <c r="B1186" t="n">
        <v>105</v>
      </c>
      <c r="C1186" t="inlineStr">
        <is>
          <t xml:space="preserve">CONCLUIDO	</t>
        </is>
      </c>
      <c r="D1186" t="n">
        <v>6.9459</v>
      </c>
      <c r="E1186" t="n">
        <v>14.4</v>
      </c>
      <c r="F1186" t="n">
        <v>10.86</v>
      </c>
      <c r="G1186" t="n">
        <v>27.15</v>
      </c>
      <c r="H1186" t="n">
        <v>0.42</v>
      </c>
      <c r="I1186" t="n">
        <v>24</v>
      </c>
      <c r="J1186" t="n">
        <v>210.38</v>
      </c>
      <c r="K1186" t="n">
        <v>55.27</v>
      </c>
      <c r="L1186" t="n">
        <v>5</v>
      </c>
      <c r="M1186" t="n">
        <v>22</v>
      </c>
      <c r="N1186" t="n">
        <v>45.11</v>
      </c>
      <c r="O1186" t="n">
        <v>26180.86</v>
      </c>
      <c r="P1186" t="n">
        <v>156.35</v>
      </c>
      <c r="Q1186" t="n">
        <v>197.78</v>
      </c>
      <c r="R1186" t="n">
        <v>42.12</v>
      </c>
      <c r="S1186" t="n">
        <v>25.4</v>
      </c>
      <c r="T1186" t="n">
        <v>7438.2</v>
      </c>
      <c r="U1186" t="n">
        <v>0.6</v>
      </c>
      <c r="V1186" t="n">
        <v>0.86</v>
      </c>
      <c r="W1186" t="n">
        <v>2.97</v>
      </c>
      <c r="X1186" t="n">
        <v>0.47</v>
      </c>
      <c r="Y1186" t="n">
        <v>1</v>
      </c>
      <c r="Z1186" t="n">
        <v>10</v>
      </c>
    </row>
    <row r="1187">
      <c r="A1187" t="n">
        <v>17</v>
      </c>
      <c r="B1187" t="n">
        <v>105</v>
      </c>
      <c r="C1187" t="inlineStr">
        <is>
          <t xml:space="preserve">CONCLUIDO	</t>
        </is>
      </c>
      <c r="D1187" t="n">
        <v>6.9807</v>
      </c>
      <c r="E1187" t="n">
        <v>14.33</v>
      </c>
      <c r="F1187" t="n">
        <v>10.83</v>
      </c>
      <c r="G1187" t="n">
        <v>28.25</v>
      </c>
      <c r="H1187" t="n">
        <v>0.44</v>
      </c>
      <c r="I1187" t="n">
        <v>23</v>
      </c>
      <c r="J1187" t="n">
        <v>210.78</v>
      </c>
      <c r="K1187" t="n">
        <v>55.27</v>
      </c>
      <c r="L1187" t="n">
        <v>5.25</v>
      </c>
      <c r="M1187" t="n">
        <v>21</v>
      </c>
      <c r="N1187" t="n">
        <v>45.26</v>
      </c>
      <c r="O1187" t="n">
        <v>26230.5</v>
      </c>
      <c r="P1187" t="n">
        <v>155.78</v>
      </c>
      <c r="Q1187" t="n">
        <v>197.77</v>
      </c>
      <c r="R1187" t="n">
        <v>40.94</v>
      </c>
      <c r="S1187" t="n">
        <v>25.4</v>
      </c>
      <c r="T1187" t="n">
        <v>6850.67</v>
      </c>
      <c r="U1187" t="n">
        <v>0.62</v>
      </c>
      <c r="V1187" t="n">
        <v>0.86</v>
      </c>
      <c r="W1187" t="n">
        <v>2.98</v>
      </c>
      <c r="X1187" t="n">
        <v>0.44</v>
      </c>
      <c r="Y1187" t="n">
        <v>1</v>
      </c>
      <c r="Z1187" t="n">
        <v>10</v>
      </c>
    </row>
    <row r="1188">
      <c r="A1188" t="n">
        <v>18</v>
      </c>
      <c r="B1188" t="n">
        <v>105</v>
      </c>
      <c r="C1188" t="inlineStr">
        <is>
          <t xml:space="preserve">CONCLUIDO	</t>
        </is>
      </c>
      <c r="D1188" t="n">
        <v>7.0066</v>
      </c>
      <c r="E1188" t="n">
        <v>14.27</v>
      </c>
      <c r="F1188" t="n">
        <v>10.82</v>
      </c>
      <c r="G1188" t="n">
        <v>29.5</v>
      </c>
      <c r="H1188" t="n">
        <v>0.46</v>
      </c>
      <c r="I1188" t="n">
        <v>22</v>
      </c>
      <c r="J1188" t="n">
        <v>211.18</v>
      </c>
      <c r="K1188" t="n">
        <v>55.27</v>
      </c>
      <c r="L1188" t="n">
        <v>5.5</v>
      </c>
      <c r="M1188" t="n">
        <v>20</v>
      </c>
      <c r="N1188" t="n">
        <v>45.41</v>
      </c>
      <c r="O1188" t="n">
        <v>26280.2</v>
      </c>
      <c r="P1188" t="n">
        <v>155.53</v>
      </c>
      <c r="Q1188" t="n">
        <v>197.83</v>
      </c>
      <c r="R1188" t="n">
        <v>40.47</v>
      </c>
      <c r="S1188" t="n">
        <v>25.4</v>
      </c>
      <c r="T1188" t="n">
        <v>6619.84</v>
      </c>
      <c r="U1188" t="n">
        <v>0.63</v>
      </c>
      <c r="V1188" t="n">
        <v>0.86</v>
      </c>
      <c r="W1188" t="n">
        <v>2.98</v>
      </c>
      <c r="X1188" t="n">
        <v>0.42</v>
      </c>
      <c r="Y1188" t="n">
        <v>1</v>
      </c>
      <c r="Z1188" t="n">
        <v>10</v>
      </c>
    </row>
    <row r="1189">
      <c r="A1189" t="n">
        <v>19</v>
      </c>
      <c r="B1189" t="n">
        <v>105</v>
      </c>
      <c r="C1189" t="inlineStr">
        <is>
          <t xml:space="preserve">CONCLUIDO	</t>
        </is>
      </c>
      <c r="D1189" t="n">
        <v>7.0406</v>
      </c>
      <c r="E1189" t="n">
        <v>14.2</v>
      </c>
      <c r="F1189" t="n">
        <v>10.79</v>
      </c>
      <c r="G1189" t="n">
        <v>30.82</v>
      </c>
      <c r="H1189" t="n">
        <v>0.48</v>
      </c>
      <c r="I1189" t="n">
        <v>21</v>
      </c>
      <c r="J1189" t="n">
        <v>211.59</v>
      </c>
      <c r="K1189" t="n">
        <v>55.27</v>
      </c>
      <c r="L1189" t="n">
        <v>5.75</v>
      </c>
      <c r="M1189" t="n">
        <v>19</v>
      </c>
      <c r="N1189" t="n">
        <v>45.57</v>
      </c>
      <c r="O1189" t="n">
        <v>26329.94</v>
      </c>
      <c r="P1189" t="n">
        <v>154.99</v>
      </c>
      <c r="Q1189" t="n">
        <v>197.77</v>
      </c>
      <c r="R1189" t="n">
        <v>39.69</v>
      </c>
      <c r="S1189" t="n">
        <v>25.4</v>
      </c>
      <c r="T1189" t="n">
        <v>6235.63</v>
      </c>
      <c r="U1189" t="n">
        <v>0.64</v>
      </c>
      <c r="V1189" t="n">
        <v>0.86</v>
      </c>
      <c r="W1189" t="n">
        <v>2.97</v>
      </c>
      <c r="X1189" t="n">
        <v>0.4</v>
      </c>
      <c r="Y1189" t="n">
        <v>1</v>
      </c>
      <c r="Z1189" t="n">
        <v>10</v>
      </c>
    </row>
    <row r="1190">
      <c r="A1190" t="n">
        <v>20</v>
      </c>
      <c r="B1190" t="n">
        <v>105</v>
      </c>
      <c r="C1190" t="inlineStr">
        <is>
          <t xml:space="preserve">CONCLUIDO	</t>
        </is>
      </c>
      <c r="D1190" t="n">
        <v>7.0757</v>
      </c>
      <c r="E1190" t="n">
        <v>14.13</v>
      </c>
      <c r="F1190" t="n">
        <v>10.76</v>
      </c>
      <c r="G1190" t="n">
        <v>32.27</v>
      </c>
      <c r="H1190" t="n">
        <v>0.5</v>
      </c>
      <c r="I1190" t="n">
        <v>20</v>
      </c>
      <c r="J1190" t="n">
        <v>211.99</v>
      </c>
      <c r="K1190" t="n">
        <v>55.27</v>
      </c>
      <c r="L1190" t="n">
        <v>6</v>
      </c>
      <c r="M1190" t="n">
        <v>18</v>
      </c>
      <c r="N1190" t="n">
        <v>45.72</v>
      </c>
      <c r="O1190" t="n">
        <v>26379.74</v>
      </c>
      <c r="P1190" t="n">
        <v>154.51</v>
      </c>
      <c r="Q1190" t="n">
        <v>197.79</v>
      </c>
      <c r="R1190" t="n">
        <v>38.74</v>
      </c>
      <c r="S1190" t="n">
        <v>25.4</v>
      </c>
      <c r="T1190" t="n">
        <v>5763.61</v>
      </c>
      <c r="U1190" t="n">
        <v>0.66</v>
      </c>
      <c r="V1190" t="n">
        <v>0.87</v>
      </c>
      <c r="W1190" t="n">
        <v>2.97</v>
      </c>
      <c r="X1190" t="n">
        <v>0.37</v>
      </c>
      <c r="Y1190" t="n">
        <v>1</v>
      </c>
      <c r="Z1190" t="n">
        <v>10</v>
      </c>
    </row>
    <row r="1191">
      <c r="A1191" t="n">
        <v>21</v>
      </c>
      <c r="B1191" t="n">
        <v>105</v>
      </c>
      <c r="C1191" t="inlineStr">
        <is>
          <t xml:space="preserve">CONCLUIDO	</t>
        </is>
      </c>
      <c r="D1191" t="n">
        <v>7.1017</v>
      </c>
      <c r="E1191" t="n">
        <v>14.08</v>
      </c>
      <c r="F1191" t="n">
        <v>10.75</v>
      </c>
      <c r="G1191" t="n">
        <v>33.93</v>
      </c>
      <c r="H1191" t="n">
        <v>0.52</v>
      </c>
      <c r="I1191" t="n">
        <v>19</v>
      </c>
      <c r="J1191" t="n">
        <v>212.4</v>
      </c>
      <c r="K1191" t="n">
        <v>55.27</v>
      </c>
      <c r="L1191" t="n">
        <v>6.25</v>
      </c>
      <c r="M1191" t="n">
        <v>17</v>
      </c>
      <c r="N1191" t="n">
        <v>45.87</v>
      </c>
      <c r="O1191" t="n">
        <v>26429.59</v>
      </c>
      <c r="P1191" t="n">
        <v>154.3</v>
      </c>
      <c r="Q1191" t="n">
        <v>197.83</v>
      </c>
      <c r="R1191" t="n">
        <v>38.43</v>
      </c>
      <c r="S1191" t="n">
        <v>25.4</v>
      </c>
      <c r="T1191" t="n">
        <v>5615.83</v>
      </c>
      <c r="U1191" t="n">
        <v>0.66</v>
      </c>
      <c r="V1191" t="n">
        <v>0.87</v>
      </c>
      <c r="W1191" t="n">
        <v>2.97</v>
      </c>
      <c r="X1191" t="n">
        <v>0.35</v>
      </c>
      <c r="Y1191" t="n">
        <v>1</v>
      </c>
      <c r="Z1191" t="n">
        <v>10</v>
      </c>
    </row>
    <row r="1192">
      <c r="A1192" t="n">
        <v>22</v>
      </c>
      <c r="B1192" t="n">
        <v>105</v>
      </c>
      <c r="C1192" t="inlineStr">
        <is>
          <t xml:space="preserve">CONCLUIDO	</t>
        </is>
      </c>
      <c r="D1192" t="n">
        <v>7.1339</v>
      </c>
      <c r="E1192" t="n">
        <v>14.02</v>
      </c>
      <c r="F1192" t="n">
        <v>10.72</v>
      </c>
      <c r="G1192" t="n">
        <v>35.74</v>
      </c>
      <c r="H1192" t="n">
        <v>0.54</v>
      </c>
      <c r="I1192" t="n">
        <v>18</v>
      </c>
      <c r="J1192" t="n">
        <v>212.8</v>
      </c>
      <c r="K1192" t="n">
        <v>55.27</v>
      </c>
      <c r="L1192" t="n">
        <v>6.5</v>
      </c>
      <c r="M1192" t="n">
        <v>16</v>
      </c>
      <c r="N1192" t="n">
        <v>46.03</v>
      </c>
      <c r="O1192" t="n">
        <v>26479.5</v>
      </c>
      <c r="P1192" t="n">
        <v>153.75</v>
      </c>
      <c r="Q1192" t="n">
        <v>197.76</v>
      </c>
      <c r="R1192" t="n">
        <v>37.79</v>
      </c>
      <c r="S1192" t="n">
        <v>25.4</v>
      </c>
      <c r="T1192" t="n">
        <v>5299.5</v>
      </c>
      <c r="U1192" t="n">
        <v>0.67</v>
      </c>
      <c r="V1192" t="n">
        <v>0.87</v>
      </c>
      <c r="W1192" t="n">
        <v>2.96</v>
      </c>
      <c r="X1192" t="n">
        <v>0.33</v>
      </c>
      <c r="Y1192" t="n">
        <v>1</v>
      </c>
      <c r="Z1192" t="n">
        <v>10</v>
      </c>
    </row>
    <row r="1193">
      <c r="A1193" t="n">
        <v>23</v>
      </c>
      <c r="B1193" t="n">
        <v>105</v>
      </c>
      <c r="C1193" t="inlineStr">
        <is>
          <t xml:space="preserve">CONCLUIDO	</t>
        </is>
      </c>
      <c r="D1193" t="n">
        <v>7.1317</v>
      </c>
      <c r="E1193" t="n">
        <v>14.02</v>
      </c>
      <c r="F1193" t="n">
        <v>10.73</v>
      </c>
      <c r="G1193" t="n">
        <v>35.76</v>
      </c>
      <c r="H1193" t="n">
        <v>0.5600000000000001</v>
      </c>
      <c r="I1193" t="n">
        <v>18</v>
      </c>
      <c r="J1193" t="n">
        <v>213.21</v>
      </c>
      <c r="K1193" t="n">
        <v>55.27</v>
      </c>
      <c r="L1193" t="n">
        <v>6.75</v>
      </c>
      <c r="M1193" t="n">
        <v>16</v>
      </c>
      <c r="N1193" t="n">
        <v>46.18</v>
      </c>
      <c r="O1193" t="n">
        <v>26529.46</v>
      </c>
      <c r="P1193" t="n">
        <v>153.86</v>
      </c>
      <c r="Q1193" t="n">
        <v>197.83</v>
      </c>
      <c r="R1193" t="n">
        <v>37.82</v>
      </c>
      <c r="S1193" t="n">
        <v>25.4</v>
      </c>
      <c r="T1193" t="n">
        <v>5316.26</v>
      </c>
      <c r="U1193" t="n">
        <v>0.67</v>
      </c>
      <c r="V1193" t="n">
        <v>0.87</v>
      </c>
      <c r="W1193" t="n">
        <v>2.97</v>
      </c>
      <c r="X1193" t="n">
        <v>0.34</v>
      </c>
      <c r="Y1193" t="n">
        <v>1</v>
      </c>
      <c r="Z1193" t="n">
        <v>10</v>
      </c>
    </row>
    <row r="1194">
      <c r="A1194" t="n">
        <v>24</v>
      </c>
      <c r="B1194" t="n">
        <v>105</v>
      </c>
      <c r="C1194" t="inlineStr">
        <is>
          <t xml:space="preserve">CONCLUIDO	</t>
        </is>
      </c>
      <c r="D1194" t="n">
        <v>7.1508</v>
      </c>
      <c r="E1194" t="n">
        <v>13.98</v>
      </c>
      <c r="F1194" t="n">
        <v>10.73</v>
      </c>
      <c r="G1194" t="n">
        <v>37.87</v>
      </c>
      <c r="H1194" t="n">
        <v>0.58</v>
      </c>
      <c r="I1194" t="n">
        <v>17</v>
      </c>
      <c r="J1194" t="n">
        <v>213.61</v>
      </c>
      <c r="K1194" t="n">
        <v>55.27</v>
      </c>
      <c r="L1194" t="n">
        <v>7</v>
      </c>
      <c r="M1194" t="n">
        <v>15</v>
      </c>
      <c r="N1194" t="n">
        <v>46.34</v>
      </c>
      <c r="O1194" t="n">
        <v>26579.47</v>
      </c>
      <c r="P1194" t="n">
        <v>153.65</v>
      </c>
      <c r="Q1194" t="n">
        <v>197.86</v>
      </c>
      <c r="R1194" t="n">
        <v>37.87</v>
      </c>
      <c r="S1194" t="n">
        <v>25.4</v>
      </c>
      <c r="T1194" t="n">
        <v>5346.63</v>
      </c>
      <c r="U1194" t="n">
        <v>0.67</v>
      </c>
      <c r="V1194" t="n">
        <v>0.87</v>
      </c>
      <c r="W1194" t="n">
        <v>2.97</v>
      </c>
      <c r="X1194" t="n">
        <v>0.34</v>
      </c>
      <c r="Y1194" t="n">
        <v>1</v>
      </c>
      <c r="Z1194" t="n">
        <v>10</v>
      </c>
    </row>
    <row r="1195">
      <c r="A1195" t="n">
        <v>25</v>
      </c>
      <c r="B1195" t="n">
        <v>105</v>
      </c>
      <c r="C1195" t="inlineStr">
        <is>
          <t xml:space="preserve">CONCLUIDO	</t>
        </is>
      </c>
      <c r="D1195" t="n">
        <v>7.1593</v>
      </c>
      <c r="E1195" t="n">
        <v>13.97</v>
      </c>
      <c r="F1195" t="n">
        <v>10.71</v>
      </c>
      <c r="G1195" t="n">
        <v>37.81</v>
      </c>
      <c r="H1195" t="n">
        <v>0.6</v>
      </c>
      <c r="I1195" t="n">
        <v>17</v>
      </c>
      <c r="J1195" t="n">
        <v>214.02</v>
      </c>
      <c r="K1195" t="n">
        <v>55.27</v>
      </c>
      <c r="L1195" t="n">
        <v>7.25</v>
      </c>
      <c r="M1195" t="n">
        <v>15</v>
      </c>
      <c r="N1195" t="n">
        <v>46.49</v>
      </c>
      <c r="O1195" t="n">
        <v>26629.54</v>
      </c>
      <c r="P1195" t="n">
        <v>153.45</v>
      </c>
      <c r="Q1195" t="n">
        <v>197.75</v>
      </c>
      <c r="R1195" t="n">
        <v>37.67</v>
      </c>
      <c r="S1195" t="n">
        <v>25.4</v>
      </c>
      <c r="T1195" t="n">
        <v>5247.23</v>
      </c>
      <c r="U1195" t="n">
        <v>0.67</v>
      </c>
      <c r="V1195" t="n">
        <v>0.87</v>
      </c>
      <c r="W1195" t="n">
        <v>2.96</v>
      </c>
      <c r="X1195" t="n">
        <v>0.32</v>
      </c>
      <c r="Y1195" t="n">
        <v>1</v>
      </c>
      <c r="Z1195" t="n">
        <v>10</v>
      </c>
    </row>
    <row r="1196">
      <c r="A1196" t="n">
        <v>26</v>
      </c>
      <c r="B1196" t="n">
        <v>105</v>
      </c>
      <c r="C1196" t="inlineStr">
        <is>
          <t xml:space="preserve">CONCLUIDO	</t>
        </is>
      </c>
      <c r="D1196" t="n">
        <v>7.1911</v>
      </c>
      <c r="E1196" t="n">
        <v>13.91</v>
      </c>
      <c r="F1196" t="n">
        <v>10.69</v>
      </c>
      <c r="G1196" t="n">
        <v>40.1</v>
      </c>
      <c r="H1196" t="n">
        <v>0.62</v>
      </c>
      <c r="I1196" t="n">
        <v>16</v>
      </c>
      <c r="J1196" t="n">
        <v>214.42</v>
      </c>
      <c r="K1196" t="n">
        <v>55.27</v>
      </c>
      <c r="L1196" t="n">
        <v>7.5</v>
      </c>
      <c r="M1196" t="n">
        <v>14</v>
      </c>
      <c r="N1196" t="n">
        <v>46.65</v>
      </c>
      <c r="O1196" t="n">
        <v>26679.66</v>
      </c>
      <c r="P1196" t="n">
        <v>153.11</v>
      </c>
      <c r="Q1196" t="n">
        <v>197.81</v>
      </c>
      <c r="R1196" t="n">
        <v>36.67</v>
      </c>
      <c r="S1196" t="n">
        <v>25.4</v>
      </c>
      <c r="T1196" t="n">
        <v>4750</v>
      </c>
      <c r="U1196" t="n">
        <v>0.6899999999999999</v>
      </c>
      <c r="V1196" t="n">
        <v>0.87</v>
      </c>
      <c r="W1196" t="n">
        <v>2.97</v>
      </c>
      <c r="X1196" t="n">
        <v>0.3</v>
      </c>
      <c r="Y1196" t="n">
        <v>1</v>
      </c>
      <c r="Z1196" t="n">
        <v>10</v>
      </c>
    </row>
    <row r="1197">
      <c r="A1197" t="n">
        <v>27</v>
      </c>
      <c r="B1197" t="n">
        <v>105</v>
      </c>
      <c r="C1197" t="inlineStr">
        <is>
          <t xml:space="preserve">CONCLUIDO	</t>
        </is>
      </c>
      <c r="D1197" t="n">
        <v>7.1922</v>
      </c>
      <c r="E1197" t="n">
        <v>13.9</v>
      </c>
      <c r="F1197" t="n">
        <v>10.69</v>
      </c>
      <c r="G1197" t="n">
        <v>40.09</v>
      </c>
      <c r="H1197" t="n">
        <v>0.64</v>
      </c>
      <c r="I1197" t="n">
        <v>16</v>
      </c>
      <c r="J1197" t="n">
        <v>214.83</v>
      </c>
      <c r="K1197" t="n">
        <v>55.27</v>
      </c>
      <c r="L1197" t="n">
        <v>7.75</v>
      </c>
      <c r="M1197" t="n">
        <v>14</v>
      </c>
      <c r="N1197" t="n">
        <v>46.81</v>
      </c>
      <c r="O1197" t="n">
        <v>26729.83</v>
      </c>
      <c r="P1197" t="n">
        <v>153</v>
      </c>
      <c r="Q1197" t="n">
        <v>197.8</v>
      </c>
      <c r="R1197" t="n">
        <v>36.69</v>
      </c>
      <c r="S1197" t="n">
        <v>25.4</v>
      </c>
      <c r="T1197" t="n">
        <v>4762.1</v>
      </c>
      <c r="U1197" t="n">
        <v>0.6899999999999999</v>
      </c>
      <c r="V1197" t="n">
        <v>0.87</v>
      </c>
      <c r="W1197" t="n">
        <v>2.96</v>
      </c>
      <c r="X1197" t="n">
        <v>0.3</v>
      </c>
      <c r="Y1197" t="n">
        <v>1</v>
      </c>
      <c r="Z1197" t="n">
        <v>10</v>
      </c>
    </row>
    <row r="1198">
      <c r="A1198" t="n">
        <v>28</v>
      </c>
      <c r="B1198" t="n">
        <v>105</v>
      </c>
      <c r="C1198" t="inlineStr">
        <is>
          <t xml:space="preserve">CONCLUIDO	</t>
        </is>
      </c>
      <c r="D1198" t="n">
        <v>7.222</v>
      </c>
      <c r="E1198" t="n">
        <v>13.85</v>
      </c>
      <c r="F1198" t="n">
        <v>10.67</v>
      </c>
      <c r="G1198" t="n">
        <v>42.69</v>
      </c>
      <c r="H1198" t="n">
        <v>0.66</v>
      </c>
      <c r="I1198" t="n">
        <v>15</v>
      </c>
      <c r="J1198" t="n">
        <v>215.24</v>
      </c>
      <c r="K1198" t="n">
        <v>55.27</v>
      </c>
      <c r="L1198" t="n">
        <v>8</v>
      </c>
      <c r="M1198" t="n">
        <v>13</v>
      </c>
      <c r="N1198" t="n">
        <v>46.97</v>
      </c>
      <c r="O1198" t="n">
        <v>26780.06</v>
      </c>
      <c r="P1198" t="n">
        <v>152.71</v>
      </c>
      <c r="Q1198" t="n">
        <v>197.77</v>
      </c>
      <c r="R1198" t="n">
        <v>36.21</v>
      </c>
      <c r="S1198" t="n">
        <v>25.4</v>
      </c>
      <c r="T1198" t="n">
        <v>4523.88</v>
      </c>
      <c r="U1198" t="n">
        <v>0.7</v>
      </c>
      <c r="V1198" t="n">
        <v>0.87</v>
      </c>
      <c r="W1198" t="n">
        <v>2.96</v>
      </c>
      <c r="X1198" t="n">
        <v>0.28</v>
      </c>
      <c r="Y1198" t="n">
        <v>1</v>
      </c>
      <c r="Z1198" t="n">
        <v>10</v>
      </c>
    </row>
    <row r="1199">
      <c r="A1199" t="n">
        <v>29</v>
      </c>
      <c r="B1199" t="n">
        <v>105</v>
      </c>
      <c r="C1199" t="inlineStr">
        <is>
          <t xml:space="preserve">CONCLUIDO	</t>
        </is>
      </c>
      <c r="D1199" t="n">
        <v>7.2266</v>
      </c>
      <c r="E1199" t="n">
        <v>13.84</v>
      </c>
      <c r="F1199" t="n">
        <v>10.66</v>
      </c>
      <c r="G1199" t="n">
        <v>42.66</v>
      </c>
      <c r="H1199" t="n">
        <v>0.68</v>
      </c>
      <c r="I1199" t="n">
        <v>15</v>
      </c>
      <c r="J1199" t="n">
        <v>215.65</v>
      </c>
      <c r="K1199" t="n">
        <v>55.27</v>
      </c>
      <c r="L1199" t="n">
        <v>8.25</v>
      </c>
      <c r="M1199" t="n">
        <v>13</v>
      </c>
      <c r="N1199" t="n">
        <v>47.12</v>
      </c>
      <c r="O1199" t="n">
        <v>26830.34</v>
      </c>
      <c r="P1199" t="n">
        <v>152.41</v>
      </c>
      <c r="Q1199" t="n">
        <v>197.8</v>
      </c>
      <c r="R1199" t="n">
        <v>35.93</v>
      </c>
      <c r="S1199" t="n">
        <v>25.4</v>
      </c>
      <c r="T1199" t="n">
        <v>4384.58</v>
      </c>
      <c r="U1199" t="n">
        <v>0.71</v>
      </c>
      <c r="V1199" t="n">
        <v>0.87</v>
      </c>
      <c r="W1199" t="n">
        <v>2.96</v>
      </c>
      <c r="X1199" t="n">
        <v>0.27</v>
      </c>
      <c r="Y1199" t="n">
        <v>1</v>
      </c>
      <c r="Z1199" t="n">
        <v>10</v>
      </c>
    </row>
    <row r="1200">
      <c r="A1200" t="n">
        <v>30</v>
      </c>
      <c r="B1200" t="n">
        <v>105</v>
      </c>
      <c r="C1200" t="inlineStr">
        <is>
          <t xml:space="preserve">CONCLUIDO	</t>
        </is>
      </c>
      <c r="D1200" t="n">
        <v>7.2572</v>
      </c>
      <c r="E1200" t="n">
        <v>13.78</v>
      </c>
      <c r="F1200" t="n">
        <v>10.65</v>
      </c>
      <c r="G1200" t="n">
        <v>45.63</v>
      </c>
      <c r="H1200" t="n">
        <v>0.7</v>
      </c>
      <c r="I1200" t="n">
        <v>14</v>
      </c>
      <c r="J1200" t="n">
        <v>216.05</v>
      </c>
      <c r="K1200" t="n">
        <v>55.27</v>
      </c>
      <c r="L1200" t="n">
        <v>8.5</v>
      </c>
      <c r="M1200" t="n">
        <v>12</v>
      </c>
      <c r="N1200" t="n">
        <v>47.28</v>
      </c>
      <c r="O1200" t="n">
        <v>26880.68</v>
      </c>
      <c r="P1200" t="n">
        <v>152.11</v>
      </c>
      <c r="Q1200" t="n">
        <v>197.81</v>
      </c>
      <c r="R1200" t="n">
        <v>35.37</v>
      </c>
      <c r="S1200" t="n">
        <v>25.4</v>
      </c>
      <c r="T1200" t="n">
        <v>4111.79</v>
      </c>
      <c r="U1200" t="n">
        <v>0.72</v>
      </c>
      <c r="V1200" t="n">
        <v>0.87</v>
      </c>
      <c r="W1200" t="n">
        <v>2.96</v>
      </c>
      <c r="X1200" t="n">
        <v>0.26</v>
      </c>
      <c r="Y1200" t="n">
        <v>1</v>
      </c>
      <c r="Z1200" t="n">
        <v>10</v>
      </c>
    </row>
    <row r="1201">
      <c r="A1201" t="n">
        <v>31</v>
      </c>
      <c r="B1201" t="n">
        <v>105</v>
      </c>
      <c r="C1201" t="inlineStr">
        <is>
          <t xml:space="preserve">CONCLUIDO	</t>
        </is>
      </c>
      <c r="D1201" t="n">
        <v>7.2532</v>
      </c>
      <c r="E1201" t="n">
        <v>13.79</v>
      </c>
      <c r="F1201" t="n">
        <v>10.65</v>
      </c>
      <c r="G1201" t="n">
        <v>45.66</v>
      </c>
      <c r="H1201" t="n">
        <v>0.72</v>
      </c>
      <c r="I1201" t="n">
        <v>14</v>
      </c>
      <c r="J1201" t="n">
        <v>216.46</v>
      </c>
      <c r="K1201" t="n">
        <v>55.27</v>
      </c>
      <c r="L1201" t="n">
        <v>8.75</v>
      </c>
      <c r="M1201" t="n">
        <v>12</v>
      </c>
      <c r="N1201" t="n">
        <v>47.44</v>
      </c>
      <c r="O1201" t="n">
        <v>26931.07</v>
      </c>
      <c r="P1201" t="n">
        <v>152.16</v>
      </c>
      <c r="Q1201" t="n">
        <v>197.81</v>
      </c>
      <c r="R1201" t="n">
        <v>35.52</v>
      </c>
      <c r="S1201" t="n">
        <v>25.4</v>
      </c>
      <c r="T1201" t="n">
        <v>4188.44</v>
      </c>
      <c r="U1201" t="n">
        <v>0.71</v>
      </c>
      <c r="V1201" t="n">
        <v>0.87</v>
      </c>
      <c r="W1201" t="n">
        <v>2.96</v>
      </c>
      <c r="X1201" t="n">
        <v>0.26</v>
      </c>
      <c r="Y1201" t="n">
        <v>1</v>
      </c>
      <c r="Z1201" t="n">
        <v>10</v>
      </c>
    </row>
    <row r="1202">
      <c r="A1202" t="n">
        <v>32</v>
      </c>
      <c r="B1202" t="n">
        <v>105</v>
      </c>
      <c r="C1202" t="inlineStr">
        <is>
          <t xml:space="preserve">CONCLUIDO	</t>
        </is>
      </c>
      <c r="D1202" t="n">
        <v>7.25</v>
      </c>
      <c r="E1202" t="n">
        <v>13.79</v>
      </c>
      <c r="F1202" t="n">
        <v>10.66</v>
      </c>
      <c r="G1202" t="n">
        <v>45.69</v>
      </c>
      <c r="H1202" t="n">
        <v>0.74</v>
      </c>
      <c r="I1202" t="n">
        <v>14</v>
      </c>
      <c r="J1202" t="n">
        <v>216.87</v>
      </c>
      <c r="K1202" t="n">
        <v>55.27</v>
      </c>
      <c r="L1202" t="n">
        <v>9</v>
      </c>
      <c r="M1202" t="n">
        <v>12</v>
      </c>
      <c r="N1202" t="n">
        <v>47.6</v>
      </c>
      <c r="O1202" t="n">
        <v>26981.51</v>
      </c>
      <c r="P1202" t="n">
        <v>151.97</v>
      </c>
      <c r="Q1202" t="n">
        <v>197.75</v>
      </c>
      <c r="R1202" t="n">
        <v>35.84</v>
      </c>
      <c r="S1202" t="n">
        <v>25.4</v>
      </c>
      <c r="T1202" t="n">
        <v>4347.5</v>
      </c>
      <c r="U1202" t="n">
        <v>0.71</v>
      </c>
      <c r="V1202" t="n">
        <v>0.87</v>
      </c>
      <c r="W1202" t="n">
        <v>2.96</v>
      </c>
      <c r="X1202" t="n">
        <v>0.27</v>
      </c>
      <c r="Y1202" t="n">
        <v>1</v>
      </c>
      <c r="Z1202" t="n">
        <v>10</v>
      </c>
    </row>
    <row r="1203">
      <c r="A1203" t="n">
        <v>33</v>
      </c>
      <c r="B1203" t="n">
        <v>105</v>
      </c>
      <c r="C1203" t="inlineStr">
        <is>
          <t xml:space="preserve">CONCLUIDO	</t>
        </is>
      </c>
      <c r="D1203" t="n">
        <v>7.2841</v>
      </c>
      <c r="E1203" t="n">
        <v>13.73</v>
      </c>
      <c r="F1203" t="n">
        <v>10.64</v>
      </c>
      <c r="G1203" t="n">
        <v>49.09</v>
      </c>
      <c r="H1203" t="n">
        <v>0.76</v>
      </c>
      <c r="I1203" t="n">
        <v>13</v>
      </c>
      <c r="J1203" t="n">
        <v>217.28</v>
      </c>
      <c r="K1203" t="n">
        <v>55.27</v>
      </c>
      <c r="L1203" t="n">
        <v>9.25</v>
      </c>
      <c r="M1203" t="n">
        <v>11</v>
      </c>
      <c r="N1203" t="n">
        <v>47.76</v>
      </c>
      <c r="O1203" t="n">
        <v>27032.02</v>
      </c>
      <c r="P1203" t="n">
        <v>151.85</v>
      </c>
      <c r="Q1203" t="n">
        <v>197.78</v>
      </c>
      <c r="R1203" t="n">
        <v>35.12</v>
      </c>
      <c r="S1203" t="n">
        <v>25.4</v>
      </c>
      <c r="T1203" t="n">
        <v>3990.93</v>
      </c>
      <c r="U1203" t="n">
        <v>0.72</v>
      </c>
      <c r="V1203" t="n">
        <v>0.87</v>
      </c>
      <c r="W1203" t="n">
        <v>2.96</v>
      </c>
      <c r="X1203" t="n">
        <v>0.25</v>
      </c>
      <c r="Y1203" t="n">
        <v>1</v>
      </c>
      <c r="Z1203" t="n">
        <v>10</v>
      </c>
    </row>
    <row r="1204">
      <c r="A1204" t="n">
        <v>34</v>
      </c>
      <c r="B1204" t="n">
        <v>105</v>
      </c>
      <c r="C1204" t="inlineStr">
        <is>
          <t xml:space="preserve">CONCLUIDO	</t>
        </is>
      </c>
      <c r="D1204" t="n">
        <v>7.2928</v>
      </c>
      <c r="E1204" t="n">
        <v>13.71</v>
      </c>
      <c r="F1204" t="n">
        <v>10.62</v>
      </c>
      <c r="G1204" t="n">
        <v>49.02</v>
      </c>
      <c r="H1204" t="n">
        <v>0.78</v>
      </c>
      <c r="I1204" t="n">
        <v>13</v>
      </c>
      <c r="J1204" t="n">
        <v>217.69</v>
      </c>
      <c r="K1204" t="n">
        <v>55.27</v>
      </c>
      <c r="L1204" t="n">
        <v>9.5</v>
      </c>
      <c r="M1204" t="n">
        <v>11</v>
      </c>
      <c r="N1204" t="n">
        <v>47.92</v>
      </c>
      <c r="O1204" t="n">
        <v>27082.57</v>
      </c>
      <c r="P1204" t="n">
        <v>151.5</v>
      </c>
      <c r="Q1204" t="n">
        <v>197.77</v>
      </c>
      <c r="R1204" t="n">
        <v>34.56</v>
      </c>
      <c r="S1204" t="n">
        <v>25.4</v>
      </c>
      <c r="T1204" t="n">
        <v>3709.67</v>
      </c>
      <c r="U1204" t="n">
        <v>0.73</v>
      </c>
      <c r="V1204" t="n">
        <v>0.88</v>
      </c>
      <c r="W1204" t="n">
        <v>2.96</v>
      </c>
      <c r="X1204" t="n">
        <v>0.23</v>
      </c>
      <c r="Y1204" t="n">
        <v>1</v>
      </c>
      <c r="Z1204" t="n">
        <v>10</v>
      </c>
    </row>
    <row r="1205">
      <c r="A1205" t="n">
        <v>35</v>
      </c>
      <c r="B1205" t="n">
        <v>105</v>
      </c>
      <c r="C1205" t="inlineStr">
        <is>
          <t xml:space="preserve">CONCLUIDO	</t>
        </is>
      </c>
      <c r="D1205" t="n">
        <v>7.2898</v>
      </c>
      <c r="E1205" t="n">
        <v>13.72</v>
      </c>
      <c r="F1205" t="n">
        <v>10.63</v>
      </c>
      <c r="G1205" t="n">
        <v>49.04</v>
      </c>
      <c r="H1205" t="n">
        <v>0.79</v>
      </c>
      <c r="I1205" t="n">
        <v>13</v>
      </c>
      <c r="J1205" t="n">
        <v>218.1</v>
      </c>
      <c r="K1205" t="n">
        <v>55.27</v>
      </c>
      <c r="L1205" t="n">
        <v>9.75</v>
      </c>
      <c r="M1205" t="n">
        <v>11</v>
      </c>
      <c r="N1205" t="n">
        <v>48.08</v>
      </c>
      <c r="O1205" t="n">
        <v>27133.18</v>
      </c>
      <c r="P1205" t="n">
        <v>151.31</v>
      </c>
      <c r="Q1205" t="n">
        <v>197.79</v>
      </c>
      <c r="R1205" t="n">
        <v>34.72</v>
      </c>
      <c r="S1205" t="n">
        <v>25.4</v>
      </c>
      <c r="T1205" t="n">
        <v>3792.64</v>
      </c>
      <c r="U1205" t="n">
        <v>0.73</v>
      </c>
      <c r="V1205" t="n">
        <v>0.88</v>
      </c>
      <c r="W1205" t="n">
        <v>2.96</v>
      </c>
      <c r="X1205" t="n">
        <v>0.23</v>
      </c>
      <c r="Y1205" t="n">
        <v>1</v>
      </c>
      <c r="Z1205" t="n">
        <v>10</v>
      </c>
    </row>
    <row r="1206">
      <c r="A1206" t="n">
        <v>36</v>
      </c>
      <c r="B1206" t="n">
        <v>105</v>
      </c>
      <c r="C1206" t="inlineStr">
        <is>
          <t xml:space="preserve">CONCLUIDO	</t>
        </is>
      </c>
      <c r="D1206" t="n">
        <v>7.3214</v>
      </c>
      <c r="E1206" t="n">
        <v>13.66</v>
      </c>
      <c r="F1206" t="n">
        <v>10.61</v>
      </c>
      <c r="G1206" t="n">
        <v>53.04</v>
      </c>
      <c r="H1206" t="n">
        <v>0.8100000000000001</v>
      </c>
      <c r="I1206" t="n">
        <v>12</v>
      </c>
      <c r="J1206" t="n">
        <v>218.51</v>
      </c>
      <c r="K1206" t="n">
        <v>55.27</v>
      </c>
      <c r="L1206" t="n">
        <v>10</v>
      </c>
      <c r="M1206" t="n">
        <v>10</v>
      </c>
      <c r="N1206" t="n">
        <v>48.24</v>
      </c>
      <c r="O1206" t="n">
        <v>27183.85</v>
      </c>
      <c r="P1206" t="n">
        <v>151.04</v>
      </c>
      <c r="Q1206" t="n">
        <v>197.77</v>
      </c>
      <c r="R1206" t="n">
        <v>34.22</v>
      </c>
      <c r="S1206" t="n">
        <v>25.4</v>
      </c>
      <c r="T1206" t="n">
        <v>3545.68</v>
      </c>
      <c r="U1206" t="n">
        <v>0.74</v>
      </c>
      <c r="V1206" t="n">
        <v>0.88</v>
      </c>
      <c r="W1206" t="n">
        <v>2.96</v>
      </c>
      <c r="X1206" t="n">
        <v>0.22</v>
      </c>
      <c r="Y1206" t="n">
        <v>1</v>
      </c>
      <c r="Z1206" t="n">
        <v>10</v>
      </c>
    </row>
    <row r="1207">
      <c r="A1207" t="n">
        <v>37</v>
      </c>
      <c r="B1207" t="n">
        <v>105</v>
      </c>
      <c r="C1207" t="inlineStr">
        <is>
          <t xml:space="preserve">CONCLUIDO	</t>
        </is>
      </c>
      <c r="D1207" t="n">
        <v>7.3184</v>
      </c>
      <c r="E1207" t="n">
        <v>13.66</v>
      </c>
      <c r="F1207" t="n">
        <v>10.61</v>
      </c>
      <c r="G1207" t="n">
        <v>53.06</v>
      </c>
      <c r="H1207" t="n">
        <v>0.83</v>
      </c>
      <c r="I1207" t="n">
        <v>12</v>
      </c>
      <c r="J1207" t="n">
        <v>218.92</v>
      </c>
      <c r="K1207" t="n">
        <v>55.27</v>
      </c>
      <c r="L1207" t="n">
        <v>10.25</v>
      </c>
      <c r="M1207" t="n">
        <v>10</v>
      </c>
      <c r="N1207" t="n">
        <v>48.4</v>
      </c>
      <c r="O1207" t="n">
        <v>27234.57</v>
      </c>
      <c r="P1207" t="n">
        <v>151.07</v>
      </c>
      <c r="Q1207" t="n">
        <v>197.76</v>
      </c>
      <c r="R1207" t="n">
        <v>34.21</v>
      </c>
      <c r="S1207" t="n">
        <v>25.4</v>
      </c>
      <c r="T1207" t="n">
        <v>3539.43</v>
      </c>
      <c r="U1207" t="n">
        <v>0.74</v>
      </c>
      <c r="V1207" t="n">
        <v>0.88</v>
      </c>
      <c r="W1207" t="n">
        <v>2.96</v>
      </c>
      <c r="X1207" t="n">
        <v>0.22</v>
      </c>
      <c r="Y1207" t="n">
        <v>1</v>
      </c>
      <c r="Z1207" t="n">
        <v>10</v>
      </c>
    </row>
    <row r="1208">
      <c r="A1208" t="n">
        <v>38</v>
      </c>
      <c r="B1208" t="n">
        <v>105</v>
      </c>
      <c r="C1208" t="inlineStr">
        <is>
          <t xml:space="preserve">CONCLUIDO	</t>
        </is>
      </c>
      <c r="D1208" t="n">
        <v>7.3238</v>
      </c>
      <c r="E1208" t="n">
        <v>13.65</v>
      </c>
      <c r="F1208" t="n">
        <v>10.6</v>
      </c>
      <c r="G1208" t="n">
        <v>53.01</v>
      </c>
      <c r="H1208" t="n">
        <v>0.85</v>
      </c>
      <c r="I1208" t="n">
        <v>12</v>
      </c>
      <c r="J1208" t="n">
        <v>219.33</v>
      </c>
      <c r="K1208" t="n">
        <v>55.27</v>
      </c>
      <c r="L1208" t="n">
        <v>10.5</v>
      </c>
      <c r="M1208" t="n">
        <v>10</v>
      </c>
      <c r="N1208" t="n">
        <v>48.56</v>
      </c>
      <c r="O1208" t="n">
        <v>27285.35</v>
      </c>
      <c r="P1208" t="n">
        <v>150.67</v>
      </c>
      <c r="Q1208" t="n">
        <v>197.75</v>
      </c>
      <c r="R1208" t="n">
        <v>34.03</v>
      </c>
      <c r="S1208" t="n">
        <v>25.4</v>
      </c>
      <c r="T1208" t="n">
        <v>3448.9</v>
      </c>
      <c r="U1208" t="n">
        <v>0.75</v>
      </c>
      <c r="V1208" t="n">
        <v>0.88</v>
      </c>
      <c r="W1208" t="n">
        <v>2.96</v>
      </c>
      <c r="X1208" t="n">
        <v>0.21</v>
      </c>
      <c r="Y1208" t="n">
        <v>1</v>
      </c>
      <c r="Z1208" t="n">
        <v>10</v>
      </c>
    </row>
    <row r="1209">
      <c r="A1209" t="n">
        <v>39</v>
      </c>
      <c r="B1209" t="n">
        <v>105</v>
      </c>
      <c r="C1209" t="inlineStr">
        <is>
          <t xml:space="preserve">CONCLUIDO	</t>
        </is>
      </c>
      <c r="D1209" t="n">
        <v>7.3486</v>
      </c>
      <c r="E1209" t="n">
        <v>13.61</v>
      </c>
      <c r="F1209" t="n">
        <v>10.6</v>
      </c>
      <c r="G1209" t="n">
        <v>57.8</v>
      </c>
      <c r="H1209" t="n">
        <v>0.87</v>
      </c>
      <c r="I1209" t="n">
        <v>11</v>
      </c>
      <c r="J1209" t="n">
        <v>219.75</v>
      </c>
      <c r="K1209" t="n">
        <v>55.27</v>
      </c>
      <c r="L1209" t="n">
        <v>10.75</v>
      </c>
      <c r="M1209" t="n">
        <v>9</v>
      </c>
      <c r="N1209" t="n">
        <v>48.72</v>
      </c>
      <c r="O1209" t="n">
        <v>27336.19</v>
      </c>
      <c r="P1209" t="n">
        <v>150.32</v>
      </c>
      <c r="Q1209" t="n">
        <v>197.77</v>
      </c>
      <c r="R1209" t="n">
        <v>33.77</v>
      </c>
      <c r="S1209" t="n">
        <v>25.4</v>
      </c>
      <c r="T1209" t="n">
        <v>3323.64</v>
      </c>
      <c r="U1209" t="n">
        <v>0.75</v>
      </c>
      <c r="V1209" t="n">
        <v>0.88</v>
      </c>
      <c r="W1209" t="n">
        <v>2.96</v>
      </c>
      <c r="X1209" t="n">
        <v>0.21</v>
      </c>
      <c r="Y1209" t="n">
        <v>1</v>
      </c>
      <c r="Z1209" t="n">
        <v>10</v>
      </c>
    </row>
    <row r="1210">
      <c r="A1210" t="n">
        <v>40</v>
      </c>
      <c r="B1210" t="n">
        <v>105</v>
      </c>
      <c r="C1210" t="inlineStr">
        <is>
          <t xml:space="preserve">CONCLUIDO	</t>
        </is>
      </c>
      <c r="D1210" t="n">
        <v>7.3547</v>
      </c>
      <c r="E1210" t="n">
        <v>13.6</v>
      </c>
      <c r="F1210" t="n">
        <v>10.59</v>
      </c>
      <c r="G1210" t="n">
        <v>57.74</v>
      </c>
      <c r="H1210" t="n">
        <v>0.89</v>
      </c>
      <c r="I1210" t="n">
        <v>11</v>
      </c>
      <c r="J1210" t="n">
        <v>220.16</v>
      </c>
      <c r="K1210" t="n">
        <v>55.27</v>
      </c>
      <c r="L1210" t="n">
        <v>11</v>
      </c>
      <c r="M1210" t="n">
        <v>9</v>
      </c>
      <c r="N1210" t="n">
        <v>48.89</v>
      </c>
      <c r="O1210" t="n">
        <v>27387.08</v>
      </c>
      <c r="P1210" t="n">
        <v>150.28</v>
      </c>
      <c r="Q1210" t="n">
        <v>197.78</v>
      </c>
      <c r="R1210" t="n">
        <v>33.39</v>
      </c>
      <c r="S1210" t="n">
        <v>25.4</v>
      </c>
      <c r="T1210" t="n">
        <v>3133.94</v>
      </c>
      <c r="U1210" t="n">
        <v>0.76</v>
      </c>
      <c r="V1210" t="n">
        <v>0.88</v>
      </c>
      <c r="W1210" t="n">
        <v>2.96</v>
      </c>
      <c r="X1210" t="n">
        <v>0.2</v>
      </c>
      <c r="Y1210" t="n">
        <v>1</v>
      </c>
      <c r="Z1210" t="n">
        <v>10</v>
      </c>
    </row>
    <row r="1211">
      <c r="A1211" t="n">
        <v>41</v>
      </c>
      <c r="B1211" t="n">
        <v>105</v>
      </c>
      <c r="C1211" t="inlineStr">
        <is>
          <t xml:space="preserve">CONCLUIDO	</t>
        </is>
      </c>
      <c r="D1211" t="n">
        <v>7.3585</v>
      </c>
      <c r="E1211" t="n">
        <v>13.59</v>
      </c>
      <c r="F1211" t="n">
        <v>10.58</v>
      </c>
      <c r="G1211" t="n">
        <v>57.7</v>
      </c>
      <c r="H1211" t="n">
        <v>0.91</v>
      </c>
      <c r="I1211" t="n">
        <v>11</v>
      </c>
      <c r="J1211" t="n">
        <v>220.57</v>
      </c>
      <c r="K1211" t="n">
        <v>55.27</v>
      </c>
      <c r="L1211" t="n">
        <v>11.25</v>
      </c>
      <c r="M1211" t="n">
        <v>9</v>
      </c>
      <c r="N1211" t="n">
        <v>49.05</v>
      </c>
      <c r="O1211" t="n">
        <v>27438.03</v>
      </c>
      <c r="P1211" t="n">
        <v>150.07</v>
      </c>
      <c r="Q1211" t="n">
        <v>197.76</v>
      </c>
      <c r="R1211" t="n">
        <v>33.4</v>
      </c>
      <c r="S1211" t="n">
        <v>25.4</v>
      </c>
      <c r="T1211" t="n">
        <v>3142.22</v>
      </c>
      <c r="U1211" t="n">
        <v>0.76</v>
      </c>
      <c r="V1211" t="n">
        <v>0.88</v>
      </c>
      <c r="W1211" t="n">
        <v>2.95</v>
      </c>
      <c r="X1211" t="n">
        <v>0.19</v>
      </c>
      <c r="Y1211" t="n">
        <v>1</v>
      </c>
      <c r="Z1211" t="n">
        <v>10</v>
      </c>
    </row>
    <row r="1212">
      <c r="A1212" t="n">
        <v>42</v>
      </c>
      <c r="B1212" t="n">
        <v>105</v>
      </c>
      <c r="C1212" t="inlineStr">
        <is>
          <t xml:space="preserve">CONCLUIDO	</t>
        </is>
      </c>
      <c r="D1212" t="n">
        <v>7.3529</v>
      </c>
      <c r="E1212" t="n">
        <v>13.6</v>
      </c>
      <c r="F1212" t="n">
        <v>10.59</v>
      </c>
      <c r="G1212" t="n">
        <v>57.76</v>
      </c>
      <c r="H1212" t="n">
        <v>0.92</v>
      </c>
      <c r="I1212" t="n">
        <v>11</v>
      </c>
      <c r="J1212" t="n">
        <v>220.99</v>
      </c>
      <c r="K1212" t="n">
        <v>55.27</v>
      </c>
      <c r="L1212" t="n">
        <v>11.5</v>
      </c>
      <c r="M1212" t="n">
        <v>9</v>
      </c>
      <c r="N1212" t="n">
        <v>49.21</v>
      </c>
      <c r="O1212" t="n">
        <v>27489.03</v>
      </c>
      <c r="P1212" t="n">
        <v>150.41</v>
      </c>
      <c r="Q1212" t="n">
        <v>197.76</v>
      </c>
      <c r="R1212" t="n">
        <v>33.64</v>
      </c>
      <c r="S1212" t="n">
        <v>25.4</v>
      </c>
      <c r="T1212" t="n">
        <v>3261.66</v>
      </c>
      <c r="U1212" t="n">
        <v>0.75</v>
      </c>
      <c r="V1212" t="n">
        <v>0.88</v>
      </c>
      <c r="W1212" t="n">
        <v>2.95</v>
      </c>
      <c r="X1212" t="n">
        <v>0.2</v>
      </c>
      <c r="Y1212" t="n">
        <v>1</v>
      </c>
      <c r="Z1212" t="n">
        <v>10</v>
      </c>
    </row>
    <row r="1213">
      <c r="A1213" t="n">
        <v>43</v>
      </c>
      <c r="B1213" t="n">
        <v>105</v>
      </c>
      <c r="C1213" t="inlineStr">
        <is>
          <t xml:space="preserve">CONCLUIDO	</t>
        </is>
      </c>
      <c r="D1213" t="n">
        <v>7.3573</v>
      </c>
      <c r="E1213" t="n">
        <v>13.59</v>
      </c>
      <c r="F1213" t="n">
        <v>10.58</v>
      </c>
      <c r="G1213" t="n">
        <v>57.72</v>
      </c>
      <c r="H1213" t="n">
        <v>0.9399999999999999</v>
      </c>
      <c r="I1213" t="n">
        <v>11</v>
      </c>
      <c r="J1213" t="n">
        <v>221.4</v>
      </c>
      <c r="K1213" t="n">
        <v>55.27</v>
      </c>
      <c r="L1213" t="n">
        <v>11.75</v>
      </c>
      <c r="M1213" t="n">
        <v>9</v>
      </c>
      <c r="N1213" t="n">
        <v>49.38</v>
      </c>
      <c r="O1213" t="n">
        <v>27540.09</v>
      </c>
      <c r="P1213" t="n">
        <v>149.93</v>
      </c>
      <c r="Q1213" t="n">
        <v>197.8</v>
      </c>
      <c r="R1213" t="n">
        <v>33.24</v>
      </c>
      <c r="S1213" t="n">
        <v>25.4</v>
      </c>
      <c r="T1213" t="n">
        <v>3059.76</v>
      </c>
      <c r="U1213" t="n">
        <v>0.76</v>
      </c>
      <c r="V1213" t="n">
        <v>0.88</v>
      </c>
      <c r="W1213" t="n">
        <v>2.96</v>
      </c>
      <c r="X1213" t="n">
        <v>0.19</v>
      </c>
      <c r="Y1213" t="n">
        <v>1</v>
      </c>
      <c r="Z1213" t="n">
        <v>10</v>
      </c>
    </row>
    <row r="1214">
      <c r="A1214" t="n">
        <v>44</v>
      </c>
      <c r="B1214" t="n">
        <v>105</v>
      </c>
      <c r="C1214" t="inlineStr">
        <is>
          <t xml:space="preserve">CONCLUIDO	</t>
        </is>
      </c>
      <c r="D1214" t="n">
        <v>7.3886</v>
      </c>
      <c r="E1214" t="n">
        <v>13.53</v>
      </c>
      <c r="F1214" t="n">
        <v>10.56</v>
      </c>
      <c r="G1214" t="n">
        <v>63.38</v>
      </c>
      <c r="H1214" t="n">
        <v>0.96</v>
      </c>
      <c r="I1214" t="n">
        <v>10</v>
      </c>
      <c r="J1214" t="n">
        <v>221.81</v>
      </c>
      <c r="K1214" t="n">
        <v>55.27</v>
      </c>
      <c r="L1214" t="n">
        <v>12</v>
      </c>
      <c r="M1214" t="n">
        <v>8</v>
      </c>
      <c r="N1214" t="n">
        <v>49.54</v>
      </c>
      <c r="O1214" t="n">
        <v>27591.21</v>
      </c>
      <c r="P1214" t="n">
        <v>149.71</v>
      </c>
      <c r="Q1214" t="n">
        <v>197.8</v>
      </c>
      <c r="R1214" t="n">
        <v>32.75</v>
      </c>
      <c r="S1214" t="n">
        <v>25.4</v>
      </c>
      <c r="T1214" t="n">
        <v>2822.72</v>
      </c>
      <c r="U1214" t="n">
        <v>0.78</v>
      </c>
      <c r="V1214" t="n">
        <v>0.88</v>
      </c>
      <c r="W1214" t="n">
        <v>2.96</v>
      </c>
      <c r="X1214" t="n">
        <v>0.17</v>
      </c>
      <c r="Y1214" t="n">
        <v>1</v>
      </c>
      <c r="Z1214" t="n">
        <v>10</v>
      </c>
    </row>
    <row r="1215">
      <c r="A1215" t="n">
        <v>45</v>
      </c>
      <c r="B1215" t="n">
        <v>105</v>
      </c>
      <c r="C1215" t="inlineStr">
        <is>
          <t xml:space="preserve">CONCLUIDO	</t>
        </is>
      </c>
      <c r="D1215" t="n">
        <v>7.3879</v>
      </c>
      <c r="E1215" t="n">
        <v>13.54</v>
      </c>
      <c r="F1215" t="n">
        <v>10.57</v>
      </c>
      <c r="G1215" t="n">
        <v>63.39</v>
      </c>
      <c r="H1215" t="n">
        <v>0.98</v>
      </c>
      <c r="I1215" t="n">
        <v>10</v>
      </c>
      <c r="J1215" t="n">
        <v>222.23</v>
      </c>
      <c r="K1215" t="n">
        <v>55.27</v>
      </c>
      <c r="L1215" t="n">
        <v>12.25</v>
      </c>
      <c r="M1215" t="n">
        <v>8</v>
      </c>
      <c r="N1215" t="n">
        <v>49.71</v>
      </c>
      <c r="O1215" t="n">
        <v>27642.51</v>
      </c>
      <c r="P1215" t="n">
        <v>149.86</v>
      </c>
      <c r="Q1215" t="n">
        <v>197.75</v>
      </c>
      <c r="R1215" t="n">
        <v>32.81</v>
      </c>
      <c r="S1215" t="n">
        <v>25.4</v>
      </c>
      <c r="T1215" t="n">
        <v>2850.79</v>
      </c>
      <c r="U1215" t="n">
        <v>0.77</v>
      </c>
      <c r="V1215" t="n">
        <v>0.88</v>
      </c>
      <c r="W1215" t="n">
        <v>2.96</v>
      </c>
      <c r="X1215" t="n">
        <v>0.18</v>
      </c>
      <c r="Y1215" t="n">
        <v>1</v>
      </c>
      <c r="Z1215" t="n">
        <v>10</v>
      </c>
    </row>
    <row r="1216">
      <c r="A1216" t="n">
        <v>46</v>
      </c>
      <c r="B1216" t="n">
        <v>105</v>
      </c>
      <c r="C1216" t="inlineStr">
        <is>
          <t xml:space="preserve">CONCLUIDO	</t>
        </is>
      </c>
      <c r="D1216" t="n">
        <v>7.3902</v>
      </c>
      <c r="E1216" t="n">
        <v>13.53</v>
      </c>
      <c r="F1216" t="n">
        <v>10.56</v>
      </c>
      <c r="G1216" t="n">
        <v>63.37</v>
      </c>
      <c r="H1216" t="n">
        <v>1</v>
      </c>
      <c r="I1216" t="n">
        <v>10</v>
      </c>
      <c r="J1216" t="n">
        <v>222.65</v>
      </c>
      <c r="K1216" t="n">
        <v>55.27</v>
      </c>
      <c r="L1216" t="n">
        <v>12.5</v>
      </c>
      <c r="M1216" t="n">
        <v>8</v>
      </c>
      <c r="N1216" t="n">
        <v>49.87</v>
      </c>
      <c r="O1216" t="n">
        <v>27693.75</v>
      </c>
      <c r="P1216" t="n">
        <v>149.71</v>
      </c>
      <c r="Q1216" t="n">
        <v>197.78</v>
      </c>
      <c r="R1216" t="n">
        <v>32.63</v>
      </c>
      <c r="S1216" t="n">
        <v>25.4</v>
      </c>
      <c r="T1216" t="n">
        <v>2763.35</v>
      </c>
      <c r="U1216" t="n">
        <v>0.78</v>
      </c>
      <c r="V1216" t="n">
        <v>0.88</v>
      </c>
      <c r="W1216" t="n">
        <v>2.95</v>
      </c>
      <c r="X1216" t="n">
        <v>0.17</v>
      </c>
      <c r="Y1216" t="n">
        <v>1</v>
      </c>
      <c r="Z1216" t="n">
        <v>10</v>
      </c>
    </row>
    <row r="1217">
      <c r="A1217" t="n">
        <v>47</v>
      </c>
      <c r="B1217" t="n">
        <v>105</v>
      </c>
      <c r="C1217" t="inlineStr">
        <is>
          <t xml:space="preserve">CONCLUIDO	</t>
        </is>
      </c>
      <c r="D1217" t="n">
        <v>7.3899</v>
      </c>
      <c r="E1217" t="n">
        <v>13.53</v>
      </c>
      <c r="F1217" t="n">
        <v>10.56</v>
      </c>
      <c r="G1217" t="n">
        <v>63.37</v>
      </c>
      <c r="H1217" t="n">
        <v>1.02</v>
      </c>
      <c r="I1217" t="n">
        <v>10</v>
      </c>
      <c r="J1217" t="n">
        <v>223.06</v>
      </c>
      <c r="K1217" t="n">
        <v>55.27</v>
      </c>
      <c r="L1217" t="n">
        <v>12.75</v>
      </c>
      <c r="M1217" t="n">
        <v>8</v>
      </c>
      <c r="N1217" t="n">
        <v>50.04</v>
      </c>
      <c r="O1217" t="n">
        <v>27745.04</v>
      </c>
      <c r="P1217" t="n">
        <v>149.54</v>
      </c>
      <c r="Q1217" t="n">
        <v>197.76</v>
      </c>
      <c r="R1217" t="n">
        <v>32.76</v>
      </c>
      <c r="S1217" t="n">
        <v>25.4</v>
      </c>
      <c r="T1217" t="n">
        <v>2824.05</v>
      </c>
      <c r="U1217" t="n">
        <v>0.78</v>
      </c>
      <c r="V1217" t="n">
        <v>0.88</v>
      </c>
      <c r="W1217" t="n">
        <v>2.95</v>
      </c>
      <c r="X1217" t="n">
        <v>0.17</v>
      </c>
      <c r="Y1217" t="n">
        <v>1</v>
      </c>
      <c r="Z1217" t="n">
        <v>10</v>
      </c>
    </row>
    <row r="1218">
      <c r="A1218" t="n">
        <v>48</v>
      </c>
      <c r="B1218" t="n">
        <v>105</v>
      </c>
      <c r="C1218" t="inlineStr">
        <is>
          <t xml:space="preserve">CONCLUIDO	</t>
        </is>
      </c>
      <c r="D1218" t="n">
        <v>7.3873</v>
      </c>
      <c r="E1218" t="n">
        <v>13.54</v>
      </c>
      <c r="F1218" t="n">
        <v>10.57</v>
      </c>
      <c r="G1218" t="n">
        <v>63.4</v>
      </c>
      <c r="H1218" t="n">
        <v>1.03</v>
      </c>
      <c r="I1218" t="n">
        <v>10</v>
      </c>
      <c r="J1218" t="n">
        <v>223.48</v>
      </c>
      <c r="K1218" t="n">
        <v>55.27</v>
      </c>
      <c r="L1218" t="n">
        <v>13</v>
      </c>
      <c r="M1218" t="n">
        <v>8</v>
      </c>
      <c r="N1218" t="n">
        <v>50.21</v>
      </c>
      <c r="O1218" t="n">
        <v>27796.39</v>
      </c>
      <c r="P1218" t="n">
        <v>149.5</v>
      </c>
      <c r="Q1218" t="n">
        <v>197.82</v>
      </c>
      <c r="R1218" t="n">
        <v>32.82</v>
      </c>
      <c r="S1218" t="n">
        <v>25.4</v>
      </c>
      <c r="T1218" t="n">
        <v>2856.9</v>
      </c>
      <c r="U1218" t="n">
        <v>0.77</v>
      </c>
      <c r="V1218" t="n">
        <v>0.88</v>
      </c>
      <c r="W1218" t="n">
        <v>2.96</v>
      </c>
      <c r="X1218" t="n">
        <v>0.18</v>
      </c>
      <c r="Y1218" t="n">
        <v>1</v>
      </c>
      <c r="Z1218" t="n">
        <v>10</v>
      </c>
    </row>
    <row r="1219">
      <c r="A1219" t="n">
        <v>49</v>
      </c>
      <c r="B1219" t="n">
        <v>105</v>
      </c>
      <c r="C1219" t="inlineStr">
        <is>
          <t xml:space="preserve">CONCLUIDO	</t>
        </is>
      </c>
      <c r="D1219" t="n">
        <v>7.3878</v>
      </c>
      <c r="E1219" t="n">
        <v>13.54</v>
      </c>
      <c r="F1219" t="n">
        <v>10.57</v>
      </c>
      <c r="G1219" t="n">
        <v>63.39</v>
      </c>
      <c r="H1219" t="n">
        <v>1.05</v>
      </c>
      <c r="I1219" t="n">
        <v>10</v>
      </c>
      <c r="J1219" t="n">
        <v>223.89</v>
      </c>
      <c r="K1219" t="n">
        <v>55.27</v>
      </c>
      <c r="L1219" t="n">
        <v>13.25</v>
      </c>
      <c r="M1219" t="n">
        <v>8</v>
      </c>
      <c r="N1219" t="n">
        <v>50.37</v>
      </c>
      <c r="O1219" t="n">
        <v>27847.8</v>
      </c>
      <c r="P1219" t="n">
        <v>148.99</v>
      </c>
      <c r="Q1219" t="n">
        <v>197.8</v>
      </c>
      <c r="R1219" t="n">
        <v>32.95</v>
      </c>
      <c r="S1219" t="n">
        <v>25.4</v>
      </c>
      <c r="T1219" t="n">
        <v>2919.48</v>
      </c>
      <c r="U1219" t="n">
        <v>0.77</v>
      </c>
      <c r="V1219" t="n">
        <v>0.88</v>
      </c>
      <c r="W1219" t="n">
        <v>2.95</v>
      </c>
      <c r="X1219" t="n">
        <v>0.17</v>
      </c>
      <c r="Y1219" t="n">
        <v>1</v>
      </c>
      <c r="Z1219" t="n">
        <v>10</v>
      </c>
    </row>
    <row r="1220">
      <c r="A1220" t="n">
        <v>50</v>
      </c>
      <c r="B1220" t="n">
        <v>105</v>
      </c>
      <c r="C1220" t="inlineStr">
        <is>
          <t xml:space="preserve">CONCLUIDO	</t>
        </is>
      </c>
      <c r="D1220" t="n">
        <v>7.4152</v>
      </c>
      <c r="E1220" t="n">
        <v>13.49</v>
      </c>
      <c r="F1220" t="n">
        <v>10.56</v>
      </c>
      <c r="G1220" t="n">
        <v>70.37</v>
      </c>
      <c r="H1220" t="n">
        <v>1.07</v>
      </c>
      <c r="I1220" t="n">
        <v>9</v>
      </c>
      <c r="J1220" t="n">
        <v>224.31</v>
      </c>
      <c r="K1220" t="n">
        <v>55.27</v>
      </c>
      <c r="L1220" t="n">
        <v>13.5</v>
      </c>
      <c r="M1220" t="n">
        <v>7</v>
      </c>
      <c r="N1220" t="n">
        <v>50.54</v>
      </c>
      <c r="O1220" t="n">
        <v>27899.27</v>
      </c>
      <c r="P1220" t="n">
        <v>148.97</v>
      </c>
      <c r="Q1220" t="n">
        <v>197.81</v>
      </c>
      <c r="R1220" t="n">
        <v>32.39</v>
      </c>
      <c r="S1220" t="n">
        <v>25.4</v>
      </c>
      <c r="T1220" t="n">
        <v>2647.77</v>
      </c>
      <c r="U1220" t="n">
        <v>0.78</v>
      </c>
      <c r="V1220" t="n">
        <v>0.88</v>
      </c>
      <c r="W1220" t="n">
        <v>2.96</v>
      </c>
      <c r="X1220" t="n">
        <v>0.17</v>
      </c>
      <c r="Y1220" t="n">
        <v>1</v>
      </c>
      <c r="Z1220" t="n">
        <v>10</v>
      </c>
    </row>
    <row r="1221">
      <c r="A1221" t="n">
        <v>51</v>
      </c>
      <c r="B1221" t="n">
        <v>105</v>
      </c>
      <c r="C1221" t="inlineStr">
        <is>
          <t xml:space="preserve">CONCLUIDO	</t>
        </is>
      </c>
      <c r="D1221" t="n">
        <v>7.4143</v>
      </c>
      <c r="E1221" t="n">
        <v>13.49</v>
      </c>
      <c r="F1221" t="n">
        <v>10.56</v>
      </c>
      <c r="G1221" t="n">
        <v>70.39</v>
      </c>
      <c r="H1221" t="n">
        <v>1.09</v>
      </c>
      <c r="I1221" t="n">
        <v>9</v>
      </c>
      <c r="J1221" t="n">
        <v>224.73</v>
      </c>
      <c r="K1221" t="n">
        <v>55.27</v>
      </c>
      <c r="L1221" t="n">
        <v>13.75</v>
      </c>
      <c r="M1221" t="n">
        <v>7</v>
      </c>
      <c r="N1221" t="n">
        <v>50.71</v>
      </c>
      <c r="O1221" t="n">
        <v>27950.8</v>
      </c>
      <c r="P1221" t="n">
        <v>149.07</v>
      </c>
      <c r="Q1221" t="n">
        <v>197.75</v>
      </c>
      <c r="R1221" t="n">
        <v>32.59</v>
      </c>
      <c r="S1221" t="n">
        <v>25.4</v>
      </c>
      <c r="T1221" t="n">
        <v>2746.04</v>
      </c>
      <c r="U1221" t="n">
        <v>0.78</v>
      </c>
      <c r="V1221" t="n">
        <v>0.88</v>
      </c>
      <c r="W1221" t="n">
        <v>2.96</v>
      </c>
      <c r="X1221" t="n">
        <v>0.17</v>
      </c>
      <c r="Y1221" t="n">
        <v>1</v>
      </c>
      <c r="Z1221" t="n">
        <v>10</v>
      </c>
    </row>
    <row r="1222">
      <c r="A1222" t="n">
        <v>52</v>
      </c>
      <c r="B1222" t="n">
        <v>105</v>
      </c>
      <c r="C1222" t="inlineStr">
        <is>
          <t xml:space="preserve">CONCLUIDO	</t>
        </is>
      </c>
      <c r="D1222" t="n">
        <v>7.4167</v>
      </c>
      <c r="E1222" t="n">
        <v>13.48</v>
      </c>
      <c r="F1222" t="n">
        <v>10.55</v>
      </c>
      <c r="G1222" t="n">
        <v>70.36</v>
      </c>
      <c r="H1222" t="n">
        <v>1.11</v>
      </c>
      <c r="I1222" t="n">
        <v>9</v>
      </c>
      <c r="J1222" t="n">
        <v>225.15</v>
      </c>
      <c r="K1222" t="n">
        <v>55.27</v>
      </c>
      <c r="L1222" t="n">
        <v>14</v>
      </c>
      <c r="M1222" t="n">
        <v>7</v>
      </c>
      <c r="N1222" t="n">
        <v>50.88</v>
      </c>
      <c r="O1222" t="n">
        <v>28002.38</v>
      </c>
      <c r="P1222" t="n">
        <v>149.02</v>
      </c>
      <c r="Q1222" t="n">
        <v>197.79</v>
      </c>
      <c r="R1222" t="n">
        <v>32.48</v>
      </c>
      <c r="S1222" t="n">
        <v>25.4</v>
      </c>
      <c r="T1222" t="n">
        <v>2691.95</v>
      </c>
      <c r="U1222" t="n">
        <v>0.78</v>
      </c>
      <c r="V1222" t="n">
        <v>0.88</v>
      </c>
      <c r="W1222" t="n">
        <v>2.95</v>
      </c>
      <c r="X1222" t="n">
        <v>0.16</v>
      </c>
      <c r="Y1222" t="n">
        <v>1</v>
      </c>
      <c r="Z1222" t="n">
        <v>10</v>
      </c>
    </row>
    <row r="1223">
      <c r="A1223" t="n">
        <v>53</v>
      </c>
      <c r="B1223" t="n">
        <v>105</v>
      </c>
      <c r="C1223" t="inlineStr">
        <is>
          <t xml:space="preserve">CONCLUIDO	</t>
        </is>
      </c>
      <c r="D1223" t="n">
        <v>7.4156</v>
      </c>
      <c r="E1223" t="n">
        <v>13.48</v>
      </c>
      <c r="F1223" t="n">
        <v>10.56</v>
      </c>
      <c r="G1223" t="n">
        <v>70.37</v>
      </c>
      <c r="H1223" t="n">
        <v>1.12</v>
      </c>
      <c r="I1223" t="n">
        <v>9</v>
      </c>
      <c r="J1223" t="n">
        <v>225.57</v>
      </c>
      <c r="K1223" t="n">
        <v>55.27</v>
      </c>
      <c r="L1223" t="n">
        <v>14.25</v>
      </c>
      <c r="M1223" t="n">
        <v>7</v>
      </c>
      <c r="N1223" t="n">
        <v>51.04</v>
      </c>
      <c r="O1223" t="n">
        <v>28054.03</v>
      </c>
      <c r="P1223" t="n">
        <v>149.05</v>
      </c>
      <c r="Q1223" t="n">
        <v>197.75</v>
      </c>
      <c r="R1223" t="n">
        <v>32.4</v>
      </c>
      <c r="S1223" t="n">
        <v>25.4</v>
      </c>
      <c r="T1223" t="n">
        <v>2652.1</v>
      </c>
      <c r="U1223" t="n">
        <v>0.78</v>
      </c>
      <c r="V1223" t="n">
        <v>0.88</v>
      </c>
      <c r="W1223" t="n">
        <v>2.96</v>
      </c>
      <c r="X1223" t="n">
        <v>0.17</v>
      </c>
      <c r="Y1223" t="n">
        <v>1</v>
      </c>
      <c r="Z1223" t="n">
        <v>10</v>
      </c>
    </row>
    <row r="1224">
      <c r="A1224" t="n">
        <v>54</v>
      </c>
      <c r="B1224" t="n">
        <v>105</v>
      </c>
      <c r="C1224" t="inlineStr">
        <is>
          <t xml:space="preserve">CONCLUIDO	</t>
        </is>
      </c>
      <c r="D1224" t="n">
        <v>7.417</v>
      </c>
      <c r="E1224" t="n">
        <v>13.48</v>
      </c>
      <c r="F1224" t="n">
        <v>10.55</v>
      </c>
      <c r="G1224" t="n">
        <v>70.34999999999999</v>
      </c>
      <c r="H1224" t="n">
        <v>1.14</v>
      </c>
      <c r="I1224" t="n">
        <v>9</v>
      </c>
      <c r="J1224" t="n">
        <v>225.99</v>
      </c>
      <c r="K1224" t="n">
        <v>55.27</v>
      </c>
      <c r="L1224" t="n">
        <v>14.5</v>
      </c>
      <c r="M1224" t="n">
        <v>7</v>
      </c>
      <c r="N1224" t="n">
        <v>51.21</v>
      </c>
      <c r="O1224" t="n">
        <v>28105.73</v>
      </c>
      <c r="P1224" t="n">
        <v>148.81</v>
      </c>
      <c r="Q1224" t="n">
        <v>197.75</v>
      </c>
      <c r="R1224" t="n">
        <v>32.46</v>
      </c>
      <c r="S1224" t="n">
        <v>25.4</v>
      </c>
      <c r="T1224" t="n">
        <v>2683.28</v>
      </c>
      <c r="U1224" t="n">
        <v>0.78</v>
      </c>
      <c r="V1224" t="n">
        <v>0.88</v>
      </c>
      <c r="W1224" t="n">
        <v>2.95</v>
      </c>
      <c r="X1224" t="n">
        <v>0.16</v>
      </c>
      <c r="Y1224" t="n">
        <v>1</v>
      </c>
      <c r="Z1224" t="n">
        <v>10</v>
      </c>
    </row>
    <row r="1225">
      <c r="A1225" t="n">
        <v>55</v>
      </c>
      <c r="B1225" t="n">
        <v>105</v>
      </c>
      <c r="C1225" t="inlineStr">
        <is>
          <t xml:space="preserve">CONCLUIDO	</t>
        </is>
      </c>
      <c r="D1225" t="n">
        <v>7.4164</v>
      </c>
      <c r="E1225" t="n">
        <v>13.48</v>
      </c>
      <c r="F1225" t="n">
        <v>10.55</v>
      </c>
      <c r="G1225" t="n">
        <v>70.36</v>
      </c>
      <c r="H1225" t="n">
        <v>1.16</v>
      </c>
      <c r="I1225" t="n">
        <v>9</v>
      </c>
      <c r="J1225" t="n">
        <v>226.41</v>
      </c>
      <c r="K1225" t="n">
        <v>55.27</v>
      </c>
      <c r="L1225" t="n">
        <v>14.75</v>
      </c>
      <c r="M1225" t="n">
        <v>7</v>
      </c>
      <c r="N1225" t="n">
        <v>51.38</v>
      </c>
      <c r="O1225" t="n">
        <v>28157.49</v>
      </c>
      <c r="P1225" t="n">
        <v>148.72</v>
      </c>
      <c r="Q1225" t="n">
        <v>197.76</v>
      </c>
      <c r="R1225" t="n">
        <v>32.49</v>
      </c>
      <c r="S1225" t="n">
        <v>25.4</v>
      </c>
      <c r="T1225" t="n">
        <v>2697.81</v>
      </c>
      <c r="U1225" t="n">
        <v>0.78</v>
      </c>
      <c r="V1225" t="n">
        <v>0.88</v>
      </c>
      <c r="W1225" t="n">
        <v>2.95</v>
      </c>
      <c r="X1225" t="n">
        <v>0.16</v>
      </c>
      <c r="Y1225" t="n">
        <v>1</v>
      </c>
      <c r="Z1225" t="n">
        <v>10</v>
      </c>
    </row>
    <row r="1226">
      <c r="A1226" t="n">
        <v>56</v>
      </c>
      <c r="B1226" t="n">
        <v>105</v>
      </c>
      <c r="C1226" t="inlineStr">
        <is>
          <t xml:space="preserve">CONCLUIDO	</t>
        </is>
      </c>
      <c r="D1226" t="n">
        <v>7.4212</v>
      </c>
      <c r="E1226" t="n">
        <v>13.48</v>
      </c>
      <c r="F1226" t="n">
        <v>10.55</v>
      </c>
      <c r="G1226" t="n">
        <v>70.3</v>
      </c>
      <c r="H1226" t="n">
        <v>1.18</v>
      </c>
      <c r="I1226" t="n">
        <v>9</v>
      </c>
      <c r="J1226" t="n">
        <v>226.83</v>
      </c>
      <c r="K1226" t="n">
        <v>55.27</v>
      </c>
      <c r="L1226" t="n">
        <v>15</v>
      </c>
      <c r="M1226" t="n">
        <v>7</v>
      </c>
      <c r="N1226" t="n">
        <v>51.55</v>
      </c>
      <c r="O1226" t="n">
        <v>28209.31</v>
      </c>
      <c r="P1226" t="n">
        <v>148.44</v>
      </c>
      <c r="Q1226" t="n">
        <v>197.79</v>
      </c>
      <c r="R1226" t="n">
        <v>32.24</v>
      </c>
      <c r="S1226" t="n">
        <v>25.4</v>
      </c>
      <c r="T1226" t="n">
        <v>2572.86</v>
      </c>
      <c r="U1226" t="n">
        <v>0.79</v>
      </c>
      <c r="V1226" t="n">
        <v>0.88</v>
      </c>
      <c r="W1226" t="n">
        <v>2.95</v>
      </c>
      <c r="X1226" t="n">
        <v>0.15</v>
      </c>
      <c r="Y1226" t="n">
        <v>1</v>
      </c>
      <c r="Z1226" t="n">
        <v>10</v>
      </c>
    </row>
    <row r="1227">
      <c r="A1227" t="n">
        <v>57</v>
      </c>
      <c r="B1227" t="n">
        <v>105</v>
      </c>
      <c r="C1227" t="inlineStr">
        <is>
          <t xml:space="preserve">CONCLUIDO	</t>
        </is>
      </c>
      <c r="D1227" t="n">
        <v>7.4556</v>
      </c>
      <c r="E1227" t="n">
        <v>13.41</v>
      </c>
      <c r="F1227" t="n">
        <v>10.52</v>
      </c>
      <c r="G1227" t="n">
        <v>78.93000000000001</v>
      </c>
      <c r="H1227" t="n">
        <v>1.19</v>
      </c>
      <c r="I1227" t="n">
        <v>8</v>
      </c>
      <c r="J1227" t="n">
        <v>227.25</v>
      </c>
      <c r="K1227" t="n">
        <v>55.27</v>
      </c>
      <c r="L1227" t="n">
        <v>15.25</v>
      </c>
      <c r="M1227" t="n">
        <v>6</v>
      </c>
      <c r="N1227" t="n">
        <v>51.72</v>
      </c>
      <c r="O1227" t="n">
        <v>28261.2</v>
      </c>
      <c r="P1227" t="n">
        <v>148.03</v>
      </c>
      <c r="Q1227" t="n">
        <v>197.82</v>
      </c>
      <c r="R1227" t="n">
        <v>31.57</v>
      </c>
      <c r="S1227" t="n">
        <v>25.4</v>
      </c>
      <c r="T1227" t="n">
        <v>2243.36</v>
      </c>
      <c r="U1227" t="n">
        <v>0.8</v>
      </c>
      <c r="V1227" t="n">
        <v>0.88</v>
      </c>
      <c r="W1227" t="n">
        <v>2.95</v>
      </c>
      <c r="X1227" t="n">
        <v>0.13</v>
      </c>
      <c r="Y1227" t="n">
        <v>1</v>
      </c>
      <c r="Z1227" t="n">
        <v>10</v>
      </c>
    </row>
    <row r="1228">
      <c r="A1228" t="n">
        <v>58</v>
      </c>
      <c r="B1228" t="n">
        <v>105</v>
      </c>
      <c r="C1228" t="inlineStr">
        <is>
          <t xml:space="preserve">CONCLUIDO	</t>
        </is>
      </c>
      <c r="D1228" t="n">
        <v>7.4556</v>
      </c>
      <c r="E1228" t="n">
        <v>13.41</v>
      </c>
      <c r="F1228" t="n">
        <v>10.52</v>
      </c>
      <c r="G1228" t="n">
        <v>78.93000000000001</v>
      </c>
      <c r="H1228" t="n">
        <v>1.21</v>
      </c>
      <c r="I1228" t="n">
        <v>8</v>
      </c>
      <c r="J1228" t="n">
        <v>227.67</v>
      </c>
      <c r="K1228" t="n">
        <v>55.27</v>
      </c>
      <c r="L1228" t="n">
        <v>15.5</v>
      </c>
      <c r="M1228" t="n">
        <v>6</v>
      </c>
      <c r="N1228" t="n">
        <v>51.9</v>
      </c>
      <c r="O1228" t="n">
        <v>28313.14</v>
      </c>
      <c r="P1228" t="n">
        <v>148.03</v>
      </c>
      <c r="Q1228" t="n">
        <v>197.76</v>
      </c>
      <c r="R1228" t="n">
        <v>31.48</v>
      </c>
      <c r="S1228" t="n">
        <v>25.4</v>
      </c>
      <c r="T1228" t="n">
        <v>2194.9</v>
      </c>
      <c r="U1228" t="n">
        <v>0.8100000000000001</v>
      </c>
      <c r="V1228" t="n">
        <v>0.88</v>
      </c>
      <c r="W1228" t="n">
        <v>2.95</v>
      </c>
      <c r="X1228" t="n">
        <v>0.13</v>
      </c>
      <c r="Y1228" t="n">
        <v>1</v>
      </c>
      <c r="Z1228" t="n">
        <v>10</v>
      </c>
    </row>
    <row r="1229">
      <c r="A1229" t="n">
        <v>59</v>
      </c>
      <c r="B1229" t="n">
        <v>105</v>
      </c>
      <c r="C1229" t="inlineStr">
        <is>
          <t xml:space="preserve">CONCLUIDO	</t>
        </is>
      </c>
      <c r="D1229" t="n">
        <v>7.4591</v>
      </c>
      <c r="E1229" t="n">
        <v>13.41</v>
      </c>
      <c r="F1229" t="n">
        <v>10.52</v>
      </c>
      <c r="G1229" t="n">
        <v>78.88</v>
      </c>
      <c r="H1229" t="n">
        <v>1.23</v>
      </c>
      <c r="I1229" t="n">
        <v>8</v>
      </c>
      <c r="J1229" t="n">
        <v>228.09</v>
      </c>
      <c r="K1229" t="n">
        <v>55.27</v>
      </c>
      <c r="L1229" t="n">
        <v>15.75</v>
      </c>
      <c r="M1229" t="n">
        <v>6</v>
      </c>
      <c r="N1229" t="n">
        <v>52.07</v>
      </c>
      <c r="O1229" t="n">
        <v>28365.14</v>
      </c>
      <c r="P1229" t="n">
        <v>147.99</v>
      </c>
      <c r="Q1229" t="n">
        <v>197.77</v>
      </c>
      <c r="R1229" t="n">
        <v>31.37</v>
      </c>
      <c r="S1229" t="n">
        <v>25.4</v>
      </c>
      <c r="T1229" t="n">
        <v>2140.67</v>
      </c>
      <c r="U1229" t="n">
        <v>0.8100000000000001</v>
      </c>
      <c r="V1229" t="n">
        <v>0.88</v>
      </c>
      <c r="W1229" t="n">
        <v>2.95</v>
      </c>
      <c r="X1229" t="n">
        <v>0.13</v>
      </c>
      <c r="Y1229" t="n">
        <v>1</v>
      </c>
      <c r="Z1229" t="n">
        <v>10</v>
      </c>
    </row>
    <row r="1230">
      <c r="A1230" t="n">
        <v>60</v>
      </c>
      <c r="B1230" t="n">
        <v>105</v>
      </c>
      <c r="C1230" t="inlineStr">
        <is>
          <t xml:space="preserve">CONCLUIDO	</t>
        </is>
      </c>
      <c r="D1230" t="n">
        <v>7.4542</v>
      </c>
      <c r="E1230" t="n">
        <v>13.42</v>
      </c>
      <c r="F1230" t="n">
        <v>10.53</v>
      </c>
      <c r="G1230" t="n">
        <v>78.95</v>
      </c>
      <c r="H1230" t="n">
        <v>1.24</v>
      </c>
      <c r="I1230" t="n">
        <v>8</v>
      </c>
      <c r="J1230" t="n">
        <v>228.51</v>
      </c>
      <c r="K1230" t="n">
        <v>55.27</v>
      </c>
      <c r="L1230" t="n">
        <v>16</v>
      </c>
      <c r="M1230" t="n">
        <v>6</v>
      </c>
      <c r="N1230" t="n">
        <v>52.24</v>
      </c>
      <c r="O1230" t="n">
        <v>28417.2</v>
      </c>
      <c r="P1230" t="n">
        <v>148.2</v>
      </c>
      <c r="Q1230" t="n">
        <v>197.76</v>
      </c>
      <c r="R1230" t="n">
        <v>31.57</v>
      </c>
      <c r="S1230" t="n">
        <v>25.4</v>
      </c>
      <c r="T1230" t="n">
        <v>2240.26</v>
      </c>
      <c r="U1230" t="n">
        <v>0.8</v>
      </c>
      <c r="V1230" t="n">
        <v>0.88</v>
      </c>
      <c r="W1230" t="n">
        <v>2.95</v>
      </c>
      <c r="X1230" t="n">
        <v>0.14</v>
      </c>
      <c r="Y1230" t="n">
        <v>1</v>
      </c>
      <c r="Z1230" t="n">
        <v>10</v>
      </c>
    </row>
    <row r="1231">
      <c r="A1231" t="n">
        <v>61</v>
      </c>
      <c r="B1231" t="n">
        <v>105</v>
      </c>
      <c r="C1231" t="inlineStr">
        <is>
          <t xml:space="preserve">CONCLUIDO	</t>
        </is>
      </c>
      <c r="D1231" t="n">
        <v>7.4557</v>
      </c>
      <c r="E1231" t="n">
        <v>13.41</v>
      </c>
      <c r="F1231" t="n">
        <v>10.52</v>
      </c>
      <c r="G1231" t="n">
        <v>78.92</v>
      </c>
      <c r="H1231" t="n">
        <v>1.26</v>
      </c>
      <c r="I1231" t="n">
        <v>8</v>
      </c>
      <c r="J1231" t="n">
        <v>228.93</v>
      </c>
      <c r="K1231" t="n">
        <v>55.27</v>
      </c>
      <c r="L1231" t="n">
        <v>16.25</v>
      </c>
      <c r="M1231" t="n">
        <v>6</v>
      </c>
      <c r="N1231" t="n">
        <v>52.41</v>
      </c>
      <c r="O1231" t="n">
        <v>28469.32</v>
      </c>
      <c r="P1231" t="n">
        <v>148.14</v>
      </c>
      <c r="Q1231" t="n">
        <v>197.82</v>
      </c>
      <c r="R1231" t="n">
        <v>31.58</v>
      </c>
      <c r="S1231" t="n">
        <v>25.4</v>
      </c>
      <c r="T1231" t="n">
        <v>2246.12</v>
      </c>
      <c r="U1231" t="n">
        <v>0.8</v>
      </c>
      <c r="V1231" t="n">
        <v>0.88</v>
      </c>
      <c r="W1231" t="n">
        <v>2.95</v>
      </c>
      <c r="X1231" t="n">
        <v>0.13</v>
      </c>
      <c r="Y1231" t="n">
        <v>1</v>
      </c>
      <c r="Z1231" t="n">
        <v>10</v>
      </c>
    </row>
    <row r="1232">
      <c r="A1232" t="n">
        <v>62</v>
      </c>
      <c r="B1232" t="n">
        <v>105</v>
      </c>
      <c r="C1232" t="inlineStr">
        <is>
          <t xml:space="preserve">CONCLUIDO	</t>
        </is>
      </c>
      <c r="D1232" t="n">
        <v>7.4588</v>
      </c>
      <c r="E1232" t="n">
        <v>13.41</v>
      </c>
      <c r="F1232" t="n">
        <v>10.52</v>
      </c>
      <c r="G1232" t="n">
        <v>78.88</v>
      </c>
      <c r="H1232" t="n">
        <v>1.28</v>
      </c>
      <c r="I1232" t="n">
        <v>8</v>
      </c>
      <c r="J1232" t="n">
        <v>229.36</v>
      </c>
      <c r="K1232" t="n">
        <v>55.27</v>
      </c>
      <c r="L1232" t="n">
        <v>16.5</v>
      </c>
      <c r="M1232" t="n">
        <v>6</v>
      </c>
      <c r="N1232" t="n">
        <v>52.58</v>
      </c>
      <c r="O1232" t="n">
        <v>28521.51</v>
      </c>
      <c r="P1232" t="n">
        <v>147.85</v>
      </c>
      <c r="Q1232" t="n">
        <v>197.75</v>
      </c>
      <c r="R1232" t="n">
        <v>31.3</v>
      </c>
      <c r="S1232" t="n">
        <v>25.4</v>
      </c>
      <c r="T1232" t="n">
        <v>2106.38</v>
      </c>
      <c r="U1232" t="n">
        <v>0.8100000000000001</v>
      </c>
      <c r="V1232" t="n">
        <v>0.88</v>
      </c>
      <c r="W1232" t="n">
        <v>2.95</v>
      </c>
      <c r="X1232" t="n">
        <v>0.13</v>
      </c>
      <c r="Y1232" t="n">
        <v>1</v>
      </c>
      <c r="Z1232" t="n">
        <v>10</v>
      </c>
    </row>
    <row r="1233">
      <c r="A1233" t="n">
        <v>63</v>
      </c>
      <c r="B1233" t="n">
        <v>105</v>
      </c>
      <c r="C1233" t="inlineStr">
        <is>
          <t xml:space="preserve">CONCLUIDO	</t>
        </is>
      </c>
      <c r="D1233" t="n">
        <v>7.453</v>
      </c>
      <c r="E1233" t="n">
        <v>13.42</v>
      </c>
      <c r="F1233" t="n">
        <v>10.53</v>
      </c>
      <c r="G1233" t="n">
        <v>78.95999999999999</v>
      </c>
      <c r="H1233" t="n">
        <v>1.3</v>
      </c>
      <c r="I1233" t="n">
        <v>8</v>
      </c>
      <c r="J1233" t="n">
        <v>229.78</v>
      </c>
      <c r="K1233" t="n">
        <v>55.27</v>
      </c>
      <c r="L1233" t="n">
        <v>16.75</v>
      </c>
      <c r="M1233" t="n">
        <v>6</v>
      </c>
      <c r="N1233" t="n">
        <v>52.76</v>
      </c>
      <c r="O1233" t="n">
        <v>28573.75</v>
      </c>
      <c r="P1233" t="n">
        <v>147.9</v>
      </c>
      <c r="Q1233" t="n">
        <v>197.77</v>
      </c>
      <c r="R1233" t="n">
        <v>31.65</v>
      </c>
      <c r="S1233" t="n">
        <v>25.4</v>
      </c>
      <c r="T1233" t="n">
        <v>2282.58</v>
      </c>
      <c r="U1233" t="n">
        <v>0.8</v>
      </c>
      <c r="V1233" t="n">
        <v>0.88</v>
      </c>
      <c r="W1233" t="n">
        <v>2.95</v>
      </c>
      <c r="X1233" t="n">
        <v>0.14</v>
      </c>
      <c r="Y1233" t="n">
        <v>1</v>
      </c>
      <c r="Z1233" t="n">
        <v>10</v>
      </c>
    </row>
    <row r="1234">
      <c r="A1234" t="n">
        <v>64</v>
      </c>
      <c r="B1234" t="n">
        <v>105</v>
      </c>
      <c r="C1234" t="inlineStr">
        <is>
          <t xml:space="preserve">CONCLUIDO	</t>
        </is>
      </c>
      <c r="D1234" t="n">
        <v>7.4551</v>
      </c>
      <c r="E1234" t="n">
        <v>13.41</v>
      </c>
      <c r="F1234" t="n">
        <v>10.52</v>
      </c>
      <c r="G1234" t="n">
        <v>78.93000000000001</v>
      </c>
      <c r="H1234" t="n">
        <v>1.31</v>
      </c>
      <c r="I1234" t="n">
        <v>8</v>
      </c>
      <c r="J1234" t="n">
        <v>230.2</v>
      </c>
      <c r="K1234" t="n">
        <v>55.27</v>
      </c>
      <c r="L1234" t="n">
        <v>17</v>
      </c>
      <c r="M1234" t="n">
        <v>6</v>
      </c>
      <c r="N1234" t="n">
        <v>52.93</v>
      </c>
      <c r="O1234" t="n">
        <v>28626.06</v>
      </c>
      <c r="P1234" t="n">
        <v>147.78</v>
      </c>
      <c r="Q1234" t="n">
        <v>197.77</v>
      </c>
      <c r="R1234" t="n">
        <v>31.64</v>
      </c>
      <c r="S1234" t="n">
        <v>25.4</v>
      </c>
      <c r="T1234" t="n">
        <v>2273.63</v>
      </c>
      <c r="U1234" t="n">
        <v>0.8</v>
      </c>
      <c r="V1234" t="n">
        <v>0.88</v>
      </c>
      <c r="W1234" t="n">
        <v>2.95</v>
      </c>
      <c r="X1234" t="n">
        <v>0.13</v>
      </c>
      <c r="Y1234" t="n">
        <v>1</v>
      </c>
      <c r="Z1234" t="n">
        <v>10</v>
      </c>
    </row>
    <row r="1235">
      <c r="A1235" t="n">
        <v>65</v>
      </c>
      <c r="B1235" t="n">
        <v>105</v>
      </c>
      <c r="C1235" t="inlineStr">
        <is>
          <t xml:space="preserve">CONCLUIDO	</t>
        </is>
      </c>
      <c r="D1235" t="n">
        <v>7.4568</v>
      </c>
      <c r="E1235" t="n">
        <v>13.41</v>
      </c>
      <c r="F1235" t="n">
        <v>10.52</v>
      </c>
      <c r="G1235" t="n">
        <v>78.91</v>
      </c>
      <c r="H1235" t="n">
        <v>1.33</v>
      </c>
      <c r="I1235" t="n">
        <v>8</v>
      </c>
      <c r="J1235" t="n">
        <v>230.63</v>
      </c>
      <c r="K1235" t="n">
        <v>55.27</v>
      </c>
      <c r="L1235" t="n">
        <v>17.25</v>
      </c>
      <c r="M1235" t="n">
        <v>6</v>
      </c>
      <c r="N1235" t="n">
        <v>53.11</v>
      </c>
      <c r="O1235" t="n">
        <v>28678.42</v>
      </c>
      <c r="P1235" t="n">
        <v>147.33</v>
      </c>
      <c r="Q1235" t="n">
        <v>197.75</v>
      </c>
      <c r="R1235" t="n">
        <v>31.53</v>
      </c>
      <c r="S1235" t="n">
        <v>25.4</v>
      </c>
      <c r="T1235" t="n">
        <v>2221.26</v>
      </c>
      <c r="U1235" t="n">
        <v>0.8100000000000001</v>
      </c>
      <c r="V1235" t="n">
        <v>0.88</v>
      </c>
      <c r="W1235" t="n">
        <v>2.95</v>
      </c>
      <c r="X1235" t="n">
        <v>0.13</v>
      </c>
      <c r="Y1235" t="n">
        <v>1</v>
      </c>
      <c r="Z1235" t="n">
        <v>10</v>
      </c>
    </row>
    <row r="1236">
      <c r="A1236" t="n">
        <v>66</v>
      </c>
      <c r="B1236" t="n">
        <v>105</v>
      </c>
      <c r="C1236" t="inlineStr">
        <is>
          <t xml:space="preserve">CONCLUIDO	</t>
        </is>
      </c>
      <c r="D1236" t="n">
        <v>7.4485</v>
      </c>
      <c r="E1236" t="n">
        <v>13.43</v>
      </c>
      <c r="F1236" t="n">
        <v>10.54</v>
      </c>
      <c r="G1236" t="n">
        <v>79.02</v>
      </c>
      <c r="H1236" t="n">
        <v>1.35</v>
      </c>
      <c r="I1236" t="n">
        <v>8</v>
      </c>
      <c r="J1236" t="n">
        <v>231.05</v>
      </c>
      <c r="K1236" t="n">
        <v>55.27</v>
      </c>
      <c r="L1236" t="n">
        <v>17.5</v>
      </c>
      <c r="M1236" t="n">
        <v>6</v>
      </c>
      <c r="N1236" t="n">
        <v>53.28</v>
      </c>
      <c r="O1236" t="n">
        <v>28730.85</v>
      </c>
      <c r="P1236" t="n">
        <v>147.26</v>
      </c>
      <c r="Q1236" t="n">
        <v>197.75</v>
      </c>
      <c r="R1236" t="n">
        <v>31.91</v>
      </c>
      <c r="S1236" t="n">
        <v>25.4</v>
      </c>
      <c r="T1236" t="n">
        <v>2413.42</v>
      </c>
      <c r="U1236" t="n">
        <v>0.8</v>
      </c>
      <c r="V1236" t="n">
        <v>0.88</v>
      </c>
      <c r="W1236" t="n">
        <v>2.95</v>
      </c>
      <c r="X1236" t="n">
        <v>0.15</v>
      </c>
      <c r="Y1236" t="n">
        <v>1</v>
      </c>
      <c r="Z1236" t="n">
        <v>10</v>
      </c>
    </row>
    <row r="1237">
      <c r="A1237" t="n">
        <v>67</v>
      </c>
      <c r="B1237" t="n">
        <v>105</v>
      </c>
      <c r="C1237" t="inlineStr">
        <is>
          <t xml:space="preserve">CONCLUIDO	</t>
        </is>
      </c>
      <c r="D1237" t="n">
        <v>7.4877</v>
      </c>
      <c r="E1237" t="n">
        <v>13.36</v>
      </c>
      <c r="F1237" t="n">
        <v>10.51</v>
      </c>
      <c r="G1237" t="n">
        <v>90.06</v>
      </c>
      <c r="H1237" t="n">
        <v>1.36</v>
      </c>
      <c r="I1237" t="n">
        <v>7</v>
      </c>
      <c r="J1237" t="n">
        <v>231.48</v>
      </c>
      <c r="K1237" t="n">
        <v>55.27</v>
      </c>
      <c r="L1237" t="n">
        <v>17.75</v>
      </c>
      <c r="M1237" t="n">
        <v>5</v>
      </c>
      <c r="N1237" t="n">
        <v>53.46</v>
      </c>
      <c r="O1237" t="n">
        <v>28783.34</v>
      </c>
      <c r="P1237" t="n">
        <v>147.16</v>
      </c>
      <c r="Q1237" t="n">
        <v>197.77</v>
      </c>
      <c r="R1237" t="n">
        <v>31</v>
      </c>
      <c r="S1237" t="n">
        <v>25.4</v>
      </c>
      <c r="T1237" t="n">
        <v>1958.86</v>
      </c>
      <c r="U1237" t="n">
        <v>0.82</v>
      </c>
      <c r="V1237" t="n">
        <v>0.89</v>
      </c>
      <c r="W1237" t="n">
        <v>2.95</v>
      </c>
      <c r="X1237" t="n">
        <v>0.12</v>
      </c>
      <c r="Y1237" t="n">
        <v>1</v>
      </c>
      <c r="Z1237" t="n">
        <v>10</v>
      </c>
    </row>
    <row r="1238">
      <c r="A1238" t="n">
        <v>68</v>
      </c>
      <c r="B1238" t="n">
        <v>105</v>
      </c>
      <c r="C1238" t="inlineStr">
        <is>
          <t xml:space="preserve">CONCLUIDO	</t>
        </is>
      </c>
      <c r="D1238" t="n">
        <v>7.4843</v>
      </c>
      <c r="E1238" t="n">
        <v>13.36</v>
      </c>
      <c r="F1238" t="n">
        <v>10.51</v>
      </c>
      <c r="G1238" t="n">
        <v>90.11</v>
      </c>
      <c r="H1238" t="n">
        <v>1.38</v>
      </c>
      <c r="I1238" t="n">
        <v>7</v>
      </c>
      <c r="J1238" t="n">
        <v>231.91</v>
      </c>
      <c r="K1238" t="n">
        <v>55.27</v>
      </c>
      <c r="L1238" t="n">
        <v>18</v>
      </c>
      <c r="M1238" t="n">
        <v>5</v>
      </c>
      <c r="N1238" t="n">
        <v>53.63</v>
      </c>
      <c r="O1238" t="n">
        <v>28835.89</v>
      </c>
      <c r="P1238" t="n">
        <v>147.44</v>
      </c>
      <c r="Q1238" t="n">
        <v>197.75</v>
      </c>
      <c r="R1238" t="n">
        <v>31.19</v>
      </c>
      <c r="S1238" t="n">
        <v>25.4</v>
      </c>
      <c r="T1238" t="n">
        <v>2053.97</v>
      </c>
      <c r="U1238" t="n">
        <v>0.8100000000000001</v>
      </c>
      <c r="V1238" t="n">
        <v>0.89</v>
      </c>
      <c r="W1238" t="n">
        <v>2.95</v>
      </c>
      <c r="X1238" t="n">
        <v>0.12</v>
      </c>
      <c r="Y1238" t="n">
        <v>1</v>
      </c>
      <c r="Z1238" t="n">
        <v>10</v>
      </c>
    </row>
    <row r="1239">
      <c r="A1239" t="n">
        <v>69</v>
      </c>
      <c r="B1239" t="n">
        <v>105</v>
      </c>
      <c r="C1239" t="inlineStr">
        <is>
          <t xml:space="preserve">CONCLUIDO	</t>
        </is>
      </c>
      <c r="D1239" t="n">
        <v>7.4874</v>
      </c>
      <c r="E1239" t="n">
        <v>13.36</v>
      </c>
      <c r="F1239" t="n">
        <v>10.51</v>
      </c>
      <c r="G1239" t="n">
        <v>90.06</v>
      </c>
      <c r="H1239" t="n">
        <v>1.4</v>
      </c>
      <c r="I1239" t="n">
        <v>7</v>
      </c>
      <c r="J1239" t="n">
        <v>232.33</v>
      </c>
      <c r="K1239" t="n">
        <v>55.27</v>
      </c>
      <c r="L1239" t="n">
        <v>18.25</v>
      </c>
      <c r="M1239" t="n">
        <v>5</v>
      </c>
      <c r="N1239" t="n">
        <v>53.81</v>
      </c>
      <c r="O1239" t="n">
        <v>28888.51</v>
      </c>
      <c r="P1239" t="n">
        <v>147.41</v>
      </c>
      <c r="Q1239" t="n">
        <v>197.75</v>
      </c>
      <c r="R1239" t="n">
        <v>31.08</v>
      </c>
      <c r="S1239" t="n">
        <v>25.4</v>
      </c>
      <c r="T1239" t="n">
        <v>1998.62</v>
      </c>
      <c r="U1239" t="n">
        <v>0.82</v>
      </c>
      <c r="V1239" t="n">
        <v>0.89</v>
      </c>
      <c r="W1239" t="n">
        <v>2.95</v>
      </c>
      <c r="X1239" t="n">
        <v>0.12</v>
      </c>
      <c r="Y1239" t="n">
        <v>1</v>
      </c>
      <c r="Z1239" t="n">
        <v>10</v>
      </c>
    </row>
    <row r="1240">
      <c r="A1240" t="n">
        <v>70</v>
      </c>
      <c r="B1240" t="n">
        <v>105</v>
      </c>
      <c r="C1240" t="inlineStr">
        <is>
          <t xml:space="preserve">CONCLUIDO	</t>
        </is>
      </c>
      <c r="D1240" t="n">
        <v>7.4908</v>
      </c>
      <c r="E1240" t="n">
        <v>13.35</v>
      </c>
      <c r="F1240" t="n">
        <v>10.5</v>
      </c>
      <c r="G1240" t="n">
        <v>90.01000000000001</v>
      </c>
      <c r="H1240" t="n">
        <v>1.41</v>
      </c>
      <c r="I1240" t="n">
        <v>7</v>
      </c>
      <c r="J1240" t="n">
        <v>232.76</v>
      </c>
      <c r="K1240" t="n">
        <v>55.27</v>
      </c>
      <c r="L1240" t="n">
        <v>18.5</v>
      </c>
      <c r="M1240" t="n">
        <v>5</v>
      </c>
      <c r="N1240" t="n">
        <v>53.99</v>
      </c>
      <c r="O1240" t="n">
        <v>28941.18</v>
      </c>
      <c r="P1240" t="n">
        <v>147.27</v>
      </c>
      <c r="Q1240" t="n">
        <v>197.75</v>
      </c>
      <c r="R1240" t="n">
        <v>30.86</v>
      </c>
      <c r="S1240" t="n">
        <v>25.4</v>
      </c>
      <c r="T1240" t="n">
        <v>1889.68</v>
      </c>
      <c r="U1240" t="n">
        <v>0.82</v>
      </c>
      <c r="V1240" t="n">
        <v>0.89</v>
      </c>
      <c r="W1240" t="n">
        <v>2.95</v>
      </c>
      <c r="X1240" t="n">
        <v>0.11</v>
      </c>
      <c r="Y1240" t="n">
        <v>1</v>
      </c>
      <c r="Z1240" t="n">
        <v>10</v>
      </c>
    </row>
    <row r="1241">
      <c r="A1241" t="n">
        <v>71</v>
      </c>
      <c r="B1241" t="n">
        <v>105</v>
      </c>
      <c r="C1241" t="inlineStr">
        <is>
          <t xml:space="preserve">CONCLUIDO	</t>
        </is>
      </c>
      <c r="D1241" t="n">
        <v>7.4878</v>
      </c>
      <c r="E1241" t="n">
        <v>13.36</v>
      </c>
      <c r="F1241" t="n">
        <v>10.51</v>
      </c>
      <c r="G1241" t="n">
        <v>90.05</v>
      </c>
      <c r="H1241" t="n">
        <v>1.43</v>
      </c>
      <c r="I1241" t="n">
        <v>7</v>
      </c>
      <c r="J1241" t="n">
        <v>233.19</v>
      </c>
      <c r="K1241" t="n">
        <v>55.27</v>
      </c>
      <c r="L1241" t="n">
        <v>18.75</v>
      </c>
      <c r="M1241" t="n">
        <v>5</v>
      </c>
      <c r="N1241" t="n">
        <v>54.17</v>
      </c>
      <c r="O1241" t="n">
        <v>28993.92</v>
      </c>
      <c r="P1241" t="n">
        <v>147.36</v>
      </c>
      <c r="Q1241" t="n">
        <v>197.75</v>
      </c>
      <c r="R1241" t="n">
        <v>31.06</v>
      </c>
      <c r="S1241" t="n">
        <v>25.4</v>
      </c>
      <c r="T1241" t="n">
        <v>1992.6</v>
      </c>
      <c r="U1241" t="n">
        <v>0.82</v>
      </c>
      <c r="V1241" t="n">
        <v>0.89</v>
      </c>
      <c r="W1241" t="n">
        <v>2.95</v>
      </c>
      <c r="X1241" t="n">
        <v>0.12</v>
      </c>
      <c r="Y1241" t="n">
        <v>1</v>
      </c>
      <c r="Z1241" t="n">
        <v>10</v>
      </c>
    </row>
    <row r="1242">
      <c r="A1242" t="n">
        <v>72</v>
      </c>
      <c r="B1242" t="n">
        <v>105</v>
      </c>
      <c r="C1242" t="inlineStr">
        <is>
          <t xml:space="preserve">CONCLUIDO	</t>
        </is>
      </c>
      <c r="D1242" t="n">
        <v>7.4846</v>
      </c>
      <c r="E1242" t="n">
        <v>13.36</v>
      </c>
      <c r="F1242" t="n">
        <v>10.51</v>
      </c>
      <c r="G1242" t="n">
        <v>90.09999999999999</v>
      </c>
      <c r="H1242" t="n">
        <v>1.45</v>
      </c>
      <c r="I1242" t="n">
        <v>7</v>
      </c>
      <c r="J1242" t="n">
        <v>233.62</v>
      </c>
      <c r="K1242" t="n">
        <v>55.27</v>
      </c>
      <c r="L1242" t="n">
        <v>19</v>
      </c>
      <c r="M1242" t="n">
        <v>5</v>
      </c>
      <c r="N1242" t="n">
        <v>54.34</v>
      </c>
      <c r="O1242" t="n">
        <v>29046.73</v>
      </c>
      <c r="P1242" t="n">
        <v>147.41</v>
      </c>
      <c r="Q1242" t="n">
        <v>197.75</v>
      </c>
      <c r="R1242" t="n">
        <v>31.22</v>
      </c>
      <c r="S1242" t="n">
        <v>25.4</v>
      </c>
      <c r="T1242" t="n">
        <v>2072.88</v>
      </c>
      <c r="U1242" t="n">
        <v>0.8100000000000001</v>
      </c>
      <c r="V1242" t="n">
        <v>0.89</v>
      </c>
      <c r="W1242" t="n">
        <v>2.95</v>
      </c>
      <c r="X1242" t="n">
        <v>0.12</v>
      </c>
      <c r="Y1242" t="n">
        <v>1</v>
      </c>
      <c r="Z1242" t="n">
        <v>10</v>
      </c>
    </row>
    <row r="1243">
      <c r="A1243" t="n">
        <v>73</v>
      </c>
      <c r="B1243" t="n">
        <v>105</v>
      </c>
      <c r="C1243" t="inlineStr">
        <is>
          <t xml:space="preserve">CONCLUIDO	</t>
        </is>
      </c>
      <c r="D1243" t="n">
        <v>7.4878</v>
      </c>
      <c r="E1243" t="n">
        <v>13.36</v>
      </c>
      <c r="F1243" t="n">
        <v>10.51</v>
      </c>
      <c r="G1243" t="n">
        <v>90.05</v>
      </c>
      <c r="H1243" t="n">
        <v>1.46</v>
      </c>
      <c r="I1243" t="n">
        <v>7</v>
      </c>
      <c r="J1243" t="n">
        <v>234.04</v>
      </c>
      <c r="K1243" t="n">
        <v>55.27</v>
      </c>
      <c r="L1243" t="n">
        <v>19.25</v>
      </c>
      <c r="M1243" t="n">
        <v>5</v>
      </c>
      <c r="N1243" t="n">
        <v>54.52</v>
      </c>
      <c r="O1243" t="n">
        <v>29099.59</v>
      </c>
      <c r="P1243" t="n">
        <v>147.18</v>
      </c>
      <c r="Q1243" t="n">
        <v>197.75</v>
      </c>
      <c r="R1243" t="n">
        <v>31.05</v>
      </c>
      <c r="S1243" t="n">
        <v>25.4</v>
      </c>
      <c r="T1243" t="n">
        <v>1985.55</v>
      </c>
      <c r="U1243" t="n">
        <v>0.82</v>
      </c>
      <c r="V1243" t="n">
        <v>0.89</v>
      </c>
      <c r="W1243" t="n">
        <v>2.95</v>
      </c>
      <c r="X1243" t="n">
        <v>0.12</v>
      </c>
      <c r="Y1243" t="n">
        <v>1</v>
      </c>
      <c r="Z1243" t="n">
        <v>10</v>
      </c>
    </row>
    <row r="1244">
      <c r="A1244" t="n">
        <v>74</v>
      </c>
      <c r="B1244" t="n">
        <v>105</v>
      </c>
      <c r="C1244" t="inlineStr">
        <is>
          <t xml:space="preserve">CONCLUIDO	</t>
        </is>
      </c>
      <c r="D1244" t="n">
        <v>7.4877</v>
      </c>
      <c r="E1244" t="n">
        <v>13.36</v>
      </c>
      <c r="F1244" t="n">
        <v>10.51</v>
      </c>
      <c r="G1244" t="n">
        <v>90.06</v>
      </c>
      <c r="H1244" t="n">
        <v>1.48</v>
      </c>
      <c r="I1244" t="n">
        <v>7</v>
      </c>
      <c r="J1244" t="n">
        <v>234.47</v>
      </c>
      <c r="K1244" t="n">
        <v>55.27</v>
      </c>
      <c r="L1244" t="n">
        <v>19.5</v>
      </c>
      <c r="M1244" t="n">
        <v>5</v>
      </c>
      <c r="N1244" t="n">
        <v>54.7</v>
      </c>
      <c r="O1244" t="n">
        <v>29152.52</v>
      </c>
      <c r="P1244" t="n">
        <v>147.01</v>
      </c>
      <c r="Q1244" t="n">
        <v>197.75</v>
      </c>
      <c r="R1244" t="n">
        <v>31.02</v>
      </c>
      <c r="S1244" t="n">
        <v>25.4</v>
      </c>
      <c r="T1244" t="n">
        <v>1972.54</v>
      </c>
      <c r="U1244" t="n">
        <v>0.82</v>
      </c>
      <c r="V1244" t="n">
        <v>0.89</v>
      </c>
      <c r="W1244" t="n">
        <v>2.95</v>
      </c>
      <c r="X1244" t="n">
        <v>0.12</v>
      </c>
      <c r="Y1244" t="n">
        <v>1</v>
      </c>
      <c r="Z1244" t="n">
        <v>10</v>
      </c>
    </row>
    <row r="1245">
      <c r="A1245" t="n">
        <v>75</v>
      </c>
      <c r="B1245" t="n">
        <v>105</v>
      </c>
      <c r="C1245" t="inlineStr">
        <is>
          <t xml:space="preserve">CONCLUIDO	</t>
        </is>
      </c>
      <c r="D1245" t="n">
        <v>7.4864</v>
      </c>
      <c r="E1245" t="n">
        <v>13.36</v>
      </c>
      <c r="F1245" t="n">
        <v>10.51</v>
      </c>
      <c r="G1245" t="n">
        <v>90.08</v>
      </c>
      <c r="H1245" t="n">
        <v>1.49</v>
      </c>
      <c r="I1245" t="n">
        <v>7</v>
      </c>
      <c r="J1245" t="n">
        <v>234.9</v>
      </c>
      <c r="K1245" t="n">
        <v>55.27</v>
      </c>
      <c r="L1245" t="n">
        <v>19.75</v>
      </c>
      <c r="M1245" t="n">
        <v>5</v>
      </c>
      <c r="N1245" t="n">
        <v>54.88</v>
      </c>
      <c r="O1245" t="n">
        <v>29205.51</v>
      </c>
      <c r="P1245" t="n">
        <v>146.81</v>
      </c>
      <c r="Q1245" t="n">
        <v>197.75</v>
      </c>
      <c r="R1245" t="n">
        <v>31.11</v>
      </c>
      <c r="S1245" t="n">
        <v>25.4</v>
      </c>
      <c r="T1245" t="n">
        <v>2015.67</v>
      </c>
      <c r="U1245" t="n">
        <v>0.82</v>
      </c>
      <c r="V1245" t="n">
        <v>0.89</v>
      </c>
      <c r="W1245" t="n">
        <v>2.95</v>
      </c>
      <c r="X1245" t="n">
        <v>0.12</v>
      </c>
      <c r="Y1245" t="n">
        <v>1</v>
      </c>
      <c r="Z1245" t="n">
        <v>10</v>
      </c>
    </row>
    <row r="1246">
      <c r="A1246" t="n">
        <v>76</v>
      </c>
      <c r="B1246" t="n">
        <v>105</v>
      </c>
      <c r="C1246" t="inlineStr">
        <is>
          <t xml:space="preserve">CONCLUIDO	</t>
        </is>
      </c>
      <c r="D1246" t="n">
        <v>7.481</v>
      </c>
      <c r="E1246" t="n">
        <v>13.37</v>
      </c>
      <c r="F1246" t="n">
        <v>10.52</v>
      </c>
      <c r="G1246" t="n">
        <v>90.16</v>
      </c>
      <c r="H1246" t="n">
        <v>1.51</v>
      </c>
      <c r="I1246" t="n">
        <v>7</v>
      </c>
      <c r="J1246" t="n">
        <v>235.33</v>
      </c>
      <c r="K1246" t="n">
        <v>55.27</v>
      </c>
      <c r="L1246" t="n">
        <v>20</v>
      </c>
      <c r="M1246" t="n">
        <v>5</v>
      </c>
      <c r="N1246" t="n">
        <v>55.06</v>
      </c>
      <c r="O1246" t="n">
        <v>29258.57</v>
      </c>
      <c r="P1246" t="n">
        <v>146.68</v>
      </c>
      <c r="Q1246" t="n">
        <v>197.76</v>
      </c>
      <c r="R1246" t="n">
        <v>31.38</v>
      </c>
      <c r="S1246" t="n">
        <v>25.4</v>
      </c>
      <c r="T1246" t="n">
        <v>2149.44</v>
      </c>
      <c r="U1246" t="n">
        <v>0.8100000000000001</v>
      </c>
      <c r="V1246" t="n">
        <v>0.88</v>
      </c>
      <c r="W1246" t="n">
        <v>2.95</v>
      </c>
      <c r="X1246" t="n">
        <v>0.13</v>
      </c>
      <c r="Y1246" t="n">
        <v>1</v>
      </c>
      <c r="Z1246" t="n">
        <v>10</v>
      </c>
    </row>
    <row r="1247">
      <c r="A1247" t="n">
        <v>77</v>
      </c>
      <c r="B1247" t="n">
        <v>105</v>
      </c>
      <c r="C1247" t="inlineStr">
        <is>
          <t xml:space="preserve">CONCLUIDO	</t>
        </is>
      </c>
      <c r="D1247" t="n">
        <v>7.4825</v>
      </c>
      <c r="E1247" t="n">
        <v>13.36</v>
      </c>
      <c r="F1247" t="n">
        <v>10.52</v>
      </c>
      <c r="G1247" t="n">
        <v>90.14</v>
      </c>
      <c r="H1247" t="n">
        <v>1.53</v>
      </c>
      <c r="I1247" t="n">
        <v>7</v>
      </c>
      <c r="J1247" t="n">
        <v>235.76</v>
      </c>
      <c r="K1247" t="n">
        <v>55.27</v>
      </c>
      <c r="L1247" t="n">
        <v>20.25</v>
      </c>
      <c r="M1247" t="n">
        <v>5</v>
      </c>
      <c r="N1247" t="n">
        <v>55.24</v>
      </c>
      <c r="O1247" t="n">
        <v>29311.69</v>
      </c>
      <c r="P1247" t="n">
        <v>146.52</v>
      </c>
      <c r="Q1247" t="n">
        <v>197.75</v>
      </c>
      <c r="R1247" t="n">
        <v>31.24</v>
      </c>
      <c r="S1247" t="n">
        <v>25.4</v>
      </c>
      <c r="T1247" t="n">
        <v>2083.02</v>
      </c>
      <c r="U1247" t="n">
        <v>0.8100000000000001</v>
      </c>
      <c r="V1247" t="n">
        <v>0.88</v>
      </c>
      <c r="W1247" t="n">
        <v>2.95</v>
      </c>
      <c r="X1247" t="n">
        <v>0.13</v>
      </c>
      <c r="Y1247" t="n">
        <v>1</v>
      </c>
      <c r="Z1247" t="n">
        <v>10</v>
      </c>
    </row>
    <row r="1248">
      <c r="A1248" t="n">
        <v>78</v>
      </c>
      <c r="B1248" t="n">
        <v>105</v>
      </c>
      <c r="C1248" t="inlineStr">
        <is>
          <t xml:space="preserve">CONCLUIDO	</t>
        </is>
      </c>
      <c r="D1248" t="n">
        <v>7.4827</v>
      </c>
      <c r="E1248" t="n">
        <v>13.36</v>
      </c>
      <c r="F1248" t="n">
        <v>10.52</v>
      </c>
      <c r="G1248" t="n">
        <v>90.13</v>
      </c>
      <c r="H1248" t="n">
        <v>1.54</v>
      </c>
      <c r="I1248" t="n">
        <v>7</v>
      </c>
      <c r="J1248" t="n">
        <v>236.2</v>
      </c>
      <c r="K1248" t="n">
        <v>55.27</v>
      </c>
      <c r="L1248" t="n">
        <v>20.5</v>
      </c>
      <c r="M1248" t="n">
        <v>5</v>
      </c>
      <c r="N1248" t="n">
        <v>55.42</v>
      </c>
      <c r="O1248" t="n">
        <v>29364.87</v>
      </c>
      <c r="P1248" t="n">
        <v>146.22</v>
      </c>
      <c r="Q1248" t="n">
        <v>197.75</v>
      </c>
      <c r="R1248" t="n">
        <v>31.26</v>
      </c>
      <c r="S1248" t="n">
        <v>25.4</v>
      </c>
      <c r="T1248" t="n">
        <v>2088.64</v>
      </c>
      <c r="U1248" t="n">
        <v>0.8100000000000001</v>
      </c>
      <c r="V1248" t="n">
        <v>0.88</v>
      </c>
      <c r="W1248" t="n">
        <v>2.95</v>
      </c>
      <c r="X1248" t="n">
        <v>0.13</v>
      </c>
      <c r="Y1248" t="n">
        <v>1</v>
      </c>
      <c r="Z1248" t="n">
        <v>10</v>
      </c>
    </row>
    <row r="1249">
      <c r="A1249" t="n">
        <v>79</v>
      </c>
      <c r="B1249" t="n">
        <v>105</v>
      </c>
      <c r="C1249" t="inlineStr">
        <is>
          <t xml:space="preserve">CONCLUIDO	</t>
        </is>
      </c>
      <c r="D1249" t="n">
        <v>7.4871</v>
      </c>
      <c r="E1249" t="n">
        <v>13.36</v>
      </c>
      <c r="F1249" t="n">
        <v>10.51</v>
      </c>
      <c r="G1249" t="n">
        <v>90.06999999999999</v>
      </c>
      <c r="H1249" t="n">
        <v>1.56</v>
      </c>
      <c r="I1249" t="n">
        <v>7</v>
      </c>
      <c r="J1249" t="n">
        <v>236.63</v>
      </c>
      <c r="K1249" t="n">
        <v>55.27</v>
      </c>
      <c r="L1249" t="n">
        <v>20.75</v>
      </c>
      <c r="M1249" t="n">
        <v>5</v>
      </c>
      <c r="N1249" t="n">
        <v>55.6</v>
      </c>
      <c r="O1249" t="n">
        <v>29418.12</v>
      </c>
      <c r="P1249" t="n">
        <v>145.84</v>
      </c>
      <c r="Q1249" t="n">
        <v>197.83</v>
      </c>
      <c r="R1249" t="n">
        <v>31.07</v>
      </c>
      <c r="S1249" t="n">
        <v>25.4</v>
      </c>
      <c r="T1249" t="n">
        <v>1996.6</v>
      </c>
      <c r="U1249" t="n">
        <v>0.82</v>
      </c>
      <c r="V1249" t="n">
        <v>0.89</v>
      </c>
      <c r="W1249" t="n">
        <v>2.95</v>
      </c>
      <c r="X1249" t="n">
        <v>0.12</v>
      </c>
      <c r="Y1249" t="n">
        <v>1</v>
      </c>
      <c r="Z1249" t="n">
        <v>10</v>
      </c>
    </row>
    <row r="1250">
      <c r="A1250" t="n">
        <v>80</v>
      </c>
      <c r="B1250" t="n">
        <v>105</v>
      </c>
      <c r="C1250" t="inlineStr">
        <is>
          <t xml:space="preserve">CONCLUIDO	</t>
        </is>
      </c>
      <c r="D1250" t="n">
        <v>7.5208</v>
      </c>
      <c r="E1250" t="n">
        <v>13.3</v>
      </c>
      <c r="F1250" t="n">
        <v>10.49</v>
      </c>
      <c r="G1250" t="n">
        <v>104.88</v>
      </c>
      <c r="H1250" t="n">
        <v>1.58</v>
      </c>
      <c r="I1250" t="n">
        <v>6</v>
      </c>
      <c r="J1250" t="n">
        <v>237.06</v>
      </c>
      <c r="K1250" t="n">
        <v>55.27</v>
      </c>
      <c r="L1250" t="n">
        <v>21</v>
      </c>
      <c r="M1250" t="n">
        <v>4</v>
      </c>
      <c r="N1250" t="n">
        <v>55.79</v>
      </c>
      <c r="O1250" t="n">
        <v>29471.44</v>
      </c>
      <c r="P1250" t="n">
        <v>145.53</v>
      </c>
      <c r="Q1250" t="n">
        <v>197.75</v>
      </c>
      <c r="R1250" t="n">
        <v>30.42</v>
      </c>
      <c r="S1250" t="n">
        <v>25.4</v>
      </c>
      <c r="T1250" t="n">
        <v>1678.45</v>
      </c>
      <c r="U1250" t="n">
        <v>0.83</v>
      </c>
      <c r="V1250" t="n">
        <v>0.89</v>
      </c>
      <c r="W1250" t="n">
        <v>2.95</v>
      </c>
      <c r="X1250" t="n">
        <v>0.1</v>
      </c>
      <c r="Y1250" t="n">
        <v>1</v>
      </c>
      <c r="Z1250" t="n">
        <v>10</v>
      </c>
    </row>
    <row r="1251">
      <c r="A1251" t="n">
        <v>81</v>
      </c>
      <c r="B1251" t="n">
        <v>105</v>
      </c>
      <c r="C1251" t="inlineStr">
        <is>
          <t xml:space="preserve">CONCLUIDO	</t>
        </is>
      </c>
      <c r="D1251" t="n">
        <v>7.5238</v>
      </c>
      <c r="E1251" t="n">
        <v>13.29</v>
      </c>
      <c r="F1251" t="n">
        <v>10.48</v>
      </c>
      <c r="G1251" t="n">
        <v>104.83</v>
      </c>
      <c r="H1251" t="n">
        <v>1.59</v>
      </c>
      <c r="I1251" t="n">
        <v>6</v>
      </c>
      <c r="J1251" t="n">
        <v>237.49</v>
      </c>
      <c r="K1251" t="n">
        <v>55.27</v>
      </c>
      <c r="L1251" t="n">
        <v>21.25</v>
      </c>
      <c r="M1251" t="n">
        <v>4</v>
      </c>
      <c r="N1251" t="n">
        <v>55.97</v>
      </c>
      <c r="O1251" t="n">
        <v>29524.81</v>
      </c>
      <c r="P1251" t="n">
        <v>145.51</v>
      </c>
      <c r="Q1251" t="n">
        <v>197.76</v>
      </c>
      <c r="R1251" t="n">
        <v>30.25</v>
      </c>
      <c r="S1251" t="n">
        <v>25.4</v>
      </c>
      <c r="T1251" t="n">
        <v>1592.76</v>
      </c>
      <c r="U1251" t="n">
        <v>0.84</v>
      </c>
      <c r="V1251" t="n">
        <v>0.89</v>
      </c>
      <c r="W1251" t="n">
        <v>2.95</v>
      </c>
      <c r="X1251" t="n">
        <v>0.09</v>
      </c>
      <c r="Y1251" t="n">
        <v>1</v>
      </c>
      <c r="Z1251" t="n">
        <v>10</v>
      </c>
    </row>
    <row r="1252">
      <c r="A1252" t="n">
        <v>82</v>
      </c>
      <c r="B1252" t="n">
        <v>105</v>
      </c>
      <c r="C1252" t="inlineStr">
        <is>
          <t xml:space="preserve">CONCLUIDO	</t>
        </is>
      </c>
      <c r="D1252" t="n">
        <v>7.5221</v>
      </c>
      <c r="E1252" t="n">
        <v>13.29</v>
      </c>
      <c r="F1252" t="n">
        <v>10.49</v>
      </c>
      <c r="G1252" t="n">
        <v>104.86</v>
      </c>
      <c r="H1252" t="n">
        <v>1.61</v>
      </c>
      <c r="I1252" t="n">
        <v>6</v>
      </c>
      <c r="J1252" t="n">
        <v>237.93</v>
      </c>
      <c r="K1252" t="n">
        <v>55.27</v>
      </c>
      <c r="L1252" t="n">
        <v>21.5</v>
      </c>
      <c r="M1252" t="n">
        <v>4</v>
      </c>
      <c r="N1252" t="n">
        <v>56.15</v>
      </c>
      <c r="O1252" t="n">
        <v>29578.26</v>
      </c>
      <c r="P1252" t="n">
        <v>145.62</v>
      </c>
      <c r="Q1252" t="n">
        <v>197.75</v>
      </c>
      <c r="R1252" t="n">
        <v>30.32</v>
      </c>
      <c r="S1252" t="n">
        <v>25.4</v>
      </c>
      <c r="T1252" t="n">
        <v>1627.87</v>
      </c>
      <c r="U1252" t="n">
        <v>0.84</v>
      </c>
      <c r="V1252" t="n">
        <v>0.89</v>
      </c>
      <c r="W1252" t="n">
        <v>2.95</v>
      </c>
      <c r="X1252" t="n">
        <v>0.1</v>
      </c>
      <c r="Y1252" t="n">
        <v>1</v>
      </c>
      <c r="Z1252" t="n">
        <v>10</v>
      </c>
    </row>
    <row r="1253">
      <c r="A1253" t="n">
        <v>83</v>
      </c>
      <c r="B1253" t="n">
        <v>105</v>
      </c>
      <c r="C1253" t="inlineStr">
        <is>
          <t xml:space="preserve">CONCLUIDO	</t>
        </is>
      </c>
      <c r="D1253" t="n">
        <v>7.5216</v>
      </c>
      <c r="E1253" t="n">
        <v>13.3</v>
      </c>
      <c r="F1253" t="n">
        <v>10.49</v>
      </c>
      <c r="G1253" t="n">
        <v>104.87</v>
      </c>
      <c r="H1253" t="n">
        <v>1.62</v>
      </c>
      <c r="I1253" t="n">
        <v>6</v>
      </c>
      <c r="J1253" t="n">
        <v>238.36</v>
      </c>
      <c r="K1253" t="n">
        <v>55.27</v>
      </c>
      <c r="L1253" t="n">
        <v>21.75</v>
      </c>
      <c r="M1253" t="n">
        <v>4</v>
      </c>
      <c r="N1253" t="n">
        <v>56.34</v>
      </c>
      <c r="O1253" t="n">
        <v>29631.77</v>
      </c>
      <c r="P1253" t="n">
        <v>145.73</v>
      </c>
      <c r="Q1253" t="n">
        <v>197.82</v>
      </c>
      <c r="R1253" t="n">
        <v>30.38</v>
      </c>
      <c r="S1253" t="n">
        <v>25.4</v>
      </c>
      <c r="T1253" t="n">
        <v>1655</v>
      </c>
      <c r="U1253" t="n">
        <v>0.84</v>
      </c>
      <c r="V1253" t="n">
        <v>0.89</v>
      </c>
      <c r="W1253" t="n">
        <v>2.95</v>
      </c>
      <c r="X1253" t="n">
        <v>0.1</v>
      </c>
      <c r="Y1253" t="n">
        <v>1</v>
      </c>
      <c r="Z1253" t="n">
        <v>10</v>
      </c>
    </row>
    <row r="1254">
      <c r="A1254" t="n">
        <v>84</v>
      </c>
      <c r="B1254" t="n">
        <v>105</v>
      </c>
      <c r="C1254" t="inlineStr">
        <is>
          <t xml:space="preserve">CONCLUIDO	</t>
        </is>
      </c>
      <c r="D1254" t="n">
        <v>7.5216</v>
      </c>
      <c r="E1254" t="n">
        <v>13.3</v>
      </c>
      <c r="F1254" t="n">
        <v>10.49</v>
      </c>
      <c r="G1254" t="n">
        <v>104.87</v>
      </c>
      <c r="H1254" t="n">
        <v>1.64</v>
      </c>
      <c r="I1254" t="n">
        <v>6</v>
      </c>
      <c r="J1254" t="n">
        <v>238.79</v>
      </c>
      <c r="K1254" t="n">
        <v>55.27</v>
      </c>
      <c r="L1254" t="n">
        <v>22</v>
      </c>
      <c r="M1254" t="n">
        <v>4</v>
      </c>
      <c r="N1254" t="n">
        <v>56.52</v>
      </c>
      <c r="O1254" t="n">
        <v>29685.34</v>
      </c>
      <c r="P1254" t="n">
        <v>146.03</v>
      </c>
      <c r="Q1254" t="n">
        <v>197.75</v>
      </c>
      <c r="R1254" t="n">
        <v>30.33</v>
      </c>
      <c r="S1254" t="n">
        <v>25.4</v>
      </c>
      <c r="T1254" t="n">
        <v>1632.63</v>
      </c>
      <c r="U1254" t="n">
        <v>0.84</v>
      </c>
      <c r="V1254" t="n">
        <v>0.89</v>
      </c>
      <c r="W1254" t="n">
        <v>2.95</v>
      </c>
      <c r="X1254" t="n">
        <v>0.1</v>
      </c>
      <c r="Y1254" t="n">
        <v>1</v>
      </c>
      <c r="Z1254" t="n">
        <v>10</v>
      </c>
    </row>
    <row r="1255">
      <c r="A1255" t="n">
        <v>85</v>
      </c>
      <c r="B1255" t="n">
        <v>105</v>
      </c>
      <c r="C1255" t="inlineStr">
        <is>
          <t xml:space="preserve">CONCLUIDO	</t>
        </is>
      </c>
      <c r="D1255" t="n">
        <v>7.5205</v>
      </c>
      <c r="E1255" t="n">
        <v>13.3</v>
      </c>
      <c r="F1255" t="n">
        <v>10.49</v>
      </c>
      <c r="G1255" t="n">
        <v>104.89</v>
      </c>
      <c r="H1255" t="n">
        <v>1.65</v>
      </c>
      <c r="I1255" t="n">
        <v>6</v>
      </c>
      <c r="J1255" t="n">
        <v>239.23</v>
      </c>
      <c r="K1255" t="n">
        <v>55.27</v>
      </c>
      <c r="L1255" t="n">
        <v>22.25</v>
      </c>
      <c r="M1255" t="n">
        <v>4</v>
      </c>
      <c r="N1255" t="n">
        <v>56.71</v>
      </c>
      <c r="O1255" t="n">
        <v>29738.98</v>
      </c>
      <c r="P1255" t="n">
        <v>146.24</v>
      </c>
      <c r="Q1255" t="n">
        <v>197.75</v>
      </c>
      <c r="R1255" t="n">
        <v>30.45</v>
      </c>
      <c r="S1255" t="n">
        <v>25.4</v>
      </c>
      <c r="T1255" t="n">
        <v>1692.43</v>
      </c>
      <c r="U1255" t="n">
        <v>0.83</v>
      </c>
      <c r="V1255" t="n">
        <v>0.89</v>
      </c>
      <c r="W1255" t="n">
        <v>2.95</v>
      </c>
      <c r="X1255" t="n">
        <v>0.1</v>
      </c>
      <c r="Y1255" t="n">
        <v>1</v>
      </c>
      <c r="Z1255" t="n">
        <v>10</v>
      </c>
    </row>
    <row r="1256">
      <c r="A1256" t="n">
        <v>86</v>
      </c>
      <c r="B1256" t="n">
        <v>105</v>
      </c>
      <c r="C1256" t="inlineStr">
        <is>
          <t xml:space="preserve">CONCLUIDO	</t>
        </is>
      </c>
      <c r="D1256" t="n">
        <v>7.5235</v>
      </c>
      <c r="E1256" t="n">
        <v>13.29</v>
      </c>
      <c r="F1256" t="n">
        <v>10.48</v>
      </c>
      <c r="G1256" t="n">
        <v>104.84</v>
      </c>
      <c r="H1256" t="n">
        <v>1.67</v>
      </c>
      <c r="I1256" t="n">
        <v>6</v>
      </c>
      <c r="J1256" t="n">
        <v>239.66</v>
      </c>
      <c r="K1256" t="n">
        <v>55.27</v>
      </c>
      <c r="L1256" t="n">
        <v>22.5</v>
      </c>
      <c r="M1256" t="n">
        <v>4</v>
      </c>
      <c r="N1256" t="n">
        <v>56.89</v>
      </c>
      <c r="O1256" t="n">
        <v>29792.69</v>
      </c>
      <c r="P1256" t="n">
        <v>146.09</v>
      </c>
      <c r="Q1256" t="n">
        <v>197.76</v>
      </c>
      <c r="R1256" t="n">
        <v>30.3</v>
      </c>
      <c r="S1256" t="n">
        <v>25.4</v>
      </c>
      <c r="T1256" t="n">
        <v>1616.42</v>
      </c>
      <c r="U1256" t="n">
        <v>0.84</v>
      </c>
      <c r="V1256" t="n">
        <v>0.89</v>
      </c>
      <c r="W1256" t="n">
        <v>2.95</v>
      </c>
      <c r="X1256" t="n">
        <v>0.09</v>
      </c>
      <c r="Y1256" t="n">
        <v>1</v>
      </c>
      <c r="Z1256" t="n">
        <v>10</v>
      </c>
    </row>
    <row r="1257">
      <c r="A1257" t="n">
        <v>87</v>
      </c>
      <c r="B1257" t="n">
        <v>105</v>
      </c>
      <c r="C1257" t="inlineStr">
        <is>
          <t xml:space="preserve">CONCLUIDO	</t>
        </is>
      </c>
      <c r="D1257" t="n">
        <v>7.5257</v>
      </c>
      <c r="E1257" t="n">
        <v>13.29</v>
      </c>
      <c r="F1257" t="n">
        <v>10.48</v>
      </c>
      <c r="G1257" t="n">
        <v>104.8</v>
      </c>
      <c r="H1257" t="n">
        <v>1.69</v>
      </c>
      <c r="I1257" t="n">
        <v>6</v>
      </c>
      <c r="J1257" t="n">
        <v>240.1</v>
      </c>
      <c r="K1257" t="n">
        <v>55.27</v>
      </c>
      <c r="L1257" t="n">
        <v>22.75</v>
      </c>
      <c r="M1257" t="n">
        <v>4</v>
      </c>
      <c r="N1257" t="n">
        <v>57.08</v>
      </c>
      <c r="O1257" t="n">
        <v>29846.46</v>
      </c>
      <c r="P1257" t="n">
        <v>145.93</v>
      </c>
      <c r="Q1257" t="n">
        <v>197.78</v>
      </c>
      <c r="R1257" t="n">
        <v>30.16</v>
      </c>
      <c r="S1257" t="n">
        <v>25.4</v>
      </c>
      <c r="T1257" t="n">
        <v>1544.82</v>
      </c>
      <c r="U1257" t="n">
        <v>0.84</v>
      </c>
      <c r="V1257" t="n">
        <v>0.89</v>
      </c>
      <c r="W1257" t="n">
        <v>2.95</v>
      </c>
      <c r="X1257" t="n">
        <v>0.09</v>
      </c>
      <c r="Y1257" t="n">
        <v>1</v>
      </c>
      <c r="Z1257" t="n">
        <v>10</v>
      </c>
    </row>
    <row r="1258">
      <c r="A1258" t="n">
        <v>88</v>
      </c>
      <c r="B1258" t="n">
        <v>105</v>
      </c>
      <c r="C1258" t="inlineStr">
        <is>
          <t xml:space="preserve">CONCLUIDO	</t>
        </is>
      </c>
      <c r="D1258" t="n">
        <v>7.5234</v>
      </c>
      <c r="E1258" t="n">
        <v>13.29</v>
      </c>
      <c r="F1258" t="n">
        <v>10.48</v>
      </c>
      <c r="G1258" t="n">
        <v>104.84</v>
      </c>
      <c r="H1258" t="n">
        <v>1.7</v>
      </c>
      <c r="I1258" t="n">
        <v>6</v>
      </c>
      <c r="J1258" t="n">
        <v>240.54</v>
      </c>
      <c r="K1258" t="n">
        <v>55.27</v>
      </c>
      <c r="L1258" t="n">
        <v>23</v>
      </c>
      <c r="M1258" t="n">
        <v>4</v>
      </c>
      <c r="N1258" t="n">
        <v>57.26</v>
      </c>
      <c r="O1258" t="n">
        <v>29900.43</v>
      </c>
      <c r="P1258" t="n">
        <v>146.07</v>
      </c>
      <c r="Q1258" t="n">
        <v>197.75</v>
      </c>
      <c r="R1258" t="n">
        <v>30.35</v>
      </c>
      <c r="S1258" t="n">
        <v>25.4</v>
      </c>
      <c r="T1258" t="n">
        <v>1639.74</v>
      </c>
      <c r="U1258" t="n">
        <v>0.84</v>
      </c>
      <c r="V1258" t="n">
        <v>0.89</v>
      </c>
      <c r="W1258" t="n">
        <v>2.95</v>
      </c>
      <c r="X1258" t="n">
        <v>0.09</v>
      </c>
      <c r="Y1258" t="n">
        <v>1</v>
      </c>
      <c r="Z1258" t="n">
        <v>10</v>
      </c>
    </row>
    <row r="1259">
      <c r="A1259" t="n">
        <v>89</v>
      </c>
      <c r="B1259" t="n">
        <v>105</v>
      </c>
      <c r="C1259" t="inlineStr">
        <is>
          <t xml:space="preserve">CONCLUIDO	</t>
        </is>
      </c>
      <c r="D1259" t="n">
        <v>7.5232</v>
      </c>
      <c r="E1259" t="n">
        <v>13.29</v>
      </c>
      <c r="F1259" t="n">
        <v>10.48</v>
      </c>
      <c r="G1259" t="n">
        <v>104.84</v>
      </c>
      <c r="H1259" t="n">
        <v>1.72</v>
      </c>
      <c r="I1259" t="n">
        <v>6</v>
      </c>
      <c r="J1259" t="n">
        <v>240.97</v>
      </c>
      <c r="K1259" t="n">
        <v>55.27</v>
      </c>
      <c r="L1259" t="n">
        <v>23.25</v>
      </c>
      <c r="M1259" t="n">
        <v>4</v>
      </c>
      <c r="N1259" t="n">
        <v>57.45</v>
      </c>
      <c r="O1259" t="n">
        <v>29954.34</v>
      </c>
      <c r="P1259" t="n">
        <v>146.05</v>
      </c>
      <c r="Q1259" t="n">
        <v>197.76</v>
      </c>
      <c r="R1259" t="n">
        <v>30.35</v>
      </c>
      <c r="S1259" t="n">
        <v>25.4</v>
      </c>
      <c r="T1259" t="n">
        <v>1638.82</v>
      </c>
      <c r="U1259" t="n">
        <v>0.84</v>
      </c>
      <c r="V1259" t="n">
        <v>0.89</v>
      </c>
      <c r="W1259" t="n">
        <v>2.95</v>
      </c>
      <c r="X1259" t="n">
        <v>0.09</v>
      </c>
      <c r="Y1259" t="n">
        <v>1</v>
      </c>
      <c r="Z1259" t="n">
        <v>10</v>
      </c>
    </row>
    <row r="1260">
      <c r="A1260" t="n">
        <v>90</v>
      </c>
      <c r="B1260" t="n">
        <v>105</v>
      </c>
      <c r="C1260" t="inlineStr">
        <is>
          <t xml:space="preserve">CONCLUIDO	</t>
        </is>
      </c>
      <c r="D1260" t="n">
        <v>7.5213</v>
      </c>
      <c r="E1260" t="n">
        <v>13.3</v>
      </c>
      <c r="F1260" t="n">
        <v>10.49</v>
      </c>
      <c r="G1260" t="n">
        <v>104.88</v>
      </c>
      <c r="H1260" t="n">
        <v>1.73</v>
      </c>
      <c r="I1260" t="n">
        <v>6</v>
      </c>
      <c r="J1260" t="n">
        <v>241.41</v>
      </c>
      <c r="K1260" t="n">
        <v>55.27</v>
      </c>
      <c r="L1260" t="n">
        <v>23.5</v>
      </c>
      <c r="M1260" t="n">
        <v>4</v>
      </c>
      <c r="N1260" t="n">
        <v>57.64</v>
      </c>
      <c r="O1260" t="n">
        <v>30008.32</v>
      </c>
      <c r="P1260" t="n">
        <v>145.92</v>
      </c>
      <c r="Q1260" t="n">
        <v>197.75</v>
      </c>
      <c r="R1260" t="n">
        <v>30.43</v>
      </c>
      <c r="S1260" t="n">
        <v>25.4</v>
      </c>
      <c r="T1260" t="n">
        <v>1681.23</v>
      </c>
      <c r="U1260" t="n">
        <v>0.83</v>
      </c>
      <c r="V1260" t="n">
        <v>0.89</v>
      </c>
      <c r="W1260" t="n">
        <v>2.95</v>
      </c>
      <c r="X1260" t="n">
        <v>0.1</v>
      </c>
      <c r="Y1260" t="n">
        <v>1</v>
      </c>
      <c r="Z1260" t="n">
        <v>10</v>
      </c>
    </row>
    <row r="1261">
      <c r="A1261" t="n">
        <v>91</v>
      </c>
      <c r="B1261" t="n">
        <v>105</v>
      </c>
      <c r="C1261" t="inlineStr">
        <is>
          <t xml:space="preserve">CONCLUIDO	</t>
        </is>
      </c>
      <c r="D1261" t="n">
        <v>7.5218</v>
      </c>
      <c r="E1261" t="n">
        <v>13.29</v>
      </c>
      <c r="F1261" t="n">
        <v>10.49</v>
      </c>
      <c r="G1261" t="n">
        <v>104.87</v>
      </c>
      <c r="H1261" t="n">
        <v>1.75</v>
      </c>
      <c r="I1261" t="n">
        <v>6</v>
      </c>
      <c r="J1261" t="n">
        <v>241.85</v>
      </c>
      <c r="K1261" t="n">
        <v>55.27</v>
      </c>
      <c r="L1261" t="n">
        <v>23.75</v>
      </c>
      <c r="M1261" t="n">
        <v>4</v>
      </c>
      <c r="N1261" t="n">
        <v>57.83</v>
      </c>
      <c r="O1261" t="n">
        <v>30062.36</v>
      </c>
      <c r="P1261" t="n">
        <v>145.88</v>
      </c>
      <c r="Q1261" t="n">
        <v>197.76</v>
      </c>
      <c r="R1261" t="n">
        <v>30.41</v>
      </c>
      <c r="S1261" t="n">
        <v>25.4</v>
      </c>
      <c r="T1261" t="n">
        <v>1670.74</v>
      </c>
      <c r="U1261" t="n">
        <v>0.84</v>
      </c>
      <c r="V1261" t="n">
        <v>0.89</v>
      </c>
      <c r="W1261" t="n">
        <v>2.95</v>
      </c>
      <c r="X1261" t="n">
        <v>0.1</v>
      </c>
      <c r="Y1261" t="n">
        <v>1</v>
      </c>
      <c r="Z1261" t="n">
        <v>10</v>
      </c>
    </row>
    <row r="1262">
      <c r="A1262" t="n">
        <v>92</v>
      </c>
      <c r="B1262" t="n">
        <v>105</v>
      </c>
      <c r="C1262" t="inlineStr">
        <is>
          <t xml:space="preserve">CONCLUIDO	</t>
        </is>
      </c>
      <c r="D1262" t="n">
        <v>7.5223</v>
      </c>
      <c r="E1262" t="n">
        <v>13.29</v>
      </c>
      <c r="F1262" t="n">
        <v>10.49</v>
      </c>
      <c r="G1262" t="n">
        <v>104.86</v>
      </c>
      <c r="H1262" t="n">
        <v>1.76</v>
      </c>
      <c r="I1262" t="n">
        <v>6</v>
      </c>
      <c r="J1262" t="n">
        <v>242.29</v>
      </c>
      <c r="K1262" t="n">
        <v>55.27</v>
      </c>
      <c r="L1262" t="n">
        <v>24</v>
      </c>
      <c r="M1262" t="n">
        <v>4</v>
      </c>
      <c r="N1262" t="n">
        <v>58.02</v>
      </c>
      <c r="O1262" t="n">
        <v>30116.47</v>
      </c>
      <c r="P1262" t="n">
        <v>145.74</v>
      </c>
      <c r="Q1262" t="n">
        <v>197.75</v>
      </c>
      <c r="R1262" t="n">
        <v>30.36</v>
      </c>
      <c r="S1262" t="n">
        <v>25.4</v>
      </c>
      <c r="T1262" t="n">
        <v>1647.55</v>
      </c>
      <c r="U1262" t="n">
        <v>0.84</v>
      </c>
      <c r="V1262" t="n">
        <v>0.89</v>
      </c>
      <c r="W1262" t="n">
        <v>2.95</v>
      </c>
      <c r="X1262" t="n">
        <v>0.1</v>
      </c>
      <c r="Y1262" t="n">
        <v>1</v>
      </c>
      <c r="Z1262" t="n">
        <v>10</v>
      </c>
    </row>
    <row r="1263">
      <c r="A1263" t="n">
        <v>93</v>
      </c>
      <c r="B1263" t="n">
        <v>105</v>
      </c>
      <c r="C1263" t="inlineStr">
        <is>
          <t xml:space="preserve">CONCLUIDO	</t>
        </is>
      </c>
      <c r="D1263" t="n">
        <v>7.5205</v>
      </c>
      <c r="E1263" t="n">
        <v>13.3</v>
      </c>
      <c r="F1263" t="n">
        <v>10.49</v>
      </c>
      <c r="G1263" t="n">
        <v>104.89</v>
      </c>
      <c r="H1263" t="n">
        <v>1.78</v>
      </c>
      <c r="I1263" t="n">
        <v>6</v>
      </c>
      <c r="J1263" t="n">
        <v>242.73</v>
      </c>
      <c r="K1263" t="n">
        <v>55.27</v>
      </c>
      <c r="L1263" t="n">
        <v>24.25</v>
      </c>
      <c r="M1263" t="n">
        <v>4</v>
      </c>
      <c r="N1263" t="n">
        <v>58.21</v>
      </c>
      <c r="O1263" t="n">
        <v>30170.65</v>
      </c>
      <c r="P1263" t="n">
        <v>145.61</v>
      </c>
      <c r="Q1263" t="n">
        <v>197.75</v>
      </c>
      <c r="R1263" t="n">
        <v>30.46</v>
      </c>
      <c r="S1263" t="n">
        <v>25.4</v>
      </c>
      <c r="T1263" t="n">
        <v>1697.86</v>
      </c>
      <c r="U1263" t="n">
        <v>0.83</v>
      </c>
      <c r="V1263" t="n">
        <v>0.89</v>
      </c>
      <c r="W1263" t="n">
        <v>2.95</v>
      </c>
      <c r="X1263" t="n">
        <v>0.1</v>
      </c>
      <c r="Y1263" t="n">
        <v>1</v>
      </c>
      <c r="Z1263" t="n">
        <v>10</v>
      </c>
    </row>
    <row r="1264">
      <c r="A1264" t="n">
        <v>94</v>
      </c>
      <c r="B1264" t="n">
        <v>105</v>
      </c>
      <c r="C1264" t="inlineStr">
        <is>
          <t xml:space="preserve">CONCLUIDO	</t>
        </is>
      </c>
      <c r="D1264" t="n">
        <v>7.5248</v>
      </c>
      <c r="E1264" t="n">
        <v>13.29</v>
      </c>
      <c r="F1264" t="n">
        <v>10.48</v>
      </c>
      <c r="G1264" t="n">
        <v>104.81</v>
      </c>
      <c r="H1264" t="n">
        <v>1.79</v>
      </c>
      <c r="I1264" t="n">
        <v>6</v>
      </c>
      <c r="J1264" t="n">
        <v>243.17</v>
      </c>
      <c r="K1264" t="n">
        <v>55.27</v>
      </c>
      <c r="L1264" t="n">
        <v>24.5</v>
      </c>
      <c r="M1264" t="n">
        <v>4</v>
      </c>
      <c r="N1264" t="n">
        <v>58.4</v>
      </c>
      <c r="O1264" t="n">
        <v>30224.9</v>
      </c>
      <c r="P1264" t="n">
        <v>145.25</v>
      </c>
      <c r="Q1264" t="n">
        <v>197.77</v>
      </c>
      <c r="R1264" t="n">
        <v>30.3</v>
      </c>
      <c r="S1264" t="n">
        <v>25.4</v>
      </c>
      <c r="T1264" t="n">
        <v>1614.17</v>
      </c>
      <c r="U1264" t="n">
        <v>0.84</v>
      </c>
      <c r="V1264" t="n">
        <v>0.89</v>
      </c>
      <c r="W1264" t="n">
        <v>2.95</v>
      </c>
      <c r="X1264" t="n">
        <v>0.09</v>
      </c>
      <c r="Y1264" t="n">
        <v>1</v>
      </c>
      <c r="Z1264" t="n">
        <v>10</v>
      </c>
    </row>
    <row r="1265">
      <c r="A1265" t="n">
        <v>95</v>
      </c>
      <c r="B1265" t="n">
        <v>105</v>
      </c>
      <c r="C1265" t="inlineStr">
        <is>
          <t xml:space="preserve">CONCLUIDO	</t>
        </is>
      </c>
      <c r="D1265" t="n">
        <v>7.5234</v>
      </c>
      <c r="E1265" t="n">
        <v>13.29</v>
      </c>
      <c r="F1265" t="n">
        <v>10.48</v>
      </c>
      <c r="G1265" t="n">
        <v>104.84</v>
      </c>
      <c r="H1265" t="n">
        <v>1.81</v>
      </c>
      <c r="I1265" t="n">
        <v>6</v>
      </c>
      <c r="J1265" t="n">
        <v>243.61</v>
      </c>
      <c r="K1265" t="n">
        <v>55.27</v>
      </c>
      <c r="L1265" t="n">
        <v>24.75</v>
      </c>
      <c r="M1265" t="n">
        <v>4</v>
      </c>
      <c r="N1265" t="n">
        <v>58.59</v>
      </c>
      <c r="O1265" t="n">
        <v>30279.22</v>
      </c>
      <c r="P1265" t="n">
        <v>145.11</v>
      </c>
      <c r="Q1265" t="n">
        <v>197.75</v>
      </c>
      <c r="R1265" t="n">
        <v>30.31</v>
      </c>
      <c r="S1265" t="n">
        <v>25.4</v>
      </c>
      <c r="T1265" t="n">
        <v>1620.97</v>
      </c>
      <c r="U1265" t="n">
        <v>0.84</v>
      </c>
      <c r="V1265" t="n">
        <v>0.89</v>
      </c>
      <c r="W1265" t="n">
        <v>2.95</v>
      </c>
      <c r="X1265" t="n">
        <v>0.09</v>
      </c>
      <c r="Y1265" t="n">
        <v>1</v>
      </c>
      <c r="Z1265" t="n">
        <v>10</v>
      </c>
    </row>
    <row r="1266">
      <c r="A1266" t="n">
        <v>96</v>
      </c>
      <c r="B1266" t="n">
        <v>105</v>
      </c>
      <c r="C1266" t="inlineStr">
        <is>
          <t xml:space="preserve">CONCLUIDO	</t>
        </is>
      </c>
      <c r="D1266" t="n">
        <v>7.5218</v>
      </c>
      <c r="E1266" t="n">
        <v>13.29</v>
      </c>
      <c r="F1266" t="n">
        <v>10.49</v>
      </c>
      <c r="G1266" t="n">
        <v>104.87</v>
      </c>
      <c r="H1266" t="n">
        <v>1.82</v>
      </c>
      <c r="I1266" t="n">
        <v>6</v>
      </c>
      <c r="J1266" t="n">
        <v>244.05</v>
      </c>
      <c r="K1266" t="n">
        <v>55.27</v>
      </c>
      <c r="L1266" t="n">
        <v>25</v>
      </c>
      <c r="M1266" t="n">
        <v>4</v>
      </c>
      <c r="N1266" t="n">
        <v>58.78</v>
      </c>
      <c r="O1266" t="n">
        <v>30333.61</v>
      </c>
      <c r="P1266" t="n">
        <v>144.92</v>
      </c>
      <c r="Q1266" t="n">
        <v>197.75</v>
      </c>
      <c r="R1266" t="n">
        <v>30.4</v>
      </c>
      <c r="S1266" t="n">
        <v>25.4</v>
      </c>
      <c r="T1266" t="n">
        <v>1664.13</v>
      </c>
      <c r="U1266" t="n">
        <v>0.84</v>
      </c>
      <c r="V1266" t="n">
        <v>0.89</v>
      </c>
      <c r="W1266" t="n">
        <v>2.95</v>
      </c>
      <c r="X1266" t="n">
        <v>0.1</v>
      </c>
      <c r="Y1266" t="n">
        <v>1</v>
      </c>
      <c r="Z1266" t="n">
        <v>10</v>
      </c>
    </row>
    <row r="1267">
      <c r="A1267" t="n">
        <v>97</v>
      </c>
      <c r="B1267" t="n">
        <v>105</v>
      </c>
      <c r="C1267" t="inlineStr">
        <is>
          <t xml:space="preserve">CONCLUIDO	</t>
        </is>
      </c>
      <c r="D1267" t="n">
        <v>7.5237</v>
      </c>
      <c r="E1267" t="n">
        <v>13.29</v>
      </c>
      <c r="F1267" t="n">
        <v>10.48</v>
      </c>
      <c r="G1267" t="n">
        <v>104.83</v>
      </c>
      <c r="H1267" t="n">
        <v>1.84</v>
      </c>
      <c r="I1267" t="n">
        <v>6</v>
      </c>
      <c r="J1267" t="n">
        <v>244.49</v>
      </c>
      <c r="K1267" t="n">
        <v>55.27</v>
      </c>
      <c r="L1267" t="n">
        <v>25.25</v>
      </c>
      <c r="M1267" t="n">
        <v>4</v>
      </c>
      <c r="N1267" t="n">
        <v>58.97</v>
      </c>
      <c r="O1267" t="n">
        <v>30388.06</v>
      </c>
      <c r="P1267" t="n">
        <v>144.58</v>
      </c>
      <c r="Q1267" t="n">
        <v>197.75</v>
      </c>
      <c r="R1267" t="n">
        <v>30.28</v>
      </c>
      <c r="S1267" t="n">
        <v>25.4</v>
      </c>
      <c r="T1267" t="n">
        <v>1603.97</v>
      </c>
      <c r="U1267" t="n">
        <v>0.84</v>
      </c>
      <c r="V1267" t="n">
        <v>0.89</v>
      </c>
      <c r="W1267" t="n">
        <v>2.95</v>
      </c>
      <c r="X1267" t="n">
        <v>0.09</v>
      </c>
      <c r="Y1267" t="n">
        <v>1</v>
      </c>
      <c r="Z1267" t="n">
        <v>10</v>
      </c>
    </row>
    <row r="1268">
      <c r="A1268" t="n">
        <v>98</v>
      </c>
      <c r="B1268" t="n">
        <v>105</v>
      </c>
      <c r="C1268" t="inlineStr">
        <is>
          <t xml:space="preserve">CONCLUIDO	</t>
        </is>
      </c>
      <c r="D1268" t="n">
        <v>7.5186</v>
      </c>
      <c r="E1268" t="n">
        <v>13.3</v>
      </c>
      <c r="F1268" t="n">
        <v>10.49</v>
      </c>
      <c r="G1268" t="n">
        <v>104.92</v>
      </c>
      <c r="H1268" t="n">
        <v>1.85</v>
      </c>
      <c r="I1268" t="n">
        <v>6</v>
      </c>
      <c r="J1268" t="n">
        <v>244.93</v>
      </c>
      <c r="K1268" t="n">
        <v>55.27</v>
      </c>
      <c r="L1268" t="n">
        <v>25.5</v>
      </c>
      <c r="M1268" t="n">
        <v>4</v>
      </c>
      <c r="N1268" t="n">
        <v>59.16</v>
      </c>
      <c r="O1268" t="n">
        <v>30442.58</v>
      </c>
      <c r="P1268" t="n">
        <v>144.32</v>
      </c>
      <c r="Q1268" t="n">
        <v>197.77</v>
      </c>
      <c r="R1268" t="n">
        <v>30.58</v>
      </c>
      <c r="S1268" t="n">
        <v>25.4</v>
      </c>
      <c r="T1268" t="n">
        <v>1755.28</v>
      </c>
      <c r="U1268" t="n">
        <v>0.83</v>
      </c>
      <c r="V1268" t="n">
        <v>0.89</v>
      </c>
      <c r="W1268" t="n">
        <v>2.95</v>
      </c>
      <c r="X1268" t="n">
        <v>0.1</v>
      </c>
      <c r="Y1268" t="n">
        <v>1</v>
      </c>
      <c r="Z1268" t="n">
        <v>10</v>
      </c>
    </row>
    <row r="1269">
      <c r="A1269" t="n">
        <v>99</v>
      </c>
      <c r="B1269" t="n">
        <v>105</v>
      </c>
      <c r="C1269" t="inlineStr">
        <is>
          <t xml:space="preserve">CONCLUIDO	</t>
        </is>
      </c>
      <c r="D1269" t="n">
        <v>7.5524</v>
      </c>
      <c r="E1269" t="n">
        <v>13.24</v>
      </c>
      <c r="F1269" t="n">
        <v>10.47</v>
      </c>
      <c r="G1269" t="n">
        <v>125.68</v>
      </c>
      <c r="H1269" t="n">
        <v>1.87</v>
      </c>
      <c r="I1269" t="n">
        <v>5</v>
      </c>
      <c r="J1269" t="n">
        <v>245.38</v>
      </c>
      <c r="K1269" t="n">
        <v>55.27</v>
      </c>
      <c r="L1269" t="n">
        <v>25.75</v>
      </c>
      <c r="M1269" t="n">
        <v>3</v>
      </c>
      <c r="N1269" t="n">
        <v>59.35</v>
      </c>
      <c r="O1269" t="n">
        <v>30497.18</v>
      </c>
      <c r="P1269" t="n">
        <v>143.77</v>
      </c>
      <c r="Q1269" t="n">
        <v>197.78</v>
      </c>
      <c r="R1269" t="n">
        <v>30.03</v>
      </c>
      <c r="S1269" t="n">
        <v>25.4</v>
      </c>
      <c r="T1269" t="n">
        <v>1484.49</v>
      </c>
      <c r="U1269" t="n">
        <v>0.85</v>
      </c>
      <c r="V1269" t="n">
        <v>0.89</v>
      </c>
      <c r="W1269" t="n">
        <v>2.95</v>
      </c>
      <c r="X1269" t="n">
        <v>0.08</v>
      </c>
      <c r="Y1269" t="n">
        <v>1</v>
      </c>
      <c r="Z1269" t="n">
        <v>10</v>
      </c>
    </row>
    <row r="1270">
      <c r="A1270" t="n">
        <v>100</v>
      </c>
      <c r="B1270" t="n">
        <v>105</v>
      </c>
      <c r="C1270" t="inlineStr">
        <is>
          <t xml:space="preserve">CONCLUIDO	</t>
        </is>
      </c>
      <c r="D1270" t="n">
        <v>7.5511</v>
      </c>
      <c r="E1270" t="n">
        <v>13.24</v>
      </c>
      <c r="F1270" t="n">
        <v>10.48</v>
      </c>
      <c r="G1270" t="n">
        <v>125.71</v>
      </c>
      <c r="H1270" t="n">
        <v>1.88</v>
      </c>
      <c r="I1270" t="n">
        <v>5</v>
      </c>
      <c r="J1270" t="n">
        <v>245.82</v>
      </c>
      <c r="K1270" t="n">
        <v>55.27</v>
      </c>
      <c r="L1270" t="n">
        <v>26</v>
      </c>
      <c r="M1270" t="n">
        <v>3</v>
      </c>
      <c r="N1270" t="n">
        <v>59.55</v>
      </c>
      <c r="O1270" t="n">
        <v>30551.84</v>
      </c>
      <c r="P1270" t="n">
        <v>144.11</v>
      </c>
      <c r="Q1270" t="n">
        <v>197.78</v>
      </c>
      <c r="R1270" t="n">
        <v>29.98</v>
      </c>
      <c r="S1270" t="n">
        <v>25.4</v>
      </c>
      <c r="T1270" t="n">
        <v>1461.07</v>
      </c>
      <c r="U1270" t="n">
        <v>0.85</v>
      </c>
      <c r="V1270" t="n">
        <v>0.89</v>
      </c>
      <c r="W1270" t="n">
        <v>2.95</v>
      </c>
      <c r="X1270" t="n">
        <v>0.09</v>
      </c>
      <c r="Y1270" t="n">
        <v>1</v>
      </c>
      <c r="Z1270" t="n">
        <v>10</v>
      </c>
    </row>
    <row r="1271">
      <c r="A1271" t="n">
        <v>101</v>
      </c>
      <c r="B1271" t="n">
        <v>105</v>
      </c>
      <c r="C1271" t="inlineStr">
        <is>
          <t xml:space="preserve">CONCLUIDO	</t>
        </is>
      </c>
      <c r="D1271" t="n">
        <v>7.5502</v>
      </c>
      <c r="E1271" t="n">
        <v>13.24</v>
      </c>
      <c r="F1271" t="n">
        <v>10.48</v>
      </c>
      <c r="G1271" t="n">
        <v>125.73</v>
      </c>
      <c r="H1271" t="n">
        <v>1.9</v>
      </c>
      <c r="I1271" t="n">
        <v>5</v>
      </c>
      <c r="J1271" t="n">
        <v>246.26</v>
      </c>
      <c r="K1271" t="n">
        <v>55.27</v>
      </c>
      <c r="L1271" t="n">
        <v>26.25</v>
      </c>
      <c r="M1271" t="n">
        <v>3</v>
      </c>
      <c r="N1271" t="n">
        <v>59.74</v>
      </c>
      <c r="O1271" t="n">
        <v>30606.57</v>
      </c>
      <c r="P1271" t="n">
        <v>144.3</v>
      </c>
      <c r="Q1271" t="n">
        <v>197.75</v>
      </c>
      <c r="R1271" t="n">
        <v>30.2</v>
      </c>
      <c r="S1271" t="n">
        <v>25.4</v>
      </c>
      <c r="T1271" t="n">
        <v>1570.31</v>
      </c>
      <c r="U1271" t="n">
        <v>0.84</v>
      </c>
      <c r="V1271" t="n">
        <v>0.89</v>
      </c>
      <c r="W1271" t="n">
        <v>2.95</v>
      </c>
      <c r="X1271" t="n">
        <v>0.09</v>
      </c>
      <c r="Y1271" t="n">
        <v>1</v>
      </c>
      <c r="Z1271" t="n">
        <v>10</v>
      </c>
    </row>
    <row r="1272">
      <c r="A1272" t="n">
        <v>102</v>
      </c>
      <c r="B1272" t="n">
        <v>105</v>
      </c>
      <c r="C1272" t="inlineStr">
        <is>
          <t xml:space="preserve">CONCLUIDO	</t>
        </is>
      </c>
      <c r="D1272" t="n">
        <v>7.5486</v>
      </c>
      <c r="E1272" t="n">
        <v>13.25</v>
      </c>
      <c r="F1272" t="n">
        <v>10.48</v>
      </c>
      <c r="G1272" t="n">
        <v>125.76</v>
      </c>
      <c r="H1272" t="n">
        <v>1.91</v>
      </c>
      <c r="I1272" t="n">
        <v>5</v>
      </c>
      <c r="J1272" t="n">
        <v>246.71</v>
      </c>
      <c r="K1272" t="n">
        <v>55.27</v>
      </c>
      <c r="L1272" t="n">
        <v>26.5</v>
      </c>
      <c r="M1272" t="n">
        <v>3</v>
      </c>
      <c r="N1272" t="n">
        <v>59.93</v>
      </c>
      <c r="O1272" t="n">
        <v>30661.38</v>
      </c>
      <c r="P1272" t="n">
        <v>144.53</v>
      </c>
      <c r="Q1272" t="n">
        <v>197.76</v>
      </c>
      <c r="R1272" t="n">
        <v>30.16</v>
      </c>
      <c r="S1272" t="n">
        <v>25.4</v>
      </c>
      <c r="T1272" t="n">
        <v>1549.8</v>
      </c>
      <c r="U1272" t="n">
        <v>0.84</v>
      </c>
      <c r="V1272" t="n">
        <v>0.89</v>
      </c>
      <c r="W1272" t="n">
        <v>2.95</v>
      </c>
      <c r="X1272" t="n">
        <v>0.09</v>
      </c>
      <c r="Y1272" t="n">
        <v>1</v>
      </c>
      <c r="Z1272" t="n">
        <v>10</v>
      </c>
    </row>
    <row r="1273">
      <c r="A1273" t="n">
        <v>103</v>
      </c>
      <c r="B1273" t="n">
        <v>105</v>
      </c>
      <c r="C1273" t="inlineStr">
        <is>
          <t xml:space="preserve">CONCLUIDO	</t>
        </is>
      </c>
      <c r="D1273" t="n">
        <v>7.551</v>
      </c>
      <c r="E1273" t="n">
        <v>13.24</v>
      </c>
      <c r="F1273" t="n">
        <v>10.48</v>
      </c>
      <c r="G1273" t="n">
        <v>125.71</v>
      </c>
      <c r="H1273" t="n">
        <v>1.93</v>
      </c>
      <c r="I1273" t="n">
        <v>5</v>
      </c>
      <c r="J1273" t="n">
        <v>247.15</v>
      </c>
      <c r="K1273" t="n">
        <v>55.27</v>
      </c>
      <c r="L1273" t="n">
        <v>26.75</v>
      </c>
      <c r="M1273" t="n">
        <v>3</v>
      </c>
      <c r="N1273" t="n">
        <v>60.13</v>
      </c>
      <c r="O1273" t="n">
        <v>30716.25</v>
      </c>
      <c r="P1273" t="n">
        <v>144.51</v>
      </c>
      <c r="Q1273" t="n">
        <v>197.79</v>
      </c>
      <c r="R1273" t="n">
        <v>30.07</v>
      </c>
      <c r="S1273" t="n">
        <v>25.4</v>
      </c>
      <c r="T1273" t="n">
        <v>1508.26</v>
      </c>
      <c r="U1273" t="n">
        <v>0.84</v>
      </c>
      <c r="V1273" t="n">
        <v>0.89</v>
      </c>
      <c r="W1273" t="n">
        <v>2.95</v>
      </c>
      <c r="X1273" t="n">
        <v>0.09</v>
      </c>
      <c r="Y1273" t="n">
        <v>1</v>
      </c>
      <c r="Z1273" t="n">
        <v>10</v>
      </c>
    </row>
    <row r="1274">
      <c r="A1274" t="n">
        <v>104</v>
      </c>
      <c r="B1274" t="n">
        <v>105</v>
      </c>
      <c r="C1274" t="inlineStr">
        <is>
          <t xml:space="preserve">CONCLUIDO	</t>
        </is>
      </c>
      <c r="D1274" t="n">
        <v>7.5548</v>
      </c>
      <c r="E1274" t="n">
        <v>13.24</v>
      </c>
      <c r="F1274" t="n">
        <v>10.47</v>
      </c>
      <c r="G1274" t="n">
        <v>125.63</v>
      </c>
      <c r="H1274" t="n">
        <v>1.94</v>
      </c>
      <c r="I1274" t="n">
        <v>5</v>
      </c>
      <c r="J1274" t="n">
        <v>247.6</v>
      </c>
      <c r="K1274" t="n">
        <v>55.27</v>
      </c>
      <c r="L1274" t="n">
        <v>27</v>
      </c>
      <c r="M1274" t="n">
        <v>3</v>
      </c>
      <c r="N1274" t="n">
        <v>60.33</v>
      </c>
      <c r="O1274" t="n">
        <v>30771.2</v>
      </c>
      <c r="P1274" t="n">
        <v>144.53</v>
      </c>
      <c r="Q1274" t="n">
        <v>197.75</v>
      </c>
      <c r="R1274" t="n">
        <v>29.93</v>
      </c>
      <c r="S1274" t="n">
        <v>25.4</v>
      </c>
      <c r="T1274" t="n">
        <v>1436.88</v>
      </c>
      <c r="U1274" t="n">
        <v>0.85</v>
      </c>
      <c r="V1274" t="n">
        <v>0.89</v>
      </c>
      <c r="W1274" t="n">
        <v>2.95</v>
      </c>
      <c r="X1274" t="n">
        <v>0.08</v>
      </c>
      <c r="Y1274" t="n">
        <v>1</v>
      </c>
      <c r="Z1274" t="n">
        <v>10</v>
      </c>
    </row>
    <row r="1275">
      <c r="A1275" t="n">
        <v>105</v>
      </c>
      <c r="B1275" t="n">
        <v>105</v>
      </c>
      <c r="C1275" t="inlineStr">
        <is>
          <t xml:space="preserve">CONCLUIDO	</t>
        </is>
      </c>
      <c r="D1275" t="n">
        <v>7.553</v>
      </c>
      <c r="E1275" t="n">
        <v>13.24</v>
      </c>
      <c r="F1275" t="n">
        <v>10.47</v>
      </c>
      <c r="G1275" t="n">
        <v>125.67</v>
      </c>
      <c r="H1275" t="n">
        <v>1.95</v>
      </c>
      <c r="I1275" t="n">
        <v>5</v>
      </c>
      <c r="J1275" t="n">
        <v>248.04</v>
      </c>
      <c r="K1275" t="n">
        <v>55.27</v>
      </c>
      <c r="L1275" t="n">
        <v>27.25</v>
      </c>
      <c r="M1275" t="n">
        <v>3</v>
      </c>
      <c r="N1275" t="n">
        <v>60.52</v>
      </c>
      <c r="O1275" t="n">
        <v>30826.21</v>
      </c>
      <c r="P1275" t="n">
        <v>144.69</v>
      </c>
      <c r="Q1275" t="n">
        <v>197.78</v>
      </c>
      <c r="R1275" t="n">
        <v>29.95</v>
      </c>
      <c r="S1275" t="n">
        <v>25.4</v>
      </c>
      <c r="T1275" t="n">
        <v>1446.33</v>
      </c>
      <c r="U1275" t="n">
        <v>0.85</v>
      </c>
      <c r="V1275" t="n">
        <v>0.89</v>
      </c>
      <c r="W1275" t="n">
        <v>2.95</v>
      </c>
      <c r="X1275" t="n">
        <v>0.08</v>
      </c>
      <c r="Y1275" t="n">
        <v>1</v>
      </c>
      <c r="Z1275" t="n">
        <v>10</v>
      </c>
    </row>
    <row r="1276">
      <c r="A1276" t="n">
        <v>106</v>
      </c>
      <c r="B1276" t="n">
        <v>105</v>
      </c>
      <c r="C1276" t="inlineStr">
        <is>
          <t xml:space="preserve">CONCLUIDO	</t>
        </is>
      </c>
      <c r="D1276" t="n">
        <v>7.5538</v>
      </c>
      <c r="E1276" t="n">
        <v>13.24</v>
      </c>
      <c r="F1276" t="n">
        <v>10.47</v>
      </c>
      <c r="G1276" t="n">
        <v>125.65</v>
      </c>
      <c r="H1276" t="n">
        <v>1.97</v>
      </c>
      <c r="I1276" t="n">
        <v>5</v>
      </c>
      <c r="J1276" t="n">
        <v>248.49</v>
      </c>
      <c r="K1276" t="n">
        <v>55.27</v>
      </c>
      <c r="L1276" t="n">
        <v>27.5</v>
      </c>
      <c r="M1276" t="n">
        <v>3</v>
      </c>
      <c r="N1276" t="n">
        <v>60.72</v>
      </c>
      <c r="O1276" t="n">
        <v>30881.3</v>
      </c>
      <c r="P1276" t="n">
        <v>144.78</v>
      </c>
      <c r="Q1276" t="n">
        <v>197.79</v>
      </c>
      <c r="R1276" t="n">
        <v>29.94</v>
      </c>
      <c r="S1276" t="n">
        <v>25.4</v>
      </c>
      <c r="T1276" t="n">
        <v>1443.37</v>
      </c>
      <c r="U1276" t="n">
        <v>0.85</v>
      </c>
      <c r="V1276" t="n">
        <v>0.89</v>
      </c>
      <c r="W1276" t="n">
        <v>2.95</v>
      </c>
      <c r="X1276" t="n">
        <v>0.08</v>
      </c>
      <c r="Y1276" t="n">
        <v>1</v>
      </c>
      <c r="Z1276" t="n">
        <v>10</v>
      </c>
    </row>
    <row r="1277">
      <c r="A1277" t="n">
        <v>107</v>
      </c>
      <c r="B1277" t="n">
        <v>105</v>
      </c>
      <c r="C1277" t="inlineStr">
        <is>
          <t xml:space="preserve">CONCLUIDO	</t>
        </is>
      </c>
      <c r="D1277" t="n">
        <v>7.5586</v>
      </c>
      <c r="E1277" t="n">
        <v>13.23</v>
      </c>
      <c r="F1277" t="n">
        <v>10.46</v>
      </c>
      <c r="G1277" t="n">
        <v>125.55</v>
      </c>
      <c r="H1277" t="n">
        <v>1.98</v>
      </c>
      <c r="I1277" t="n">
        <v>5</v>
      </c>
      <c r="J1277" t="n">
        <v>248.94</v>
      </c>
      <c r="K1277" t="n">
        <v>55.27</v>
      </c>
      <c r="L1277" t="n">
        <v>27.75</v>
      </c>
      <c r="M1277" t="n">
        <v>3</v>
      </c>
      <c r="N1277" t="n">
        <v>60.92</v>
      </c>
      <c r="O1277" t="n">
        <v>30936.46</v>
      </c>
      <c r="P1277" t="n">
        <v>144.64</v>
      </c>
      <c r="Q1277" t="n">
        <v>197.76</v>
      </c>
      <c r="R1277" t="n">
        <v>29.67</v>
      </c>
      <c r="S1277" t="n">
        <v>25.4</v>
      </c>
      <c r="T1277" t="n">
        <v>1308.51</v>
      </c>
      <c r="U1277" t="n">
        <v>0.86</v>
      </c>
      <c r="V1277" t="n">
        <v>0.89</v>
      </c>
      <c r="W1277" t="n">
        <v>2.94</v>
      </c>
      <c r="X1277" t="n">
        <v>0.07000000000000001</v>
      </c>
      <c r="Y1277" t="n">
        <v>1</v>
      </c>
      <c r="Z1277" t="n">
        <v>10</v>
      </c>
    </row>
    <row r="1278">
      <c r="A1278" t="n">
        <v>108</v>
      </c>
      <c r="B1278" t="n">
        <v>105</v>
      </c>
      <c r="C1278" t="inlineStr">
        <is>
          <t xml:space="preserve">CONCLUIDO	</t>
        </is>
      </c>
      <c r="D1278" t="n">
        <v>7.5554</v>
      </c>
      <c r="E1278" t="n">
        <v>13.24</v>
      </c>
      <c r="F1278" t="n">
        <v>10.47</v>
      </c>
      <c r="G1278" t="n">
        <v>125.62</v>
      </c>
      <c r="H1278" t="n">
        <v>2</v>
      </c>
      <c r="I1278" t="n">
        <v>5</v>
      </c>
      <c r="J1278" t="n">
        <v>249.39</v>
      </c>
      <c r="K1278" t="n">
        <v>55.27</v>
      </c>
      <c r="L1278" t="n">
        <v>28</v>
      </c>
      <c r="M1278" t="n">
        <v>3</v>
      </c>
      <c r="N1278" t="n">
        <v>61.11</v>
      </c>
      <c r="O1278" t="n">
        <v>30991.69</v>
      </c>
      <c r="P1278" t="n">
        <v>144.79</v>
      </c>
      <c r="Q1278" t="n">
        <v>197.75</v>
      </c>
      <c r="R1278" t="n">
        <v>29.78</v>
      </c>
      <c r="S1278" t="n">
        <v>25.4</v>
      </c>
      <c r="T1278" t="n">
        <v>1361.76</v>
      </c>
      <c r="U1278" t="n">
        <v>0.85</v>
      </c>
      <c r="V1278" t="n">
        <v>0.89</v>
      </c>
      <c r="W1278" t="n">
        <v>2.95</v>
      </c>
      <c r="X1278" t="n">
        <v>0.08</v>
      </c>
      <c r="Y1278" t="n">
        <v>1</v>
      </c>
      <c r="Z1278" t="n">
        <v>10</v>
      </c>
    </row>
    <row r="1279">
      <c r="A1279" t="n">
        <v>109</v>
      </c>
      <c r="B1279" t="n">
        <v>105</v>
      </c>
      <c r="C1279" t="inlineStr">
        <is>
          <t xml:space="preserve">CONCLUIDO	</t>
        </is>
      </c>
      <c r="D1279" t="n">
        <v>7.5548</v>
      </c>
      <c r="E1279" t="n">
        <v>13.24</v>
      </c>
      <c r="F1279" t="n">
        <v>10.47</v>
      </c>
      <c r="G1279" t="n">
        <v>125.63</v>
      </c>
      <c r="H1279" t="n">
        <v>2.01</v>
      </c>
      <c r="I1279" t="n">
        <v>5</v>
      </c>
      <c r="J1279" t="n">
        <v>249.83</v>
      </c>
      <c r="K1279" t="n">
        <v>55.27</v>
      </c>
      <c r="L1279" t="n">
        <v>28.25</v>
      </c>
      <c r="M1279" t="n">
        <v>3</v>
      </c>
      <c r="N1279" t="n">
        <v>61.31</v>
      </c>
      <c r="O1279" t="n">
        <v>31047</v>
      </c>
      <c r="P1279" t="n">
        <v>144.82</v>
      </c>
      <c r="Q1279" t="n">
        <v>197.75</v>
      </c>
      <c r="R1279" t="n">
        <v>29.84</v>
      </c>
      <c r="S1279" t="n">
        <v>25.4</v>
      </c>
      <c r="T1279" t="n">
        <v>1390.34</v>
      </c>
      <c r="U1279" t="n">
        <v>0.85</v>
      </c>
      <c r="V1279" t="n">
        <v>0.89</v>
      </c>
      <c r="W1279" t="n">
        <v>2.95</v>
      </c>
      <c r="X1279" t="n">
        <v>0.08</v>
      </c>
      <c r="Y1279" t="n">
        <v>1</v>
      </c>
      <c r="Z1279" t="n">
        <v>10</v>
      </c>
    </row>
    <row r="1280">
      <c r="A1280" t="n">
        <v>110</v>
      </c>
      <c r="B1280" t="n">
        <v>105</v>
      </c>
      <c r="C1280" t="inlineStr">
        <is>
          <t xml:space="preserve">CONCLUIDO	</t>
        </is>
      </c>
      <c r="D1280" t="n">
        <v>7.5533</v>
      </c>
      <c r="E1280" t="n">
        <v>13.24</v>
      </c>
      <c r="F1280" t="n">
        <v>10.47</v>
      </c>
      <c r="G1280" t="n">
        <v>125.66</v>
      </c>
      <c r="H1280" t="n">
        <v>2.03</v>
      </c>
      <c r="I1280" t="n">
        <v>5</v>
      </c>
      <c r="J1280" t="n">
        <v>250.28</v>
      </c>
      <c r="K1280" t="n">
        <v>55.27</v>
      </c>
      <c r="L1280" t="n">
        <v>28.5</v>
      </c>
      <c r="M1280" t="n">
        <v>3</v>
      </c>
      <c r="N1280" t="n">
        <v>61.51</v>
      </c>
      <c r="O1280" t="n">
        <v>31102.37</v>
      </c>
      <c r="P1280" t="n">
        <v>144.94</v>
      </c>
      <c r="Q1280" t="n">
        <v>197.79</v>
      </c>
      <c r="R1280" t="n">
        <v>29.92</v>
      </c>
      <c r="S1280" t="n">
        <v>25.4</v>
      </c>
      <c r="T1280" t="n">
        <v>1428.78</v>
      </c>
      <c r="U1280" t="n">
        <v>0.85</v>
      </c>
      <c r="V1280" t="n">
        <v>0.89</v>
      </c>
      <c r="W1280" t="n">
        <v>2.95</v>
      </c>
      <c r="X1280" t="n">
        <v>0.08</v>
      </c>
      <c r="Y1280" t="n">
        <v>1</v>
      </c>
      <c r="Z1280" t="n">
        <v>10</v>
      </c>
    </row>
    <row r="1281">
      <c r="A1281" t="n">
        <v>111</v>
      </c>
      <c r="B1281" t="n">
        <v>105</v>
      </c>
      <c r="C1281" t="inlineStr">
        <is>
          <t xml:space="preserve">CONCLUIDO	</t>
        </is>
      </c>
      <c r="D1281" t="n">
        <v>7.5541</v>
      </c>
      <c r="E1281" t="n">
        <v>13.24</v>
      </c>
      <c r="F1281" t="n">
        <v>10.47</v>
      </c>
      <c r="G1281" t="n">
        <v>125.64</v>
      </c>
      <c r="H1281" t="n">
        <v>2.04</v>
      </c>
      <c r="I1281" t="n">
        <v>5</v>
      </c>
      <c r="J1281" t="n">
        <v>250.73</v>
      </c>
      <c r="K1281" t="n">
        <v>55.27</v>
      </c>
      <c r="L1281" t="n">
        <v>28.75</v>
      </c>
      <c r="M1281" t="n">
        <v>3</v>
      </c>
      <c r="N1281" t="n">
        <v>61.71</v>
      </c>
      <c r="O1281" t="n">
        <v>31157.82</v>
      </c>
      <c r="P1281" t="n">
        <v>144.85</v>
      </c>
      <c r="Q1281" t="n">
        <v>197.75</v>
      </c>
      <c r="R1281" t="n">
        <v>29.95</v>
      </c>
      <c r="S1281" t="n">
        <v>25.4</v>
      </c>
      <c r="T1281" t="n">
        <v>1444.22</v>
      </c>
      <c r="U1281" t="n">
        <v>0.85</v>
      </c>
      <c r="V1281" t="n">
        <v>0.89</v>
      </c>
      <c r="W1281" t="n">
        <v>2.95</v>
      </c>
      <c r="X1281" t="n">
        <v>0.08</v>
      </c>
      <c r="Y1281" t="n">
        <v>1</v>
      </c>
      <c r="Z1281" t="n">
        <v>10</v>
      </c>
    </row>
    <row r="1282">
      <c r="A1282" t="n">
        <v>112</v>
      </c>
      <c r="B1282" t="n">
        <v>105</v>
      </c>
      <c r="C1282" t="inlineStr">
        <is>
          <t xml:space="preserve">CONCLUIDO	</t>
        </is>
      </c>
      <c r="D1282" t="n">
        <v>7.5551</v>
      </c>
      <c r="E1282" t="n">
        <v>13.24</v>
      </c>
      <c r="F1282" t="n">
        <v>10.47</v>
      </c>
      <c r="G1282" t="n">
        <v>125.62</v>
      </c>
      <c r="H1282" t="n">
        <v>2.05</v>
      </c>
      <c r="I1282" t="n">
        <v>5</v>
      </c>
      <c r="J1282" t="n">
        <v>251.18</v>
      </c>
      <c r="K1282" t="n">
        <v>55.27</v>
      </c>
      <c r="L1282" t="n">
        <v>29</v>
      </c>
      <c r="M1282" t="n">
        <v>3</v>
      </c>
      <c r="N1282" t="n">
        <v>61.91</v>
      </c>
      <c r="O1282" t="n">
        <v>31213.35</v>
      </c>
      <c r="P1282" t="n">
        <v>144.79</v>
      </c>
      <c r="Q1282" t="n">
        <v>197.77</v>
      </c>
      <c r="R1282" t="n">
        <v>29.88</v>
      </c>
      <c r="S1282" t="n">
        <v>25.4</v>
      </c>
      <c r="T1282" t="n">
        <v>1410.45</v>
      </c>
      <c r="U1282" t="n">
        <v>0.85</v>
      </c>
      <c r="V1282" t="n">
        <v>0.89</v>
      </c>
      <c r="W1282" t="n">
        <v>2.95</v>
      </c>
      <c r="X1282" t="n">
        <v>0.08</v>
      </c>
      <c r="Y1282" t="n">
        <v>1</v>
      </c>
      <c r="Z1282" t="n">
        <v>10</v>
      </c>
    </row>
    <row r="1283">
      <c r="A1283" t="n">
        <v>113</v>
      </c>
      <c r="B1283" t="n">
        <v>105</v>
      </c>
      <c r="C1283" t="inlineStr">
        <is>
          <t xml:space="preserve">CONCLUIDO	</t>
        </is>
      </c>
      <c r="D1283" t="n">
        <v>7.5552</v>
      </c>
      <c r="E1283" t="n">
        <v>13.24</v>
      </c>
      <c r="F1283" t="n">
        <v>10.47</v>
      </c>
      <c r="G1283" t="n">
        <v>125.62</v>
      </c>
      <c r="H1283" t="n">
        <v>2.07</v>
      </c>
      <c r="I1283" t="n">
        <v>5</v>
      </c>
      <c r="J1283" t="n">
        <v>251.63</v>
      </c>
      <c r="K1283" t="n">
        <v>55.27</v>
      </c>
      <c r="L1283" t="n">
        <v>29.25</v>
      </c>
      <c r="M1283" t="n">
        <v>3</v>
      </c>
      <c r="N1283" t="n">
        <v>62.11</v>
      </c>
      <c r="O1283" t="n">
        <v>31268.94</v>
      </c>
      <c r="P1283" t="n">
        <v>144.73</v>
      </c>
      <c r="Q1283" t="n">
        <v>197.77</v>
      </c>
      <c r="R1283" t="n">
        <v>29.84</v>
      </c>
      <c r="S1283" t="n">
        <v>25.4</v>
      </c>
      <c r="T1283" t="n">
        <v>1391.5</v>
      </c>
      <c r="U1283" t="n">
        <v>0.85</v>
      </c>
      <c r="V1283" t="n">
        <v>0.89</v>
      </c>
      <c r="W1283" t="n">
        <v>2.95</v>
      </c>
      <c r="X1283" t="n">
        <v>0.08</v>
      </c>
      <c r="Y1283" t="n">
        <v>1</v>
      </c>
      <c r="Z1283" t="n">
        <v>10</v>
      </c>
    </row>
    <row r="1284">
      <c r="A1284" t="n">
        <v>114</v>
      </c>
      <c r="B1284" t="n">
        <v>105</v>
      </c>
      <c r="C1284" t="inlineStr">
        <is>
          <t xml:space="preserve">CONCLUIDO	</t>
        </is>
      </c>
      <c r="D1284" t="n">
        <v>7.5556</v>
      </c>
      <c r="E1284" t="n">
        <v>13.24</v>
      </c>
      <c r="F1284" t="n">
        <v>10.47</v>
      </c>
      <c r="G1284" t="n">
        <v>125.61</v>
      </c>
      <c r="H1284" t="n">
        <v>2.08</v>
      </c>
      <c r="I1284" t="n">
        <v>5</v>
      </c>
      <c r="J1284" t="n">
        <v>252.08</v>
      </c>
      <c r="K1284" t="n">
        <v>55.27</v>
      </c>
      <c r="L1284" t="n">
        <v>29.5</v>
      </c>
      <c r="M1284" t="n">
        <v>3</v>
      </c>
      <c r="N1284" t="n">
        <v>62.31</v>
      </c>
      <c r="O1284" t="n">
        <v>31324.61</v>
      </c>
      <c r="P1284" t="n">
        <v>144.7</v>
      </c>
      <c r="Q1284" t="n">
        <v>197.75</v>
      </c>
      <c r="R1284" t="n">
        <v>29.87</v>
      </c>
      <c r="S1284" t="n">
        <v>25.4</v>
      </c>
      <c r="T1284" t="n">
        <v>1405.52</v>
      </c>
      <c r="U1284" t="n">
        <v>0.85</v>
      </c>
      <c r="V1284" t="n">
        <v>0.89</v>
      </c>
      <c r="W1284" t="n">
        <v>2.95</v>
      </c>
      <c r="X1284" t="n">
        <v>0.08</v>
      </c>
      <c r="Y1284" t="n">
        <v>1</v>
      </c>
      <c r="Z1284" t="n">
        <v>10</v>
      </c>
    </row>
    <row r="1285">
      <c r="A1285" t="n">
        <v>115</v>
      </c>
      <c r="B1285" t="n">
        <v>105</v>
      </c>
      <c r="C1285" t="inlineStr">
        <is>
          <t xml:space="preserve">CONCLUIDO	</t>
        </is>
      </c>
      <c r="D1285" t="n">
        <v>7.5562</v>
      </c>
      <c r="E1285" t="n">
        <v>13.23</v>
      </c>
      <c r="F1285" t="n">
        <v>10.47</v>
      </c>
      <c r="G1285" t="n">
        <v>125.6</v>
      </c>
      <c r="H1285" t="n">
        <v>2.1</v>
      </c>
      <c r="I1285" t="n">
        <v>5</v>
      </c>
      <c r="J1285" t="n">
        <v>252.54</v>
      </c>
      <c r="K1285" t="n">
        <v>55.27</v>
      </c>
      <c r="L1285" t="n">
        <v>29.75</v>
      </c>
      <c r="M1285" t="n">
        <v>3</v>
      </c>
      <c r="N1285" t="n">
        <v>62.51</v>
      </c>
      <c r="O1285" t="n">
        <v>31380.35</v>
      </c>
      <c r="P1285" t="n">
        <v>144.58</v>
      </c>
      <c r="Q1285" t="n">
        <v>197.75</v>
      </c>
      <c r="R1285" t="n">
        <v>29.72</v>
      </c>
      <c r="S1285" t="n">
        <v>25.4</v>
      </c>
      <c r="T1285" t="n">
        <v>1329.56</v>
      </c>
      <c r="U1285" t="n">
        <v>0.85</v>
      </c>
      <c r="V1285" t="n">
        <v>0.89</v>
      </c>
      <c r="W1285" t="n">
        <v>2.95</v>
      </c>
      <c r="X1285" t="n">
        <v>0.08</v>
      </c>
      <c r="Y1285" t="n">
        <v>1</v>
      </c>
      <c r="Z1285" t="n">
        <v>10</v>
      </c>
    </row>
    <row r="1286">
      <c r="A1286" t="n">
        <v>116</v>
      </c>
      <c r="B1286" t="n">
        <v>105</v>
      </c>
      <c r="C1286" t="inlineStr">
        <is>
          <t xml:space="preserve">CONCLUIDO	</t>
        </is>
      </c>
      <c r="D1286" t="n">
        <v>7.5559</v>
      </c>
      <c r="E1286" t="n">
        <v>13.23</v>
      </c>
      <c r="F1286" t="n">
        <v>10.47</v>
      </c>
      <c r="G1286" t="n">
        <v>125.61</v>
      </c>
      <c r="H1286" t="n">
        <v>2.11</v>
      </c>
      <c r="I1286" t="n">
        <v>5</v>
      </c>
      <c r="J1286" t="n">
        <v>252.99</v>
      </c>
      <c r="K1286" t="n">
        <v>55.27</v>
      </c>
      <c r="L1286" t="n">
        <v>30</v>
      </c>
      <c r="M1286" t="n">
        <v>3</v>
      </c>
      <c r="N1286" t="n">
        <v>62.72</v>
      </c>
      <c r="O1286" t="n">
        <v>31436.17</v>
      </c>
      <c r="P1286" t="n">
        <v>144.44</v>
      </c>
      <c r="Q1286" t="n">
        <v>197.75</v>
      </c>
      <c r="R1286" t="n">
        <v>29.8</v>
      </c>
      <c r="S1286" t="n">
        <v>25.4</v>
      </c>
      <c r="T1286" t="n">
        <v>1370.28</v>
      </c>
      <c r="U1286" t="n">
        <v>0.85</v>
      </c>
      <c r="V1286" t="n">
        <v>0.89</v>
      </c>
      <c r="W1286" t="n">
        <v>2.95</v>
      </c>
      <c r="X1286" t="n">
        <v>0.08</v>
      </c>
      <c r="Y1286" t="n">
        <v>1</v>
      </c>
      <c r="Z1286" t="n">
        <v>10</v>
      </c>
    </row>
    <row r="1287">
      <c r="A1287" t="n">
        <v>117</v>
      </c>
      <c r="B1287" t="n">
        <v>105</v>
      </c>
      <c r="C1287" t="inlineStr">
        <is>
          <t xml:space="preserve">CONCLUIDO	</t>
        </is>
      </c>
      <c r="D1287" t="n">
        <v>7.5589</v>
      </c>
      <c r="E1287" t="n">
        <v>13.23</v>
      </c>
      <c r="F1287" t="n">
        <v>10.46</v>
      </c>
      <c r="G1287" t="n">
        <v>125.54</v>
      </c>
      <c r="H1287" t="n">
        <v>2.12</v>
      </c>
      <c r="I1287" t="n">
        <v>5</v>
      </c>
      <c r="J1287" t="n">
        <v>253.44</v>
      </c>
      <c r="K1287" t="n">
        <v>55.27</v>
      </c>
      <c r="L1287" t="n">
        <v>30.25</v>
      </c>
      <c r="M1287" t="n">
        <v>3</v>
      </c>
      <c r="N1287" t="n">
        <v>62.92</v>
      </c>
      <c r="O1287" t="n">
        <v>31492.06</v>
      </c>
      <c r="P1287" t="n">
        <v>144.22</v>
      </c>
      <c r="Q1287" t="n">
        <v>197.75</v>
      </c>
      <c r="R1287" t="n">
        <v>29.61</v>
      </c>
      <c r="S1287" t="n">
        <v>25.4</v>
      </c>
      <c r="T1287" t="n">
        <v>1275.77</v>
      </c>
      <c r="U1287" t="n">
        <v>0.86</v>
      </c>
      <c r="V1287" t="n">
        <v>0.89</v>
      </c>
      <c r="W1287" t="n">
        <v>2.95</v>
      </c>
      <c r="X1287" t="n">
        <v>0.07000000000000001</v>
      </c>
      <c r="Y1287" t="n">
        <v>1</v>
      </c>
      <c r="Z1287" t="n">
        <v>10</v>
      </c>
    </row>
    <row r="1288">
      <c r="A1288" t="n">
        <v>118</v>
      </c>
      <c r="B1288" t="n">
        <v>105</v>
      </c>
      <c r="C1288" t="inlineStr">
        <is>
          <t xml:space="preserve">CONCLUIDO	</t>
        </is>
      </c>
      <c r="D1288" t="n">
        <v>7.5578</v>
      </c>
      <c r="E1288" t="n">
        <v>13.23</v>
      </c>
      <c r="F1288" t="n">
        <v>10.46</v>
      </c>
      <c r="G1288" t="n">
        <v>125.57</v>
      </c>
      <c r="H1288" t="n">
        <v>2.14</v>
      </c>
      <c r="I1288" t="n">
        <v>5</v>
      </c>
      <c r="J1288" t="n">
        <v>253.9</v>
      </c>
      <c r="K1288" t="n">
        <v>55.27</v>
      </c>
      <c r="L1288" t="n">
        <v>30.5</v>
      </c>
      <c r="M1288" t="n">
        <v>3</v>
      </c>
      <c r="N1288" t="n">
        <v>63.12</v>
      </c>
      <c r="O1288" t="n">
        <v>31548.03</v>
      </c>
      <c r="P1288" t="n">
        <v>144.12</v>
      </c>
      <c r="Q1288" t="n">
        <v>197.75</v>
      </c>
      <c r="R1288" t="n">
        <v>29.69</v>
      </c>
      <c r="S1288" t="n">
        <v>25.4</v>
      </c>
      <c r="T1288" t="n">
        <v>1314.16</v>
      </c>
      <c r="U1288" t="n">
        <v>0.86</v>
      </c>
      <c r="V1288" t="n">
        <v>0.89</v>
      </c>
      <c r="W1288" t="n">
        <v>2.95</v>
      </c>
      <c r="X1288" t="n">
        <v>0.07000000000000001</v>
      </c>
      <c r="Y1288" t="n">
        <v>1</v>
      </c>
      <c r="Z1288" t="n">
        <v>10</v>
      </c>
    </row>
    <row r="1289">
      <c r="A1289" t="n">
        <v>119</v>
      </c>
      <c r="B1289" t="n">
        <v>105</v>
      </c>
      <c r="C1289" t="inlineStr">
        <is>
          <t xml:space="preserve">CONCLUIDO	</t>
        </is>
      </c>
      <c r="D1289" t="n">
        <v>7.5573</v>
      </c>
      <c r="E1289" t="n">
        <v>13.23</v>
      </c>
      <c r="F1289" t="n">
        <v>10.46</v>
      </c>
      <c r="G1289" t="n">
        <v>125.58</v>
      </c>
      <c r="H1289" t="n">
        <v>2.15</v>
      </c>
      <c r="I1289" t="n">
        <v>5</v>
      </c>
      <c r="J1289" t="n">
        <v>254.35</v>
      </c>
      <c r="K1289" t="n">
        <v>55.27</v>
      </c>
      <c r="L1289" t="n">
        <v>30.75</v>
      </c>
      <c r="M1289" t="n">
        <v>3</v>
      </c>
      <c r="N1289" t="n">
        <v>63.33</v>
      </c>
      <c r="O1289" t="n">
        <v>31604.07</v>
      </c>
      <c r="P1289" t="n">
        <v>144.09</v>
      </c>
      <c r="Q1289" t="n">
        <v>197.75</v>
      </c>
      <c r="R1289" t="n">
        <v>29.67</v>
      </c>
      <c r="S1289" t="n">
        <v>25.4</v>
      </c>
      <c r="T1289" t="n">
        <v>1303.61</v>
      </c>
      <c r="U1289" t="n">
        <v>0.86</v>
      </c>
      <c r="V1289" t="n">
        <v>0.89</v>
      </c>
      <c r="W1289" t="n">
        <v>2.95</v>
      </c>
      <c r="X1289" t="n">
        <v>0.07000000000000001</v>
      </c>
      <c r="Y1289" t="n">
        <v>1</v>
      </c>
      <c r="Z1289" t="n">
        <v>10</v>
      </c>
    </row>
    <row r="1290">
      <c r="A1290" t="n">
        <v>120</v>
      </c>
      <c r="B1290" t="n">
        <v>105</v>
      </c>
      <c r="C1290" t="inlineStr">
        <is>
          <t xml:space="preserve">CONCLUIDO	</t>
        </is>
      </c>
      <c r="D1290" t="n">
        <v>7.5603</v>
      </c>
      <c r="E1290" t="n">
        <v>13.23</v>
      </c>
      <c r="F1290" t="n">
        <v>10.46</v>
      </c>
      <c r="G1290" t="n">
        <v>125.51</v>
      </c>
      <c r="H1290" t="n">
        <v>2.16</v>
      </c>
      <c r="I1290" t="n">
        <v>5</v>
      </c>
      <c r="J1290" t="n">
        <v>254.81</v>
      </c>
      <c r="K1290" t="n">
        <v>55.27</v>
      </c>
      <c r="L1290" t="n">
        <v>31</v>
      </c>
      <c r="M1290" t="n">
        <v>3</v>
      </c>
      <c r="N1290" t="n">
        <v>63.53</v>
      </c>
      <c r="O1290" t="n">
        <v>31660.19</v>
      </c>
      <c r="P1290" t="n">
        <v>143.76</v>
      </c>
      <c r="Q1290" t="n">
        <v>197.75</v>
      </c>
      <c r="R1290" t="n">
        <v>29.48</v>
      </c>
      <c r="S1290" t="n">
        <v>25.4</v>
      </c>
      <c r="T1290" t="n">
        <v>1213.5</v>
      </c>
      <c r="U1290" t="n">
        <v>0.86</v>
      </c>
      <c r="V1290" t="n">
        <v>0.89</v>
      </c>
      <c r="W1290" t="n">
        <v>2.95</v>
      </c>
      <c r="X1290" t="n">
        <v>0.07000000000000001</v>
      </c>
      <c r="Y1290" t="n">
        <v>1</v>
      </c>
      <c r="Z1290" t="n">
        <v>10</v>
      </c>
    </row>
    <row r="1291">
      <c r="A1291" t="n">
        <v>121</v>
      </c>
      <c r="B1291" t="n">
        <v>105</v>
      </c>
      <c r="C1291" t="inlineStr">
        <is>
          <t xml:space="preserve">CONCLUIDO	</t>
        </is>
      </c>
      <c r="D1291" t="n">
        <v>7.5575</v>
      </c>
      <c r="E1291" t="n">
        <v>13.23</v>
      </c>
      <c r="F1291" t="n">
        <v>10.46</v>
      </c>
      <c r="G1291" t="n">
        <v>125.57</v>
      </c>
      <c r="H1291" t="n">
        <v>2.18</v>
      </c>
      <c r="I1291" t="n">
        <v>5</v>
      </c>
      <c r="J1291" t="n">
        <v>255.26</v>
      </c>
      <c r="K1291" t="n">
        <v>55.27</v>
      </c>
      <c r="L1291" t="n">
        <v>31.25</v>
      </c>
      <c r="M1291" t="n">
        <v>3</v>
      </c>
      <c r="N1291" t="n">
        <v>63.74</v>
      </c>
      <c r="O1291" t="n">
        <v>31716.38</v>
      </c>
      <c r="P1291" t="n">
        <v>143.75</v>
      </c>
      <c r="Q1291" t="n">
        <v>197.75</v>
      </c>
      <c r="R1291" t="n">
        <v>29.61</v>
      </c>
      <c r="S1291" t="n">
        <v>25.4</v>
      </c>
      <c r="T1291" t="n">
        <v>1276</v>
      </c>
      <c r="U1291" t="n">
        <v>0.86</v>
      </c>
      <c r="V1291" t="n">
        <v>0.89</v>
      </c>
      <c r="W1291" t="n">
        <v>2.95</v>
      </c>
      <c r="X1291" t="n">
        <v>0.07000000000000001</v>
      </c>
      <c r="Y1291" t="n">
        <v>1</v>
      </c>
      <c r="Z1291" t="n">
        <v>10</v>
      </c>
    </row>
    <row r="1292">
      <c r="A1292" t="n">
        <v>122</v>
      </c>
      <c r="B1292" t="n">
        <v>105</v>
      </c>
      <c r="C1292" t="inlineStr">
        <is>
          <t xml:space="preserve">CONCLUIDO	</t>
        </is>
      </c>
      <c r="D1292" t="n">
        <v>7.5586</v>
      </c>
      <c r="E1292" t="n">
        <v>13.23</v>
      </c>
      <c r="F1292" t="n">
        <v>10.46</v>
      </c>
      <c r="G1292" t="n">
        <v>125.55</v>
      </c>
      <c r="H1292" t="n">
        <v>2.19</v>
      </c>
      <c r="I1292" t="n">
        <v>5</v>
      </c>
      <c r="J1292" t="n">
        <v>255.72</v>
      </c>
      <c r="K1292" t="n">
        <v>55.27</v>
      </c>
      <c r="L1292" t="n">
        <v>31.5</v>
      </c>
      <c r="M1292" t="n">
        <v>3</v>
      </c>
      <c r="N1292" t="n">
        <v>63.95</v>
      </c>
      <c r="O1292" t="n">
        <v>31772.65</v>
      </c>
      <c r="P1292" t="n">
        <v>143.27</v>
      </c>
      <c r="Q1292" t="n">
        <v>197.75</v>
      </c>
      <c r="R1292" t="n">
        <v>29.62</v>
      </c>
      <c r="S1292" t="n">
        <v>25.4</v>
      </c>
      <c r="T1292" t="n">
        <v>1282.19</v>
      </c>
      <c r="U1292" t="n">
        <v>0.86</v>
      </c>
      <c r="V1292" t="n">
        <v>0.89</v>
      </c>
      <c r="W1292" t="n">
        <v>2.95</v>
      </c>
      <c r="X1292" t="n">
        <v>0.07000000000000001</v>
      </c>
      <c r="Y1292" t="n">
        <v>1</v>
      </c>
      <c r="Z1292" t="n">
        <v>10</v>
      </c>
    </row>
    <row r="1293">
      <c r="A1293" t="n">
        <v>123</v>
      </c>
      <c r="B1293" t="n">
        <v>105</v>
      </c>
      <c r="C1293" t="inlineStr">
        <is>
          <t xml:space="preserve">CONCLUIDO	</t>
        </is>
      </c>
      <c r="D1293" t="n">
        <v>7.5605</v>
      </c>
      <c r="E1293" t="n">
        <v>13.23</v>
      </c>
      <c r="F1293" t="n">
        <v>10.46</v>
      </c>
      <c r="G1293" t="n">
        <v>125.51</v>
      </c>
      <c r="H1293" t="n">
        <v>2.21</v>
      </c>
      <c r="I1293" t="n">
        <v>5</v>
      </c>
      <c r="J1293" t="n">
        <v>256.17</v>
      </c>
      <c r="K1293" t="n">
        <v>55.27</v>
      </c>
      <c r="L1293" t="n">
        <v>31.75</v>
      </c>
      <c r="M1293" t="n">
        <v>3</v>
      </c>
      <c r="N1293" t="n">
        <v>64.15000000000001</v>
      </c>
      <c r="O1293" t="n">
        <v>31829</v>
      </c>
      <c r="P1293" t="n">
        <v>142.95</v>
      </c>
      <c r="Q1293" t="n">
        <v>197.75</v>
      </c>
      <c r="R1293" t="n">
        <v>29.55</v>
      </c>
      <c r="S1293" t="n">
        <v>25.4</v>
      </c>
      <c r="T1293" t="n">
        <v>1246.07</v>
      </c>
      <c r="U1293" t="n">
        <v>0.86</v>
      </c>
      <c r="V1293" t="n">
        <v>0.89</v>
      </c>
      <c r="W1293" t="n">
        <v>2.95</v>
      </c>
      <c r="X1293" t="n">
        <v>0.07000000000000001</v>
      </c>
      <c r="Y1293" t="n">
        <v>1</v>
      </c>
      <c r="Z1293" t="n">
        <v>10</v>
      </c>
    </row>
    <row r="1294">
      <c r="A1294" t="n">
        <v>124</v>
      </c>
      <c r="B1294" t="n">
        <v>105</v>
      </c>
      <c r="C1294" t="inlineStr">
        <is>
          <t xml:space="preserve">CONCLUIDO	</t>
        </is>
      </c>
      <c r="D1294" t="n">
        <v>7.557</v>
      </c>
      <c r="E1294" t="n">
        <v>13.23</v>
      </c>
      <c r="F1294" t="n">
        <v>10.47</v>
      </c>
      <c r="G1294" t="n">
        <v>125.58</v>
      </c>
      <c r="H1294" t="n">
        <v>2.22</v>
      </c>
      <c r="I1294" t="n">
        <v>5</v>
      </c>
      <c r="J1294" t="n">
        <v>256.63</v>
      </c>
      <c r="K1294" t="n">
        <v>55.27</v>
      </c>
      <c r="L1294" t="n">
        <v>32</v>
      </c>
      <c r="M1294" t="n">
        <v>3</v>
      </c>
      <c r="N1294" t="n">
        <v>64.36</v>
      </c>
      <c r="O1294" t="n">
        <v>31885.42</v>
      </c>
      <c r="P1294" t="n">
        <v>142.83</v>
      </c>
      <c r="Q1294" t="n">
        <v>197.75</v>
      </c>
      <c r="R1294" t="n">
        <v>29.67</v>
      </c>
      <c r="S1294" t="n">
        <v>25.4</v>
      </c>
      <c r="T1294" t="n">
        <v>1308.13</v>
      </c>
      <c r="U1294" t="n">
        <v>0.86</v>
      </c>
      <c r="V1294" t="n">
        <v>0.89</v>
      </c>
      <c r="W1294" t="n">
        <v>2.95</v>
      </c>
      <c r="X1294" t="n">
        <v>0.08</v>
      </c>
      <c r="Y1294" t="n">
        <v>1</v>
      </c>
      <c r="Z1294" t="n">
        <v>10</v>
      </c>
    </row>
    <row r="1295">
      <c r="A1295" t="n">
        <v>125</v>
      </c>
      <c r="B1295" t="n">
        <v>105</v>
      </c>
      <c r="C1295" t="inlineStr">
        <is>
          <t xml:space="preserve">CONCLUIDO	</t>
        </is>
      </c>
      <c r="D1295" t="n">
        <v>7.5562</v>
      </c>
      <c r="E1295" t="n">
        <v>13.23</v>
      </c>
      <c r="F1295" t="n">
        <v>10.47</v>
      </c>
      <c r="G1295" t="n">
        <v>125.6</v>
      </c>
      <c r="H1295" t="n">
        <v>2.23</v>
      </c>
      <c r="I1295" t="n">
        <v>5</v>
      </c>
      <c r="J1295" t="n">
        <v>257.09</v>
      </c>
      <c r="K1295" t="n">
        <v>55.27</v>
      </c>
      <c r="L1295" t="n">
        <v>32.25</v>
      </c>
      <c r="M1295" t="n">
        <v>3</v>
      </c>
      <c r="N1295" t="n">
        <v>64.56999999999999</v>
      </c>
      <c r="O1295" t="n">
        <v>31942.05</v>
      </c>
      <c r="P1295" t="n">
        <v>142.73</v>
      </c>
      <c r="Q1295" t="n">
        <v>197.75</v>
      </c>
      <c r="R1295" t="n">
        <v>29.86</v>
      </c>
      <c r="S1295" t="n">
        <v>25.4</v>
      </c>
      <c r="T1295" t="n">
        <v>1401.62</v>
      </c>
      <c r="U1295" t="n">
        <v>0.85</v>
      </c>
      <c r="V1295" t="n">
        <v>0.89</v>
      </c>
      <c r="W1295" t="n">
        <v>2.94</v>
      </c>
      <c r="X1295" t="n">
        <v>0.08</v>
      </c>
      <c r="Y1295" t="n">
        <v>1</v>
      </c>
      <c r="Z1295" t="n">
        <v>10</v>
      </c>
    </row>
    <row r="1296">
      <c r="A1296" t="n">
        <v>126</v>
      </c>
      <c r="B1296" t="n">
        <v>105</v>
      </c>
      <c r="C1296" t="inlineStr">
        <is>
          <t xml:space="preserve">CONCLUIDO	</t>
        </is>
      </c>
      <c r="D1296" t="n">
        <v>7.5552</v>
      </c>
      <c r="E1296" t="n">
        <v>13.24</v>
      </c>
      <c r="F1296" t="n">
        <v>10.47</v>
      </c>
      <c r="G1296" t="n">
        <v>125.62</v>
      </c>
      <c r="H1296" t="n">
        <v>2.25</v>
      </c>
      <c r="I1296" t="n">
        <v>5</v>
      </c>
      <c r="J1296" t="n">
        <v>257.55</v>
      </c>
      <c r="K1296" t="n">
        <v>55.27</v>
      </c>
      <c r="L1296" t="n">
        <v>32.5</v>
      </c>
      <c r="M1296" t="n">
        <v>3</v>
      </c>
      <c r="N1296" t="n">
        <v>64.78</v>
      </c>
      <c r="O1296" t="n">
        <v>31998.63</v>
      </c>
      <c r="P1296" t="n">
        <v>142.66</v>
      </c>
      <c r="Q1296" t="n">
        <v>197.75</v>
      </c>
      <c r="R1296" t="n">
        <v>29.87</v>
      </c>
      <c r="S1296" t="n">
        <v>25.4</v>
      </c>
      <c r="T1296" t="n">
        <v>1403.65</v>
      </c>
      <c r="U1296" t="n">
        <v>0.85</v>
      </c>
      <c r="V1296" t="n">
        <v>0.89</v>
      </c>
      <c r="W1296" t="n">
        <v>2.95</v>
      </c>
      <c r="X1296" t="n">
        <v>0.08</v>
      </c>
      <c r="Y1296" t="n">
        <v>1</v>
      </c>
      <c r="Z1296" t="n">
        <v>10</v>
      </c>
    </row>
    <row r="1297">
      <c r="A1297" t="n">
        <v>127</v>
      </c>
      <c r="B1297" t="n">
        <v>105</v>
      </c>
      <c r="C1297" t="inlineStr">
        <is>
          <t xml:space="preserve">CONCLUIDO	</t>
        </is>
      </c>
      <c r="D1297" t="n">
        <v>7.5572</v>
      </c>
      <c r="E1297" t="n">
        <v>13.23</v>
      </c>
      <c r="F1297" t="n">
        <v>10.46</v>
      </c>
      <c r="G1297" t="n">
        <v>125.58</v>
      </c>
      <c r="H1297" t="n">
        <v>2.26</v>
      </c>
      <c r="I1297" t="n">
        <v>5</v>
      </c>
      <c r="J1297" t="n">
        <v>258.01</v>
      </c>
      <c r="K1297" t="n">
        <v>55.27</v>
      </c>
      <c r="L1297" t="n">
        <v>32.75</v>
      </c>
      <c r="M1297" t="n">
        <v>3</v>
      </c>
      <c r="N1297" t="n">
        <v>64.98999999999999</v>
      </c>
      <c r="O1297" t="n">
        <v>32055.29</v>
      </c>
      <c r="P1297" t="n">
        <v>142.42</v>
      </c>
      <c r="Q1297" t="n">
        <v>197.75</v>
      </c>
      <c r="R1297" t="n">
        <v>29.77</v>
      </c>
      <c r="S1297" t="n">
        <v>25.4</v>
      </c>
      <c r="T1297" t="n">
        <v>1354.57</v>
      </c>
      <c r="U1297" t="n">
        <v>0.85</v>
      </c>
      <c r="V1297" t="n">
        <v>0.89</v>
      </c>
      <c r="W1297" t="n">
        <v>2.94</v>
      </c>
      <c r="X1297" t="n">
        <v>0.08</v>
      </c>
      <c r="Y1297" t="n">
        <v>1</v>
      </c>
      <c r="Z1297" t="n">
        <v>10</v>
      </c>
    </row>
    <row r="1298">
      <c r="A1298" t="n">
        <v>128</v>
      </c>
      <c r="B1298" t="n">
        <v>105</v>
      </c>
      <c r="C1298" t="inlineStr">
        <is>
          <t xml:space="preserve">CONCLUIDO	</t>
        </is>
      </c>
      <c r="D1298" t="n">
        <v>7.5556</v>
      </c>
      <c r="E1298" t="n">
        <v>13.24</v>
      </c>
      <c r="F1298" t="n">
        <v>10.47</v>
      </c>
      <c r="G1298" t="n">
        <v>125.61</v>
      </c>
      <c r="H1298" t="n">
        <v>2.27</v>
      </c>
      <c r="I1298" t="n">
        <v>5</v>
      </c>
      <c r="J1298" t="n">
        <v>258.47</v>
      </c>
      <c r="K1298" t="n">
        <v>55.27</v>
      </c>
      <c r="L1298" t="n">
        <v>33</v>
      </c>
      <c r="M1298" t="n">
        <v>3</v>
      </c>
      <c r="N1298" t="n">
        <v>65.2</v>
      </c>
      <c r="O1298" t="n">
        <v>32112.02</v>
      </c>
      <c r="P1298" t="n">
        <v>142.13</v>
      </c>
      <c r="Q1298" t="n">
        <v>197.75</v>
      </c>
      <c r="R1298" t="n">
        <v>29.8</v>
      </c>
      <c r="S1298" t="n">
        <v>25.4</v>
      </c>
      <c r="T1298" t="n">
        <v>1370.32</v>
      </c>
      <c r="U1298" t="n">
        <v>0.85</v>
      </c>
      <c r="V1298" t="n">
        <v>0.89</v>
      </c>
      <c r="W1298" t="n">
        <v>2.95</v>
      </c>
      <c r="X1298" t="n">
        <v>0.08</v>
      </c>
      <c r="Y1298" t="n">
        <v>1</v>
      </c>
      <c r="Z1298" t="n">
        <v>10</v>
      </c>
    </row>
    <row r="1299">
      <c r="A1299" t="n">
        <v>129</v>
      </c>
      <c r="B1299" t="n">
        <v>105</v>
      </c>
      <c r="C1299" t="inlineStr">
        <is>
          <t xml:space="preserve">CONCLUIDO	</t>
        </is>
      </c>
      <c r="D1299" t="n">
        <v>7.5549</v>
      </c>
      <c r="E1299" t="n">
        <v>13.24</v>
      </c>
      <c r="F1299" t="n">
        <v>10.47</v>
      </c>
      <c r="G1299" t="n">
        <v>125.63</v>
      </c>
      <c r="H1299" t="n">
        <v>2.28</v>
      </c>
      <c r="I1299" t="n">
        <v>5</v>
      </c>
      <c r="J1299" t="n">
        <v>258.93</v>
      </c>
      <c r="K1299" t="n">
        <v>55.27</v>
      </c>
      <c r="L1299" t="n">
        <v>33.25</v>
      </c>
      <c r="M1299" t="n">
        <v>3</v>
      </c>
      <c r="N1299" t="n">
        <v>65.41</v>
      </c>
      <c r="O1299" t="n">
        <v>32168.84</v>
      </c>
      <c r="P1299" t="n">
        <v>141.9</v>
      </c>
      <c r="Q1299" t="n">
        <v>197.8</v>
      </c>
      <c r="R1299" t="n">
        <v>29.78</v>
      </c>
      <c r="S1299" t="n">
        <v>25.4</v>
      </c>
      <c r="T1299" t="n">
        <v>1358.61</v>
      </c>
      <c r="U1299" t="n">
        <v>0.85</v>
      </c>
      <c r="V1299" t="n">
        <v>0.89</v>
      </c>
      <c r="W1299" t="n">
        <v>2.95</v>
      </c>
      <c r="X1299" t="n">
        <v>0.08</v>
      </c>
      <c r="Y1299" t="n">
        <v>1</v>
      </c>
      <c r="Z1299" t="n">
        <v>10</v>
      </c>
    </row>
    <row r="1300">
      <c r="A1300" t="n">
        <v>130</v>
      </c>
      <c r="B1300" t="n">
        <v>105</v>
      </c>
      <c r="C1300" t="inlineStr">
        <is>
          <t xml:space="preserve">CONCLUIDO	</t>
        </is>
      </c>
      <c r="D1300" t="n">
        <v>7.5568</v>
      </c>
      <c r="E1300" t="n">
        <v>13.23</v>
      </c>
      <c r="F1300" t="n">
        <v>10.47</v>
      </c>
      <c r="G1300" t="n">
        <v>125.59</v>
      </c>
      <c r="H1300" t="n">
        <v>2.3</v>
      </c>
      <c r="I1300" t="n">
        <v>5</v>
      </c>
      <c r="J1300" t="n">
        <v>259.39</v>
      </c>
      <c r="K1300" t="n">
        <v>55.27</v>
      </c>
      <c r="L1300" t="n">
        <v>33.5</v>
      </c>
      <c r="M1300" t="n">
        <v>3</v>
      </c>
      <c r="N1300" t="n">
        <v>65.62</v>
      </c>
      <c r="O1300" t="n">
        <v>32225.73</v>
      </c>
      <c r="P1300" t="n">
        <v>141.78</v>
      </c>
      <c r="Q1300" t="n">
        <v>197.75</v>
      </c>
      <c r="R1300" t="n">
        <v>29.76</v>
      </c>
      <c r="S1300" t="n">
        <v>25.4</v>
      </c>
      <c r="T1300" t="n">
        <v>1349.7</v>
      </c>
      <c r="U1300" t="n">
        <v>0.85</v>
      </c>
      <c r="V1300" t="n">
        <v>0.89</v>
      </c>
      <c r="W1300" t="n">
        <v>2.95</v>
      </c>
      <c r="X1300" t="n">
        <v>0.08</v>
      </c>
      <c r="Y1300" t="n">
        <v>1</v>
      </c>
      <c r="Z1300" t="n">
        <v>10</v>
      </c>
    </row>
    <row r="1301">
      <c r="A1301" t="n">
        <v>131</v>
      </c>
      <c r="B1301" t="n">
        <v>105</v>
      </c>
      <c r="C1301" t="inlineStr">
        <is>
          <t xml:space="preserve">CONCLUIDO	</t>
        </is>
      </c>
      <c r="D1301" t="n">
        <v>7.5933</v>
      </c>
      <c r="E1301" t="n">
        <v>13.17</v>
      </c>
      <c r="F1301" t="n">
        <v>10.44</v>
      </c>
      <c r="G1301" t="n">
        <v>156.64</v>
      </c>
      <c r="H1301" t="n">
        <v>2.31</v>
      </c>
      <c r="I1301" t="n">
        <v>4</v>
      </c>
      <c r="J1301" t="n">
        <v>259.85</v>
      </c>
      <c r="K1301" t="n">
        <v>55.27</v>
      </c>
      <c r="L1301" t="n">
        <v>33.75</v>
      </c>
      <c r="M1301" t="n">
        <v>2</v>
      </c>
      <c r="N1301" t="n">
        <v>65.83</v>
      </c>
      <c r="O1301" t="n">
        <v>32282.7</v>
      </c>
      <c r="P1301" t="n">
        <v>141.22</v>
      </c>
      <c r="Q1301" t="n">
        <v>197.75</v>
      </c>
      <c r="R1301" t="n">
        <v>29.05</v>
      </c>
      <c r="S1301" t="n">
        <v>25.4</v>
      </c>
      <c r="T1301" t="n">
        <v>1000.69</v>
      </c>
      <c r="U1301" t="n">
        <v>0.87</v>
      </c>
      <c r="V1301" t="n">
        <v>0.89</v>
      </c>
      <c r="W1301" t="n">
        <v>2.94</v>
      </c>
      <c r="X1301" t="n">
        <v>0.05</v>
      </c>
      <c r="Y1301" t="n">
        <v>1</v>
      </c>
      <c r="Z1301" t="n">
        <v>10</v>
      </c>
    </row>
    <row r="1302">
      <c r="A1302" t="n">
        <v>132</v>
      </c>
      <c r="B1302" t="n">
        <v>105</v>
      </c>
      <c r="C1302" t="inlineStr">
        <is>
          <t xml:space="preserve">CONCLUIDO	</t>
        </is>
      </c>
      <c r="D1302" t="n">
        <v>7.594</v>
      </c>
      <c r="E1302" t="n">
        <v>13.17</v>
      </c>
      <c r="F1302" t="n">
        <v>10.44</v>
      </c>
      <c r="G1302" t="n">
        <v>156.62</v>
      </c>
      <c r="H1302" t="n">
        <v>2.32</v>
      </c>
      <c r="I1302" t="n">
        <v>4</v>
      </c>
      <c r="J1302" t="n">
        <v>260.32</v>
      </c>
      <c r="K1302" t="n">
        <v>55.27</v>
      </c>
      <c r="L1302" t="n">
        <v>34</v>
      </c>
      <c r="M1302" t="n">
        <v>2</v>
      </c>
      <c r="N1302" t="n">
        <v>66.04000000000001</v>
      </c>
      <c r="O1302" t="n">
        <v>32339.75</v>
      </c>
      <c r="P1302" t="n">
        <v>141.42</v>
      </c>
      <c r="Q1302" t="n">
        <v>197.75</v>
      </c>
      <c r="R1302" t="n">
        <v>28.99</v>
      </c>
      <c r="S1302" t="n">
        <v>25.4</v>
      </c>
      <c r="T1302" t="n">
        <v>973.46</v>
      </c>
      <c r="U1302" t="n">
        <v>0.88</v>
      </c>
      <c r="V1302" t="n">
        <v>0.89</v>
      </c>
      <c r="W1302" t="n">
        <v>2.94</v>
      </c>
      <c r="X1302" t="n">
        <v>0.05</v>
      </c>
      <c r="Y1302" t="n">
        <v>1</v>
      </c>
      <c r="Z1302" t="n">
        <v>10</v>
      </c>
    </row>
    <row r="1303">
      <c r="A1303" t="n">
        <v>133</v>
      </c>
      <c r="B1303" t="n">
        <v>105</v>
      </c>
      <c r="C1303" t="inlineStr">
        <is>
          <t xml:space="preserve">CONCLUIDO	</t>
        </is>
      </c>
      <c r="D1303" t="n">
        <v>7.594</v>
      </c>
      <c r="E1303" t="n">
        <v>13.17</v>
      </c>
      <c r="F1303" t="n">
        <v>10.44</v>
      </c>
      <c r="G1303" t="n">
        <v>156.62</v>
      </c>
      <c r="H1303" t="n">
        <v>2.34</v>
      </c>
      <c r="I1303" t="n">
        <v>4</v>
      </c>
      <c r="J1303" t="n">
        <v>260.78</v>
      </c>
      <c r="K1303" t="n">
        <v>55.27</v>
      </c>
      <c r="L1303" t="n">
        <v>34.25</v>
      </c>
      <c r="M1303" t="n">
        <v>2</v>
      </c>
      <c r="N1303" t="n">
        <v>66.26000000000001</v>
      </c>
      <c r="O1303" t="n">
        <v>32396.88</v>
      </c>
      <c r="P1303" t="n">
        <v>141.64</v>
      </c>
      <c r="Q1303" t="n">
        <v>197.75</v>
      </c>
      <c r="R1303" t="n">
        <v>28.94</v>
      </c>
      <c r="S1303" t="n">
        <v>25.4</v>
      </c>
      <c r="T1303" t="n">
        <v>947.97</v>
      </c>
      <c r="U1303" t="n">
        <v>0.88</v>
      </c>
      <c r="V1303" t="n">
        <v>0.89</v>
      </c>
      <c r="W1303" t="n">
        <v>2.94</v>
      </c>
      <c r="X1303" t="n">
        <v>0.05</v>
      </c>
      <c r="Y1303" t="n">
        <v>1</v>
      </c>
      <c r="Z1303" t="n">
        <v>10</v>
      </c>
    </row>
    <row r="1304">
      <c r="A1304" t="n">
        <v>134</v>
      </c>
      <c r="B1304" t="n">
        <v>105</v>
      </c>
      <c r="C1304" t="inlineStr">
        <is>
          <t xml:space="preserve">CONCLUIDO	</t>
        </is>
      </c>
      <c r="D1304" t="n">
        <v>7.5925</v>
      </c>
      <c r="E1304" t="n">
        <v>13.17</v>
      </c>
      <c r="F1304" t="n">
        <v>10.44</v>
      </c>
      <c r="G1304" t="n">
        <v>156.66</v>
      </c>
      <c r="H1304" t="n">
        <v>2.35</v>
      </c>
      <c r="I1304" t="n">
        <v>4</v>
      </c>
      <c r="J1304" t="n">
        <v>261.24</v>
      </c>
      <c r="K1304" t="n">
        <v>55.27</v>
      </c>
      <c r="L1304" t="n">
        <v>34.5</v>
      </c>
      <c r="M1304" t="n">
        <v>2</v>
      </c>
      <c r="N1304" t="n">
        <v>66.47</v>
      </c>
      <c r="O1304" t="n">
        <v>32454.09</v>
      </c>
      <c r="P1304" t="n">
        <v>141.86</v>
      </c>
      <c r="Q1304" t="n">
        <v>197.75</v>
      </c>
      <c r="R1304" t="n">
        <v>29.08</v>
      </c>
      <c r="S1304" t="n">
        <v>25.4</v>
      </c>
      <c r="T1304" t="n">
        <v>1013.79</v>
      </c>
      <c r="U1304" t="n">
        <v>0.87</v>
      </c>
      <c r="V1304" t="n">
        <v>0.89</v>
      </c>
      <c r="W1304" t="n">
        <v>2.94</v>
      </c>
      <c r="X1304" t="n">
        <v>0.05</v>
      </c>
      <c r="Y1304" t="n">
        <v>1</v>
      </c>
      <c r="Z1304" t="n">
        <v>10</v>
      </c>
    </row>
    <row r="1305">
      <c r="A1305" t="n">
        <v>135</v>
      </c>
      <c r="B1305" t="n">
        <v>105</v>
      </c>
      <c r="C1305" t="inlineStr">
        <is>
          <t xml:space="preserve">CONCLUIDO	</t>
        </is>
      </c>
      <c r="D1305" t="n">
        <v>7.5922</v>
      </c>
      <c r="E1305" t="n">
        <v>13.17</v>
      </c>
      <c r="F1305" t="n">
        <v>10.44</v>
      </c>
      <c r="G1305" t="n">
        <v>156.67</v>
      </c>
      <c r="H1305" t="n">
        <v>2.36</v>
      </c>
      <c r="I1305" t="n">
        <v>4</v>
      </c>
      <c r="J1305" t="n">
        <v>261.71</v>
      </c>
      <c r="K1305" t="n">
        <v>55.27</v>
      </c>
      <c r="L1305" t="n">
        <v>34.75</v>
      </c>
      <c r="M1305" t="n">
        <v>2</v>
      </c>
      <c r="N1305" t="n">
        <v>66.68000000000001</v>
      </c>
      <c r="O1305" t="n">
        <v>32511.38</v>
      </c>
      <c r="P1305" t="n">
        <v>142.04</v>
      </c>
      <c r="Q1305" t="n">
        <v>197.75</v>
      </c>
      <c r="R1305" t="n">
        <v>29.05</v>
      </c>
      <c r="S1305" t="n">
        <v>25.4</v>
      </c>
      <c r="T1305" t="n">
        <v>1003.46</v>
      </c>
      <c r="U1305" t="n">
        <v>0.87</v>
      </c>
      <c r="V1305" t="n">
        <v>0.89</v>
      </c>
      <c r="W1305" t="n">
        <v>2.95</v>
      </c>
      <c r="X1305" t="n">
        <v>0.05</v>
      </c>
      <c r="Y1305" t="n">
        <v>1</v>
      </c>
      <c r="Z1305" t="n">
        <v>10</v>
      </c>
    </row>
    <row r="1306">
      <c r="A1306" t="n">
        <v>136</v>
      </c>
      <c r="B1306" t="n">
        <v>105</v>
      </c>
      <c r="C1306" t="inlineStr">
        <is>
          <t xml:space="preserve">CONCLUIDO	</t>
        </is>
      </c>
      <c r="D1306" t="n">
        <v>7.5922</v>
      </c>
      <c r="E1306" t="n">
        <v>13.17</v>
      </c>
      <c r="F1306" t="n">
        <v>10.44</v>
      </c>
      <c r="G1306" t="n">
        <v>156.67</v>
      </c>
      <c r="H1306" t="n">
        <v>2.38</v>
      </c>
      <c r="I1306" t="n">
        <v>4</v>
      </c>
      <c r="J1306" t="n">
        <v>262.17</v>
      </c>
      <c r="K1306" t="n">
        <v>55.27</v>
      </c>
      <c r="L1306" t="n">
        <v>35</v>
      </c>
      <c r="M1306" t="n">
        <v>2</v>
      </c>
      <c r="N1306" t="n">
        <v>66.90000000000001</v>
      </c>
      <c r="O1306" t="n">
        <v>32568.76</v>
      </c>
      <c r="P1306" t="n">
        <v>142.19</v>
      </c>
      <c r="Q1306" t="n">
        <v>197.75</v>
      </c>
      <c r="R1306" t="n">
        <v>29.02</v>
      </c>
      <c r="S1306" t="n">
        <v>25.4</v>
      </c>
      <c r="T1306" t="n">
        <v>987.88</v>
      </c>
      <c r="U1306" t="n">
        <v>0.88</v>
      </c>
      <c r="V1306" t="n">
        <v>0.89</v>
      </c>
      <c r="W1306" t="n">
        <v>2.95</v>
      </c>
      <c r="X1306" t="n">
        <v>0.05</v>
      </c>
      <c r="Y1306" t="n">
        <v>1</v>
      </c>
      <c r="Z1306" t="n">
        <v>10</v>
      </c>
    </row>
    <row r="1307">
      <c r="A1307" t="n">
        <v>137</v>
      </c>
      <c r="B1307" t="n">
        <v>105</v>
      </c>
      <c r="C1307" t="inlineStr">
        <is>
          <t xml:space="preserve">CONCLUIDO	</t>
        </is>
      </c>
      <c r="D1307" t="n">
        <v>7.5925</v>
      </c>
      <c r="E1307" t="n">
        <v>13.17</v>
      </c>
      <c r="F1307" t="n">
        <v>10.44</v>
      </c>
      <c r="G1307" t="n">
        <v>156.66</v>
      </c>
      <c r="H1307" t="n">
        <v>2.39</v>
      </c>
      <c r="I1307" t="n">
        <v>4</v>
      </c>
      <c r="J1307" t="n">
        <v>262.64</v>
      </c>
      <c r="K1307" t="n">
        <v>55.27</v>
      </c>
      <c r="L1307" t="n">
        <v>35.25</v>
      </c>
      <c r="M1307" t="n">
        <v>2</v>
      </c>
      <c r="N1307" t="n">
        <v>67.12</v>
      </c>
      <c r="O1307" t="n">
        <v>32626.21</v>
      </c>
      <c r="P1307" t="n">
        <v>142.39</v>
      </c>
      <c r="Q1307" t="n">
        <v>197.75</v>
      </c>
      <c r="R1307" t="n">
        <v>29.07</v>
      </c>
      <c r="S1307" t="n">
        <v>25.4</v>
      </c>
      <c r="T1307" t="n">
        <v>1012.91</v>
      </c>
      <c r="U1307" t="n">
        <v>0.87</v>
      </c>
      <c r="V1307" t="n">
        <v>0.89</v>
      </c>
      <c r="W1307" t="n">
        <v>2.94</v>
      </c>
      <c r="X1307" t="n">
        <v>0.05</v>
      </c>
      <c r="Y1307" t="n">
        <v>1</v>
      </c>
      <c r="Z1307" t="n">
        <v>10</v>
      </c>
    </row>
    <row r="1308">
      <c r="A1308" t="n">
        <v>138</v>
      </c>
      <c r="B1308" t="n">
        <v>105</v>
      </c>
      <c r="C1308" t="inlineStr">
        <is>
          <t xml:space="preserve">CONCLUIDO	</t>
        </is>
      </c>
      <c r="D1308" t="n">
        <v>7.5927</v>
      </c>
      <c r="E1308" t="n">
        <v>13.17</v>
      </c>
      <c r="F1308" t="n">
        <v>10.44</v>
      </c>
      <c r="G1308" t="n">
        <v>156.65</v>
      </c>
      <c r="H1308" t="n">
        <v>2.4</v>
      </c>
      <c r="I1308" t="n">
        <v>4</v>
      </c>
      <c r="J1308" t="n">
        <v>263.1</v>
      </c>
      <c r="K1308" t="n">
        <v>55.27</v>
      </c>
      <c r="L1308" t="n">
        <v>35.5</v>
      </c>
      <c r="M1308" t="n">
        <v>2</v>
      </c>
      <c r="N1308" t="n">
        <v>67.33</v>
      </c>
      <c r="O1308" t="n">
        <v>32683.74</v>
      </c>
      <c r="P1308" t="n">
        <v>142.51</v>
      </c>
      <c r="Q1308" t="n">
        <v>197.75</v>
      </c>
      <c r="R1308" t="n">
        <v>29.06</v>
      </c>
      <c r="S1308" t="n">
        <v>25.4</v>
      </c>
      <c r="T1308" t="n">
        <v>1006.83</v>
      </c>
      <c r="U1308" t="n">
        <v>0.87</v>
      </c>
      <c r="V1308" t="n">
        <v>0.89</v>
      </c>
      <c r="W1308" t="n">
        <v>2.94</v>
      </c>
      <c r="X1308" t="n">
        <v>0.05</v>
      </c>
      <c r="Y1308" t="n">
        <v>1</v>
      </c>
      <c r="Z1308" t="n">
        <v>10</v>
      </c>
    </row>
    <row r="1309">
      <c r="A1309" t="n">
        <v>139</v>
      </c>
      <c r="B1309" t="n">
        <v>105</v>
      </c>
      <c r="C1309" t="inlineStr">
        <is>
          <t xml:space="preserve">CONCLUIDO	</t>
        </is>
      </c>
      <c r="D1309" t="n">
        <v>7.5921</v>
      </c>
      <c r="E1309" t="n">
        <v>13.17</v>
      </c>
      <c r="F1309" t="n">
        <v>10.44</v>
      </c>
      <c r="G1309" t="n">
        <v>156.67</v>
      </c>
      <c r="H1309" t="n">
        <v>2.41</v>
      </c>
      <c r="I1309" t="n">
        <v>4</v>
      </c>
      <c r="J1309" t="n">
        <v>263.57</v>
      </c>
      <c r="K1309" t="n">
        <v>55.27</v>
      </c>
      <c r="L1309" t="n">
        <v>35.75</v>
      </c>
      <c r="M1309" t="n">
        <v>2</v>
      </c>
      <c r="N1309" t="n">
        <v>67.55</v>
      </c>
      <c r="O1309" t="n">
        <v>32741.36</v>
      </c>
      <c r="P1309" t="n">
        <v>142.57</v>
      </c>
      <c r="Q1309" t="n">
        <v>197.75</v>
      </c>
      <c r="R1309" t="n">
        <v>29.05</v>
      </c>
      <c r="S1309" t="n">
        <v>25.4</v>
      </c>
      <c r="T1309" t="n">
        <v>1002.32</v>
      </c>
      <c r="U1309" t="n">
        <v>0.87</v>
      </c>
      <c r="V1309" t="n">
        <v>0.89</v>
      </c>
      <c r="W1309" t="n">
        <v>2.95</v>
      </c>
      <c r="X1309" t="n">
        <v>0.06</v>
      </c>
      <c r="Y1309" t="n">
        <v>1</v>
      </c>
      <c r="Z1309" t="n">
        <v>10</v>
      </c>
    </row>
    <row r="1310">
      <c r="A1310" t="n">
        <v>140</v>
      </c>
      <c r="B1310" t="n">
        <v>105</v>
      </c>
      <c r="C1310" t="inlineStr">
        <is>
          <t xml:space="preserve">CONCLUIDO	</t>
        </is>
      </c>
      <c r="D1310" t="n">
        <v>7.5919</v>
      </c>
      <c r="E1310" t="n">
        <v>13.17</v>
      </c>
      <c r="F1310" t="n">
        <v>10.45</v>
      </c>
      <c r="G1310" t="n">
        <v>156.68</v>
      </c>
      <c r="H1310" t="n">
        <v>2.43</v>
      </c>
      <c r="I1310" t="n">
        <v>4</v>
      </c>
      <c r="J1310" t="n">
        <v>264.04</v>
      </c>
      <c r="K1310" t="n">
        <v>55.27</v>
      </c>
      <c r="L1310" t="n">
        <v>36</v>
      </c>
      <c r="M1310" t="n">
        <v>2</v>
      </c>
      <c r="N1310" t="n">
        <v>67.77</v>
      </c>
      <c r="O1310" t="n">
        <v>32799.06</v>
      </c>
      <c r="P1310" t="n">
        <v>142.71</v>
      </c>
      <c r="Q1310" t="n">
        <v>197.75</v>
      </c>
      <c r="R1310" t="n">
        <v>29.16</v>
      </c>
      <c r="S1310" t="n">
        <v>25.4</v>
      </c>
      <c r="T1310" t="n">
        <v>1057.43</v>
      </c>
      <c r="U1310" t="n">
        <v>0.87</v>
      </c>
      <c r="V1310" t="n">
        <v>0.89</v>
      </c>
      <c r="W1310" t="n">
        <v>2.94</v>
      </c>
      <c r="X1310" t="n">
        <v>0.06</v>
      </c>
      <c r="Y1310" t="n">
        <v>1</v>
      </c>
      <c r="Z1310" t="n">
        <v>10</v>
      </c>
    </row>
    <row r="1311">
      <c r="A1311" t="n">
        <v>141</v>
      </c>
      <c r="B1311" t="n">
        <v>105</v>
      </c>
      <c r="C1311" t="inlineStr">
        <is>
          <t xml:space="preserve">CONCLUIDO	</t>
        </is>
      </c>
      <c r="D1311" t="n">
        <v>7.5897</v>
      </c>
      <c r="E1311" t="n">
        <v>13.18</v>
      </c>
      <c r="F1311" t="n">
        <v>10.45</v>
      </c>
      <c r="G1311" t="n">
        <v>156.73</v>
      </c>
      <c r="H1311" t="n">
        <v>2.44</v>
      </c>
      <c r="I1311" t="n">
        <v>4</v>
      </c>
      <c r="J1311" t="n">
        <v>264.51</v>
      </c>
      <c r="K1311" t="n">
        <v>55.27</v>
      </c>
      <c r="L1311" t="n">
        <v>36.25</v>
      </c>
      <c r="M1311" t="n">
        <v>2</v>
      </c>
      <c r="N1311" t="n">
        <v>67.98999999999999</v>
      </c>
      <c r="O1311" t="n">
        <v>32856.84</v>
      </c>
      <c r="P1311" t="n">
        <v>142.87</v>
      </c>
      <c r="Q1311" t="n">
        <v>197.75</v>
      </c>
      <c r="R1311" t="n">
        <v>29.26</v>
      </c>
      <c r="S1311" t="n">
        <v>25.4</v>
      </c>
      <c r="T1311" t="n">
        <v>1104.89</v>
      </c>
      <c r="U1311" t="n">
        <v>0.87</v>
      </c>
      <c r="V1311" t="n">
        <v>0.89</v>
      </c>
      <c r="W1311" t="n">
        <v>2.94</v>
      </c>
      <c r="X1311" t="n">
        <v>0.06</v>
      </c>
      <c r="Y1311" t="n">
        <v>1</v>
      </c>
      <c r="Z1311" t="n">
        <v>10</v>
      </c>
    </row>
    <row r="1312">
      <c r="A1312" t="n">
        <v>142</v>
      </c>
      <c r="B1312" t="n">
        <v>105</v>
      </c>
      <c r="C1312" t="inlineStr">
        <is>
          <t xml:space="preserve">CONCLUIDO	</t>
        </is>
      </c>
      <c r="D1312" t="n">
        <v>7.5898</v>
      </c>
      <c r="E1312" t="n">
        <v>13.18</v>
      </c>
      <c r="F1312" t="n">
        <v>10.45</v>
      </c>
      <c r="G1312" t="n">
        <v>156.73</v>
      </c>
      <c r="H1312" t="n">
        <v>2.45</v>
      </c>
      <c r="I1312" t="n">
        <v>4</v>
      </c>
      <c r="J1312" t="n">
        <v>264.98</v>
      </c>
      <c r="K1312" t="n">
        <v>55.27</v>
      </c>
      <c r="L1312" t="n">
        <v>36.5</v>
      </c>
      <c r="M1312" t="n">
        <v>2</v>
      </c>
      <c r="N1312" t="n">
        <v>68.2</v>
      </c>
      <c r="O1312" t="n">
        <v>32914.7</v>
      </c>
      <c r="P1312" t="n">
        <v>142.86</v>
      </c>
      <c r="Q1312" t="n">
        <v>197.75</v>
      </c>
      <c r="R1312" t="n">
        <v>29.29</v>
      </c>
      <c r="S1312" t="n">
        <v>25.4</v>
      </c>
      <c r="T1312" t="n">
        <v>1122.22</v>
      </c>
      <c r="U1312" t="n">
        <v>0.87</v>
      </c>
      <c r="V1312" t="n">
        <v>0.89</v>
      </c>
      <c r="W1312" t="n">
        <v>2.94</v>
      </c>
      <c r="X1312" t="n">
        <v>0.06</v>
      </c>
      <c r="Y1312" t="n">
        <v>1</v>
      </c>
      <c r="Z1312" t="n">
        <v>10</v>
      </c>
    </row>
    <row r="1313">
      <c r="A1313" t="n">
        <v>143</v>
      </c>
      <c r="B1313" t="n">
        <v>105</v>
      </c>
      <c r="C1313" t="inlineStr">
        <is>
          <t xml:space="preserve">CONCLUIDO	</t>
        </is>
      </c>
      <c r="D1313" t="n">
        <v>7.5932</v>
      </c>
      <c r="E1313" t="n">
        <v>13.17</v>
      </c>
      <c r="F1313" t="n">
        <v>10.44</v>
      </c>
      <c r="G1313" t="n">
        <v>156.64</v>
      </c>
      <c r="H1313" t="n">
        <v>2.46</v>
      </c>
      <c r="I1313" t="n">
        <v>4</v>
      </c>
      <c r="J1313" t="n">
        <v>265.45</v>
      </c>
      <c r="K1313" t="n">
        <v>55.27</v>
      </c>
      <c r="L1313" t="n">
        <v>36.75</v>
      </c>
      <c r="M1313" t="n">
        <v>2</v>
      </c>
      <c r="N1313" t="n">
        <v>68.42</v>
      </c>
      <c r="O1313" t="n">
        <v>32972.65</v>
      </c>
      <c r="P1313" t="n">
        <v>142.74</v>
      </c>
      <c r="Q1313" t="n">
        <v>197.75</v>
      </c>
      <c r="R1313" t="n">
        <v>29.06</v>
      </c>
      <c r="S1313" t="n">
        <v>25.4</v>
      </c>
      <c r="T1313" t="n">
        <v>1006.64</v>
      </c>
      <c r="U1313" t="n">
        <v>0.87</v>
      </c>
      <c r="V1313" t="n">
        <v>0.89</v>
      </c>
      <c r="W1313" t="n">
        <v>2.94</v>
      </c>
      <c r="X1313" t="n">
        <v>0.05</v>
      </c>
      <c r="Y1313" t="n">
        <v>1</v>
      </c>
      <c r="Z1313" t="n">
        <v>10</v>
      </c>
    </row>
    <row r="1314">
      <c r="A1314" t="n">
        <v>144</v>
      </c>
      <c r="B1314" t="n">
        <v>105</v>
      </c>
      <c r="C1314" t="inlineStr">
        <is>
          <t xml:space="preserve">CONCLUIDO	</t>
        </is>
      </c>
      <c r="D1314" t="n">
        <v>7.594</v>
      </c>
      <c r="E1314" t="n">
        <v>13.17</v>
      </c>
      <c r="F1314" t="n">
        <v>10.44</v>
      </c>
      <c r="G1314" t="n">
        <v>156.62</v>
      </c>
      <c r="H1314" t="n">
        <v>2.48</v>
      </c>
      <c r="I1314" t="n">
        <v>4</v>
      </c>
      <c r="J1314" t="n">
        <v>265.92</v>
      </c>
      <c r="K1314" t="n">
        <v>55.27</v>
      </c>
      <c r="L1314" t="n">
        <v>37</v>
      </c>
      <c r="M1314" t="n">
        <v>2</v>
      </c>
      <c r="N1314" t="n">
        <v>68.65000000000001</v>
      </c>
      <c r="O1314" t="n">
        <v>33030.68</v>
      </c>
      <c r="P1314" t="n">
        <v>142.78</v>
      </c>
      <c r="Q1314" t="n">
        <v>197.75</v>
      </c>
      <c r="R1314" t="n">
        <v>28.97</v>
      </c>
      <c r="S1314" t="n">
        <v>25.4</v>
      </c>
      <c r="T1314" t="n">
        <v>960.45</v>
      </c>
      <c r="U1314" t="n">
        <v>0.88</v>
      </c>
      <c r="V1314" t="n">
        <v>0.89</v>
      </c>
      <c r="W1314" t="n">
        <v>2.94</v>
      </c>
      <c r="X1314" t="n">
        <v>0.05</v>
      </c>
      <c r="Y1314" t="n">
        <v>1</v>
      </c>
      <c r="Z1314" t="n">
        <v>10</v>
      </c>
    </row>
    <row r="1315">
      <c r="A1315" t="n">
        <v>145</v>
      </c>
      <c r="B1315" t="n">
        <v>105</v>
      </c>
      <c r="C1315" t="inlineStr">
        <is>
          <t xml:space="preserve">CONCLUIDO	</t>
        </is>
      </c>
      <c r="D1315" t="n">
        <v>7.5929</v>
      </c>
      <c r="E1315" t="n">
        <v>13.17</v>
      </c>
      <c r="F1315" t="n">
        <v>10.44</v>
      </c>
      <c r="G1315" t="n">
        <v>156.65</v>
      </c>
      <c r="H1315" t="n">
        <v>2.49</v>
      </c>
      <c r="I1315" t="n">
        <v>4</v>
      </c>
      <c r="J1315" t="n">
        <v>266.39</v>
      </c>
      <c r="K1315" t="n">
        <v>55.27</v>
      </c>
      <c r="L1315" t="n">
        <v>37.25</v>
      </c>
      <c r="M1315" t="n">
        <v>2</v>
      </c>
      <c r="N1315" t="n">
        <v>68.87</v>
      </c>
      <c r="O1315" t="n">
        <v>33088.79</v>
      </c>
      <c r="P1315" t="n">
        <v>142.76</v>
      </c>
      <c r="Q1315" t="n">
        <v>197.75</v>
      </c>
      <c r="R1315" t="n">
        <v>29.01</v>
      </c>
      <c r="S1315" t="n">
        <v>25.4</v>
      </c>
      <c r="T1315" t="n">
        <v>978.92</v>
      </c>
      <c r="U1315" t="n">
        <v>0.88</v>
      </c>
      <c r="V1315" t="n">
        <v>0.89</v>
      </c>
      <c r="W1315" t="n">
        <v>2.95</v>
      </c>
      <c r="X1315" t="n">
        <v>0.05</v>
      </c>
      <c r="Y1315" t="n">
        <v>1</v>
      </c>
      <c r="Z1315" t="n">
        <v>10</v>
      </c>
    </row>
    <row r="1316">
      <c r="A1316" t="n">
        <v>146</v>
      </c>
      <c r="B1316" t="n">
        <v>105</v>
      </c>
      <c r="C1316" t="inlineStr">
        <is>
          <t xml:space="preserve">CONCLUIDO	</t>
        </is>
      </c>
      <c r="D1316" t="n">
        <v>7.5929</v>
      </c>
      <c r="E1316" t="n">
        <v>13.17</v>
      </c>
      <c r="F1316" t="n">
        <v>10.44</v>
      </c>
      <c r="G1316" t="n">
        <v>156.65</v>
      </c>
      <c r="H1316" t="n">
        <v>2.5</v>
      </c>
      <c r="I1316" t="n">
        <v>4</v>
      </c>
      <c r="J1316" t="n">
        <v>266.86</v>
      </c>
      <c r="K1316" t="n">
        <v>55.27</v>
      </c>
      <c r="L1316" t="n">
        <v>37.5</v>
      </c>
      <c r="M1316" t="n">
        <v>2</v>
      </c>
      <c r="N1316" t="n">
        <v>69.09</v>
      </c>
      <c r="O1316" t="n">
        <v>33146.99</v>
      </c>
      <c r="P1316" t="n">
        <v>142.83</v>
      </c>
      <c r="Q1316" t="n">
        <v>197.75</v>
      </c>
      <c r="R1316" t="n">
        <v>29.02</v>
      </c>
      <c r="S1316" t="n">
        <v>25.4</v>
      </c>
      <c r="T1316" t="n">
        <v>985.46</v>
      </c>
      <c r="U1316" t="n">
        <v>0.88</v>
      </c>
      <c r="V1316" t="n">
        <v>0.89</v>
      </c>
      <c r="W1316" t="n">
        <v>2.95</v>
      </c>
      <c r="X1316" t="n">
        <v>0.05</v>
      </c>
      <c r="Y1316" t="n">
        <v>1</v>
      </c>
      <c r="Z1316" t="n">
        <v>10</v>
      </c>
    </row>
    <row r="1317">
      <c r="A1317" t="n">
        <v>147</v>
      </c>
      <c r="B1317" t="n">
        <v>105</v>
      </c>
      <c r="C1317" t="inlineStr">
        <is>
          <t xml:space="preserve">CONCLUIDO	</t>
        </is>
      </c>
      <c r="D1317" t="n">
        <v>7.5927</v>
      </c>
      <c r="E1317" t="n">
        <v>13.17</v>
      </c>
      <c r="F1317" t="n">
        <v>10.44</v>
      </c>
      <c r="G1317" t="n">
        <v>156.65</v>
      </c>
      <c r="H1317" t="n">
        <v>2.51</v>
      </c>
      <c r="I1317" t="n">
        <v>4</v>
      </c>
      <c r="J1317" t="n">
        <v>267.33</v>
      </c>
      <c r="K1317" t="n">
        <v>55.27</v>
      </c>
      <c r="L1317" t="n">
        <v>37.75</v>
      </c>
      <c r="M1317" t="n">
        <v>2</v>
      </c>
      <c r="N1317" t="n">
        <v>69.31</v>
      </c>
      <c r="O1317" t="n">
        <v>33205.27</v>
      </c>
      <c r="P1317" t="n">
        <v>142.88</v>
      </c>
      <c r="Q1317" t="n">
        <v>197.75</v>
      </c>
      <c r="R1317" t="n">
        <v>29.04</v>
      </c>
      <c r="S1317" t="n">
        <v>25.4</v>
      </c>
      <c r="T1317" t="n">
        <v>994.54</v>
      </c>
      <c r="U1317" t="n">
        <v>0.87</v>
      </c>
      <c r="V1317" t="n">
        <v>0.89</v>
      </c>
      <c r="W1317" t="n">
        <v>2.95</v>
      </c>
      <c r="X1317" t="n">
        <v>0.05</v>
      </c>
      <c r="Y1317" t="n">
        <v>1</v>
      </c>
      <c r="Z1317" t="n">
        <v>10</v>
      </c>
    </row>
    <row r="1318">
      <c r="A1318" t="n">
        <v>148</v>
      </c>
      <c r="B1318" t="n">
        <v>105</v>
      </c>
      <c r="C1318" t="inlineStr">
        <is>
          <t xml:space="preserve">CONCLUIDO	</t>
        </is>
      </c>
      <c r="D1318" t="n">
        <v>7.5911</v>
      </c>
      <c r="E1318" t="n">
        <v>13.17</v>
      </c>
      <c r="F1318" t="n">
        <v>10.45</v>
      </c>
      <c r="G1318" t="n">
        <v>156.7</v>
      </c>
      <c r="H1318" t="n">
        <v>2.53</v>
      </c>
      <c r="I1318" t="n">
        <v>4</v>
      </c>
      <c r="J1318" t="n">
        <v>267.81</v>
      </c>
      <c r="K1318" t="n">
        <v>55.27</v>
      </c>
      <c r="L1318" t="n">
        <v>38</v>
      </c>
      <c r="M1318" t="n">
        <v>2</v>
      </c>
      <c r="N1318" t="n">
        <v>69.53</v>
      </c>
      <c r="O1318" t="n">
        <v>33263.64</v>
      </c>
      <c r="P1318" t="n">
        <v>142.86</v>
      </c>
      <c r="Q1318" t="n">
        <v>197.75</v>
      </c>
      <c r="R1318" t="n">
        <v>29.15</v>
      </c>
      <c r="S1318" t="n">
        <v>25.4</v>
      </c>
      <c r="T1318" t="n">
        <v>1048.62</v>
      </c>
      <c r="U1318" t="n">
        <v>0.87</v>
      </c>
      <c r="V1318" t="n">
        <v>0.89</v>
      </c>
      <c r="W1318" t="n">
        <v>2.94</v>
      </c>
      <c r="X1318" t="n">
        <v>0.06</v>
      </c>
      <c r="Y1318" t="n">
        <v>1</v>
      </c>
      <c r="Z1318" t="n">
        <v>10</v>
      </c>
    </row>
    <row r="1319">
      <c r="A1319" t="n">
        <v>149</v>
      </c>
      <c r="B1319" t="n">
        <v>105</v>
      </c>
      <c r="C1319" t="inlineStr">
        <is>
          <t xml:space="preserve">CONCLUIDO	</t>
        </is>
      </c>
      <c r="D1319" t="n">
        <v>7.5913</v>
      </c>
      <c r="E1319" t="n">
        <v>13.17</v>
      </c>
      <c r="F1319" t="n">
        <v>10.45</v>
      </c>
      <c r="G1319" t="n">
        <v>156.69</v>
      </c>
      <c r="H1319" t="n">
        <v>2.54</v>
      </c>
      <c r="I1319" t="n">
        <v>4</v>
      </c>
      <c r="J1319" t="n">
        <v>268.28</v>
      </c>
      <c r="K1319" t="n">
        <v>55.27</v>
      </c>
      <c r="L1319" t="n">
        <v>38.25</v>
      </c>
      <c r="M1319" t="n">
        <v>2</v>
      </c>
      <c r="N1319" t="n">
        <v>69.76000000000001</v>
      </c>
      <c r="O1319" t="n">
        <v>33322.09</v>
      </c>
      <c r="P1319" t="n">
        <v>142.94</v>
      </c>
      <c r="Q1319" t="n">
        <v>197.79</v>
      </c>
      <c r="R1319" t="n">
        <v>29.19</v>
      </c>
      <c r="S1319" t="n">
        <v>25.4</v>
      </c>
      <c r="T1319" t="n">
        <v>1073.05</v>
      </c>
      <c r="U1319" t="n">
        <v>0.87</v>
      </c>
      <c r="V1319" t="n">
        <v>0.89</v>
      </c>
      <c r="W1319" t="n">
        <v>2.94</v>
      </c>
      <c r="X1319" t="n">
        <v>0.06</v>
      </c>
      <c r="Y1319" t="n">
        <v>1</v>
      </c>
      <c r="Z1319" t="n">
        <v>10</v>
      </c>
    </row>
    <row r="1320">
      <c r="A1320" t="n">
        <v>150</v>
      </c>
      <c r="B1320" t="n">
        <v>105</v>
      </c>
      <c r="C1320" t="inlineStr">
        <is>
          <t xml:space="preserve">CONCLUIDO	</t>
        </is>
      </c>
      <c r="D1320" t="n">
        <v>7.5919</v>
      </c>
      <c r="E1320" t="n">
        <v>13.17</v>
      </c>
      <c r="F1320" t="n">
        <v>10.45</v>
      </c>
      <c r="G1320" t="n">
        <v>156.68</v>
      </c>
      <c r="H1320" t="n">
        <v>2.55</v>
      </c>
      <c r="I1320" t="n">
        <v>4</v>
      </c>
      <c r="J1320" t="n">
        <v>268.75</v>
      </c>
      <c r="K1320" t="n">
        <v>55.27</v>
      </c>
      <c r="L1320" t="n">
        <v>38.5</v>
      </c>
      <c r="M1320" t="n">
        <v>2</v>
      </c>
      <c r="N1320" t="n">
        <v>69.98</v>
      </c>
      <c r="O1320" t="n">
        <v>33380.63</v>
      </c>
      <c r="P1320" t="n">
        <v>142.92</v>
      </c>
      <c r="Q1320" t="n">
        <v>197.76</v>
      </c>
      <c r="R1320" t="n">
        <v>29.1</v>
      </c>
      <c r="S1320" t="n">
        <v>25.4</v>
      </c>
      <c r="T1320" t="n">
        <v>1025.1</v>
      </c>
      <c r="U1320" t="n">
        <v>0.87</v>
      </c>
      <c r="V1320" t="n">
        <v>0.89</v>
      </c>
      <c r="W1320" t="n">
        <v>2.94</v>
      </c>
      <c r="X1320" t="n">
        <v>0.06</v>
      </c>
      <c r="Y1320" t="n">
        <v>1</v>
      </c>
      <c r="Z1320" t="n">
        <v>10</v>
      </c>
    </row>
    <row r="1321">
      <c r="A1321" t="n">
        <v>151</v>
      </c>
      <c r="B1321" t="n">
        <v>105</v>
      </c>
      <c r="C1321" t="inlineStr">
        <is>
          <t xml:space="preserve">CONCLUIDO	</t>
        </is>
      </c>
      <c r="D1321" t="n">
        <v>7.5917</v>
      </c>
      <c r="E1321" t="n">
        <v>13.17</v>
      </c>
      <c r="F1321" t="n">
        <v>10.45</v>
      </c>
      <c r="G1321" t="n">
        <v>156.68</v>
      </c>
      <c r="H1321" t="n">
        <v>2.56</v>
      </c>
      <c r="I1321" t="n">
        <v>4</v>
      </c>
      <c r="J1321" t="n">
        <v>269.23</v>
      </c>
      <c r="K1321" t="n">
        <v>55.27</v>
      </c>
      <c r="L1321" t="n">
        <v>38.75</v>
      </c>
      <c r="M1321" t="n">
        <v>2</v>
      </c>
      <c r="N1321" t="n">
        <v>70.20999999999999</v>
      </c>
      <c r="O1321" t="n">
        <v>33439.25</v>
      </c>
      <c r="P1321" t="n">
        <v>142.92</v>
      </c>
      <c r="Q1321" t="n">
        <v>197.76</v>
      </c>
      <c r="R1321" t="n">
        <v>29.05</v>
      </c>
      <c r="S1321" t="n">
        <v>25.4</v>
      </c>
      <c r="T1321" t="n">
        <v>1002.04</v>
      </c>
      <c r="U1321" t="n">
        <v>0.87</v>
      </c>
      <c r="V1321" t="n">
        <v>0.89</v>
      </c>
      <c r="W1321" t="n">
        <v>2.95</v>
      </c>
      <c r="X1321" t="n">
        <v>0.06</v>
      </c>
      <c r="Y1321" t="n">
        <v>1</v>
      </c>
      <c r="Z1321" t="n">
        <v>10</v>
      </c>
    </row>
    <row r="1322">
      <c r="A1322" t="n">
        <v>152</v>
      </c>
      <c r="B1322" t="n">
        <v>105</v>
      </c>
      <c r="C1322" t="inlineStr">
        <is>
          <t xml:space="preserve">CONCLUIDO	</t>
        </is>
      </c>
      <c r="D1322" t="n">
        <v>7.5925</v>
      </c>
      <c r="E1322" t="n">
        <v>13.17</v>
      </c>
      <c r="F1322" t="n">
        <v>10.44</v>
      </c>
      <c r="G1322" t="n">
        <v>156.66</v>
      </c>
      <c r="H1322" t="n">
        <v>2.57</v>
      </c>
      <c r="I1322" t="n">
        <v>4</v>
      </c>
      <c r="J1322" t="n">
        <v>269.71</v>
      </c>
      <c r="K1322" t="n">
        <v>55.27</v>
      </c>
      <c r="L1322" t="n">
        <v>39</v>
      </c>
      <c r="M1322" t="n">
        <v>2</v>
      </c>
      <c r="N1322" t="n">
        <v>70.43000000000001</v>
      </c>
      <c r="O1322" t="n">
        <v>33497.96</v>
      </c>
      <c r="P1322" t="n">
        <v>142.9</v>
      </c>
      <c r="Q1322" t="n">
        <v>197.77</v>
      </c>
      <c r="R1322" t="n">
        <v>29.04</v>
      </c>
      <c r="S1322" t="n">
        <v>25.4</v>
      </c>
      <c r="T1322" t="n">
        <v>995.72</v>
      </c>
      <c r="U1322" t="n">
        <v>0.87</v>
      </c>
      <c r="V1322" t="n">
        <v>0.89</v>
      </c>
      <c r="W1322" t="n">
        <v>2.95</v>
      </c>
      <c r="X1322" t="n">
        <v>0.05</v>
      </c>
      <c r="Y1322" t="n">
        <v>1</v>
      </c>
      <c r="Z1322" t="n">
        <v>10</v>
      </c>
    </row>
    <row r="1323">
      <c r="A1323" t="n">
        <v>153</v>
      </c>
      <c r="B1323" t="n">
        <v>105</v>
      </c>
      <c r="C1323" t="inlineStr">
        <is>
          <t xml:space="preserve">CONCLUIDO	</t>
        </is>
      </c>
      <c r="D1323" t="n">
        <v>7.5922</v>
      </c>
      <c r="E1323" t="n">
        <v>13.17</v>
      </c>
      <c r="F1323" t="n">
        <v>10.44</v>
      </c>
      <c r="G1323" t="n">
        <v>156.67</v>
      </c>
      <c r="H1323" t="n">
        <v>2.59</v>
      </c>
      <c r="I1323" t="n">
        <v>4</v>
      </c>
      <c r="J1323" t="n">
        <v>270.18</v>
      </c>
      <c r="K1323" t="n">
        <v>55.27</v>
      </c>
      <c r="L1323" t="n">
        <v>39.25</v>
      </c>
      <c r="M1323" t="n">
        <v>2</v>
      </c>
      <c r="N1323" t="n">
        <v>70.66</v>
      </c>
      <c r="O1323" t="n">
        <v>33556.76</v>
      </c>
      <c r="P1323" t="n">
        <v>142.96</v>
      </c>
      <c r="Q1323" t="n">
        <v>197.75</v>
      </c>
      <c r="R1323" t="n">
        <v>29.04</v>
      </c>
      <c r="S1323" t="n">
        <v>25.4</v>
      </c>
      <c r="T1323" t="n">
        <v>994.47</v>
      </c>
      <c r="U1323" t="n">
        <v>0.87</v>
      </c>
      <c r="V1323" t="n">
        <v>0.89</v>
      </c>
      <c r="W1323" t="n">
        <v>2.95</v>
      </c>
      <c r="X1323" t="n">
        <v>0.05</v>
      </c>
      <c r="Y1323" t="n">
        <v>1</v>
      </c>
      <c r="Z1323" t="n">
        <v>10</v>
      </c>
    </row>
    <row r="1324">
      <c r="A1324" t="n">
        <v>154</v>
      </c>
      <c r="B1324" t="n">
        <v>105</v>
      </c>
      <c r="C1324" t="inlineStr">
        <is>
          <t xml:space="preserve">CONCLUIDO	</t>
        </is>
      </c>
      <c r="D1324" t="n">
        <v>7.5921</v>
      </c>
      <c r="E1324" t="n">
        <v>13.17</v>
      </c>
      <c r="F1324" t="n">
        <v>10.44</v>
      </c>
      <c r="G1324" t="n">
        <v>156.67</v>
      </c>
      <c r="H1324" t="n">
        <v>2.6</v>
      </c>
      <c r="I1324" t="n">
        <v>4</v>
      </c>
      <c r="J1324" t="n">
        <v>270.66</v>
      </c>
      <c r="K1324" t="n">
        <v>55.27</v>
      </c>
      <c r="L1324" t="n">
        <v>39.5</v>
      </c>
      <c r="M1324" t="n">
        <v>2</v>
      </c>
      <c r="N1324" t="n">
        <v>70.89</v>
      </c>
      <c r="O1324" t="n">
        <v>33615.65</v>
      </c>
      <c r="P1324" t="n">
        <v>142.98</v>
      </c>
      <c r="Q1324" t="n">
        <v>197.75</v>
      </c>
      <c r="R1324" t="n">
        <v>29.06</v>
      </c>
      <c r="S1324" t="n">
        <v>25.4</v>
      </c>
      <c r="T1324" t="n">
        <v>1004.43</v>
      </c>
      <c r="U1324" t="n">
        <v>0.87</v>
      </c>
      <c r="V1324" t="n">
        <v>0.89</v>
      </c>
      <c r="W1324" t="n">
        <v>2.95</v>
      </c>
      <c r="X1324" t="n">
        <v>0.06</v>
      </c>
      <c r="Y1324" t="n">
        <v>1</v>
      </c>
      <c r="Z1324" t="n">
        <v>10</v>
      </c>
    </row>
    <row r="1325">
      <c r="A1325" t="n">
        <v>155</v>
      </c>
      <c r="B1325" t="n">
        <v>105</v>
      </c>
      <c r="C1325" t="inlineStr">
        <is>
          <t xml:space="preserve">CONCLUIDO	</t>
        </is>
      </c>
      <c r="D1325" t="n">
        <v>7.5898</v>
      </c>
      <c r="E1325" t="n">
        <v>13.18</v>
      </c>
      <c r="F1325" t="n">
        <v>10.45</v>
      </c>
      <c r="G1325" t="n">
        <v>156.73</v>
      </c>
      <c r="H1325" t="n">
        <v>2.61</v>
      </c>
      <c r="I1325" t="n">
        <v>4</v>
      </c>
      <c r="J1325" t="n">
        <v>271.14</v>
      </c>
      <c r="K1325" t="n">
        <v>55.27</v>
      </c>
      <c r="L1325" t="n">
        <v>39.75</v>
      </c>
      <c r="M1325" t="n">
        <v>2</v>
      </c>
      <c r="N1325" t="n">
        <v>71.12</v>
      </c>
      <c r="O1325" t="n">
        <v>33674.62</v>
      </c>
      <c r="P1325" t="n">
        <v>142.99</v>
      </c>
      <c r="Q1325" t="n">
        <v>197.75</v>
      </c>
      <c r="R1325" t="n">
        <v>29.17</v>
      </c>
      <c r="S1325" t="n">
        <v>25.4</v>
      </c>
      <c r="T1325" t="n">
        <v>1061.88</v>
      </c>
      <c r="U1325" t="n">
        <v>0.87</v>
      </c>
      <c r="V1325" t="n">
        <v>0.89</v>
      </c>
      <c r="W1325" t="n">
        <v>2.95</v>
      </c>
      <c r="X1325" t="n">
        <v>0.06</v>
      </c>
      <c r="Y1325" t="n">
        <v>1</v>
      </c>
      <c r="Z1325" t="n">
        <v>10</v>
      </c>
    </row>
    <row r="1326">
      <c r="A1326" t="n">
        <v>156</v>
      </c>
      <c r="B1326" t="n">
        <v>105</v>
      </c>
      <c r="C1326" t="inlineStr">
        <is>
          <t xml:space="preserve">CONCLUIDO	</t>
        </is>
      </c>
      <c r="D1326" t="n">
        <v>7.5913</v>
      </c>
      <c r="E1326" t="n">
        <v>13.17</v>
      </c>
      <c r="F1326" t="n">
        <v>10.45</v>
      </c>
      <c r="G1326" t="n">
        <v>156.69</v>
      </c>
      <c r="H1326" t="n">
        <v>2.62</v>
      </c>
      <c r="I1326" t="n">
        <v>4</v>
      </c>
      <c r="J1326" t="n">
        <v>271.62</v>
      </c>
      <c r="K1326" t="n">
        <v>55.27</v>
      </c>
      <c r="L1326" t="n">
        <v>40</v>
      </c>
      <c r="M1326" t="n">
        <v>2</v>
      </c>
      <c r="N1326" t="n">
        <v>71.34999999999999</v>
      </c>
      <c r="O1326" t="n">
        <v>33733.68</v>
      </c>
      <c r="P1326" t="n">
        <v>142.87</v>
      </c>
      <c r="Q1326" t="n">
        <v>197.75</v>
      </c>
      <c r="R1326" t="n">
        <v>29.15</v>
      </c>
      <c r="S1326" t="n">
        <v>25.4</v>
      </c>
      <c r="T1326" t="n">
        <v>1048.72</v>
      </c>
      <c r="U1326" t="n">
        <v>0.87</v>
      </c>
      <c r="V1326" t="n">
        <v>0.89</v>
      </c>
      <c r="W1326" t="n">
        <v>2.94</v>
      </c>
      <c r="X1326" t="n">
        <v>0.06</v>
      </c>
      <c r="Y1326" t="n">
        <v>1</v>
      </c>
      <c r="Z1326" t="n">
        <v>10</v>
      </c>
    </row>
    <row r="1327">
      <c r="A1327" t="n">
        <v>0</v>
      </c>
      <c r="B1327" t="n">
        <v>60</v>
      </c>
      <c r="C1327" t="inlineStr">
        <is>
          <t xml:space="preserve">CONCLUIDO	</t>
        </is>
      </c>
      <c r="D1327" t="n">
        <v>5.9413</v>
      </c>
      <c r="E1327" t="n">
        <v>16.83</v>
      </c>
      <c r="F1327" t="n">
        <v>12.3</v>
      </c>
      <c r="G1327" t="n">
        <v>7.85</v>
      </c>
      <c r="H1327" t="n">
        <v>0.14</v>
      </c>
      <c r="I1327" t="n">
        <v>94</v>
      </c>
      <c r="J1327" t="n">
        <v>124.63</v>
      </c>
      <c r="K1327" t="n">
        <v>45</v>
      </c>
      <c r="L1327" t="n">
        <v>1</v>
      </c>
      <c r="M1327" t="n">
        <v>92</v>
      </c>
      <c r="N1327" t="n">
        <v>18.64</v>
      </c>
      <c r="O1327" t="n">
        <v>15605.44</v>
      </c>
      <c r="P1327" t="n">
        <v>129.83</v>
      </c>
      <c r="Q1327" t="n">
        <v>198.07</v>
      </c>
      <c r="R1327" t="n">
        <v>86.56</v>
      </c>
      <c r="S1327" t="n">
        <v>25.4</v>
      </c>
      <c r="T1327" t="n">
        <v>29304.23</v>
      </c>
      <c r="U1327" t="n">
        <v>0.29</v>
      </c>
      <c r="V1327" t="n">
        <v>0.76</v>
      </c>
      <c r="W1327" t="n">
        <v>3.09</v>
      </c>
      <c r="X1327" t="n">
        <v>1.9</v>
      </c>
      <c r="Y1327" t="n">
        <v>1</v>
      </c>
      <c r="Z1327" t="n">
        <v>10</v>
      </c>
    </row>
    <row r="1328">
      <c r="A1328" t="n">
        <v>1</v>
      </c>
      <c r="B1328" t="n">
        <v>60</v>
      </c>
      <c r="C1328" t="inlineStr">
        <is>
          <t xml:space="preserve">CONCLUIDO	</t>
        </is>
      </c>
      <c r="D1328" t="n">
        <v>6.3069</v>
      </c>
      <c r="E1328" t="n">
        <v>15.86</v>
      </c>
      <c r="F1328" t="n">
        <v>11.86</v>
      </c>
      <c r="G1328" t="n">
        <v>9.75</v>
      </c>
      <c r="H1328" t="n">
        <v>0.18</v>
      </c>
      <c r="I1328" t="n">
        <v>73</v>
      </c>
      <c r="J1328" t="n">
        <v>124.96</v>
      </c>
      <c r="K1328" t="n">
        <v>45</v>
      </c>
      <c r="L1328" t="n">
        <v>1.25</v>
      </c>
      <c r="M1328" t="n">
        <v>71</v>
      </c>
      <c r="N1328" t="n">
        <v>18.71</v>
      </c>
      <c r="O1328" t="n">
        <v>15645.96</v>
      </c>
      <c r="P1328" t="n">
        <v>125.01</v>
      </c>
      <c r="Q1328" t="n">
        <v>198.02</v>
      </c>
      <c r="R1328" t="n">
        <v>72.65000000000001</v>
      </c>
      <c r="S1328" t="n">
        <v>25.4</v>
      </c>
      <c r="T1328" t="n">
        <v>22454.26</v>
      </c>
      <c r="U1328" t="n">
        <v>0.35</v>
      </c>
      <c r="V1328" t="n">
        <v>0.79</v>
      </c>
      <c r="W1328" t="n">
        <v>3.07</v>
      </c>
      <c r="X1328" t="n">
        <v>1.46</v>
      </c>
      <c r="Y1328" t="n">
        <v>1</v>
      </c>
      <c r="Z1328" t="n">
        <v>10</v>
      </c>
    </row>
    <row r="1329">
      <c r="A1329" t="n">
        <v>2</v>
      </c>
      <c r="B1329" t="n">
        <v>60</v>
      </c>
      <c r="C1329" t="inlineStr">
        <is>
          <t xml:space="preserve">CONCLUIDO	</t>
        </is>
      </c>
      <c r="D1329" t="n">
        <v>6.5563</v>
      </c>
      <c r="E1329" t="n">
        <v>15.25</v>
      </c>
      <c r="F1329" t="n">
        <v>11.59</v>
      </c>
      <c r="G1329" t="n">
        <v>11.59</v>
      </c>
      <c r="H1329" t="n">
        <v>0.21</v>
      </c>
      <c r="I1329" t="n">
        <v>60</v>
      </c>
      <c r="J1329" t="n">
        <v>125.29</v>
      </c>
      <c r="K1329" t="n">
        <v>45</v>
      </c>
      <c r="L1329" t="n">
        <v>1.5</v>
      </c>
      <c r="M1329" t="n">
        <v>58</v>
      </c>
      <c r="N1329" t="n">
        <v>18.79</v>
      </c>
      <c r="O1329" t="n">
        <v>15686.51</v>
      </c>
      <c r="P1329" t="n">
        <v>121.9</v>
      </c>
      <c r="Q1329" t="n">
        <v>197.99</v>
      </c>
      <c r="R1329" t="n">
        <v>64.41</v>
      </c>
      <c r="S1329" t="n">
        <v>25.4</v>
      </c>
      <c r="T1329" t="n">
        <v>18400.01</v>
      </c>
      <c r="U1329" t="n">
        <v>0.39</v>
      </c>
      <c r="V1329" t="n">
        <v>0.8</v>
      </c>
      <c r="W1329" t="n">
        <v>3.04</v>
      </c>
      <c r="X1329" t="n">
        <v>1.19</v>
      </c>
      <c r="Y1329" t="n">
        <v>1</v>
      </c>
      <c r="Z1329" t="n">
        <v>10</v>
      </c>
    </row>
    <row r="1330">
      <c r="A1330" t="n">
        <v>3</v>
      </c>
      <c r="B1330" t="n">
        <v>60</v>
      </c>
      <c r="C1330" t="inlineStr">
        <is>
          <t xml:space="preserve">CONCLUIDO	</t>
        </is>
      </c>
      <c r="D1330" t="n">
        <v>6.7597</v>
      </c>
      <c r="E1330" t="n">
        <v>14.79</v>
      </c>
      <c r="F1330" t="n">
        <v>11.38</v>
      </c>
      <c r="G1330" t="n">
        <v>13.66</v>
      </c>
      <c r="H1330" t="n">
        <v>0.25</v>
      </c>
      <c r="I1330" t="n">
        <v>50</v>
      </c>
      <c r="J1330" t="n">
        <v>125.62</v>
      </c>
      <c r="K1330" t="n">
        <v>45</v>
      </c>
      <c r="L1330" t="n">
        <v>1.75</v>
      </c>
      <c r="M1330" t="n">
        <v>48</v>
      </c>
      <c r="N1330" t="n">
        <v>18.87</v>
      </c>
      <c r="O1330" t="n">
        <v>15727.09</v>
      </c>
      <c r="P1330" t="n">
        <v>119.53</v>
      </c>
      <c r="Q1330" t="n">
        <v>197.9</v>
      </c>
      <c r="R1330" t="n">
        <v>58.34</v>
      </c>
      <c r="S1330" t="n">
        <v>25.4</v>
      </c>
      <c r="T1330" t="n">
        <v>15416.64</v>
      </c>
      <c r="U1330" t="n">
        <v>0.44</v>
      </c>
      <c r="V1330" t="n">
        <v>0.82</v>
      </c>
      <c r="W1330" t="n">
        <v>3.02</v>
      </c>
      <c r="X1330" t="n">
        <v>0.99</v>
      </c>
      <c r="Y1330" t="n">
        <v>1</v>
      </c>
      <c r="Z1330" t="n">
        <v>10</v>
      </c>
    </row>
    <row r="1331">
      <c r="A1331" t="n">
        <v>4</v>
      </c>
      <c r="B1331" t="n">
        <v>60</v>
      </c>
      <c r="C1331" t="inlineStr">
        <is>
          <t xml:space="preserve">CONCLUIDO	</t>
        </is>
      </c>
      <c r="D1331" t="n">
        <v>6.8886</v>
      </c>
      <c r="E1331" t="n">
        <v>14.52</v>
      </c>
      <c r="F1331" t="n">
        <v>11.26</v>
      </c>
      <c r="G1331" t="n">
        <v>15.35</v>
      </c>
      <c r="H1331" t="n">
        <v>0.28</v>
      </c>
      <c r="I1331" t="n">
        <v>44</v>
      </c>
      <c r="J1331" t="n">
        <v>125.95</v>
      </c>
      <c r="K1331" t="n">
        <v>45</v>
      </c>
      <c r="L1331" t="n">
        <v>2</v>
      </c>
      <c r="M1331" t="n">
        <v>42</v>
      </c>
      <c r="N1331" t="n">
        <v>18.95</v>
      </c>
      <c r="O1331" t="n">
        <v>15767.7</v>
      </c>
      <c r="P1331" t="n">
        <v>117.96</v>
      </c>
      <c r="Q1331" t="n">
        <v>197.9</v>
      </c>
      <c r="R1331" t="n">
        <v>54.02</v>
      </c>
      <c r="S1331" t="n">
        <v>25.4</v>
      </c>
      <c r="T1331" t="n">
        <v>13288.11</v>
      </c>
      <c r="U1331" t="n">
        <v>0.47</v>
      </c>
      <c r="V1331" t="n">
        <v>0.83</v>
      </c>
      <c r="W1331" t="n">
        <v>3.02</v>
      </c>
      <c r="X1331" t="n">
        <v>0.87</v>
      </c>
      <c r="Y1331" t="n">
        <v>1</v>
      </c>
      <c r="Z1331" t="n">
        <v>10</v>
      </c>
    </row>
    <row r="1332">
      <c r="A1332" t="n">
        <v>5</v>
      </c>
      <c r="B1332" t="n">
        <v>60</v>
      </c>
      <c r="C1332" t="inlineStr">
        <is>
          <t xml:space="preserve">CONCLUIDO	</t>
        </is>
      </c>
      <c r="D1332" t="n">
        <v>7.0322</v>
      </c>
      <c r="E1332" t="n">
        <v>14.22</v>
      </c>
      <c r="F1332" t="n">
        <v>11.12</v>
      </c>
      <c r="G1332" t="n">
        <v>17.55</v>
      </c>
      <c r="H1332" t="n">
        <v>0.31</v>
      </c>
      <c r="I1332" t="n">
        <v>38</v>
      </c>
      <c r="J1332" t="n">
        <v>126.28</v>
      </c>
      <c r="K1332" t="n">
        <v>45</v>
      </c>
      <c r="L1332" t="n">
        <v>2.25</v>
      </c>
      <c r="M1332" t="n">
        <v>36</v>
      </c>
      <c r="N1332" t="n">
        <v>19.03</v>
      </c>
      <c r="O1332" t="n">
        <v>15808.34</v>
      </c>
      <c r="P1332" t="n">
        <v>116.25</v>
      </c>
      <c r="Q1332" t="n">
        <v>197.81</v>
      </c>
      <c r="R1332" t="n">
        <v>50.05</v>
      </c>
      <c r="S1332" t="n">
        <v>25.4</v>
      </c>
      <c r="T1332" t="n">
        <v>11332.42</v>
      </c>
      <c r="U1332" t="n">
        <v>0.51</v>
      </c>
      <c r="V1332" t="n">
        <v>0.84</v>
      </c>
      <c r="W1332" t="n">
        <v>3</v>
      </c>
      <c r="X1332" t="n">
        <v>0.73</v>
      </c>
      <c r="Y1332" t="n">
        <v>1</v>
      </c>
      <c r="Z1332" t="n">
        <v>10</v>
      </c>
    </row>
    <row r="1333">
      <c r="A1333" t="n">
        <v>6</v>
      </c>
      <c r="B1333" t="n">
        <v>60</v>
      </c>
      <c r="C1333" t="inlineStr">
        <is>
          <t xml:space="preserve">CONCLUIDO	</t>
        </is>
      </c>
      <c r="D1333" t="n">
        <v>7.0908</v>
      </c>
      <c r="E1333" t="n">
        <v>14.1</v>
      </c>
      <c r="F1333" t="n">
        <v>11.08</v>
      </c>
      <c r="G1333" t="n">
        <v>18.99</v>
      </c>
      <c r="H1333" t="n">
        <v>0.35</v>
      </c>
      <c r="I1333" t="n">
        <v>35</v>
      </c>
      <c r="J1333" t="n">
        <v>126.61</v>
      </c>
      <c r="K1333" t="n">
        <v>45</v>
      </c>
      <c r="L1333" t="n">
        <v>2.5</v>
      </c>
      <c r="M1333" t="n">
        <v>33</v>
      </c>
      <c r="N1333" t="n">
        <v>19.11</v>
      </c>
      <c r="O1333" t="n">
        <v>15849</v>
      </c>
      <c r="P1333" t="n">
        <v>115.67</v>
      </c>
      <c r="Q1333" t="n">
        <v>197.78</v>
      </c>
      <c r="R1333" t="n">
        <v>48.48</v>
      </c>
      <c r="S1333" t="n">
        <v>25.4</v>
      </c>
      <c r="T1333" t="n">
        <v>10561.83</v>
      </c>
      <c r="U1333" t="n">
        <v>0.52</v>
      </c>
      <c r="V1333" t="n">
        <v>0.84</v>
      </c>
      <c r="W1333" t="n">
        <v>3</v>
      </c>
      <c r="X1333" t="n">
        <v>0.68</v>
      </c>
      <c r="Y1333" t="n">
        <v>1</v>
      </c>
      <c r="Z1333" t="n">
        <v>10</v>
      </c>
    </row>
    <row r="1334">
      <c r="A1334" t="n">
        <v>7</v>
      </c>
      <c r="B1334" t="n">
        <v>60</v>
      </c>
      <c r="C1334" t="inlineStr">
        <is>
          <t xml:space="preserve">CONCLUIDO	</t>
        </is>
      </c>
      <c r="D1334" t="n">
        <v>7.1862</v>
      </c>
      <c r="E1334" t="n">
        <v>13.92</v>
      </c>
      <c r="F1334" t="n">
        <v>10.99</v>
      </c>
      <c r="G1334" t="n">
        <v>21.27</v>
      </c>
      <c r="H1334" t="n">
        <v>0.38</v>
      </c>
      <c r="I1334" t="n">
        <v>31</v>
      </c>
      <c r="J1334" t="n">
        <v>126.94</v>
      </c>
      <c r="K1334" t="n">
        <v>45</v>
      </c>
      <c r="L1334" t="n">
        <v>2.75</v>
      </c>
      <c r="M1334" t="n">
        <v>29</v>
      </c>
      <c r="N1334" t="n">
        <v>19.19</v>
      </c>
      <c r="O1334" t="n">
        <v>15889.69</v>
      </c>
      <c r="P1334" t="n">
        <v>114.58</v>
      </c>
      <c r="Q1334" t="n">
        <v>197.86</v>
      </c>
      <c r="R1334" t="n">
        <v>46.11</v>
      </c>
      <c r="S1334" t="n">
        <v>25.4</v>
      </c>
      <c r="T1334" t="n">
        <v>9398.1</v>
      </c>
      <c r="U1334" t="n">
        <v>0.55</v>
      </c>
      <c r="V1334" t="n">
        <v>0.85</v>
      </c>
      <c r="W1334" t="n">
        <v>2.99</v>
      </c>
      <c r="X1334" t="n">
        <v>0.6</v>
      </c>
      <c r="Y1334" t="n">
        <v>1</v>
      </c>
      <c r="Z1334" t="n">
        <v>10</v>
      </c>
    </row>
    <row r="1335">
      <c r="A1335" t="n">
        <v>8</v>
      </c>
      <c r="B1335" t="n">
        <v>60</v>
      </c>
      <c r="C1335" t="inlineStr">
        <is>
          <t xml:space="preserve">CONCLUIDO	</t>
        </is>
      </c>
      <c r="D1335" t="n">
        <v>7.2315</v>
      </c>
      <c r="E1335" t="n">
        <v>13.83</v>
      </c>
      <c r="F1335" t="n">
        <v>10.96</v>
      </c>
      <c r="G1335" t="n">
        <v>22.67</v>
      </c>
      <c r="H1335" t="n">
        <v>0.42</v>
      </c>
      <c r="I1335" t="n">
        <v>29</v>
      </c>
      <c r="J1335" t="n">
        <v>127.27</v>
      </c>
      <c r="K1335" t="n">
        <v>45</v>
      </c>
      <c r="L1335" t="n">
        <v>3</v>
      </c>
      <c r="M1335" t="n">
        <v>27</v>
      </c>
      <c r="N1335" t="n">
        <v>19.27</v>
      </c>
      <c r="O1335" t="n">
        <v>15930.42</v>
      </c>
      <c r="P1335" t="n">
        <v>113.95</v>
      </c>
      <c r="Q1335" t="n">
        <v>197.81</v>
      </c>
      <c r="R1335" t="n">
        <v>44.78</v>
      </c>
      <c r="S1335" t="n">
        <v>25.4</v>
      </c>
      <c r="T1335" t="n">
        <v>8740.67</v>
      </c>
      <c r="U1335" t="n">
        <v>0.57</v>
      </c>
      <c r="V1335" t="n">
        <v>0.85</v>
      </c>
      <c r="W1335" t="n">
        <v>2.99</v>
      </c>
      <c r="X1335" t="n">
        <v>0.5600000000000001</v>
      </c>
      <c r="Y1335" t="n">
        <v>1</v>
      </c>
      <c r="Z1335" t="n">
        <v>10</v>
      </c>
    </row>
    <row r="1336">
      <c r="A1336" t="n">
        <v>9</v>
      </c>
      <c r="B1336" t="n">
        <v>60</v>
      </c>
      <c r="C1336" t="inlineStr">
        <is>
          <t xml:space="preserve">CONCLUIDO	</t>
        </is>
      </c>
      <c r="D1336" t="n">
        <v>7.2975</v>
      </c>
      <c r="E1336" t="n">
        <v>13.7</v>
      </c>
      <c r="F1336" t="n">
        <v>10.91</v>
      </c>
      <c r="G1336" t="n">
        <v>25.17</v>
      </c>
      <c r="H1336" t="n">
        <v>0.45</v>
      </c>
      <c r="I1336" t="n">
        <v>26</v>
      </c>
      <c r="J1336" t="n">
        <v>127.6</v>
      </c>
      <c r="K1336" t="n">
        <v>45</v>
      </c>
      <c r="L1336" t="n">
        <v>3.25</v>
      </c>
      <c r="M1336" t="n">
        <v>24</v>
      </c>
      <c r="N1336" t="n">
        <v>19.35</v>
      </c>
      <c r="O1336" t="n">
        <v>15971.17</v>
      </c>
      <c r="P1336" t="n">
        <v>113.19</v>
      </c>
      <c r="Q1336" t="n">
        <v>197.85</v>
      </c>
      <c r="R1336" t="n">
        <v>43.33</v>
      </c>
      <c r="S1336" t="n">
        <v>25.4</v>
      </c>
      <c r="T1336" t="n">
        <v>8032.52</v>
      </c>
      <c r="U1336" t="n">
        <v>0.59</v>
      </c>
      <c r="V1336" t="n">
        <v>0.85</v>
      </c>
      <c r="W1336" t="n">
        <v>2.98</v>
      </c>
      <c r="X1336" t="n">
        <v>0.51</v>
      </c>
      <c r="Y1336" t="n">
        <v>1</v>
      </c>
      <c r="Z1336" t="n">
        <v>10</v>
      </c>
    </row>
    <row r="1337">
      <c r="A1337" t="n">
        <v>10</v>
      </c>
      <c r="B1337" t="n">
        <v>60</v>
      </c>
      <c r="C1337" t="inlineStr">
        <is>
          <t xml:space="preserve">CONCLUIDO	</t>
        </is>
      </c>
      <c r="D1337" t="n">
        <v>7.3626</v>
      </c>
      <c r="E1337" t="n">
        <v>13.58</v>
      </c>
      <c r="F1337" t="n">
        <v>10.84</v>
      </c>
      <c r="G1337" t="n">
        <v>27.09</v>
      </c>
      <c r="H1337" t="n">
        <v>0.48</v>
      </c>
      <c r="I1337" t="n">
        <v>24</v>
      </c>
      <c r="J1337" t="n">
        <v>127.93</v>
      </c>
      <c r="K1337" t="n">
        <v>45</v>
      </c>
      <c r="L1337" t="n">
        <v>3.5</v>
      </c>
      <c r="M1337" t="n">
        <v>22</v>
      </c>
      <c r="N1337" t="n">
        <v>19.43</v>
      </c>
      <c r="O1337" t="n">
        <v>16011.95</v>
      </c>
      <c r="P1337" t="n">
        <v>112.26</v>
      </c>
      <c r="Q1337" t="n">
        <v>197.84</v>
      </c>
      <c r="R1337" t="n">
        <v>41.28</v>
      </c>
      <c r="S1337" t="n">
        <v>25.4</v>
      </c>
      <c r="T1337" t="n">
        <v>7013.69</v>
      </c>
      <c r="U1337" t="n">
        <v>0.62</v>
      </c>
      <c r="V1337" t="n">
        <v>0.86</v>
      </c>
      <c r="W1337" t="n">
        <v>2.97</v>
      </c>
      <c r="X1337" t="n">
        <v>0.44</v>
      </c>
      <c r="Y1337" t="n">
        <v>1</v>
      </c>
      <c r="Z1337" t="n">
        <v>10</v>
      </c>
    </row>
    <row r="1338">
      <c r="A1338" t="n">
        <v>11</v>
      </c>
      <c r="B1338" t="n">
        <v>60</v>
      </c>
      <c r="C1338" t="inlineStr">
        <is>
          <t xml:space="preserve">CONCLUIDO	</t>
        </is>
      </c>
      <c r="D1338" t="n">
        <v>7.3763</v>
      </c>
      <c r="E1338" t="n">
        <v>13.56</v>
      </c>
      <c r="F1338" t="n">
        <v>10.84</v>
      </c>
      <c r="G1338" t="n">
        <v>28.27</v>
      </c>
      <c r="H1338" t="n">
        <v>0.52</v>
      </c>
      <c r="I1338" t="n">
        <v>23</v>
      </c>
      <c r="J1338" t="n">
        <v>128.26</v>
      </c>
      <c r="K1338" t="n">
        <v>45</v>
      </c>
      <c r="L1338" t="n">
        <v>3.75</v>
      </c>
      <c r="M1338" t="n">
        <v>21</v>
      </c>
      <c r="N1338" t="n">
        <v>19.51</v>
      </c>
      <c r="O1338" t="n">
        <v>16052.76</v>
      </c>
      <c r="P1338" t="n">
        <v>112.07</v>
      </c>
      <c r="Q1338" t="n">
        <v>197.81</v>
      </c>
      <c r="R1338" t="n">
        <v>41.23</v>
      </c>
      <c r="S1338" t="n">
        <v>25.4</v>
      </c>
      <c r="T1338" t="n">
        <v>6993.68</v>
      </c>
      <c r="U1338" t="n">
        <v>0.62</v>
      </c>
      <c r="V1338" t="n">
        <v>0.86</v>
      </c>
      <c r="W1338" t="n">
        <v>2.98</v>
      </c>
      <c r="X1338" t="n">
        <v>0.45</v>
      </c>
      <c r="Y1338" t="n">
        <v>1</v>
      </c>
      <c r="Z1338" t="n">
        <v>10</v>
      </c>
    </row>
    <row r="1339">
      <c r="A1339" t="n">
        <v>12</v>
      </c>
      <c r="B1339" t="n">
        <v>60</v>
      </c>
      <c r="C1339" t="inlineStr">
        <is>
          <t xml:space="preserve">CONCLUIDO	</t>
        </is>
      </c>
      <c r="D1339" t="n">
        <v>7.4247</v>
      </c>
      <c r="E1339" t="n">
        <v>13.47</v>
      </c>
      <c r="F1339" t="n">
        <v>10.8</v>
      </c>
      <c r="G1339" t="n">
        <v>30.86</v>
      </c>
      <c r="H1339" t="n">
        <v>0.55</v>
      </c>
      <c r="I1339" t="n">
        <v>21</v>
      </c>
      <c r="J1339" t="n">
        <v>128.59</v>
      </c>
      <c r="K1339" t="n">
        <v>45</v>
      </c>
      <c r="L1339" t="n">
        <v>4</v>
      </c>
      <c r="M1339" t="n">
        <v>19</v>
      </c>
      <c r="N1339" t="n">
        <v>19.59</v>
      </c>
      <c r="O1339" t="n">
        <v>16093.6</v>
      </c>
      <c r="P1339" t="n">
        <v>111.44</v>
      </c>
      <c r="Q1339" t="n">
        <v>197.75</v>
      </c>
      <c r="R1339" t="n">
        <v>40.05</v>
      </c>
      <c r="S1339" t="n">
        <v>25.4</v>
      </c>
      <c r="T1339" t="n">
        <v>6418.08</v>
      </c>
      <c r="U1339" t="n">
        <v>0.63</v>
      </c>
      <c r="V1339" t="n">
        <v>0.86</v>
      </c>
      <c r="W1339" t="n">
        <v>2.98</v>
      </c>
      <c r="X1339" t="n">
        <v>0.41</v>
      </c>
      <c r="Y1339" t="n">
        <v>1</v>
      </c>
      <c r="Z1339" t="n">
        <v>10</v>
      </c>
    </row>
    <row r="1340">
      <c r="A1340" t="n">
        <v>13</v>
      </c>
      <c r="B1340" t="n">
        <v>60</v>
      </c>
      <c r="C1340" t="inlineStr">
        <is>
          <t xml:space="preserve">CONCLUIDO	</t>
        </is>
      </c>
      <c r="D1340" t="n">
        <v>7.4511</v>
      </c>
      <c r="E1340" t="n">
        <v>13.42</v>
      </c>
      <c r="F1340" t="n">
        <v>10.78</v>
      </c>
      <c r="G1340" t="n">
        <v>32.33</v>
      </c>
      <c r="H1340" t="n">
        <v>0.58</v>
      </c>
      <c r="I1340" t="n">
        <v>20</v>
      </c>
      <c r="J1340" t="n">
        <v>128.92</v>
      </c>
      <c r="K1340" t="n">
        <v>45</v>
      </c>
      <c r="L1340" t="n">
        <v>4.25</v>
      </c>
      <c r="M1340" t="n">
        <v>18</v>
      </c>
      <c r="N1340" t="n">
        <v>19.68</v>
      </c>
      <c r="O1340" t="n">
        <v>16134.46</v>
      </c>
      <c r="P1340" t="n">
        <v>111.13</v>
      </c>
      <c r="Q1340" t="n">
        <v>197.83</v>
      </c>
      <c r="R1340" t="n">
        <v>39.18</v>
      </c>
      <c r="S1340" t="n">
        <v>25.4</v>
      </c>
      <c r="T1340" t="n">
        <v>5986.73</v>
      </c>
      <c r="U1340" t="n">
        <v>0.65</v>
      </c>
      <c r="V1340" t="n">
        <v>0.86</v>
      </c>
      <c r="W1340" t="n">
        <v>2.98</v>
      </c>
      <c r="X1340" t="n">
        <v>0.39</v>
      </c>
      <c r="Y1340" t="n">
        <v>1</v>
      </c>
      <c r="Z1340" t="n">
        <v>10</v>
      </c>
    </row>
    <row r="1341">
      <c r="A1341" t="n">
        <v>14</v>
      </c>
      <c r="B1341" t="n">
        <v>60</v>
      </c>
      <c r="C1341" t="inlineStr">
        <is>
          <t xml:space="preserve">CONCLUIDO	</t>
        </is>
      </c>
      <c r="D1341" t="n">
        <v>7.4776</v>
      </c>
      <c r="E1341" t="n">
        <v>13.37</v>
      </c>
      <c r="F1341" t="n">
        <v>10.76</v>
      </c>
      <c r="G1341" t="n">
        <v>33.96</v>
      </c>
      <c r="H1341" t="n">
        <v>0.62</v>
      </c>
      <c r="I1341" t="n">
        <v>19</v>
      </c>
      <c r="J1341" t="n">
        <v>129.25</v>
      </c>
      <c r="K1341" t="n">
        <v>45</v>
      </c>
      <c r="L1341" t="n">
        <v>4.5</v>
      </c>
      <c r="M1341" t="n">
        <v>17</v>
      </c>
      <c r="N1341" t="n">
        <v>19.76</v>
      </c>
      <c r="O1341" t="n">
        <v>16175.36</v>
      </c>
      <c r="P1341" t="n">
        <v>110.68</v>
      </c>
      <c r="Q1341" t="n">
        <v>197.78</v>
      </c>
      <c r="R1341" t="n">
        <v>38.67</v>
      </c>
      <c r="S1341" t="n">
        <v>25.4</v>
      </c>
      <c r="T1341" t="n">
        <v>5738.24</v>
      </c>
      <c r="U1341" t="n">
        <v>0.66</v>
      </c>
      <c r="V1341" t="n">
        <v>0.87</v>
      </c>
      <c r="W1341" t="n">
        <v>2.97</v>
      </c>
      <c r="X1341" t="n">
        <v>0.37</v>
      </c>
      <c r="Y1341" t="n">
        <v>1</v>
      </c>
      <c r="Z1341" t="n">
        <v>10</v>
      </c>
    </row>
    <row r="1342">
      <c r="A1342" t="n">
        <v>15</v>
      </c>
      <c r="B1342" t="n">
        <v>60</v>
      </c>
      <c r="C1342" t="inlineStr">
        <is>
          <t xml:space="preserve">CONCLUIDO	</t>
        </is>
      </c>
      <c r="D1342" t="n">
        <v>7.5055</v>
      </c>
      <c r="E1342" t="n">
        <v>13.32</v>
      </c>
      <c r="F1342" t="n">
        <v>10.73</v>
      </c>
      <c r="G1342" t="n">
        <v>35.77</v>
      </c>
      <c r="H1342" t="n">
        <v>0.65</v>
      </c>
      <c r="I1342" t="n">
        <v>18</v>
      </c>
      <c r="J1342" t="n">
        <v>129.59</v>
      </c>
      <c r="K1342" t="n">
        <v>45</v>
      </c>
      <c r="L1342" t="n">
        <v>4.75</v>
      </c>
      <c r="M1342" t="n">
        <v>16</v>
      </c>
      <c r="N1342" t="n">
        <v>19.84</v>
      </c>
      <c r="O1342" t="n">
        <v>16216.29</v>
      </c>
      <c r="P1342" t="n">
        <v>110.12</v>
      </c>
      <c r="Q1342" t="n">
        <v>197.79</v>
      </c>
      <c r="R1342" t="n">
        <v>37.9</v>
      </c>
      <c r="S1342" t="n">
        <v>25.4</v>
      </c>
      <c r="T1342" t="n">
        <v>5355.06</v>
      </c>
      <c r="U1342" t="n">
        <v>0.67</v>
      </c>
      <c r="V1342" t="n">
        <v>0.87</v>
      </c>
      <c r="W1342" t="n">
        <v>2.97</v>
      </c>
      <c r="X1342" t="n">
        <v>0.34</v>
      </c>
      <c r="Y1342" t="n">
        <v>1</v>
      </c>
      <c r="Z1342" t="n">
        <v>10</v>
      </c>
    </row>
    <row r="1343">
      <c r="A1343" t="n">
        <v>16</v>
      </c>
      <c r="B1343" t="n">
        <v>60</v>
      </c>
      <c r="C1343" t="inlineStr">
        <is>
          <t xml:space="preserve">CONCLUIDO	</t>
        </is>
      </c>
      <c r="D1343" t="n">
        <v>7.5227</v>
      </c>
      <c r="E1343" t="n">
        <v>13.29</v>
      </c>
      <c r="F1343" t="n">
        <v>10.73</v>
      </c>
      <c r="G1343" t="n">
        <v>37.86</v>
      </c>
      <c r="H1343" t="n">
        <v>0.68</v>
      </c>
      <c r="I1343" t="n">
        <v>17</v>
      </c>
      <c r="J1343" t="n">
        <v>129.92</v>
      </c>
      <c r="K1343" t="n">
        <v>45</v>
      </c>
      <c r="L1343" t="n">
        <v>5</v>
      </c>
      <c r="M1343" t="n">
        <v>15</v>
      </c>
      <c r="N1343" t="n">
        <v>19.92</v>
      </c>
      <c r="O1343" t="n">
        <v>16257.24</v>
      </c>
      <c r="P1343" t="n">
        <v>109.67</v>
      </c>
      <c r="Q1343" t="n">
        <v>197.81</v>
      </c>
      <c r="R1343" t="n">
        <v>37.92</v>
      </c>
      <c r="S1343" t="n">
        <v>25.4</v>
      </c>
      <c r="T1343" t="n">
        <v>5372.71</v>
      </c>
      <c r="U1343" t="n">
        <v>0.67</v>
      </c>
      <c r="V1343" t="n">
        <v>0.87</v>
      </c>
      <c r="W1343" t="n">
        <v>2.96</v>
      </c>
      <c r="X1343" t="n">
        <v>0.33</v>
      </c>
      <c r="Y1343" t="n">
        <v>1</v>
      </c>
      <c r="Z1343" t="n">
        <v>10</v>
      </c>
    </row>
    <row r="1344">
      <c r="A1344" t="n">
        <v>17</v>
      </c>
      <c r="B1344" t="n">
        <v>60</v>
      </c>
      <c r="C1344" t="inlineStr">
        <is>
          <t xml:space="preserve">CONCLUIDO	</t>
        </is>
      </c>
      <c r="D1344" t="n">
        <v>7.5624</v>
      </c>
      <c r="E1344" t="n">
        <v>13.22</v>
      </c>
      <c r="F1344" t="n">
        <v>10.68</v>
      </c>
      <c r="G1344" t="n">
        <v>40.06</v>
      </c>
      <c r="H1344" t="n">
        <v>0.71</v>
      </c>
      <c r="I1344" t="n">
        <v>16</v>
      </c>
      <c r="J1344" t="n">
        <v>130.25</v>
      </c>
      <c r="K1344" t="n">
        <v>45</v>
      </c>
      <c r="L1344" t="n">
        <v>5.25</v>
      </c>
      <c r="M1344" t="n">
        <v>14</v>
      </c>
      <c r="N1344" t="n">
        <v>20</v>
      </c>
      <c r="O1344" t="n">
        <v>16298.23</v>
      </c>
      <c r="P1344" t="n">
        <v>109.1</v>
      </c>
      <c r="Q1344" t="n">
        <v>197.79</v>
      </c>
      <c r="R1344" t="n">
        <v>36.5</v>
      </c>
      <c r="S1344" t="n">
        <v>25.4</v>
      </c>
      <c r="T1344" t="n">
        <v>4663.98</v>
      </c>
      <c r="U1344" t="n">
        <v>0.7</v>
      </c>
      <c r="V1344" t="n">
        <v>0.87</v>
      </c>
      <c r="W1344" t="n">
        <v>2.96</v>
      </c>
      <c r="X1344" t="n">
        <v>0.29</v>
      </c>
      <c r="Y1344" t="n">
        <v>1</v>
      </c>
      <c r="Z1344" t="n">
        <v>10</v>
      </c>
    </row>
    <row r="1345">
      <c r="A1345" t="n">
        <v>18</v>
      </c>
      <c r="B1345" t="n">
        <v>60</v>
      </c>
      <c r="C1345" t="inlineStr">
        <is>
          <t xml:space="preserve">CONCLUIDO	</t>
        </is>
      </c>
      <c r="D1345" t="n">
        <v>7.5587</v>
      </c>
      <c r="E1345" t="n">
        <v>13.23</v>
      </c>
      <c r="F1345" t="n">
        <v>10.69</v>
      </c>
      <c r="G1345" t="n">
        <v>40.08</v>
      </c>
      <c r="H1345" t="n">
        <v>0.74</v>
      </c>
      <c r="I1345" t="n">
        <v>16</v>
      </c>
      <c r="J1345" t="n">
        <v>130.58</v>
      </c>
      <c r="K1345" t="n">
        <v>45</v>
      </c>
      <c r="L1345" t="n">
        <v>5.5</v>
      </c>
      <c r="M1345" t="n">
        <v>14</v>
      </c>
      <c r="N1345" t="n">
        <v>20.09</v>
      </c>
      <c r="O1345" t="n">
        <v>16339.24</v>
      </c>
      <c r="P1345" t="n">
        <v>109.01</v>
      </c>
      <c r="Q1345" t="n">
        <v>197.81</v>
      </c>
      <c r="R1345" t="n">
        <v>36.76</v>
      </c>
      <c r="S1345" t="n">
        <v>25.4</v>
      </c>
      <c r="T1345" t="n">
        <v>4798.51</v>
      </c>
      <c r="U1345" t="n">
        <v>0.6899999999999999</v>
      </c>
      <c r="V1345" t="n">
        <v>0.87</v>
      </c>
      <c r="W1345" t="n">
        <v>2.96</v>
      </c>
      <c r="X1345" t="n">
        <v>0.3</v>
      </c>
      <c r="Y1345" t="n">
        <v>1</v>
      </c>
      <c r="Z1345" t="n">
        <v>10</v>
      </c>
    </row>
    <row r="1346">
      <c r="A1346" t="n">
        <v>19</v>
      </c>
      <c r="B1346" t="n">
        <v>60</v>
      </c>
      <c r="C1346" t="inlineStr">
        <is>
          <t xml:space="preserve">CONCLUIDO	</t>
        </is>
      </c>
      <c r="D1346" t="n">
        <v>7.5866</v>
      </c>
      <c r="E1346" t="n">
        <v>13.18</v>
      </c>
      <c r="F1346" t="n">
        <v>10.67</v>
      </c>
      <c r="G1346" t="n">
        <v>42.66</v>
      </c>
      <c r="H1346" t="n">
        <v>0.78</v>
      </c>
      <c r="I1346" t="n">
        <v>15</v>
      </c>
      <c r="J1346" t="n">
        <v>130.92</v>
      </c>
      <c r="K1346" t="n">
        <v>45</v>
      </c>
      <c r="L1346" t="n">
        <v>5.75</v>
      </c>
      <c r="M1346" t="n">
        <v>13</v>
      </c>
      <c r="N1346" t="n">
        <v>20.17</v>
      </c>
      <c r="O1346" t="n">
        <v>16380.29</v>
      </c>
      <c r="P1346" t="n">
        <v>108.51</v>
      </c>
      <c r="Q1346" t="n">
        <v>197.78</v>
      </c>
      <c r="R1346" t="n">
        <v>35.94</v>
      </c>
      <c r="S1346" t="n">
        <v>25.4</v>
      </c>
      <c r="T1346" t="n">
        <v>4390.01</v>
      </c>
      <c r="U1346" t="n">
        <v>0.71</v>
      </c>
      <c r="V1346" t="n">
        <v>0.87</v>
      </c>
      <c r="W1346" t="n">
        <v>2.96</v>
      </c>
      <c r="X1346" t="n">
        <v>0.27</v>
      </c>
      <c r="Y1346" t="n">
        <v>1</v>
      </c>
      <c r="Z1346" t="n">
        <v>10</v>
      </c>
    </row>
    <row r="1347">
      <c r="A1347" t="n">
        <v>20</v>
      </c>
      <c r="B1347" t="n">
        <v>60</v>
      </c>
      <c r="C1347" t="inlineStr">
        <is>
          <t xml:space="preserve">CONCLUIDO	</t>
        </is>
      </c>
      <c r="D1347" t="n">
        <v>7.6153</v>
      </c>
      <c r="E1347" t="n">
        <v>13.13</v>
      </c>
      <c r="F1347" t="n">
        <v>10.64</v>
      </c>
      <c r="G1347" t="n">
        <v>45.61</v>
      </c>
      <c r="H1347" t="n">
        <v>0.8100000000000001</v>
      </c>
      <c r="I1347" t="n">
        <v>14</v>
      </c>
      <c r="J1347" t="n">
        <v>131.25</v>
      </c>
      <c r="K1347" t="n">
        <v>45</v>
      </c>
      <c r="L1347" t="n">
        <v>6</v>
      </c>
      <c r="M1347" t="n">
        <v>12</v>
      </c>
      <c r="N1347" t="n">
        <v>20.25</v>
      </c>
      <c r="O1347" t="n">
        <v>16421.36</v>
      </c>
      <c r="P1347" t="n">
        <v>108.02</v>
      </c>
      <c r="Q1347" t="n">
        <v>197.78</v>
      </c>
      <c r="R1347" t="n">
        <v>35.33</v>
      </c>
      <c r="S1347" t="n">
        <v>25.4</v>
      </c>
      <c r="T1347" t="n">
        <v>4089.81</v>
      </c>
      <c r="U1347" t="n">
        <v>0.72</v>
      </c>
      <c r="V1347" t="n">
        <v>0.87</v>
      </c>
      <c r="W1347" t="n">
        <v>2.96</v>
      </c>
      <c r="X1347" t="n">
        <v>0.25</v>
      </c>
      <c r="Y1347" t="n">
        <v>1</v>
      </c>
      <c r="Z1347" t="n">
        <v>10</v>
      </c>
    </row>
    <row r="1348">
      <c r="A1348" t="n">
        <v>21</v>
      </c>
      <c r="B1348" t="n">
        <v>60</v>
      </c>
      <c r="C1348" t="inlineStr">
        <is>
          <t xml:space="preserve">CONCLUIDO	</t>
        </is>
      </c>
      <c r="D1348" t="n">
        <v>7.6105</v>
      </c>
      <c r="E1348" t="n">
        <v>13.14</v>
      </c>
      <c r="F1348" t="n">
        <v>10.65</v>
      </c>
      <c r="G1348" t="n">
        <v>45.64</v>
      </c>
      <c r="H1348" t="n">
        <v>0.84</v>
      </c>
      <c r="I1348" t="n">
        <v>14</v>
      </c>
      <c r="J1348" t="n">
        <v>131.58</v>
      </c>
      <c r="K1348" t="n">
        <v>45</v>
      </c>
      <c r="L1348" t="n">
        <v>6.25</v>
      </c>
      <c r="M1348" t="n">
        <v>12</v>
      </c>
      <c r="N1348" t="n">
        <v>20.34</v>
      </c>
      <c r="O1348" t="n">
        <v>16462.46</v>
      </c>
      <c r="P1348" t="n">
        <v>107.85</v>
      </c>
      <c r="Q1348" t="n">
        <v>197.85</v>
      </c>
      <c r="R1348" t="n">
        <v>35.52</v>
      </c>
      <c r="S1348" t="n">
        <v>25.4</v>
      </c>
      <c r="T1348" t="n">
        <v>4185.67</v>
      </c>
      <c r="U1348" t="n">
        <v>0.72</v>
      </c>
      <c r="V1348" t="n">
        <v>0.87</v>
      </c>
      <c r="W1348" t="n">
        <v>2.96</v>
      </c>
      <c r="X1348" t="n">
        <v>0.26</v>
      </c>
      <c r="Y1348" t="n">
        <v>1</v>
      </c>
      <c r="Z1348" t="n">
        <v>10</v>
      </c>
    </row>
    <row r="1349">
      <c r="A1349" t="n">
        <v>22</v>
      </c>
      <c r="B1349" t="n">
        <v>60</v>
      </c>
      <c r="C1349" t="inlineStr">
        <is>
          <t xml:space="preserve">CONCLUIDO	</t>
        </is>
      </c>
      <c r="D1349" t="n">
        <v>7.6384</v>
      </c>
      <c r="E1349" t="n">
        <v>13.09</v>
      </c>
      <c r="F1349" t="n">
        <v>10.63</v>
      </c>
      <c r="G1349" t="n">
        <v>49.05</v>
      </c>
      <c r="H1349" t="n">
        <v>0.87</v>
      </c>
      <c r="I1349" t="n">
        <v>13</v>
      </c>
      <c r="J1349" t="n">
        <v>131.92</v>
      </c>
      <c r="K1349" t="n">
        <v>45</v>
      </c>
      <c r="L1349" t="n">
        <v>6.5</v>
      </c>
      <c r="M1349" t="n">
        <v>11</v>
      </c>
      <c r="N1349" t="n">
        <v>20.42</v>
      </c>
      <c r="O1349" t="n">
        <v>16503.6</v>
      </c>
      <c r="P1349" t="n">
        <v>107.53</v>
      </c>
      <c r="Q1349" t="n">
        <v>197.76</v>
      </c>
      <c r="R1349" t="n">
        <v>34.78</v>
      </c>
      <c r="S1349" t="n">
        <v>25.4</v>
      </c>
      <c r="T1349" t="n">
        <v>3821.37</v>
      </c>
      <c r="U1349" t="n">
        <v>0.73</v>
      </c>
      <c r="V1349" t="n">
        <v>0.88</v>
      </c>
      <c r="W1349" t="n">
        <v>2.96</v>
      </c>
      <c r="X1349" t="n">
        <v>0.24</v>
      </c>
      <c r="Y1349" t="n">
        <v>1</v>
      </c>
      <c r="Z1349" t="n">
        <v>10</v>
      </c>
    </row>
    <row r="1350">
      <c r="A1350" t="n">
        <v>23</v>
      </c>
      <c r="B1350" t="n">
        <v>60</v>
      </c>
      <c r="C1350" t="inlineStr">
        <is>
          <t xml:space="preserve">CONCLUIDO	</t>
        </is>
      </c>
      <c r="D1350" t="n">
        <v>7.644</v>
      </c>
      <c r="E1350" t="n">
        <v>13.08</v>
      </c>
      <c r="F1350" t="n">
        <v>10.62</v>
      </c>
      <c r="G1350" t="n">
        <v>49.01</v>
      </c>
      <c r="H1350" t="n">
        <v>0.9</v>
      </c>
      <c r="I1350" t="n">
        <v>13</v>
      </c>
      <c r="J1350" t="n">
        <v>132.25</v>
      </c>
      <c r="K1350" t="n">
        <v>45</v>
      </c>
      <c r="L1350" t="n">
        <v>6.75</v>
      </c>
      <c r="M1350" t="n">
        <v>11</v>
      </c>
      <c r="N1350" t="n">
        <v>20.5</v>
      </c>
      <c r="O1350" t="n">
        <v>16544.76</v>
      </c>
      <c r="P1350" t="n">
        <v>107.19</v>
      </c>
      <c r="Q1350" t="n">
        <v>197.77</v>
      </c>
      <c r="R1350" t="n">
        <v>34.51</v>
      </c>
      <c r="S1350" t="n">
        <v>25.4</v>
      </c>
      <c r="T1350" t="n">
        <v>3688.26</v>
      </c>
      <c r="U1350" t="n">
        <v>0.74</v>
      </c>
      <c r="V1350" t="n">
        <v>0.88</v>
      </c>
      <c r="W1350" t="n">
        <v>2.96</v>
      </c>
      <c r="X1350" t="n">
        <v>0.23</v>
      </c>
      <c r="Y1350" t="n">
        <v>1</v>
      </c>
      <c r="Z1350" t="n">
        <v>10</v>
      </c>
    </row>
    <row r="1351">
      <c r="A1351" t="n">
        <v>24</v>
      </c>
      <c r="B1351" t="n">
        <v>60</v>
      </c>
      <c r="C1351" t="inlineStr">
        <is>
          <t xml:space="preserve">CONCLUIDO	</t>
        </is>
      </c>
      <c r="D1351" t="n">
        <v>7.6599</v>
      </c>
      <c r="E1351" t="n">
        <v>13.06</v>
      </c>
      <c r="F1351" t="n">
        <v>10.62</v>
      </c>
      <c r="G1351" t="n">
        <v>53.08</v>
      </c>
      <c r="H1351" t="n">
        <v>0.93</v>
      </c>
      <c r="I1351" t="n">
        <v>12</v>
      </c>
      <c r="J1351" t="n">
        <v>132.58</v>
      </c>
      <c r="K1351" t="n">
        <v>45</v>
      </c>
      <c r="L1351" t="n">
        <v>7</v>
      </c>
      <c r="M1351" t="n">
        <v>10</v>
      </c>
      <c r="N1351" t="n">
        <v>20.59</v>
      </c>
      <c r="O1351" t="n">
        <v>16585.95</v>
      </c>
      <c r="P1351" t="n">
        <v>106.78</v>
      </c>
      <c r="Q1351" t="n">
        <v>197.79</v>
      </c>
      <c r="R1351" t="n">
        <v>34.29</v>
      </c>
      <c r="S1351" t="n">
        <v>25.4</v>
      </c>
      <c r="T1351" t="n">
        <v>3579.56</v>
      </c>
      <c r="U1351" t="n">
        <v>0.74</v>
      </c>
      <c r="V1351" t="n">
        <v>0.88</v>
      </c>
      <c r="W1351" t="n">
        <v>2.96</v>
      </c>
      <c r="X1351" t="n">
        <v>0.23</v>
      </c>
      <c r="Y1351" t="n">
        <v>1</v>
      </c>
      <c r="Z1351" t="n">
        <v>10</v>
      </c>
    </row>
    <row r="1352">
      <c r="A1352" t="n">
        <v>25</v>
      </c>
      <c r="B1352" t="n">
        <v>60</v>
      </c>
      <c r="C1352" t="inlineStr">
        <is>
          <t xml:space="preserve">CONCLUIDO	</t>
        </is>
      </c>
      <c r="D1352" t="n">
        <v>7.6635</v>
      </c>
      <c r="E1352" t="n">
        <v>13.05</v>
      </c>
      <c r="F1352" t="n">
        <v>10.61</v>
      </c>
      <c r="G1352" t="n">
        <v>53.05</v>
      </c>
      <c r="H1352" t="n">
        <v>0.96</v>
      </c>
      <c r="I1352" t="n">
        <v>12</v>
      </c>
      <c r="J1352" t="n">
        <v>132.92</v>
      </c>
      <c r="K1352" t="n">
        <v>45</v>
      </c>
      <c r="L1352" t="n">
        <v>7.25</v>
      </c>
      <c r="M1352" t="n">
        <v>10</v>
      </c>
      <c r="N1352" t="n">
        <v>20.67</v>
      </c>
      <c r="O1352" t="n">
        <v>16627.17</v>
      </c>
      <c r="P1352" t="n">
        <v>106.55</v>
      </c>
      <c r="Q1352" t="n">
        <v>197.75</v>
      </c>
      <c r="R1352" t="n">
        <v>34.33</v>
      </c>
      <c r="S1352" t="n">
        <v>25.4</v>
      </c>
      <c r="T1352" t="n">
        <v>3601.71</v>
      </c>
      <c r="U1352" t="n">
        <v>0.74</v>
      </c>
      <c r="V1352" t="n">
        <v>0.88</v>
      </c>
      <c r="W1352" t="n">
        <v>2.96</v>
      </c>
      <c r="X1352" t="n">
        <v>0.22</v>
      </c>
      <c r="Y1352" t="n">
        <v>1</v>
      </c>
      <c r="Z1352" t="n">
        <v>10</v>
      </c>
    </row>
    <row r="1353">
      <c r="A1353" t="n">
        <v>26</v>
      </c>
      <c r="B1353" t="n">
        <v>60</v>
      </c>
      <c r="C1353" t="inlineStr">
        <is>
          <t xml:space="preserve">CONCLUIDO	</t>
        </is>
      </c>
      <c r="D1353" t="n">
        <v>7.6619</v>
      </c>
      <c r="E1353" t="n">
        <v>13.05</v>
      </c>
      <c r="F1353" t="n">
        <v>10.61</v>
      </c>
      <c r="G1353" t="n">
        <v>53.06</v>
      </c>
      <c r="H1353" t="n">
        <v>0.99</v>
      </c>
      <c r="I1353" t="n">
        <v>12</v>
      </c>
      <c r="J1353" t="n">
        <v>133.25</v>
      </c>
      <c r="K1353" t="n">
        <v>45</v>
      </c>
      <c r="L1353" t="n">
        <v>7.5</v>
      </c>
      <c r="M1353" t="n">
        <v>10</v>
      </c>
      <c r="N1353" t="n">
        <v>20.76</v>
      </c>
      <c r="O1353" t="n">
        <v>16668.43</v>
      </c>
      <c r="P1353" t="n">
        <v>106.05</v>
      </c>
      <c r="Q1353" t="n">
        <v>197.77</v>
      </c>
      <c r="R1353" t="n">
        <v>34.34</v>
      </c>
      <c r="S1353" t="n">
        <v>25.4</v>
      </c>
      <c r="T1353" t="n">
        <v>3605.95</v>
      </c>
      <c r="U1353" t="n">
        <v>0.74</v>
      </c>
      <c r="V1353" t="n">
        <v>0.88</v>
      </c>
      <c r="W1353" t="n">
        <v>2.96</v>
      </c>
      <c r="X1353" t="n">
        <v>0.22</v>
      </c>
      <c r="Y1353" t="n">
        <v>1</v>
      </c>
      <c r="Z1353" t="n">
        <v>10</v>
      </c>
    </row>
    <row r="1354">
      <c r="A1354" t="n">
        <v>27</v>
      </c>
      <c r="B1354" t="n">
        <v>60</v>
      </c>
      <c r="C1354" t="inlineStr">
        <is>
          <t xml:space="preserve">CONCLUIDO	</t>
        </is>
      </c>
      <c r="D1354" t="n">
        <v>7.6941</v>
      </c>
      <c r="E1354" t="n">
        <v>13</v>
      </c>
      <c r="F1354" t="n">
        <v>10.58</v>
      </c>
      <c r="G1354" t="n">
        <v>57.73</v>
      </c>
      <c r="H1354" t="n">
        <v>1.03</v>
      </c>
      <c r="I1354" t="n">
        <v>11</v>
      </c>
      <c r="J1354" t="n">
        <v>133.59</v>
      </c>
      <c r="K1354" t="n">
        <v>45</v>
      </c>
      <c r="L1354" t="n">
        <v>7.75</v>
      </c>
      <c r="M1354" t="n">
        <v>9</v>
      </c>
      <c r="N1354" t="n">
        <v>20.84</v>
      </c>
      <c r="O1354" t="n">
        <v>16709.71</v>
      </c>
      <c r="P1354" t="n">
        <v>105.63</v>
      </c>
      <c r="Q1354" t="n">
        <v>197.77</v>
      </c>
      <c r="R1354" t="n">
        <v>33.41</v>
      </c>
      <c r="S1354" t="n">
        <v>25.4</v>
      </c>
      <c r="T1354" t="n">
        <v>3144.57</v>
      </c>
      <c r="U1354" t="n">
        <v>0.76</v>
      </c>
      <c r="V1354" t="n">
        <v>0.88</v>
      </c>
      <c r="W1354" t="n">
        <v>2.96</v>
      </c>
      <c r="X1354" t="n">
        <v>0.19</v>
      </c>
      <c r="Y1354" t="n">
        <v>1</v>
      </c>
      <c r="Z1354" t="n">
        <v>10</v>
      </c>
    </row>
    <row r="1355">
      <c r="A1355" t="n">
        <v>28</v>
      </c>
      <c r="B1355" t="n">
        <v>60</v>
      </c>
      <c r="C1355" t="inlineStr">
        <is>
          <t xml:space="preserve">CONCLUIDO	</t>
        </is>
      </c>
      <c r="D1355" t="n">
        <v>7.6913</v>
      </c>
      <c r="E1355" t="n">
        <v>13</v>
      </c>
      <c r="F1355" t="n">
        <v>10.59</v>
      </c>
      <c r="G1355" t="n">
        <v>57.75</v>
      </c>
      <c r="H1355" t="n">
        <v>1.06</v>
      </c>
      <c r="I1355" t="n">
        <v>11</v>
      </c>
      <c r="J1355" t="n">
        <v>133.92</v>
      </c>
      <c r="K1355" t="n">
        <v>45</v>
      </c>
      <c r="L1355" t="n">
        <v>8</v>
      </c>
      <c r="M1355" t="n">
        <v>9</v>
      </c>
      <c r="N1355" t="n">
        <v>20.93</v>
      </c>
      <c r="O1355" t="n">
        <v>16751.02</v>
      </c>
      <c r="P1355" t="n">
        <v>105.62</v>
      </c>
      <c r="Q1355" t="n">
        <v>197.78</v>
      </c>
      <c r="R1355" t="n">
        <v>33.54</v>
      </c>
      <c r="S1355" t="n">
        <v>25.4</v>
      </c>
      <c r="T1355" t="n">
        <v>3212.06</v>
      </c>
      <c r="U1355" t="n">
        <v>0.76</v>
      </c>
      <c r="V1355" t="n">
        <v>0.88</v>
      </c>
      <c r="W1355" t="n">
        <v>2.96</v>
      </c>
      <c r="X1355" t="n">
        <v>0.2</v>
      </c>
      <c r="Y1355" t="n">
        <v>1</v>
      </c>
      <c r="Z1355" t="n">
        <v>10</v>
      </c>
    </row>
    <row r="1356">
      <c r="A1356" t="n">
        <v>29</v>
      </c>
      <c r="B1356" t="n">
        <v>60</v>
      </c>
      <c r="C1356" t="inlineStr">
        <is>
          <t xml:space="preserve">CONCLUIDO	</t>
        </is>
      </c>
      <c r="D1356" t="n">
        <v>7.6961</v>
      </c>
      <c r="E1356" t="n">
        <v>12.99</v>
      </c>
      <c r="F1356" t="n">
        <v>10.58</v>
      </c>
      <c r="G1356" t="n">
        <v>57.71</v>
      </c>
      <c r="H1356" t="n">
        <v>1.09</v>
      </c>
      <c r="I1356" t="n">
        <v>11</v>
      </c>
      <c r="J1356" t="n">
        <v>134.26</v>
      </c>
      <c r="K1356" t="n">
        <v>45</v>
      </c>
      <c r="L1356" t="n">
        <v>8.25</v>
      </c>
      <c r="M1356" t="n">
        <v>9</v>
      </c>
      <c r="N1356" t="n">
        <v>21.01</v>
      </c>
      <c r="O1356" t="n">
        <v>16792.37</v>
      </c>
      <c r="P1356" t="n">
        <v>105.22</v>
      </c>
      <c r="Q1356" t="n">
        <v>197.79</v>
      </c>
      <c r="R1356" t="n">
        <v>33.22</v>
      </c>
      <c r="S1356" t="n">
        <v>25.4</v>
      </c>
      <c r="T1356" t="n">
        <v>3051.84</v>
      </c>
      <c r="U1356" t="n">
        <v>0.76</v>
      </c>
      <c r="V1356" t="n">
        <v>0.88</v>
      </c>
      <c r="W1356" t="n">
        <v>2.96</v>
      </c>
      <c r="X1356" t="n">
        <v>0.19</v>
      </c>
      <c r="Y1356" t="n">
        <v>1</v>
      </c>
      <c r="Z1356" t="n">
        <v>10</v>
      </c>
    </row>
    <row r="1357">
      <c r="A1357" t="n">
        <v>30</v>
      </c>
      <c r="B1357" t="n">
        <v>60</v>
      </c>
      <c r="C1357" t="inlineStr">
        <is>
          <t xml:space="preserve">CONCLUIDO	</t>
        </is>
      </c>
      <c r="D1357" t="n">
        <v>7.7187</v>
      </c>
      <c r="E1357" t="n">
        <v>12.96</v>
      </c>
      <c r="F1357" t="n">
        <v>10.57</v>
      </c>
      <c r="G1357" t="n">
        <v>63.41</v>
      </c>
      <c r="H1357" t="n">
        <v>1.12</v>
      </c>
      <c r="I1357" t="n">
        <v>10</v>
      </c>
      <c r="J1357" t="n">
        <v>134.59</v>
      </c>
      <c r="K1357" t="n">
        <v>45</v>
      </c>
      <c r="L1357" t="n">
        <v>8.5</v>
      </c>
      <c r="M1357" t="n">
        <v>8</v>
      </c>
      <c r="N1357" t="n">
        <v>21.1</v>
      </c>
      <c r="O1357" t="n">
        <v>16833.86</v>
      </c>
      <c r="P1357" t="n">
        <v>105</v>
      </c>
      <c r="Q1357" t="n">
        <v>197.76</v>
      </c>
      <c r="R1357" t="n">
        <v>32.82</v>
      </c>
      <c r="S1357" t="n">
        <v>25.4</v>
      </c>
      <c r="T1357" t="n">
        <v>2854.34</v>
      </c>
      <c r="U1357" t="n">
        <v>0.77</v>
      </c>
      <c r="V1357" t="n">
        <v>0.88</v>
      </c>
      <c r="W1357" t="n">
        <v>2.96</v>
      </c>
      <c r="X1357" t="n">
        <v>0.18</v>
      </c>
      <c r="Y1357" t="n">
        <v>1</v>
      </c>
      <c r="Z1357" t="n">
        <v>10</v>
      </c>
    </row>
    <row r="1358">
      <c r="A1358" t="n">
        <v>31</v>
      </c>
      <c r="B1358" t="n">
        <v>60</v>
      </c>
      <c r="C1358" t="inlineStr">
        <is>
          <t xml:space="preserve">CONCLUIDO	</t>
        </is>
      </c>
      <c r="D1358" t="n">
        <v>7.7258</v>
      </c>
      <c r="E1358" t="n">
        <v>12.94</v>
      </c>
      <c r="F1358" t="n">
        <v>10.56</v>
      </c>
      <c r="G1358" t="n">
        <v>63.34</v>
      </c>
      <c r="H1358" t="n">
        <v>1.15</v>
      </c>
      <c r="I1358" t="n">
        <v>10</v>
      </c>
      <c r="J1358" t="n">
        <v>134.93</v>
      </c>
      <c r="K1358" t="n">
        <v>45</v>
      </c>
      <c r="L1358" t="n">
        <v>8.75</v>
      </c>
      <c r="M1358" t="n">
        <v>8</v>
      </c>
      <c r="N1358" t="n">
        <v>21.18</v>
      </c>
      <c r="O1358" t="n">
        <v>16875.27</v>
      </c>
      <c r="P1358" t="n">
        <v>104.82</v>
      </c>
      <c r="Q1358" t="n">
        <v>197.77</v>
      </c>
      <c r="R1358" t="n">
        <v>32.62</v>
      </c>
      <c r="S1358" t="n">
        <v>25.4</v>
      </c>
      <c r="T1358" t="n">
        <v>2757.78</v>
      </c>
      <c r="U1358" t="n">
        <v>0.78</v>
      </c>
      <c r="V1358" t="n">
        <v>0.88</v>
      </c>
      <c r="W1358" t="n">
        <v>2.95</v>
      </c>
      <c r="X1358" t="n">
        <v>0.17</v>
      </c>
      <c r="Y1358" t="n">
        <v>1</v>
      </c>
      <c r="Z1358" t="n">
        <v>10</v>
      </c>
    </row>
    <row r="1359">
      <c r="A1359" t="n">
        <v>32</v>
      </c>
      <c r="B1359" t="n">
        <v>60</v>
      </c>
      <c r="C1359" t="inlineStr">
        <is>
          <t xml:space="preserve">CONCLUIDO	</t>
        </is>
      </c>
      <c r="D1359" t="n">
        <v>7.7199</v>
      </c>
      <c r="E1359" t="n">
        <v>12.95</v>
      </c>
      <c r="F1359" t="n">
        <v>10.57</v>
      </c>
      <c r="G1359" t="n">
        <v>63.39</v>
      </c>
      <c r="H1359" t="n">
        <v>1.18</v>
      </c>
      <c r="I1359" t="n">
        <v>10</v>
      </c>
      <c r="J1359" t="n">
        <v>135.27</v>
      </c>
      <c r="K1359" t="n">
        <v>45</v>
      </c>
      <c r="L1359" t="n">
        <v>9</v>
      </c>
      <c r="M1359" t="n">
        <v>8</v>
      </c>
      <c r="N1359" t="n">
        <v>21.27</v>
      </c>
      <c r="O1359" t="n">
        <v>16916.71</v>
      </c>
      <c r="P1359" t="n">
        <v>104.59</v>
      </c>
      <c r="Q1359" t="n">
        <v>197.76</v>
      </c>
      <c r="R1359" t="n">
        <v>32.93</v>
      </c>
      <c r="S1359" t="n">
        <v>25.4</v>
      </c>
      <c r="T1359" t="n">
        <v>2909.03</v>
      </c>
      <c r="U1359" t="n">
        <v>0.77</v>
      </c>
      <c r="V1359" t="n">
        <v>0.88</v>
      </c>
      <c r="W1359" t="n">
        <v>2.95</v>
      </c>
      <c r="X1359" t="n">
        <v>0.18</v>
      </c>
      <c r="Y1359" t="n">
        <v>1</v>
      </c>
      <c r="Z1359" t="n">
        <v>10</v>
      </c>
    </row>
    <row r="1360">
      <c r="A1360" t="n">
        <v>33</v>
      </c>
      <c r="B1360" t="n">
        <v>60</v>
      </c>
      <c r="C1360" t="inlineStr">
        <is>
          <t xml:space="preserve">CONCLUIDO	</t>
        </is>
      </c>
      <c r="D1360" t="n">
        <v>7.7488</v>
      </c>
      <c r="E1360" t="n">
        <v>12.91</v>
      </c>
      <c r="F1360" t="n">
        <v>10.54</v>
      </c>
      <c r="G1360" t="n">
        <v>70.29000000000001</v>
      </c>
      <c r="H1360" t="n">
        <v>1.21</v>
      </c>
      <c r="I1360" t="n">
        <v>9</v>
      </c>
      <c r="J1360" t="n">
        <v>135.6</v>
      </c>
      <c r="K1360" t="n">
        <v>45</v>
      </c>
      <c r="L1360" t="n">
        <v>9.25</v>
      </c>
      <c r="M1360" t="n">
        <v>7</v>
      </c>
      <c r="N1360" t="n">
        <v>21.35</v>
      </c>
      <c r="O1360" t="n">
        <v>16958.17</v>
      </c>
      <c r="P1360" t="n">
        <v>103.45</v>
      </c>
      <c r="Q1360" t="n">
        <v>197.77</v>
      </c>
      <c r="R1360" t="n">
        <v>32.09</v>
      </c>
      <c r="S1360" t="n">
        <v>25.4</v>
      </c>
      <c r="T1360" t="n">
        <v>2493.61</v>
      </c>
      <c r="U1360" t="n">
        <v>0.79</v>
      </c>
      <c r="V1360" t="n">
        <v>0.88</v>
      </c>
      <c r="W1360" t="n">
        <v>2.95</v>
      </c>
      <c r="X1360" t="n">
        <v>0.15</v>
      </c>
      <c r="Y1360" t="n">
        <v>1</v>
      </c>
      <c r="Z1360" t="n">
        <v>10</v>
      </c>
    </row>
    <row r="1361">
      <c r="A1361" t="n">
        <v>34</v>
      </c>
      <c r="B1361" t="n">
        <v>60</v>
      </c>
      <c r="C1361" t="inlineStr">
        <is>
          <t xml:space="preserve">CONCLUIDO	</t>
        </is>
      </c>
      <c r="D1361" t="n">
        <v>7.7381</v>
      </c>
      <c r="E1361" t="n">
        <v>12.92</v>
      </c>
      <c r="F1361" t="n">
        <v>10.56</v>
      </c>
      <c r="G1361" t="n">
        <v>70.41</v>
      </c>
      <c r="H1361" t="n">
        <v>1.24</v>
      </c>
      <c r="I1361" t="n">
        <v>9</v>
      </c>
      <c r="J1361" t="n">
        <v>135.94</v>
      </c>
      <c r="K1361" t="n">
        <v>45</v>
      </c>
      <c r="L1361" t="n">
        <v>9.5</v>
      </c>
      <c r="M1361" t="n">
        <v>7</v>
      </c>
      <c r="N1361" t="n">
        <v>21.44</v>
      </c>
      <c r="O1361" t="n">
        <v>16999.67</v>
      </c>
      <c r="P1361" t="n">
        <v>103.82</v>
      </c>
      <c r="Q1361" t="n">
        <v>197.76</v>
      </c>
      <c r="R1361" t="n">
        <v>32.66</v>
      </c>
      <c r="S1361" t="n">
        <v>25.4</v>
      </c>
      <c r="T1361" t="n">
        <v>2783.35</v>
      </c>
      <c r="U1361" t="n">
        <v>0.78</v>
      </c>
      <c r="V1361" t="n">
        <v>0.88</v>
      </c>
      <c r="W1361" t="n">
        <v>2.96</v>
      </c>
      <c r="X1361" t="n">
        <v>0.17</v>
      </c>
      <c r="Y1361" t="n">
        <v>1</v>
      </c>
      <c r="Z1361" t="n">
        <v>10</v>
      </c>
    </row>
    <row r="1362">
      <c r="A1362" t="n">
        <v>35</v>
      </c>
      <c r="B1362" t="n">
        <v>60</v>
      </c>
      <c r="C1362" t="inlineStr">
        <is>
          <t xml:space="preserve">CONCLUIDO	</t>
        </is>
      </c>
      <c r="D1362" t="n">
        <v>7.7418</v>
      </c>
      <c r="E1362" t="n">
        <v>12.92</v>
      </c>
      <c r="F1362" t="n">
        <v>10.55</v>
      </c>
      <c r="G1362" t="n">
        <v>70.36</v>
      </c>
      <c r="H1362" t="n">
        <v>1.26</v>
      </c>
      <c r="I1362" t="n">
        <v>9</v>
      </c>
      <c r="J1362" t="n">
        <v>136.27</v>
      </c>
      <c r="K1362" t="n">
        <v>45</v>
      </c>
      <c r="L1362" t="n">
        <v>9.75</v>
      </c>
      <c r="M1362" t="n">
        <v>7</v>
      </c>
      <c r="N1362" t="n">
        <v>21.53</v>
      </c>
      <c r="O1362" t="n">
        <v>17041.2</v>
      </c>
      <c r="P1362" t="n">
        <v>103.71</v>
      </c>
      <c r="Q1362" t="n">
        <v>197.78</v>
      </c>
      <c r="R1362" t="n">
        <v>32.43</v>
      </c>
      <c r="S1362" t="n">
        <v>25.4</v>
      </c>
      <c r="T1362" t="n">
        <v>2667.78</v>
      </c>
      <c r="U1362" t="n">
        <v>0.78</v>
      </c>
      <c r="V1362" t="n">
        <v>0.88</v>
      </c>
      <c r="W1362" t="n">
        <v>2.96</v>
      </c>
      <c r="X1362" t="n">
        <v>0.16</v>
      </c>
      <c r="Y1362" t="n">
        <v>1</v>
      </c>
      <c r="Z1362" t="n">
        <v>10</v>
      </c>
    </row>
    <row r="1363">
      <c r="A1363" t="n">
        <v>36</v>
      </c>
      <c r="B1363" t="n">
        <v>60</v>
      </c>
      <c r="C1363" t="inlineStr">
        <is>
          <t xml:space="preserve">CONCLUIDO	</t>
        </is>
      </c>
      <c r="D1363" t="n">
        <v>7.7463</v>
      </c>
      <c r="E1363" t="n">
        <v>12.91</v>
      </c>
      <c r="F1363" t="n">
        <v>10.55</v>
      </c>
      <c r="G1363" t="n">
        <v>70.31</v>
      </c>
      <c r="H1363" t="n">
        <v>1.29</v>
      </c>
      <c r="I1363" t="n">
        <v>9</v>
      </c>
      <c r="J1363" t="n">
        <v>136.61</v>
      </c>
      <c r="K1363" t="n">
        <v>45</v>
      </c>
      <c r="L1363" t="n">
        <v>10</v>
      </c>
      <c r="M1363" t="n">
        <v>7</v>
      </c>
      <c r="N1363" t="n">
        <v>21.61</v>
      </c>
      <c r="O1363" t="n">
        <v>17082.76</v>
      </c>
      <c r="P1363" t="n">
        <v>103.24</v>
      </c>
      <c r="Q1363" t="n">
        <v>197.75</v>
      </c>
      <c r="R1363" t="n">
        <v>32.29</v>
      </c>
      <c r="S1363" t="n">
        <v>25.4</v>
      </c>
      <c r="T1363" t="n">
        <v>2595.34</v>
      </c>
      <c r="U1363" t="n">
        <v>0.79</v>
      </c>
      <c r="V1363" t="n">
        <v>0.88</v>
      </c>
      <c r="W1363" t="n">
        <v>2.95</v>
      </c>
      <c r="X1363" t="n">
        <v>0.16</v>
      </c>
      <c r="Y1363" t="n">
        <v>1</v>
      </c>
      <c r="Z1363" t="n">
        <v>10</v>
      </c>
    </row>
    <row r="1364">
      <c r="A1364" t="n">
        <v>37</v>
      </c>
      <c r="B1364" t="n">
        <v>60</v>
      </c>
      <c r="C1364" t="inlineStr">
        <is>
          <t xml:space="preserve">CONCLUIDO	</t>
        </is>
      </c>
      <c r="D1364" t="n">
        <v>7.7426</v>
      </c>
      <c r="E1364" t="n">
        <v>12.92</v>
      </c>
      <c r="F1364" t="n">
        <v>10.55</v>
      </c>
      <c r="G1364" t="n">
        <v>70.36</v>
      </c>
      <c r="H1364" t="n">
        <v>1.32</v>
      </c>
      <c r="I1364" t="n">
        <v>9</v>
      </c>
      <c r="J1364" t="n">
        <v>136.95</v>
      </c>
      <c r="K1364" t="n">
        <v>45</v>
      </c>
      <c r="L1364" t="n">
        <v>10.25</v>
      </c>
      <c r="M1364" t="n">
        <v>7</v>
      </c>
      <c r="N1364" t="n">
        <v>21.7</v>
      </c>
      <c r="O1364" t="n">
        <v>17124.35</v>
      </c>
      <c r="P1364" t="n">
        <v>103.09</v>
      </c>
      <c r="Q1364" t="n">
        <v>197.77</v>
      </c>
      <c r="R1364" t="n">
        <v>32.52</v>
      </c>
      <c r="S1364" t="n">
        <v>25.4</v>
      </c>
      <c r="T1364" t="n">
        <v>2710.83</v>
      </c>
      <c r="U1364" t="n">
        <v>0.78</v>
      </c>
      <c r="V1364" t="n">
        <v>0.88</v>
      </c>
      <c r="W1364" t="n">
        <v>2.95</v>
      </c>
      <c r="X1364" t="n">
        <v>0.16</v>
      </c>
      <c r="Y1364" t="n">
        <v>1</v>
      </c>
      <c r="Z1364" t="n">
        <v>10</v>
      </c>
    </row>
    <row r="1365">
      <c r="A1365" t="n">
        <v>38</v>
      </c>
      <c r="B1365" t="n">
        <v>60</v>
      </c>
      <c r="C1365" t="inlineStr">
        <is>
          <t xml:space="preserve">CONCLUIDO	</t>
        </is>
      </c>
      <c r="D1365" t="n">
        <v>7.773</v>
      </c>
      <c r="E1365" t="n">
        <v>12.86</v>
      </c>
      <c r="F1365" t="n">
        <v>10.53</v>
      </c>
      <c r="G1365" t="n">
        <v>78.95999999999999</v>
      </c>
      <c r="H1365" t="n">
        <v>1.35</v>
      </c>
      <c r="I1365" t="n">
        <v>8</v>
      </c>
      <c r="J1365" t="n">
        <v>137.29</v>
      </c>
      <c r="K1365" t="n">
        <v>45</v>
      </c>
      <c r="L1365" t="n">
        <v>10.5</v>
      </c>
      <c r="M1365" t="n">
        <v>6</v>
      </c>
      <c r="N1365" t="n">
        <v>21.79</v>
      </c>
      <c r="O1365" t="n">
        <v>17165.97</v>
      </c>
      <c r="P1365" t="n">
        <v>102.46</v>
      </c>
      <c r="Q1365" t="n">
        <v>197.77</v>
      </c>
      <c r="R1365" t="n">
        <v>31.73</v>
      </c>
      <c r="S1365" t="n">
        <v>25.4</v>
      </c>
      <c r="T1365" t="n">
        <v>2322.76</v>
      </c>
      <c r="U1365" t="n">
        <v>0.8</v>
      </c>
      <c r="V1365" t="n">
        <v>0.88</v>
      </c>
      <c r="W1365" t="n">
        <v>2.95</v>
      </c>
      <c r="X1365" t="n">
        <v>0.14</v>
      </c>
      <c r="Y1365" t="n">
        <v>1</v>
      </c>
      <c r="Z1365" t="n">
        <v>10</v>
      </c>
    </row>
    <row r="1366">
      <c r="A1366" t="n">
        <v>39</v>
      </c>
      <c r="B1366" t="n">
        <v>60</v>
      </c>
      <c r="C1366" t="inlineStr">
        <is>
          <t xml:space="preserve">CONCLUIDO	</t>
        </is>
      </c>
      <c r="D1366" t="n">
        <v>7.7782</v>
      </c>
      <c r="E1366" t="n">
        <v>12.86</v>
      </c>
      <c r="F1366" t="n">
        <v>10.52</v>
      </c>
      <c r="G1366" t="n">
        <v>78.90000000000001</v>
      </c>
      <c r="H1366" t="n">
        <v>1.38</v>
      </c>
      <c r="I1366" t="n">
        <v>8</v>
      </c>
      <c r="J1366" t="n">
        <v>137.62</v>
      </c>
      <c r="K1366" t="n">
        <v>45</v>
      </c>
      <c r="L1366" t="n">
        <v>10.75</v>
      </c>
      <c r="M1366" t="n">
        <v>6</v>
      </c>
      <c r="N1366" t="n">
        <v>21.88</v>
      </c>
      <c r="O1366" t="n">
        <v>17207.62</v>
      </c>
      <c r="P1366" t="n">
        <v>102.29</v>
      </c>
      <c r="Q1366" t="n">
        <v>197.75</v>
      </c>
      <c r="R1366" t="n">
        <v>31.41</v>
      </c>
      <c r="S1366" t="n">
        <v>25.4</v>
      </c>
      <c r="T1366" t="n">
        <v>2159.97</v>
      </c>
      <c r="U1366" t="n">
        <v>0.8100000000000001</v>
      </c>
      <c r="V1366" t="n">
        <v>0.88</v>
      </c>
      <c r="W1366" t="n">
        <v>2.95</v>
      </c>
      <c r="X1366" t="n">
        <v>0.13</v>
      </c>
      <c r="Y1366" t="n">
        <v>1</v>
      </c>
      <c r="Z1366" t="n">
        <v>10</v>
      </c>
    </row>
    <row r="1367">
      <c r="A1367" t="n">
        <v>40</v>
      </c>
      <c r="B1367" t="n">
        <v>60</v>
      </c>
      <c r="C1367" t="inlineStr">
        <is>
          <t xml:space="preserve">CONCLUIDO	</t>
        </is>
      </c>
      <c r="D1367" t="n">
        <v>7.7734</v>
      </c>
      <c r="E1367" t="n">
        <v>12.86</v>
      </c>
      <c r="F1367" t="n">
        <v>10.53</v>
      </c>
      <c r="G1367" t="n">
        <v>78.95999999999999</v>
      </c>
      <c r="H1367" t="n">
        <v>1.41</v>
      </c>
      <c r="I1367" t="n">
        <v>8</v>
      </c>
      <c r="J1367" t="n">
        <v>137.96</v>
      </c>
      <c r="K1367" t="n">
        <v>45</v>
      </c>
      <c r="L1367" t="n">
        <v>11</v>
      </c>
      <c r="M1367" t="n">
        <v>6</v>
      </c>
      <c r="N1367" t="n">
        <v>21.96</v>
      </c>
      <c r="O1367" t="n">
        <v>17249.3</v>
      </c>
      <c r="P1367" t="n">
        <v>102.36</v>
      </c>
      <c r="Q1367" t="n">
        <v>197.76</v>
      </c>
      <c r="R1367" t="n">
        <v>31.63</v>
      </c>
      <c r="S1367" t="n">
        <v>25.4</v>
      </c>
      <c r="T1367" t="n">
        <v>2271.82</v>
      </c>
      <c r="U1367" t="n">
        <v>0.8</v>
      </c>
      <c r="V1367" t="n">
        <v>0.88</v>
      </c>
      <c r="W1367" t="n">
        <v>2.95</v>
      </c>
      <c r="X1367" t="n">
        <v>0.14</v>
      </c>
      <c r="Y1367" t="n">
        <v>1</v>
      </c>
      <c r="Z1367" t="n">
        <v>10</v>
      </c>
    </row>
    <row r="1368">
      <c r="A1368" t="n">
        <v>41</v>
      </c>
      <c r="B1368" t="n">
        <v>60</v>
      </c>
      <c r="C1368" t="inlineStr">
        <is>
          <t xml:space="preserve">CONCLUIDO	</t>
        </is>
      </c>
      <c r="D1368" t="n">
        <v>7.7762</v>
      </c>
      <c r="E1368" t="n">
        <v>12.86</v>
      </c>
      <c r="F1368" t="n">
        <v>10.52</v>
      </c>
      <c r="G1368" t="n">
        <v>78.92</v>
      </c>
      <c r="H1368" t="n">
        <v>1.44</v>
      </c>
      <c r="I1368" t="n">
        <v>8</v>
      </c>
      <c r="J1368" t="n">
        <v>138.3</v>
      </c>
      <c r="K1368" t="n">
        <v>45</v>
      </c>
      <c r="L1368" t="n">
        <v>11.25</v>
      </c>
      <c r="M1368" t="n">
        <v>6</v>
      </c>
      <c r="N1368" t="n">
        <v>22.05</v>
      </c>
      <c r="O1368" t="n">
        <v>17291.02</v>
      </c>
      <c r="P1368" t="n">
        <v>102.03</v>
      </c>
      <c r="Q1368" t="n">
        <v>197.77</v>
      </c>
      <c r="R1368" t="n">
        <v>31.51</v>
      </c>
      <c r="S1368" t="n">
        <v>25.4</v>
      </c>
      <c r="T1368" t="n">
        <v>2213.07</v>
      </c>
      <c r="U1368" t="n">
        <v>0.8100000000000001</v>
      </c>
      <c r="V1368" t="n">
        <v>0.88</v>
      </c>
      <c r="W1368" t="n">
        <v>2.95</v>
      </c>
      <c r="X1368" t="n">
        <v>0.13</v>
      </c>
      <c r="Y1368" t="n">
        <v>1</v>
      </c>
      <c r="Z1368" t="n">
        <v>10</v>
      </c>
    </row>
    <row r="1369">
      <c r="A1369" t="n">
        <v>42</v>
      </c>
      <c r="B1369" t="n">
        <v>60</v>
      </c>
      <c r="C1369" t="inlineStr">
        <is>
          <t xml:space="preserve">CONCLUIDO	</t>
        </is>
      </c>
      <c r="D1369" t="n">
        <v>7.7735</v>
      </c>
      <c r="E1369" t="n">
        <v>12.86</v>
      </c>
      <c r="F1369" t="n">
        <v>10.53</v>
      </c>
      <c r="G1369" t="n">
        <v>78.95999999999999</v>
      </c>
      <c r="H1369" t="n">
        <v>1.47</v>
      </c>
      <c r="I1369" t="n">
        <v>8</v>
      </c>
      <c r="J1369" t="n">
        <v>138.64</v>
      </c>
      <c r="K1369" t="n">
        <v>45</v>
      </c>
      <c r="L1369" t="n">
        <v>11.5</v>
      </c>
      <c r="M1369" t="n">
        <v>6</v>
      </c>
      <c r="N1369" t="n">
        <v>22.14</v>
      </c>
      <c r="O1369" t="n">
        <v>17332.76</v>
      </c>
      <c r="P1369" t="n">
        <v>101.83</v>
      </c>
      <c r="Q1369" t="n">
        <v>197.76</v>
      </c>
      <c r="R1369" t="n">
        <v>31.67</v>
      </c>
      <c r="S1369" t="n">
        <v>25.4</v>
      </c>
      <c r="T1369" t="n">
        <v>2290.48</v>
      </c>
      <c r="U1369" t="n">
        <v>0.8</v>
      </c>
      <c r="V1369" t="n">
        <v>0.88</v>
      </c>
      <c r="W1369" t="n">
        <v>2.95</v>
      </c>
      <c r="X1369" t="n">
        <v>0.14</v>
      </c>
      <c r="Y1369" t="n">
        <v>1</v>
      </c>
      <c r="Z1369" t="n">
        <v>10</v>
      </c>
    </row>
    <row r="1370">
      <c r="A1370" t="n">
        <v>43</v>
      </c>
      <c r="B1370" t="n">
        <v>60</v>
      </c>
      <c r="C1370" t="inlineStr">
        <is>
          <t xml:space="preserve">CONCLUIDO	</t>
        </is>
      </c>
      <c r="D1370" t="n">
        <v>7.775</v>
      </c>
      <c r="E1370" t="n">
        <v>12.86</v>
      </c>
      <c r="F1370" t="n">
        <v>10.53</v>
      </c>
      <c r="G1370" t="n">
        <v>78.94</v>
      </c>
      <c r="H1370" t="n">
        <v>1.5</v>
      </c>
      <c r="I1370" t="n">
        <v>8</v>
      </c>
      <c r="J1370" t="n">
        <v>138.98</v>
      </c>
      <c r="K1370" t="n">
        <v>45</v>
      </c>
      <c r="L1370" t="n">
        <v>11.75</v>
      </c>
      <c r="M1370" t="n">
        <v>6</v>
      </c>
      <c r="N1370" t="n">
        <v>22.23</v>
      </c>
      <c r="O1370" t="n">
        <v>17374.54</v>
      </c>
      <c r="P1370" t="n">
        <v>101.27</v>
      </c>
      <c r="Q1370" t="n">
        <v>197.76</v>
      </c>
      <c r="R1370" t="n">
        <v>31.45</v>
      </c>
      <c r="S1370" t="n">
        <v>25.4</v>
      </c>
      <c r="T1370" t="n">
        <v>2181.01</v>
      </c>
      <c r="U1370" t="n">
        <v>0.8100000000000001</v>
      </c>
      <c r="V1370" t="n">
        <v>0.88</v>
      </c>
      <c r="W1370" t="n">
        <v>2.96</v>
      </c>
      <c r="X1370" t="n">
        <v>0.14</v>
      </c>
      <c r="Y1370" t="n">
        <v>1</v>
      </c>
      <c r="Z1370" t="n">
        <v>10</v>
      </c>
    </row>
    <row r="1371">
      <c r="A1371" t="n">
        <v>44</v>
      </c>
      <c r="B1371" t="n">
        <v>60</v>
      </c>
      <c r="C1371" t="inlineStr">
        <is>
          <t xml:space="preserve">CONCLUIDO	</t>
        </is>
      </c>
      <c r="D1371" t="n">
        <v>7.8005</v>
      </c>
      <c r="E1371" t="n">
        <v>12.82</v>
      </c>
      <c r="F1371" t="n">
        <v>10.51</v>
      </c>
      <c r="G1371" t="n">
        <v>90.06999999999999</v>
      </c>
      <c r="H1371" t="n">
        <v>1.52</v>
      </c>
      <c r="I1371" t="n">
        <v>7</v>
      </c>
      <c r="J1371" t="n">
        <v>139.32</v>
      </c>
      <c r="K1371" t="n">
        <v>45</v>
      </c>
      <c r="L1371" t="n">
        <v>12</v>
      </c>
      <c r="M1371" t="n">
        <v>5</v>
      </c>
      <c r="N1371" t="n">
        <v>22.32</v>
      </c>
      <c r="O1371" t="n">
        <v>17416.34</v>
      </c>
      <c r="P1371" t="n">
        <v>100.52</v>
      </c>
      <c r="Q1371" t="n">
        <v>197.78</v>
      </c>
      <c r="R1371" t="n">
        <v>31.09</v>
      </c>
      <c r="S1371" t="n">
        <v>25.4</v>
      </c>
      <c r="T1371" t="n">
        <v>2007.81</v>
      </c>
      <c r="U1371" t="n">
        <v>0.82</v>
      </c>
      <c r="V1371" t="n">
        <v>0.89</v>
      </c>
      <c r="W1371" t="n">
        <v>2.95</v>
      </c>
      <c r="X1371" t="n">
        <v>0.12</v>
      </c>
      <c r="Y1371" t="n">
        <v>1</v>
      </c>
      <c r="Z1371" t="n">
        <v>10</v>
      </c>
    </row>
    <row r="1372">
      <c r="A1372" t="n">
        <v>45</v>
      </c>
      <c r="B1372" t="n">
        <v>60</v>
      </c>
      <c r="C1372" t="inlineStr">
        <is>
          <t xml:space="preserve">CONCLUIDO	</t>
        </is>
      </c>
      <c r="D1372" t="n">
        <v>7.8023</v>
      </c>
      <c r="E1372" t="n">
        <v>12.82</v>
      </c>
      <c r="F1372" t="n">
        <v>10.51</v>
      </c>
      <c r="G1372" t="n">
        <v>90.05</v>
      </c>
      <c r="H1372" t="n">
        <v>1.55</v>
      </c>
      <c r="I1372" t="n">
        <v>7</v>
      </c>
      <c r="J1372" t="n">
        <v>139.66</v>
      </c>
      <c r="K1372" t="n">
        <v>45</v>
      </c>
      <c r="L1372" t="n">
        <v>12.25</v>
      </c>
      <c r="M1372" t="n">
        <v>5</v>
      </c>
      <c r="N1372" t="n">
        <v>22.41</v>
      </c>
      <c r="O1372" t="n">
        <v>17458.18</v>
      </c>
      <c r="P1372" t="n">
        <v>100.92</v>
      </c>
      <c r="Q1372" t="n">
        <v>197.75</v>
      </c>
      <c r="R1372" t="n">
        <v>31.03</v>
      </c>
      <c r="S1372" t="n">
        <v>25.4</v>
      </c>
      <c r="T1372" t="n">
        <v>1973.62</v>
      </c>
      <c r="U1372" t="n">
        <v>0.82</v>
      </c>
      <c r="V1372" t="n">
        <v>0.89</v>
      </c>
      <c r="W1372" t="n">
        <v>2.95</v>
      </c>
      <c r="X1372" t="n">
        <v>0.12</v>
      </c>
      <c r="Y1372" t="n">
        <v>1</v>
      </c>
      <c r="Z1372" t="n">
        <v>10</v>
      </c>
    </row>
    <row r="1373">
      <c r="A1373" t="n">
        <v>46</v>
      </c>
      <c r="B1373" t="n">
        <v>60</v>
      </c>
      <c r="C1373" t="inlineStr">
        <is>
          <t xml:space="preserve">CONCLUIDO	</t>
        </is>
      </c>
      <c r="D1373" t="n">
        <v>7.799</v>
      </c>
      <c r="E1373" t="n">
        <v>12.82</v>
      </c>
      <c r="F1373" t="n">
        <v>10.51</v>
      </c>
      <c r="G1373" t="n">
        <v>90.09999999999999</v>
      </c>
      <c r="H1373" t="n">
        <v>1.58</v>
      </c>
      <c r="I1373" t="n">
        <v>7</v>
      </c>
      <c r="J1373" t="n">
        <v>140</v>
      </c>
      <c r="K1373" t="n">
        <v>45</v>
      </c>
      <c r="L1373" t="n">
        <v>12.5</v>
      </c>
      <c r="M1373" t="n">
        <v>5</v>
      </c>
      <c r="N1373" t="n">
        <v>22.5</v>
      </c>
      <c r="O1373" t="n">
        <v>17500.05</v>
      </c>
      <c r="P1373" t="n">
        <v>101.05</v>
      </c>
      <c r="Q1373" t="n">
        <v>197.79</v>
      </c>
      <c r="R1373" t="n">
        <v>31.09</v>
      </c>
      <c r="S1373" t="n">
        <v>25.4</v>
      </c>
      <c r="T1373" t="n">
        <v>2004.24</v>
      </c>
      <c r="U1373" t="n">
        <v>0.82</v>
      </c>
      <c r="V1373" t="n">
        <v>0.89</v>
      </c>
      <c r="W1373" t="n">
        <v>2.95</v>
      </c>
      <c r="X1373" t="n">
        <v>0.12</v>
      </c>
      <c r="Y1373" t="n">
        <v>1</v>
      </c>
      <c r="Z1373" t="n">
        <v>10</v>
      </c>
    </row>
    <row r="1374">
      <c r="A1374" t="n">
        <v>47</v>
      </c>
      <c r="B1374" t="n">
        <v>60</v>
      </c>
      <c r="C1374" t="inlineStr">
        <is>
          <t xml:space="preserve">CONCLUIDO	</t>
        </is>
      </c>
      <c r="D1374" t="n">
        <v>7.8003</v>
      </c>
      <c r="E1374" t="n">
        <v>12.82</v>
      </c>
      <c r="F1374" t="n">
        <v>10.51</v>
      </c>
      <c r="G1374" t="n">
        <v>90.08</v>
      </c>
      <c r="H1374" t="n">
        <v>1.61</v>
      </c>
      <c r="I1374" t="n">
        <v>7</v>
      </c>
      <c r="J1374" t="n">
        <v>140.33</v>
      </c>
      <c r="K1374" t="n">
        <v>45</v>
      </c>
      <c r="L1374" t="n">
        <v>12.75</v>
      </c>
      <c r="M1374" t="n">
        <v>5</v>
      </c>
      <c r="N1374" t="n">
        <v>22.59</v>
      </c>
      <c r="O1374" t="n">
        <v>17541.95</v>
      </c>
      <c r="P1374" t="n">
        <v>100.72</v>
      </c>
      <c r="Q1374" t="n">
        <v>197.78</v>
      </c>
      <c r="R1374" t="n">
        <v>31.09</v>
      </c>
      <c r="S1374" t="n">
        <v>25.4</v>
      </c>
      <c r="T1374" t="n">
        <v>2008.1</v>
      </c>
      <c r="U1374" t="n">
        <v>0.82</v>
      </c>
      <c r="V1374" t="n">
        <v>0.89</v>
      </c>
      <c r="W1374" t="n">
        <v>2.95</v>
      </c>
      <c r="X1374" t="n">
        <v>0.12</v>
      </c>
      <c r="Y1374" t="n">
        <v>1</v>
      </c>
      <c r="Z1374" t="n">
        <v>10</v>
      </c>
    </row>
    <row r="1375">
      <c r="A1375" t="n">
        <v>48</v>
      </c>
      <c r="B1375" t="n">
        <v>60</v>
      </c>
      <c r="C1375" t="inlineStr">
        <is>
          <t xml:space="preserve">CONCLUIDO	</t>
        </is>
      </c>
      <c r="D1375" t="n">
        <v>7.7958</v>
      </c>
      <c r="E1375" t="n">
        <v>12.83</v>
      </c>
      <c r="F1375" t="n">
        <v>10.52</v>
      </c>
      <c r="G1375" t="n">
        <v>90.14</v>
      </c>
      <c r="H1375" t="n">
        <v>1.63</v>
      </c>
      <c r="I1375" t="n">
        <v>7</v>
      </c>
      <c r="J1375" t="n">
        <v>140.67</v>
      </c>
      <c r="K1375" t="n">
        <v>45</v>
      </c>
      <c r="L1375" t="n">
        <v>13</v>
      </c>
      <c r="M1375" t="n">
        <v>5</v>
      </c>
      <c r="N1375" t="n">
        <v>22.68</v>
      </c>
      <c r="O1375" t="n">
        <v>17583.88</v>
      </c>
      <c r="P1375" t="n">
        <v>100.7</v>
      </c>
      <c r="Q1375" t="n">
        <v>197.76</v>
      </c>
      <c r="R1375" t="n">
        <v>31.29</v>
      </c>
      <c r="S1375" t="n">
        <v>25.4</v>
      </c>
      <c r="T1375" t="n">
        <v>2108.13</v>
      </c>
      <c r="U1375" t="n">
        <v>0.8100000000000001</v>
      </c>
      <c r="V1375" t="n">
        <v>0.88</v>
      </c>
      <c r="W1375" t="n">
        <v>2.95</v>
      </c>
      <c r="X1375" t="n">
        <v>0.13</v>
      </c>
      <c r="Y1375" t="n">
        <v>1</v>
      </c>
      <c r="Z1375" t="n">
        <v>10</v>
      </c>
    </row>
    <row r="1376">
      <c r="A1376" t="n">
        <v>49</v>
      </c>
      <c r="B1376" t="n">
        <v>60</v>
      </c>
      <c r="C1376" t="inlineStr">
        <is>
          <t xml:space="preserve">CONCLUIDO	</t>
        </is>
      </c>
      <c r="D1376" t="n">
        <v>7.7998</v>
      </c>
      <c r="E1376" t="n">
        <v>12.82</v>
      </c>
      <c r="F1376" t="n">
        <v>10.51</v>
      </c>
      <c r="G1376" t="n">
        <v>90.08</v>
      </c>
      <c r="H1376" t="n">
        <v>1.66</v>
      </c>
      <c r="I1376" t="n">
        <v>7</v>
      </c>
      <c r="J1376" t="n">
        <v>141.02</v>
      </c>
      <c r="K1376" t="n">
        <v>45</v>
      </c>
      <c r="L1376" t="n">
        <v>13.25</v>
      </c>
      <c r="M1376" t="n">
        <v>5</v>
      </c>
      <c r="N1376" t="n">
        <v>22.77</v>
      </c>
      <c r="O1376" t="n">
        <v>17625.85</v>
      </c>
      <c r="P1376" t="n">
        <v>100.01</v>
      </c>
      <c r="Q1376" t="n">
        <v>197.75</v>
      </c>
      <c r="R1376" t="n">
        <v>31.12</v>
      </c>
      <c r="S1376" t="n">
        <v>25.4</v>
      </c>
      <c r="T1376" t="n">
        <v>2022.31</v>
      </c>
      <c r="U1376" t="n">
        <v>0.82</v>
      </c>
      <c r="V1376" t="n">
        <v>0.89</v>
      </c>
      <c r="W1376" t="n">
        <v>2.95</v>
      </c>
      <c r="X1376" t="n">
        <v>0.12</v>
      </c>
      <c r="Y1376" t="n">
        <v>1</v>
      </c>
      <c r="Z1376" t="n">
        <v>10</v>
      </c>
    </row>
    <row r="1377">
      <c r="A1377" t="n">
        <v>50</v>
      </c>
      <c r="B1377" t="n">
        <v>60</v>
      </c>
      <c r="C1377" t="inlineStr">
        <is>
          <t xml:space="preserve">CONCLUIDO	</t>
        </is>
      </c>
      <c r="D1377" t="n">
        <v>7.7968</v>
      </c>
      <c r="E1377" t="n">
        <v>12.83</v>
      </c>
      <c r="F1377" t="n">
        <v>10.51</v>
      </c>
      <c r="G1377" t="n">
        <v>90.13</v>
      </c>
      <c r="H1377" t="n">
        <v>1.69</v>
      </c>
      <c r="I1377" t="n">
        <v>7</v>
      </c>
      <c r="J1377" t="n">
        <v>141.36</v>
      </c>
      <c r="K1377" t="n">
        <v>45</v>
      </c>
      <c r="L1377" t="n">
        <v>13.5</v>
      </c>
      <c r="M1377" t="n">
        <v>5</v>
      </c>
      <c r="N1377" t="n">
        <v>22.86</v>
      </c>
      <c r="O1377" t="n">
        <v>17667.84</v>
      </c>
      <c r="P1377" t="n">
        <v>99.56</v>
      </c>
      <c r="Q1377" t="n">
        <v>197.76</v>
      </c>
      <c r="R1377" t="n">
        <v>31.33</v>
      </c>
      <c r="S1377" t="n">
        <v>25.4</v>
      </c>
      <c r="T1377" t="n">
        <v>2124.77</v>
      </c>
      <c r="U1377" t="n">
        <v>0.8100000000000001</v>
      </c>
      <c r="V1377" t="n">
        <v>0.88</v>
      </c>
      <c r="W1377" t="n">
        <v>2.95</v>
      </c>
      <c r="X1377" t="n">
        <v>0.12</v>
      </c>
      <c r="Y1377" t="n">
        <v>1</v>
      </c>
      <c r="Z1377" t="n">
        <v>10</v>
      </c>
    </row>
    <row r="1378">
      <c r="A1378" t="n">
        <v>51</v>
      </c>
      <c r="B1378" t="n">
        <v>60</v>
      </c>
      <c r="C1378" t="inlineStr">
        <is>
          <t xml:space="preserve">CONCLUIDO	</t>
        </is>
      </c>
      <c r="D1378" t="n">
        <v>7.7963</v>
      </c>
      <c r="E1378" t="n">
        <v>12.83</v>
      </c>
      <c r="F1378" t="n">
        <v>10.52</v>
      </c>
      <c r="G1378" t="n">
        <v>90.13</v>
      </c>
      <c r="H1378" t="n">
        <v>1.72</v>
      </c>
      <c r="I1378" t="n">
        <v>7</v>
      </c>
      <c r="J1378" t="n">
        <v>141.7</v>
      </c>
      <c r="K1378" t="n">
        <v>45</v>
      </c>
      <c r="L1378" t="n">
        <v>13.75</v>
      </c>
      <c r="M1378" t="n">
        <v>5</v>
      </c>
      <c r="N1378" t="n">
        <v>22.95</v>
      </c>
      <c r="O1378" t="n">
        <v>17709.87</v>
      </c>
      <c r="P1378" t="n">
        <v>99.09999999999999</v>
      </c>
      <c r="Q1378" t="n">
        <v>197.79</v>
      </c>
      <c r="R1378" t="n">
        <v>31.26</v>
      </c>
      <c r="S1378" t="n">
        <v>25.4</v>
      </c>
      <c r="T1378" t="n">
        <v>2092.83</v>
      </c>
      <c r="U1378" t="n">
        <v>0.8100000000000001</v>
      </c>
      <c r="V1378" t="n">
        <v>0.88</v>
      </c>
      <c r="W1378" t="n">
        <v>2.95</v>
      </c>
      <c r="X1378" t="n">
        <v>0.13</v>
      </c>
      <c r="Y1378" t="n">
        <v>1</v>
      </c>
      <c r="Z1378" t="n">
        <v>10</v>
      </c>
    </row>
    <row r="1379">
      <c r="A1379" t="n">
        <v>52</v>
      </c>
      <c r="B1379" t="n">
        <v>60</v>
      </c>
      <c r="C1379" t="inlineStr">
        <is>
          <t xml:space="preserve">CONCLUIDO	</t>
        </is>
      </c>
      <c r="D1379" t="n">
        <v>7.8008</v>
      </c>
      <c r="E1379" t="n">
        <v>12.82</v>
      </c>
      <c r="F1379" t="n">
        <v>10.51</v>
      </c>
      <c r="G1379" t="n">
        <v>90.06999999999999</v>
      </c>
      <c r="H1379" t="n">
        <v>1.74</v>
      </c>
      <c r="I1379" t="n">
        <v>7</v>
      </c>
      <c r="J1379" t="n">
        <v>142.04</v>
      </c>
      <c r="K1379" t="n">
        <v>45</v>
      </c>
      <c r="L1379" t="n">
        <v>14</v>
      </c>
      <c r="M1379" t="n">
        <v>5</v>
      </c>
      <c r="N1379" t="n">
        <v>23.04</v>
      </c>
      <c r="O1379" t="n">
        <v>17751.93</v>
      </c>
      <c r="P1379" t="n">
        <v>98.48</v>
      </c>
      <c r="Q1379" t="n">
        <v>197.75</v>
      </c>
      <c r="R1379" t="n">
        <v>31.13</v>
      </c>
      <c r="S1379" t="n">
        <v>25.4</v>
      </c>
      <c r="T1379" t="n">
        <v>2026.59</v>
      </c>
      <c r="U1379" t="n">
        <v>0.82</v>
      </c>
      <c r="V1379" t="n">
        <v>0.89</v>
      </c>
      <c r="W1379" t="n">
        <v>2.95</v>
      </c>
      <c r="X1379" t="n">
        <v>0.12</v>
      </c>
      <c r="Y1379" t="n">
        <v>1</v>
      </c>
      <c r="Z1379" t="n">
        <v>10</v>
      </c>
    </row>
    <row r="1380">
      <c r="A1380" t="n">
        <v>53</v>
      </c>
      <c r="B1380" t="n">
        <v>60</v>
      </c>
      <c r="C1380" t="inlineStr">
        <is>
          <t xml:space="preserve">CONCLUIDO	</t>
        </is>
      </c>
      <c r="D1380" t="n">
        <v>7.83</v>
      </c>
      <c r="E1380" t="n">
        <v>12.77</v>
      </c>
      <c r="F1380" t="n">
        <v>10.49</v>
      </c>
      <c r="G1380" t="n">
        <v>104.86</v>
      </c>
      <c r="H1380" t="n">
        <v>1.77</v>
      </c>
      <c r="I1380" t="n">
        <v>6</v>
      </c>
      <c r="J1380" t="n">
        <v>142.38</v>
      </c>
      <c r="K1380" t="n">
        <v>45</v>
      </c>
      <c r="L1380" t="n">
        <v>14.25</v>
      </c>
      <c r="M1380" t="n">
        <v>4</v>
      </c>
      <c r="N1380" t="n">
        <v>23.13</v>
      </c>
      <c r="O1380" t="n">
        <v>17794.02</v>
      </c>
      <c r="P1380" t="n">
        <v>98.01000000000001</v>
      </c>
      <c r="Q1380" t="n">
        <v>197.76</v>
      </c>
      <c r="R1380" t="n">
        <v>30.27</v>
      </c>
      <c r="S1380" t="n">
        <v>25.4</v>
      </c>
      <c r="T1380" t="n">
        <v>1602.64</v>
      </c>
      <c r="U1380" t="n">
        <v>0.84</v>
      </c>
      <c r="V1380" t="n">
        <v>0.89</v>
      </c>
      <c r="W1380" t="n">
        <v>2.95</v>
      </c>
      <c r="X1380" t="n">
        <v>0.1</v>
      </c>
      <c r="Y1380" t="n">
        <v>1</v>
      </c>
      <c r="Z1380" t="n">
        <v>10</v>
      </c>
    </row>
    <row r="1381">
      <c r="A1381" t="n">
        <v>54</v>
      </c>
      <c r="B1381" t="n">
        <v>60</v>
      </c>
      <c r="C1381" t="inlineStr">
        <is>
          <t xml:space="preserve">CONCLUIDO	</t>
        </is>
      </c>
      <c r="D1381" t="n">
        <v>7.8305</v>
      </c>
      <c r="E1381" t="n">
        <v>12.77</v>
      </c>
      <c r="F1381" t="n">
        <v>10.48</v>
      </c>
      <c r="G1381" t="n">
        <v>104.85</v>
      </c>
      <c r="H1381" t="n">
        <v>1.8</v>
      </c>
      <c r="I1381" t="n">
        <v>6</v>
      </c>
      <c r="J1381" t="n">
        <v>142.72</v>
      </c>
      <c r="K1381" t="n">
        <v>45</v>
      </c>
      <c r="L1381" t="n">
        <v>14.5</v>
      </c>
      <c r="M1381" t="n">
        <v>4</v>
      </c>
      <c r="N1381" t="n">
        <v>23.22</v>
      </c>
      <c r="O1381" t="n">
        <v>17836.15</v>
      </c>
      <c r="P1381" t="n">
        <v>98.06</v>
      </c>
      <c r="Q1381" t="n">
        <v>197.76</v>
      </c>
      <c r="R1381" t="n">
        <v>30.32</v>
      </c>
      <c r="S1381" t="n">
        <v>25.4</v>
      </c>
      <c r="T1381" t="n">
        <v>1627.99</v>
      </c>
      <c r="U1381" t="n">
        <v>0.84</v>
      </c>
      <c r="V1381" t="n">
        <v>0.89</v>
      </c>
      <c r="W1381" t="n">
        <v>2.95</v>
      </c>
      <c r="X1381" t="n">
        <v>0.1</v>
      </c>
      <c r="Y1381" t="n">
        <v>1</v>
      </c>
      <c r="Z1381" t="n">
        <v>10</v>
      </c>
    </row>
    <row r="1382">
      <c r="A1382" t="n">
        <v>55</v>
      </c>
      <c r="B1382" t="n">
        <v>60</v>
      </c>
      <c r="C1382" t="inlineStr">
        <is>
          <t xml:space="preserve">CONCLUIDO	</t>
        </is>
      </c>
      <c r="D1382" t="n">
        <v>7.8317</v>
      </c>
      <c r="E1382" t="n">
        <v>12.77</v>
      </c>
      <c r="F1382" t="n">
        <v>10.48</v>
      </c>
      <c r="G1382" t="n">
        <v>104.83</v>
      </c>
      <c r="H1382" t="n">
        <v>1.82</v>
      </c>
      <c r="I1382" t="n">
        <v>6</v>
      </c>
      <c r="J1382" t="n">
        <v>143.06</v>
      </c>
      <c r="K1382" t="n">
        <v>45</v>
      </c>
      <c r="L1382" t="n">
        <v>14.75</v>
      </c>
      <c r="M1382" t="n">
        <v>4</v>
      </c>
      <c r="N1382" t="n">
        <v>23.31</v>
      </c>
      <c r="O1382" t="n">
        <v>17878.3</v>
      </c>
      <c r="P1382" t="n">
        <v>98.28</v>
      </c>
      <c r="Q1382" t="n">
        <v>197.75</v>
      </c>
      <c r="R1382" t="n">
        <v>30.38</v>
      </c>
      <c r="S1382" t="n">
        <v>25.4</v>
      </c>
      <c r="T1382" t="n">
        <v>1653.77</v>
      </c>
      <c r="U1382" t="n">
        <v>0.84</v>
      </c>
      <c r="V1382" t="n">
        <v>0.89</v>
      </c>
      <c r="W1382" t="n">
        <v>2.95</v>
      </c>
      <c r="X1382" t="n">
        <v>0.09</v>
      </c>
      <c r="Y1382" t="n">
        <v>1</v>
      </c>
      <c r="Z1382" t="n">
        <v>10</v>
      </c>
    </row>
    <row r="1383">
      <c r="A1383" t="n">
        <v>56</v>
      </c>
      <c r="B1383" t="n">
        <v>60</v>
      </c>
      <c r="C1383" t="inlineStr">
        <is>
          <t xml:space="preserve">CONCLUIDO	</t>
        </is>
      </c>
      <c r="D1383" t="n">
        <v>7.8295</v>
      </c>
      <c r="E1383" t="n">
        <v>12.77</v>
      </c>
      <c r="F1383" t="n">
        <v>10.49</v>
      </c>
      <c r="G1383" t="n">
        <v>104.87</v>
      </c>
      <c r="H1383" t="n">
        <v>1.85</v>
      </c>
      <c r="I1383" t="n">
        <v>6</v>
      </c>
      <c r="J1383" t="n">
        <v>143.4</v>
      </c>
      <c r="K1383" t="n">
        <v>45</v>
      </c>
      <c r="L1383" t="n">
        <v>15</v>
      </c>
      <c r="M1383" t="n">
        <v>4</v>
      </c>
      <c r="N1383" t="n">
        <v>23.41</v>
      </c>
      <c r="O1383" t="n">
        <v>17920.49</v>
      </c>
      <c r="P1383" t="n">
        <v>98.47</v>
      </c>
      <c r="Q1383" t="n">
        <v>197.76</v>
      </c>
      <c r="R1383" t="n">
        <v>30.43</v>
      </c>
      <c r="S1383" t="n">
        <v>25.4</v>
      </c>
      <c r="T1383" t="n">
        <v>1682.39</v>
      </c>
      <c r="U1383" t="n">
        <v>0.83</v>
      </c>
      <c r="V1383" t="n">
        <v>0.89</v>
      </c>
      <c r="W1383" t="n">
        <v>2.95</v>
      </c>
      <c r="X1383" t="n">
        <v>0.1</v>
      </c>
      <c r="Y1383" t="n">
        <v>1</v>
      </c>
      <c r="Z1383" t="n">
        <v>10</v>
      </c>
    </row>
    <row r="1384">
      <c r="A1384" t="n">
        <v>57</v>
      </c>
      <c r="B1384" t="n">
        <v>60</v>
      </c>
      <c r="C1384" t="inlineStr">
        <is>
          <t xml:space="preserve">CONCLUIDO	</t>
        </is>
      </c>
      <c r="D1384" t="n">
        <v>7.8315</v>
      </c>
      <c r="E1384" t="n">
        <v>12.77</v>
      </c>
      <c r="F1384" t="n">
        <v>10.48</v>
      </c>
      <c r="G1384" t="n">
        <v>104.83</v>
      </c>
      <c r="H1384" t="n">
        <v>1.88</v>
      </c>
      <c r="I1384" t="n">
        <v>6</v>
      </c>
      <c r="J1384" t="n">
        <v>143.75</v>
      </c>
      <c r="K1384" t="n">
        <v>45</v>
      </c>
      <c r="L1384" t="n">
        <v>15.25</v>
      </c>
      <c r="M1384" t="n">
        <v>4</v>
      </c>
      <c r="N1384" t="n">
        <v>23.5</v>
      </c>
      <c r="O1384" t="n">
        <v>17962.71</v>
      </c>
      <c r="P1384" t="n">
        <v>98.09</v>
      </c>
      <c r="Q1384" t="n">
        <v>197.77</v>
      </c>
      <c r="R1384" t="n">
        <v>30.21</v>
      </c>
      <c r="S1384" t="n">
        <v>25.4</v>
      </c>
      <c r="T1384" t="n">
        <v>1571.89</v>
      </c>
      <c r="U1384" t="n">
        <v>0.84</v>
      </c>
      <c r="V1384" t="n">
        <v>0.89</v>
      </c>
      <c r="W1384" t="n">
        <v>2.95</v>
      </c>
      <c r="X1384" t="n">
        <v>0.09</v>
      </c>
      <c r="Y1384" t="n">
        <v>1</v>
      </c>
      <c r="Z1384" t="n">
        <v>10</v>
      </c>
    </row>
    <row r="1385">
      <c r="A1385" t="n">
        <v>58</v>
      </c>
      <c r="B1385" t="n">
        <v>60</v>
      </c>
      <c r="C1385" t="inlineStr">
        <is>
          <t xml:space="preserve">CONCLUIDO	</t>
        </is>
      </c>
      <c r="D1385" t="n">
        <v>7.8315</v>
      </c>
      <c r="E1385" t="n">
        <v>12.77</v>
      </c>
      <c r="F1385" t="n">
        <v>10.48</v>
      </c>
      <c r="G1385" t="n">
        <v>104.83</v>
      </c>
      <c r="H1385" t="n">
        <v>1.9</v>
      </c>
      <c r="I1385" t="n">
        <v>6</v>
      </c>
      <c r="J1385" t="n">
        <v>144.09</v>
      </c>
      <c r="K1385" t="n">
        <v>45</v>
      </c>
      <c r="L1385" t="n">
        <v>15.5</v>
      </c>
      <c r="M1385" t="n">
        <v>4</v>
      </c>
      <c r="N1385" t="n">
        <v>23.59</v>
      </c>
      <c r="O1385" t="n">
        <v>18004.96</v>
      </c>
      <c r="P1385" t="n">
        <v>97.98999999999999</v>
      </c>
      <c r="Q1385" t="n">
        <v>197.75</v>
      </c>
      <c r="R1385" t="n">
        <v>30.36</v>
      </c>
      <c r="S1385" t="n">
        <v>25.4</v>
      </c>
      <c r="T1385" t="n">
        <v>1648.17</v>
      </c>
      <c r="U1385" t="n">
        <v>0.84</v>
      </c>
      <c r="V1385" t="n">
        <v>0.89</v>
      </c>
      <c r="W1385" t="n">
        <v>2.95</v>
      </c>
      <c r="X1385" t="n">
        <v>0.09</v>
      </c>
      <c r="Y1385" t="n">
        <v>1</v>
      </c>
      <c r="Z1385" t="n">
        <v>10</v>
      </c>
    </row>
    <row r="1386">
      <c r="A1386" t="n">
        <v>59</v>
      </c>
      <c r="B1386" t="n">
        <v>60</v>
      </c>
      <c r="C1386" t="inlineStr">
        <is>
          <t xml:space="preserve">CONCLUIDO	</t>
        </is>
      </c>
      <c r="D1386" t="n">
        <v>7.8305</v>
      </c>
      <c r="E1386" t="n">
        <v>12.77</v>
      </c>
      <c r="F1386" t="n">
        <v>10.48</v>
      </c>
      <c r="G1386" t="n">
        <v>104.85</v>
      </c>
      <c r="H1386" t="n">
        <v>1.93</v>
      </c>
      <c r="I1386" t="n">
        <v>6</v>
      </c>
      <c r="J1386" t="n">
        <v>144.43</v>
      </c>
      <c r="K1386" t="n">
        <v>45</v>
      </c>
      <c r="L1386" t="n">
        <v>15.75</v>
      </c>
      <c r="M1386" t="n">
        <v>4</v>
      </c>
      <c r="N1386" t="n">
        <v>23.68</v>
      </c>
      <c r="O1386" t="n">
        <v>18047.25</v>
      </c>
      <c r="P1386" t="n">
        <v>97.7</v>
      </c>
      <c r="Q1386" t="n">
        <v>197.77</v>
      </c>
      <c r="R1386" t="n">
        <v>30.4</v>
      </c>
      <c r="S1386" t="n">
        <v>25.4</v>
      </c>
      <c r="T1386" t="n">
        <v>1667.72</v>
      </c>
      <c r="U1386" t="n">
        <v>0.84</v>
      </c>
      <c r="V1386" t="n">
        <v>0.89</v>
      </c>
      <c r="W1386" t="n">
        <v>2.95</v>
      </c>
      <c r="X1386" t="n">
        <v>0.1</v>
      </c>
      <c r="Y1386" t="n">
        <v>1</v>
      </c>
      <c r="Z1386" t="n">
        <v>10</v>
      </c>
    </row>
    <row r="1387">
      <c r="A1387" t="n">
        <v>60</v>
      </c>
      <c r="B1387" t="n">
        <v>60</v>
      </c>
      <c r="C1387" t="inlineStr">
        <is>
          <t xml:space="preserve">CONCLUIDO	</t>
        </is>
      </c>
      <c r="D1387" t="n">
        <v>7.8276</v>
      </c>
      <c r="E1387" t="n">
        <v>12.78</v>
      </c>
      <c r="F1387" t="n">
        <v>10.49</v>
      </c>
      <c r="G1387" t="n">
        <v>104.9</v>
      </c>
      <c r="H1387" t="n">
        <v>1.96</v>
      </c>
      <c r="I1387" t="n">
        <v>6</v>
      </c>
      <c r="J1387" t="n">
        <v>144.77</v>
      </c>
      <c r="K1387" t="n">
        <v>45</v>
      </c>
      <c r="L1387" t="n">
        <v>16</v>
      </c>
      <c r="M1387" t="n">
        <v>4</v>
      </c>
      <c r="N1387" t="n">
        <v>23.78</v>
      </c>
      <c r="O1387" t="n">
        <v>18089.56</v>
      </c>
      <c r="P1387" t="n">
        <v>97.39</v>
      </c>
      <c r="Q1387" t="n">
        <v>197.76</v>
      </c>
      <c r="R1387" t="n">
        <v>30.45</v>
      </c>
      <c r="S1387" t="n">
        <v>25.4</v>
      </c>
      <c r="T1387" t="n">
        <v>1692.59</v>
      </c>
      <c r="U1387" t="n">
        <v>0.83</v>
      </c>
      <c r="V1387" t="n">
        <v>0.89</v>
      </c>
      <c r="W1387" t="n">
        <v>2.95</v>
      </c>
      <c r="X1387" t="n">
        <v>0.1</v>
      </c>
      <c r="Y1387" t="n">
        <v>1</v>
      </c>
      <c r="Z1387" t="n">
        <v>10</v>
      </c>
    </row>
    <row r="1388">
      <c r="A1388" t="n">
        <v>61</v>
      </c>
      <c r="B1388" t="n">
        <v>60</v>
      </c>
      <c r="C1388" t="inlineStr">
        <is>
          <t xml:space="preserve">CONCLUIDO	</t>
        </is>
      </c>
      <c r="D1388" t="n">
        <v>7.8334</v>
      </c>
      <c r="E1388" t="n">
        <v>12.77</v>
      </c>
      <c r="F1388" t="n">
        <v>10.48</v>
      </c>
      <c r="G1388" t="n">
        <v>104.8</v>
      </c>
      <c r="H1388" t="n">
        <v>1.98</v>
      </c>
      <c r="I1388" t="n">
        <v>6</v>
      </c>
      <c r="J1388" t="n">
        <v>145.12</v>
      </c>
      <c r="K1388" t="n">
        <v>45</v>
      </c>
      <c r="L1388" t="n">
        <v>16.25</v>
      </c>
      <c r="M1388" t="n">
        <v>4</v>
      </c>
      <c r="N1388" t="n">
        <v>23.87</v>
      </c>
      <c r="O1388" t="n">
        <v>18131.91</v>
      </c>
      <c r="P1388" t="n">
        <v>96.63</v>
      </c>
      <c r="Q1388" t="n">
        <v>197.76</v>
      </c>
      <c r="R1388" t="n">
        <v>30.23</v>
      </c>
      <c r="S1388" t="n">
        <v>25.4</v>
      </c>
      <c r="T1388" t="n">
        <v>1583.3</v>
      </c>
      <c r="U1388" t="n">
        <v>0.84</v>
      </c>
      <c r="V1388" t="n">
        <v>0.89</v>
      </c>
      <c r="W1388" t="n">
        <v>2.95</v>
      </c>
      <c r="X1388" t="n">
        <v>0.09</v>
      </c>
      <c r="Y1388" t="n">
        <v>1</v>
      </c>
      <c r="Z1388" t="n">
        <v>10</v>
      </c>
    </row>
    <row r="1389">
      <c r="A1389" t="n">
        <v>62</v>
      </c>
      <c r="B1389" t="n">
        <v>60</v>
      </c>
      <c r="C1389" t="inlineStr">
        <is>
          <t xml:space="preserve">CONCLUIDO	</t>
        </is>
      </c>
      <c r="D1389" t="n">
        <v>7.8303</v>
      </c>
      <c r="E1389" t="n">
        <v>12.77</v>
      </c>
      <c r="F1389" t="n">
        <v>10.49</v>
      </c>
      <c r="G1389" t="n">
        <v>104.85</v>
      </c>
      <c r="H1389" t="n">
        <v>2.01</v>
      </c>
      <c r="I1389" t="n">
        <v>6</v>
      </c>
      <c r="J1389" t="n">
        <v>145.46</v>
      </c>
      <c r="K1389" t="n">
        <v>45</v>
      </c>
      <c r="L1389" t="n">
        <v>16.5</v>
      </c>
      <c r="M1389" t="n">
        <v>4</v>
      </c>
      <c r="N1389" t="n">
        <v>23.96</v>
      </c>
      <c r="O1389" t="n">
        <v>18174.29</v>
      </c>
      <c r="P1389" t="n">
        <v>96.34</v>
      </c>
      <c r="Q1389" t="n">
        <v>197.75</v>
      </c>
      <c r="R1389" t="n">
        <v>30.39</v>
      </c>
      <c r="S1389" t="n">
        <v>25.4</v>
      </c>
      <c r="T1389" t="n">
        <v>1662.21</v>
      </c>
      <c r="U1389" t="n">
        <v>0.84</v>
      </c>
      <c r="V1389" t="n">
        <v>0.89</v>
      </c>
      <c r="W1389" t="n">
        <v>2.95</v>
      </c>
      <c r="X1389" t="n">
        <v>0.1</v>
      </c>
      <c r="Y1389" t="n">
        <v>1</v>
      </c>
      <c r="Z1389" t="n">
        <v>10</v>
      </c>
    </row>
    <row r="1390">
      <c r="A1390" t="n">
        <v>63</v>
      </c>
      <c r="B1390" t="n">
        <v>60</v>
      </c>
      <c r="C1390" t="inlineStr">
        <is>
          <t xml:space="preserve">CONCLUIDO	</t>
        </is>
      </c>
      <c r="D1390" t="n">
        <v>7.8309</v>
      </c>
      <c r="E1390" t="n">
        <v>12.77</v>
      </c>
      <c r="F1390" t="n">
        <v>10.48</v>
      </c>
      <c r="G1390" t="n">
        <v>104.84</v>
      </c>
      <c r="H1390" t="n">
        <v>2.03</v>
      </c>
      <c r="I1390" t="n">
        <v>6</v>
      </c>
      <c r="J1390" t="n">
        <v>145.81</v>
      </c>
      <c r="K1390" t="n">
        <v>45</v>
      </c>
      <c r="L1390" t="n">
        <v>16.75</v>
      </c>
      <c r="M1390" t="n">
        <v>4</v>
      </c>
      <c r="N1390" t="n">
        <v>24.06</v>
      </c>
      <c r="O1390" t="n">
        <v>18216.71</v>
      </c>
      <c r="P1390" t="n">
        <v>95.58</v>
      </c>
      <c r="Q1390" t="n">
        <v>197.76</v>
      </c>
      <c r="R1390" t="n">
        <v>30.43</v>
      </c>
      <c r="S1390" t="n">
        <v>25.4</v>
      </c>
      <c r="T1390" t="n">
        <v>1679.09</v>
      </c>
      <c r="U1390" t="n">
        <v>0.83</v>
      </c>
      <c r="V1390" t="n">
        <v>0.89</v>
      </c>
      <c r="W1390" t="n">
        <v>2.95</v>
      </c>
      <c r="X1390" t="n">
        <v>0.09</v>
      </c>
      <c r="Y1390" t="n">
        <v>1</v>
      </c>
      <c r="Z1390" t="n">
        <v>10</v>
      </c>
    </row>
    <row r="1391">
      <c r="A1391" t="n">
        <v>64</v>
      </c>
      <c r="B1391" t="n">
        <v>60</v>
      </c>
      <c r="C1391" t="inlineStr">
        <is>
          <t xml:space="preserve">CONCLUIDO	</t>
        </is>
      </c>
      <c r="D1391" t="n">
        <v>7.8512</v>
      </c>
      <c r="E1391" t="n">
        <v>12.74</v>
      </c>
      <c r="F1391" t="n">
        <v>10.48</v>
      </c>
      <c r="G1391" t="n">
        <v>125.72</v>
      </c>
      <c r="H1391" t="n">
        <v>2.06</v>
      </c>
      <c r="I1391" t="n">
        <v>5</v>
      </c>
      <c r="J1391" t="n">
        <v>146.15</v>
      </c>
      <c r="K1391" t="n">
        <v>45</v>
      </c>
      <c r="L1391" t="n">
        <v>17</v>
      </c>
      <c r="M1391" t="n">
        <v>3</v>
      </c>
      <c r="N1391" t="n">
        <v>24.15</v>
      </c>
      <c r="O1391" t="n">
        <v>18259.16</v>
      </c>
      <c r="P1391" t="n">
        <v>94.83</v>
      </c>
      <c r="Q1391" t="n">
        <v>197.75</v>
      </c>
      <c r="R1391" t="n">
        <v>30.08</v>
      </c>
      <c r="S1391" t="n">
        <v>25.4</v>
      </c>
      <c r="T1391" t="n">
        <v>1510.93</v>
      </c>
      <c r="U1391" t="n">
        <v>0.84</v>
      </c>
      <c r="V1391" t="n">
        <v>0.89</v>
      </c>
      <c r="W1391" t="n">
        <v>2.95</v>
      </c>
      <c r="X1391" t="n">
        <v>0.09</v>
      </c>
      <c r="Y1391" t="n">
        <v>1</v>
      </c>
      <c r="Z1391" t="n">
        <v>10</v>
      </c>
    </row>
    <row r="1392">
      <c r="A1392" t="n">
        <v>65</v>
      </c>
      <c r="B1392" t="n">
        <v>60</v>
      </c>
      <c r="C1392" t="inlineStr">
        <is>
          <t xml:space="preserve">CONCLUIDO	</t>
        </is>
      </c>
      <c r="D1392" t="n">
        <v>7.85</v>
      </c>
      <c r="E1392" t="n">
        <v>12.74</v>
      </c>
      <c r="F1392" t="n">
        <v>10.48</v>
      </c>
      <c r="G1392" t="n">
        <v>125.75</v>
      </c>
      <c r="H1392" t="n">
        <v>2.08</v>
      </c>
      <c r="I1392" t="n">
        <v>5</v>
      </c>
      <c r="J1392" t="n">
        <v>146.49</v>
      </c>
      <c r="K1392" t="n">
        <v>45</v>
      </c>
      <c r="L1392" t="n">
        <v>17.25</v>
      </c>
      <c r="M1392" t="n">
        <v>3</v>
      </c>
      <c r="N1392" t="n">
        <v>24.25</v>
      </c>
      <c r="O1392" t="n">
        <v>18301.64</v>
      </c>
      <c r="P1392" t="n">
        <v>95.18000000000001</v>
      </c>
      <c r="Q1392" t="n">
        <v>197.75</v>
      </c>
      <c r="R1392" t="n">
        <v>30.23</v>
      </c>
      <c r="S1392" t="n">
        <v>25.4</v>
      </c>
      <c r="T1392" t="n">
        <v>1583.56</v>
      </c>
      <c r="U1392" t="n">
        <v>0.84</v>
      </c>
      <c r="V1392" t="n">
        <v>0.89</v>
      </c>
      <c r="W1392" t="n">
        <v>2.95</v>
      </c>
      <c r="X1392" t="n">
        <v>0.09</v>
      </c>
      <c r="Y1392" t="n">
        <v>1</v>
      </c>
      <c r="Z1392" t="n">
        <v>10</v>
      </c>
    </row>
    <row r="1393">
      <c r="A1393" t="n">
        <v>66</v>
      </c>
      <c r="B1393" t="n">
        <v>60</v>
      </c>
      <c r="C1393" t="inlineStr">
        <is>
          <t xml:space="preserve">CONCLUIDO	</t>
        </is>
      </c>
      <c r="D1393" t="n">
        <v>7.8529</v>
      </c>
      <c r="E1393" t="n">
        <v>12.73</v>
      </c>
      <c r="F1393" t="n">
        <v>10.47</v>
      </c>
      <c r="G1393" t="n">
        <v>125.69</v>
      </c>
      <c r="H1393" t="n">
        <v>2.11</v>
      </c>
      <c r="I1393" t="n">
        <v>5</v>
      </c>
      <c r="J1393" t="n">
        <v>146.84</v>
      </c>
      <c r="K1393" t="n">
        <v>45</v>
      </c>
      <c r="L1393" t="n">
        <v>17.5</v>
      </c>
      <c r="M1393" t="n">
        <v>3</v>
      </c>
      <c r="N1393" t="n">
        <v>24.34</v>
      </c>
      <c r="O1393" t="n">
        <v>18344.15</v>
      </c>
      <c r="P1393" t="n">
        <v>95.15000000000001</v>
      </c>
      <c r="Q1393" t="n">
        <v>197.76</v>
      </c>
      <c r="R1393" t="n">
        <v>30.05</v>
      </c>
      <c r="S1393" t="n">
        <v>25.4</v>
      </c>
      <c r="T1393" t="n">
        <v>1494.83</v>
      </c>
      <c r="U1393" t="n">
        <v>0.85</v>
      </c>
      <c r="V1393" t="n">
        <v>0.89</v>
      </c>
      <c r="W1393" t="n">
        <v>2.95</v>
      </c>
      <c r="X1393" t="n">
        <v>0.08</v>
      </c>
      <c r="Y1393" t="n">
        <v>1</v>
      </c>
      <c r="Z1393" t="n">
        <v>10</v>
      </c>
    </row>
    <row r="1394">
      <c r="A1394" t="n">
        <v>67</v>
      </c>
      <c r="B1394" t="n">
        <v>60</v>
      </c>
      <c r="C1394" t="inlineStr">
        <is>
          <t xml:space="preserve">CONCLUIDO	</t>
        </is>
      </c>
      <c r="D1394" t="n">
        <v>7.8544</v>
      </c>
      <c r="E1394" t="n">
        <v>12.73</v>
      </c>
      <c r="F1394" t="n">
        <v>10.47</v>
      </c>
      <c r="G1394" t="n">
        <v>125.66</v>
      </c>
      <c r="H1394" t="n">
        <v>2.13</v>
      </c>
      <c r="I1394" t="n">
        <v>5</v>
      </c>
      <c r="J1394" t="n">
        <v>147.18</v>
      </c>
      <c r="K1394" t="n">
        <v>45</v>
      </c>
      <c r="L1394" t="n">
        <v>17.75</v>
      </c>
      <c r="M1394" t="n">
        <v>3</v>
      </c>
      <c r="N1394" t="n">
        <v>24.44</v>
      </c>
      <c r="O1394" t="n">
        <v>18386.69</v>
      </c>
      <c r="P1394" t="n">
        <v>95.09</v>
      </c>
      <c r="Q1394" t="n">
        <v>197.75</v>
      </c>
      <c r="R1394" t="n">
        <v>29.93</v>
      </c>
      <c r="S1394" t="n">
        <v>25.4</v>
      </c>
      <c r="T1394" t="n">
        <v>1435.37</v>
      </c>
      <c r="U1394" t="n">
        <v>0.85</v>
      </c>
      <c r="V1394" t="n">
        <v>0.89</v>
      </c>
      <c r="W1394" t="n">
        <v>2.95</v>
      </c>
      <c r="X1394" t="n">
        <v>0.08</v>
      </c>
      <c r="Y1394" t="n">
        <v>1</v>
      </c>
      <c r="Z1394" t="n">
        <v>10</v>
      </c>
    </row>
    <row r="1395">
      <c r="A1395" t="n">
        <v>68</v>
      </c>
      <c r="B1395" t="n">
        <v>60</v>
      </c>
      <c r="C1395" t="inlineStr">
        <is>
          <t xml:space="preserve">CONCLUIDO	</t>
        </is>
      </c>
      <c r="D1395" t="n">
        <v>7.8567</v>
      </c>
      <c r="E1395" t="n">
        <v>12.73</v>
      </c>
      <c r="F1395" t="n">
        <v>10.47</v>
      </c>
      <c r="G1395" t="n">
        <v>125.62</v>
      </c>
      <c r="H1395" t="n">
        <v>2.16</v>
      </c>
      <c r="I1395" t="n">
        <v>5</v>
      </c>
      <c r="J1395" t="n">
        <v>147.53</v>
      </c>
      <c r="K1395" t="n">
        <v>45</v>
      </c>
      <c r="L1395" t="n">
        <v>18</v>
      </c>
      <c r="M1395" t="n">
        <v>3</v>
      </c>
      <c r="N1395" t="n">
        <v>24.53</v>
      </c>
      <c r="O1395" t="n">
        <v>18429.27</v>
      </c>
      <c r="P1395" t="n">
        <v>95.09</v>
      </c>
      <c r="Q1395" t="n">
        <v>197.77</v>
      </c>
      <c r="R1395" t="n">
        <v>29.79</v>
      </c>
      <c r="S1395" t="n">
        <v>25.4</v>
      </c>
      <c r="T1395" t="n">
        <v>1365.49</v>
      </c>
      <c r="U1395" t="n">
        <v>0.85</v>
      </c>
      <c r="V1395" t="n">
        <v>0.89</v>
      </c>
      <c r="W1395" t="n">
        <v>2.95</v>
      </c>
      <c r="X1395" t="n">
        <v>0.08</v>
      </c>
      <c r="Y1395" t="n">
        <v>1</v>
      </c>
      <c r="Z1395" t="n">
        <v>10</v>
      </c>
    </row>
    <row r="1396">
      <c r="A1396" t="n">
        <v>69</v>
      </c>
      <c r="B1396" t="n">
        <v>60</v>
      </c>
      <c r="C1396" t="inlineStr">
        <is>
          <t xml:space="preserve">CONCLUIDO	</t>
        </is>
      </c>
      <c r="D1396" t="n">
        <v>7.8549</v>
      </c>
      <c r="E1396" t="n">
        <v>12.73</v>
      </c>
      <c r="F1396" t="n">
        <v>10.47</v>
      </c>
      <c r="G1396" t="n">
        <v>125.65</v>
      </c>
      <c r="H1396" t="n">
        <v>2.18</v>
      </c>
      <c r="I1396" t="n">
        <v>5</v>
      </c>
      <c r="J1396" t="n">
        <v>147.87</v>
      </c>
      <c r="K1396" t="n">
        <v>45</v>
      </c>
      <c r="L1396" t="n">
        <v>18.25</v>
      </c>
      <c r="M1396" t="n">
        <v>3</v>
      </c>
      <c r="N1396" t="n">
        <v>24.63</v>
      </c>
      <c r="O1396" t="n">
        <v>18471.89</v>
      </c>
      <c r="P1396" t="n">
        <v>95.08</v>
      </c>
      <c r="Q1396" t="n">
        <v>197.75</v>
      </c>
      <c r="R1396" t="n">
        <v>29.84</v>
      </c>
      <c r="S1396" t="n">
        <v>25.4</v>
      </c>
      <c r="T1396" t="n">
        <v>1391.98</v>
      </c>
      <c r="U1396" t="n">
        <v>0.85</v>
      </c>
      <c r="V1396" t="n">
        <v>0.89</v>
      </c>
      <c r="W1396" t="n">
        <v>2.95</v>
      </c>
      <c r="X1396" t="n">
        <v>0.08</v>
      </c>
      <c r="Y1396" t="n">
        <v>1</v>
      </c>
      <c r="Z1396" t="n">
        <v>10</v>
      </c>
    </row>
    <row r="1397">
      <c r="A1397" t="n">
        <v>70</v>
      </c>
      <c r="B1397" t="n">
        <v>60</v>
      </c>
      <c r="C1397" t="inlineStr">
        <is>
          <t xml:space="preserve">CONCLUIDO	</t>
        </is>
      </c>
      <c r="D1397" t="n">
        <v>7.8579</v>
      </c>
      <c r="E1397" t="n">
        <v>12.73</v>
      </c>
      <c r="F1397" t="n">
        <v>10.47</v>
      </c>
      <c r="G1397" t="n">
        <v>125.59</v>
      </c>
      <c r="H1397" t="n">
        <v>2.21</v>
      </c>
      <c r="I1397" t="n">
        <v>5</v>
      </c>
      <c r="J1397" t="n">
        <v>148.22</v>
      </c>
      <c r="K1397" t="n">
        <v>45</v>
      </c>
      <c r="L1397" t="n">
        <v>18.5</v>
      </c>
      <c r="M1397" t="n">
        <v>3</v>
      </c>
      <c r="N1397" t="n">
        <v>24.72</v>
      </c>
      <c r="O1397" t="n">
        <v>18514.53</v>
      </c>
      <c r="P1397" t="n">
        <v>94.95999999999999</v>
      </c>
      <c r="Q1397" t="n">
        <v>197.76</v>
      </c>
      <c r="R1397" t="n">
        <v>29.83</v>
      </c>
      <c r="S1397" t="n">
        <v>25.4</v>
      </c>
      <c r="T1397" t="n">
        <v>1387.08</v>
      </c>
      <c r="U1397" t="n">
        <v>0.85</v>
      </c>
      <c r="V1397" t="n">
        <v>0.89</v>
      </c>
      <c r="W1397" t="n">
        <v>2.94</v>
      </c>
      <c r="X1397" t="n">
        <v>0.08</v>
      </c>
      <c r="Y1397" t="n">
        <v>1</v>
      </c>
      <c r="Z1397" t="n">
        <v>10</v>
      </c>
    </row>
    <row r="1398">
      <c r="A1398" t="n">
        <v>71</v>
      </c>
      <c r="B1398" t="n">
        <v>60</v>
      </c>
      <c r="C1398" t="inlineStr">
        <is>
          <t xml:space="preserve">CONCLUIDO	</t>
        </is>
      </c>
      <c r="D1398" t="n">
        <v>7.8558</v>
      </c>
      <c r="E1398" t="n">
        <v>12.73</v>
      </c>
      <c r="F1398" t="n">
        <v>10.47</v>
      </c>
      <c r="G1398" t="n">
        <v>125.63</v>
      </c>
      <c r="H1398" t="n">
        <v>2.23</v>
      </c>
      <c r="I1398" t="n">
        <v>5</v>
      </c>
      <c r="J1398" t="n">
        <v>148.57</v>
      </c>
      <c r="K1398" t="n">
        <v>45</v>
      </c>
      <c r="L1398" t="n">
        <v>18.75</v>
      </c>
      <c r="M1398" t="n">
        <v>3</v>
      </c>
      <c r="N1398" t="n">
        <v>24.82</v>
      </c>
      <c r="O1398" t="n">
        <v>18557.21</v>
      </c>
      <c r="P1398" t="n">
        <v>94.62</v>
      </c>
      <c r="Q1398" t="n">
        <v>197.77</v>
      </c>
      <c r="R1398" t="n">
        <v>29.83</v>
      </c>
      <c r="S1398" t="n">
        <v>25.4</v>
      </c>
      <c r="T1398" t="n">
        <v>1384.61</v>
      </c>
      <c r="U1398" t="n">
        <v>0.85</v>
      </c>
      <c r="V1398" t="n">
        <v>0.89</v>
      </c>
      <c r="W1398" t="n">
        <v>2.95</v>
      </c>
      <c r="X1398" t="n">
        <v>0.08</v>
      </c>
      <c r="Y1398" t="n">
        <v>1</v>
      </c>
      <c r="Z1398" t="n">
        <v>10</v>
      </c>
    </row>
    <row r="1399">
      <c r="A1399" t="n">
        <v>72</v>
      </c>
      <c r="B1399" t="n">
        <v>60</v>
      </c>
      <c r="C1399" t="inlineStr">
        <is>
          <t xml:space="preserve">CONCLUIDO	</t>
        </is>
      </c>
      <c r="D1399" t="n">
        <v>7.8556</v>
      </c>
      <c r="E1399" t="n">
        <v>12.73</v>
      </c>
      <c r="F1399" t="n">
        <v>10.47</v>
      </c>
      <c r="G1399" t="n">
        <v>125.64</v>
      </c>
      <c r="H1399" t="n">
        <v>2.26</v>
      </c>
      <c r="I1399" t="n">
        <v>5</v>
      </c>
      <c r="J1399" t="n">
        <v>148.91</v>
      </c>
      <c r="K1399" t="n">
        <v>45</v>
      </c>
      <c r="L1399" t="n">
        <v>19</v>
      </c>
      <c r="M1399" t="n">
        <v>2</v>
      </c>
      <c r="N1399" t="n">
        <v>24.92</v>
      </c>
      <c r="O1399" t="n">
        <v>18599.92</v>
      </c>
      <c r="P1399" t="n">
        <v>94.52</v>
      </c>
      <c r="Q1399" t="n">
        <v>197.78</v>
      </c>
      <c r="R1399" t="n">
        <v>29.82</v>
      </c>
      <c r="S1399" t="n">
        <v>25.4</v>
      </c>
      <c r="T1399" t="n">
        <v>1383.11</v>
      </c>
      <c r="U1399" t="n">
        <v>0.85</v>
      </c>
      <c r="V1399" t="n">
        <v>0.89</v>
      </c>
      <c r="W1399" t="n">
        <v>2.95</v>
      </c>
      <c r="X1399" t="n">
        <v>0.08</v>
      </c>
      <c r="Y1399" t="n">
        <v>1</v>
      </c>
      <c r="Z1399" t="n">
        <v>10</v>
      </c>
    </row>
    <row r="1400">
      <c r="A1400" t="n">
        <v>73</v>
      </c>
      <c r="B1400" t="n">
        <v>60</v>
      </c>
      <c r="C1400" t="inlineStr">
        <is>
          <t xml:space="preserve">CONCLUIDO	</t>
        </is>
      </c>
      <c r="D1400" t="n">
        <v>7.8575</v>
      </c>
      <c r="E1400" t="n">
        <v>12.73</v>
      </c>
      <c r="F1400" t="n">
        <v>10.47</v>
      </c>
      <c r="G1400" t="n">
        <v>125.6</v>
      </c>
      <c r="H1400" t="n">
        <v>2.28</v>
      </c>
      <c r="I1400" t="n">
        <v>5</v>
      </c>
      <c r="J1400" t="n">
        <v>149.26</v>
      </c>
      <c r="K1400" t="n">
        <v>45</v>
      </c>
      <c r="L1400" t="n">
        <v>19.25</v>
      </c>
      <c r="M1400" t="n">
        <v>2</v>
      </c>
      <c r="N1400" t="n">
        <v>25.01</v>
      </c>
      <c r="O1400" t="n">
        <v>18642.66</v>
      </c>
      <c r="P1400" t="n">
        <v>94.34</v>
      </c>
      <c r="Q1400" t="n">
        <v>197.78</v>
      </c>
      <c r="R1400" t="n">
        <v>29.74</v>
      </c>
      <c r="S1400" t="n">
        <v>25.4</v>
      </c>
      <c r="T1400" t="n">
        <v>1341.17</v>
      </c>
      <c r="U1400" t="n">
        <v>0.85</v>
      </c>
      <c r="V1400" t="n">
        <v>0.89</v>
      </c>
      <c r="W1400" t="n">
        <v>2.95</v>
      </c>
      <c r="X1400" t="n">
        <v>0.08</v>
      </c>
      <c r="Y1400" t="n">
        <v>1</v>
      </c>
      <c r="Z1400" t="n">
        <v>10</v>
      </c>
    </row>
    <row r="1401">
      <c r="A1401" t="n">
        <v>74</v>
      </c>
      <c r="B1401" t="n">
        <v>60</v>
      </c>
      <c r="C1401" t="inlineStr">
        <is>
          <t xml:space="preserve">CONCLUIDO	</t>
        </is>
      </c>
      <c r="D1401" t="n">
        <v>7.8585</v>
      </c>
      <c r="E1401" t="n">
        <v>12.72</v>
      </c>
      <c r="F1401" t="n">
        <v>10.46</v>
      </c>
      <c r="G1401" t="n">
        <v>125.58</v>
      </c>
      <c r="H1401" t="n">
        <v>2.31</v>
      </c>
      <c r="I1401" t="n">
        <v>5</v>
      </c>
      <c r="J1401" t="n">
        <v>149.61</v>
      </c>
      <c r="K1401" t="n">
        <v>45</v>
      </c>
      <c r="L1401" t="n">
        <v>19.5</v>
      </c>
      <c r="M1401" t="n">
        <v>2</v>
      </c>
      <c r="N1401" t="n">
        <v>25.11</v>
      </c>
      <c r="O1401" t="n">
        <v>18685.44</v>
      </c>
      <c r="P1401" t="n">
        <v>94.17</v>
      </c>
      <c r="Q1401" t="n">
        <v>197.78</v>
      </c>
      <c r="R1401" t="n">
        <v>29.67</v>
      </c>
      <c r="S1401" t="n">
        <v>25.4</v>
      </c>
      <c r="T1401" t="n">
        <v>1307.76</v>
      </c>
      <c r="U1401" t="n">
        <v>0.86</v>
      </c>
      <c r="V1401" t="n">
        <v>0.89</v>
      </c>
      <c r="W1401" t="n">
        <v>2.95</v>
      </c>
      <c r="X1401" t="n">
        <v>0.07000000000000001</v>
      </c>
      <c r="Y1401" t="n">
        <v>1</v>
      </c>
      <c r="Z1401" t="n">
        <v>10</v>
      </c>
    </row>
    <row r="1402">
      <c r="A1402" t="n">
        <v>75</v>
      </c>
      <c r="B1402" t="n">
        <v>60</v>
      </c>
      <c r="C1402" t="inlineStr">
        <is>
          <t xml:space="preserve">CONCLUIDO	</t>
        </is>
      </c>
      <c r="D1402" t="n">
        <v>7.8558</v>
      </c>
      <c r="E1402" t="n">
        <v>12.73</v>
      </c>
      <c r="F1402" t="n">
        <v>10.47</v>
      </c>
      <c r="G1402" t="n">
        <v>125.63</v>
      </c>
      <c r="H1402" t="n">
        <v>2.33</v>
      </c>
      <c r="I1402" t="n">
        <v>5</v>
      </c>
      <c r="J1402" t="n">
        <v>149.95</v>
      </c>
      <c r="K1402" t="n">
        <v>45</v>
      </c>
      <c r="L1402" t="n">
        <v>19.75</v>
      </c>
      <c r="M1402" t="n">
        <v>2</v>
      </c>
      <c r="N1402" t="n">
        <v>25.21</v>
      </c>
      <c r="O1402" t="n">
        <v>18728.26</v>
      </c>
      <c r="P1402" t="n">
        <v>93.95999999999999</v>
      </c>
      <c r="Q1402" t="n">
        <v>197.78</v>
      </c>
      <c r="R1402" t="n">
        <v>29.87</v>
      </c>
      <c r="S1402" t="n">
        <v>25.4</v>
      </c>
      <c r="T1402" t="n">
        <v>1406.45</v>
      </c>
      <c r="U1402" t="n">
        <v>0.85</v>
      </c>
      <c r="V1402" t="n">
        <v>0.89</v>
      </c>
      <c r="W1402" t="n">
        <v>2.95</v>
      </c>
      <c r="X1402" t="n">
        <v>0.08</v>
      </c>
      <c r="Y1402" t="n">
        <v>1</v>
      </c>
      <c r="Z1402" t="n">
        <v>10</v>
      </c>
    </row>
    <row r="1403">
      <c r="A1403" t="n">
        <v>76</v>
      </c>
      <c r="B1403" t="n">
        <v>60</v>
      </c>
      <c r="C1403" t="inlineStr">
        <is>
          <t xml:space="preserve">CONCLUIDO	</t>
        </is>
      </c>
      <c r="D1403" t="n">
        <v>7.8549</v>
      </c>
      <c r="E1403" t="n">
        <v>12.73</v>
      </c>
      <c r="F1403" t="n">
        <v>10.47</v>
      </c>
      <c r="G1403" t="n">
        <v>125.65</v>
      </c>
      <c r="H1403" t="n">
        <v>2.36</v>
      </c>
      <c r="I1403" t="n">
        <v>5</v>
      </c>
      <c r="J1403" t="n">
        <v>150.3</v>
      </c>
      <c r="K1403" t="n">
        <v>45</v>
      </c>
      <c r="L1403" t="n">
        <v>20</v>
      </c>
      <c r="M1403" t="n">
        <v>2</v>
      </c>
      <c r="N1403" t="n">
        <v>25.3</v>
      </c>
      <c r="O1403" t="n">
        <v>18771.1</v>
      </c>
      <c r="P1403" t="n">
        <v>93.8</v>
      </c>
      <c r="Q1403" t="n">
        <v>197.81</v>
      </c>
      <c r="R1403" t="n">
        <v>29.83</v>
      </c>
      <c r="S1403" t="n">
        <v>25.4</v>
      </c>
      <c r="T1403" t="n">
        <v>1385.29</v>
      </c>
      <c r="U1403" t="n">
        <v>0.85</v>
      </c>
      <c r="V1403" t="n">
        <v>0.89</v>
      </c>
      <c r="W1403" t="n">
        <v>2.95</v>
      </c>
      <c r="X1403" t="n">
        <v>0.08</v>
      </c>
      <c r="Y1403" t="n">
        <v>1</v>
      </c>
      <c r="Z1403" t="n">
        <v>10</v>
      </c>
    </row>
    <row r="1404">
      <c r="A1404" t="n">
        <v>77</v>
      </c>
      <c r="B1404" t="n">
        <v>60</v>
      </c>
      <c r="C1404" t="inlineStr">
        <is>
          <t xml:space="preserve">CONCLUIDO	</t>
        </is>
      </c>
      <c r="D1404" t="n">
        <v>7.8532</v>
      </c>
      <c r="E1404" t="n">
        <v>12.73</v>
      </c>
      <c r="F1404" t="n">
        <v>10.47</v>
      </c>
      <c r="G1404" t="n">
        <v>125.68</v>
      </c>
      <c r="H1404" t="n">
        <v>2.38</v>
      </c>
      <c r="I1404" t="n">
        <v>5</v>
      </c>
      <c r="J1404" t="n">
        <v>150.65</v>
      </c>
      <c r="K1404" t="n">
        <v>45</v>
      </c>
      <c r="L1404" t="n">
        <v>20.25</v>
      </c>
      <c r="M1404" t="n">
        <v>0</v>
      </c>
      <c r="N1404" t="n">
        <v>25.4</v>
      </c>
      <c r="O1404" t="n">
        <v>18813.98</v>
      </c>
      <c r="P1404" t="n">
        <v>93.92</v>
      </c>
      <c r="Q1404" t="n">
        <v>197.78</v>
      </c>
      <c r="R1404" t="n">
        <v>29.82</v>
      </c>
      <c r="S1404" t="n">
        <v>25.4</v>
      </c>
      <c r="T1404" t="n">
        <v>1381.23</v>
      </c>
      <c r="U1404" t="n">
        <v>0.85</v>
      </c>
      <c r="V1404" t="n">
        <v>0.89</v>
      </c>
      <c r="W1404" t="n">
        <v>2.95</v>
      </c>
      <c r="X1404" t="n">
        <v>0.08</v>
      </c>
      <c r="Y1404" t="n">
        <v>1</v>
      </c>
      <c r="Z1404" t="n">
        <v>10</v>
      </c>
    </row>
    <row r="1405">
      <c r="A1405" t="n">
        <v>0</v>
      </c>
      <c r="B1405" t="n">
        <v>135</v>
      </c>
      <c r="C1405" t="inlineStr">
        <is>
          <t xml:space="preserve">CONCLUIDO	</t>
        </is>
      </c>
      <c r="D1405" t="n">
        <v>3.9306</v>
      </c>
      <c r="E1405" t="n">
        <v>25.44</v>
      </c>
      <c r="F1405" t="n">
        <v>13.94</v>
      </c>
      <c r="G1405" t="n">
        <v>4.89</v>
      </c>
      <c r="H1405" t="n">
        <v>0.07000000000000001</v>
      </c>
      <c r="I1405" t="n">
        <v>171</v>
      </c>
      <c r="J1405" t="n">
        <v>263.32</v>
      </c>
      <c r="K1405" t="n">
        <v>59.89</v>
      </c>
      <c r="L1405" t="n">
        <v>1</v>
      </c>
      <c r="M1405" t="n">
        <v>169</v>
      </c>
      <c r="N1405" t="n">
        <v>67.43000000000001</v>
      </c>
      <c r="O1405" t="n">
        <v>32710.1</v>
      </c>
      <c r="P1405" t="n">
        <v>237.48</v>
      </c>
      <c r="Q1405" t="n">
        <v>198.29</v>
      </c>
      <c r="R1405" t="n">
        <v>137.41</v>
      </c>
      <c r="S1405" t="n">
        <v>25.4</v>
      </c>
      <c r="T1405" t="n">
        <v>54344.37</v>
      </c>
      <c r="U1405" t="n">
        <v>0.18</v>
      </c>
      <c r="V1405" t="n">
        <v>0.67</v>
      </c>
      <c r="W1405" t="n">
        <v>3.23</v>
      </c>
      <c r="X1405" t="n">
        <v>3.54</v>
      </c>
      <c r="Y1405" t="n">
        <v>1</v>
      </c>
      <c r="Z1405" t="n">
        <v>10</v>
      </c>
    </row>
    <row r="1406">
      <c r="A1406" t="n">
        <v>1</v>
      </c>
      <c r="B1406" t="n">
        <v>135</v>
      </c>
      <c r="C1406" t="inlineStr">
        <is>
          <t xml:space="preserve">CONCLUIDO	</t>
        </is>
      </c>
      <c r="D1406" t="n">
        <v>4.4771</v>
      </c>
      <c r="E1406" t="n">
        <v>22.34</v>
      </c>
      <c r="F1406" t="n">
        <v>13.01</v>
      </c>
      <c r="G1406" t="n">
        <v>6.1</v>
      </c>
      <c r="H1406" t="n">
        <v>0.08</v>
      </c>
      <c r="I1406" t="n">
        <v>128</v>
      </c>
      <c r="J1406" t="n">
        <v>263.79</v>
      </c>
      <c r="K1406" t="n">
        <v>59.89</v>
      </c>
      <c r="L1406" t="n">
        <v>1.25</v>
      </c>
      <c r="M1406" t="n">
        <v>126</v>
      </c>
      <c r="N1406" t="n">
        <v>67.65000000000001</v>
      </c>
      <c r="O1406" t="n">
        <v>32767.75</v>
      </c>
      <c r="P1406" t="n">
        <v>221.63</v>
      </c>
      <c r="Q1406" t="n">
        <v>198.07</v>
      </c>
      <c r="R1406" t="n">
        <v>108.75</v>
      </c>
      <c r="S1406" t="n">
        <v>25.4</v>
      </c>
      <c r="T1406" t="n">
        <v>40230.82</v>
      </c>
      <c r="U1406" t="n">
        <v>0.23</v>
      </c>
      <c r="V1406" t="n">
        <v>0.72</v>
      </c>
      <c r="W1406" t="n">
        <v>3.15</v>
      </c>
      <c r="X1406" t="n">
        <v>2.61</v>
      </c>
      <c r="Y1406" t="n">
        <v>1</v>
      </c>
      <c r="Z1406" t="n">
        <v>10</v>
      </c>
    </row>
    <row r="1407">
      <c r="A1407" t="n">
        <v>2</v>
      </c>
      <c r="B1407" t="n">
        <v>135</v>
      </c>
      <c r="C1407" t="inlineStr">
        <is>
          <t xml:space="preserve">CONCLUIDO	</t>
        </is>
      </c>
      <c r="D1407" t="n">
        <v>4.8693</v>
      </c>
      <c r="E1407" t="n">
        <v>20.54</v>
      </c>
      <c r="F1407" t="n">
        <v>12.48</v>
      </c>
      <c r="G1407" t="n">
        <v>7.27</v>
      </c>
      <c r="H1407" t="n">
        <v>0.1</v>
      </c>
      <c r="I1407" t="n">
        <v>103</v>
      </c>
      <c r="J1407" t="n">
        <v>264.25</v>
      </c>
      <c r="K1407" t="n">
        <v>59.89</v>
      </c>
      <c r="L1407" t="n">
        <v>1.5</v>
      </c>
      <c r="M1407" t="n">
        <v>101</v>
      </c>
      <c r="N1407" t="n">
        <v>67.87</v>
      </c>
      <c r="O1407" t="n">
        <v>32825.49</v>
      </c>
      <c r="P1407" t="n">
        <v>212.53</v>
      </c>
      <c r="Q1407" t="n">
        <v>198.04</v>
      </c>
      <c r="R1407" t="n">
        <v>92.48999999999999</v>
      </c>
      <c r="S1407" t="n">
        <v>25.4</v>
      </c>
      <c r="T1407" t="n">
        <v>32225.29</v>
      </c>
      <c r="U1407" t="n">
        <v>0.27</v>
      </c>
      <c r="V1407" t="n">
        <v>0.75</v>
      </c>
      <c r="W1407" t="n">
        <v>3.1</v>
      </c>
      <c r="X1407" t="n">
        <v>2.08</v>
      </c>
      <c r="Y1407" t="n">
        <v>1</v>
      </c>
      <c r="Z1407" t="n">
        <v>10</v>
      </c>
    </row>
    <row r="1408">
      <c r="A1408" t="n">
        <v>3</v>
      </c>
      <c r="B1408" t="n">
        <v>135</v>
      </c>
      <c r="C1408" t="inlineStr">
        <is>
          <t xml:space="preserve">CONCLUIDO	</t>
        </is>
      </c>
      <c r="D1408" t="n">
        <v>5.1754</v>
      </c>
      <c r="E1408" t="n">
        <v>19.32</v>
      </c>
      <c r="F1408" t="n">
        <v>12.12</v>
      </c>
      <c r="G1408" t="n">
        <v>8.460000000000001</v>
      </c>
      <c r="H1408" t="n">
        <v>0.12</v>
      </c>
      <c r="I1408" t="n">
        <v>86</v>
      </c>
      <c r="J1408" t="n">
        <v>264.72</v>
      </c>
      <c r="K1408" t="n">
        <v>59.89</v>
      </c>
      <c r="L1408" t="n">
        <v>1.75</v>
      </c>
      <c r="M1408" t="n">
        <v>84</v>
      </c>
      <c r="N1408" t="n">
        <v>68.09</v>
      </c>
      <c r="O1408" t="n">
        <v>32883.31</v>
      </c>
      <c r="P1408" t="n">
        <v>206.47</v>
      </c>
      <c r="Q1408" t="n">
        <v>198.02</v>
      </c>
      <c r="R1408" t="n">
        <v>81.09999999999999</v>
      </c>
      <c r="S1408" t="n">
        <v>25.4</v>
      </c>
      <c r="T1408" t="n">
        <v>26614.38</v>
      </c>
      <c r="U1408" t="n">
        <v>0.31</v>
      </c>
      <c r="V1408" t="n">
        <v>0.77</v>
      </c>
      <c r="W1408" t="n">
        <v>3.08</v>
      </c>
      <c r="X1408" t="n">
        <v>1.73</v>
      </c>
      <c r="Y1408" t="n">
        <v>1</v>
      </c>
      <c r="Z1408" t="n">
        <v>10</v>
      </c>
    </row>
    <row r="1409">
      <c r="A1409" t="n">
        <v>4</v>
      </c>
      <c r="B1409" t="n">
        <v>135</v>
      </c>
      <c r="C1409" t="inlineStr">
        <is>
          <t xml:space="preserve">CONCLUIDO	</t>
        </is>
      </c>
      <c r="D1409" t="n">
        <v>5.4102</v>
      </c>
      <c r="E1409" t="n">
        <v>18.48</v>
      </c>
      <c r="F1409" t="n">
        <v>11.89</v>
      </c>
      <c r="G1409" t="n">
        <v>9.640000000000001</v>
      </c>
      <c r="H1409" t="n">
        <v>0.13</v>
      </c>
      <c r="I1409" t="n">
        <v>74</v>
      </c>
      <c r="J1409" t="n">
        <v>265.19</v>
      </c>
      <c r="K1409" t="n">
        <v>59.89</v>
      </c>
      <c r="L1409" t="n">
        <v>2</v>
      </c>
      <c r="M1409" t="n">
        <v>72</v>
      </c>
      <c r="N1409" t="n">
        <v>68.31</v>
      </c>
      <c r="O1409" t="n">
        <v>32941.21</v>
      </c>
      <c r="P1409" t="n">
        <v>202.54</v>
      </c>
      <c r="Q1409" t="n">
        <v>197.81</v>
      </c>
      <c r="R1409" t="n">
        <v>73.98</v>
      </c>
      <c r="S1409" t="n">
        <v>25.4</v>
      </c>
      <c r="T1409" t="n">
        <v>23116.44</v>
      </c>
      <c r="U1409" t="n">
        <v>0.34</v>
      </c>
      <c r="V1409" t="n">
        <v>0.78</v>
      </c>
      <c r="W1409" t="n">
        <v>3.06</v>
      </c>
      <c r="X1409" t="n">
        <v>1.5</v>
      </c>
      <c r="Y1409" t="n">
        <v>1</v>
      </c>
      <c r="Z1409" t="n">
        <v>10</v>
      </c>
    </row>
    <row r="1410">
      <c r="A1410" t="n">
        <v>5</v>
      </c>
      <c r="B1410" t="n">
        <v>135</v>
      </c>
      <c r="C1410" t="inlineStr">
        <is>
          <t xml:space="preserve">CONCLUIDO	</t>
        </is>
      </c>
      <c r="D1410" t="n">
        <v>5.6125</v>
      </c>
      <c r="E1410" t="n">
        <v>17.82</v>
      </c>
      <c r="F1410" t="n">
        <v>11.68</v>
      </c>
      <c r="G1410" t="n">
        <v>10.78</v>
      </c>
      <c r="H1410" t="n">
        <v>0.15</v>
      </c>
      <c r="I1410" t="n">
        <v>65</v>
      </c>
      <c r="J1410" t="n">
        <v>265.66</v>
      </c>
      <c r="K1410" t="n">
        <v>59.89</v>
      </c>
      <c r="L1410" t="n">
        <v>2.25</v>
      </c>
      <c r="M1410" t="n">
        <v>63</v>
      </c>
      <c r="N1410" t="n">
        <v>68.53</v>
      </c>
      <c r="O1410" t="n">
        <v>32999.19</v>
      </c>
      <c r="P1410" t="n">
        <v>198.89</v>
      </c>
      <c r="Q1410" t="n">
        <v>197.86</v>
      </c>
      <c r="R1410" t="n">
        <v>67.56</v>
      </c>
      <c r="S1410" t="n">
        <v>25.4</v>
      </c>
      <c r="T1410" t="n">
        <v>19948.99</v>
      </c>
      <c r="U1410" t="n">
        <v>0.38</v>
      </c>
      <c r="V1410" t="n">
        <v>0.8</v>
      </c>
      <c r="W1410" t="n">
        <v>3.04</v>
      </c>
      <c r="X1410" t="n">
        <v>1.28</v>
      </c>
      <c r="Y1410" t="n">
        <v>1</v>
      </c>
      <c r="Z1410" t="n">
        <v>10</v>
      </c>
    </row>
    <row r="1411">
      <c r="A1411" t="n">
        <v>6</v>
      </c>
      <c r="B1411" t="n">
        <v>135</v>
      </c>
      <c r="C1411" t="inlineStr">
        <is>
          <t xml:space="preserve">CONCLUIDO	</t>
        </is>
      </c>
      <c r="D1411" t="n">
        <v>5.7669</v>
      </c>
      <c r="E1411" t="n">
        <v>17.34</v>
      </c>
      <c r="F1411" t="n">
        <v>11.55</v>
      </c>
      <c r="G1411" t="n">
        <v>11.95</v>
      </c>
      <c r="H1411" t="n">
        <v>0.17</v>
      </c>
      <c r="I1411" t="n">
        <v>58</v>
      </c>
      <c r="J1411" t="n">
        <v>266.13</v>
      </c>
      <c r="K1411" t="n">
        <v>59.89</v>
      </c>
      <c r="L1411" t="n">
        <v>2.5</v>
      </c>
      <c r="M1411" t="n">
        <v>56</v>
      </c>
      <c r="N1411" t="n">
        <v>68.75</v>
      </c>
      <c r="O1411" t="n">
        <v>33057.26</v>
      </c>
      <c r="P1411" t="n">
        <v>196.78</v>
      </c>
      <c r="Q1411" t="n">
        <v>197.95</v>
      </c>
      <c r="R1411" t="n">
        <v>63.5</v>
      </c>
      <c r="S1411" t="n">
        <v>25.4</v>
      </c>
      <c r="T1411" t="n">
        <v>17957.44</v>
      </c>
      <c r="U1411" t="n">
        <v>0.4</v>
      </c>
      <c r="V1411" t="n">
        <v>0.8100000000000001</v>
      </c>
      <c r="W1411" t="n">
        <v>3.04</v>
      </c>
      <c r="X1411" t="n">
        <v>1.16</v>
      </c>
      <c r="Y1411" t="n">
        <v>1</v>
      </c>
      <c r="Z1411" t="n">
        <v>10</v>
      </c>
    </row>
    <row r="1412">
      <c r="A1412" t="n">
        <v>7</v>
      </c>
      <c r="B1412" t="n">
        <v>135</v>
      </c>
      <c r="C1412" t="inlineStr">
        <is>
          <t xml:space="preserve">CONCLUIDO	</t>
        </is>
      </c>
      <c r="D1412" t="n">
        <v>5.9153</v>
      </c>
      <c r="E1412" t="n">
        <v>16.91</v>
      </c>
      <c r="F1412" t="n">
        <v>11.42</v>
      </c>
      <c r="G1412" t="n">
        <v>13.18</v>
      </c>
      <c r="H1412" t="n">
        <v>0.18</v>
      </c>
      <c r="I1412" t="n">
        <v>52</v>
      </c>
      <c r="J1412" t="n">
        <v>266.6</v>
      </c>
      <c r="K1412" t="n">
        <v>59.89</v>
      </c>
      <c r="L1412" t="n">
        <v>2.75</v>
      </c>
      <c r="M1412" t="n">
        <v>50</v>
      </c>
      <c r="N1412" t="n">
        <v>68.97</v>
      </c>
      <c r="O1412" t="n">
        <v>33115.41</v>
      </c>
      <c r="P1412" t="n">
        <v>194.49</v>
      </c>
      <c r="Q1412" t="n">
        <v>197.81</v>
      </c>
      <c r="R1412" t="n">
        <v>59.68</v>
      </c>
      <c r="S1412" t="n">
        <v>25.4</v>
      </c>
      <c r="T1412" t="n">
        <v>16075.28</v>
      </c>
      <c r="U1412" t="n">
        <v>0.43</v>
      </c>
      <c r="V1412" t="n">
        <v>0.8100000000000001</v>
      </c>
      <c r="W1412" t="n">
        <v>3.02</v>
      </c>
      <c r="X1412" t="n">
        <v>1.03</v>
      </c>
      <c r="Y1412" t="n">
        <v>1</v>
      </c>
      <c r="Z1412" t="n">
        <v>10</v>
      </c>
    </row>
    <row r="1413">
      <c r="A1413" t="n">
        <v>8</v>
      </c>
      <c r="B1413" t="n">
        <v>135</v>
      </c>
      <c r="C1413" t="inlineStr">
        <is>
          <t xml:space="preserve">CONCLUIDO	</t>
        </is>
      </c>
      <c r="D1413" t="n">
        <v>6.0426</v>
      </c>
      <c r="E1413" t="n">
        <v>16.55</v>
      </c>
      <c r="F1413" t="n">
        <v>11.32</v>
      </c>
      <c r="G1413" t="n">
        <v>14.45</v>
      </c>
      <c r="H1413" t="n">
        <v>0.2</v>
      </c>
      <c r="I1413" t="n">
        <v>47</v>
      </c>
      <c r="J1413" t="n">
        <v>267.08</v>
      </c>
      <c r="K1413" t="n">
        <v>59.89</v>
      </c>
      <c r="L1413" t="n">
        <v>3</v>
      </c>
      <c r="M1413" t="n">
        <v>45</v>
      </c>
      <c r="N1413" t="n">
        <v>69.19</v>
      </c>
      <c r="O1413" t="n">
        <v>33173.65</v>
      </c>
      <c r="P1413" t="n">
        <v>192.73</v>
      </c>
      <c r="Q1413" t="n">
        <v>197.91</v>
      </c>
      <c r="R1413" t="n">
        <v>56.31</v>
      </c>
      <c r="S1413" t="n">
        <v>25.4</v>
      </c>
      <c r="T1413" t="n">
        <v>14418.27</v>
      </c>
      <c r="U1413" t="n">
        <v>0.45</v>
      </c>
      <c r="V1413" t="n">
        <v>0.82</v>
      </c>
      <c r="W1413" t="n">
        <v>3.01</v>
      </c>
      <c r="X1413" t="n">
        <v>0.93</v>
      </c>
      <c r="Y1413" t="n">
        <v>1</v>
      </c>
      <c r="Z1413" t="n">
        <v>10</v>
      </c>
    </row>
    <row r="1414">
      <c r="A1414" t="n">
        <v>9</v>
      </c>
      <c r="B1414" t="n">
        <v>135</v>
      </c>
      <c r="C1414" t="inlineStr">
        <is>
          <t xml:space="preserve">CONCLUIDO	</t>
        </is>
      </c>
      <c r="D1414" t="n">
        <v>6.1211</v>
      </c>
      <c r="E1414" t="n">
        <v>16.34</v>
      </c>
      <c r="F1414" t="n">
        <v>11.26</v>
      </c>
      <c r="G1414" t="n">
        <v>15.35</v>
      </c>
      <c r="H1414" t="n">
        <v>0.22</v>
      </c>
      <c r="I1414" t="n">
        <v>44</v>
      </c>
      <c r="J1414" t="n">
        <v>267.55</v>
      </c>
      <c r="K1414" t="n">
        <v>59.89</v>
      </c>
      <c r="L1414" t="n">
        <v>3.25</v>
      </c>
      <c r="M1414" t="n">
        <v>42</v>
      </c>
      <c r="N1414" t="n">
        <v>69.41</v>
      </c>
      <c r="O1414" t="n">
        <v>33231.97</v>
      </c>
      <c r="P1414" t="n">
        <v>191.63</v>
      </c>
      <c r="Q1414" t="n">
        <v>197.92</v>
      </c>
      <c r="R1414" t="n">
        <v>54.06</v>
      </c>
      <c r="S1414" t="n">
        <v>25.4</v>
      </c>
      <c r="T1414" t="n">
        <v>13307.52</v>
      </c>
      <c r="U1414" t="n">
        <v>0.47</v>
      </c>
      <c r="V1414" t="n">
        <v>0.83</v>
      </c>
      <c r="W1414" t="n">
        <v>3.02</v>
      </c>
      <c r="X1414" t="n">
        <v>0.87</v>
      </c>
      <c r="Y1414" t="n">
        <v>1</v>
      </c>
      <c r="Z1414" t="n">
        <v>10</v>
      </c>
    </row>
    <row r="1415">
      <c r="A1415" t="n">
        <v>10</v>
      </c>
      <c r="B1415" t="n">
        <v>135</v>
      </c>
      <c r="C1415" t="inlineStr">
        <is>
          <t xml:space="preserve">CONCLUIDO	</t>
        </is>
      </c>
      <c r="D1415" t="n">
        <v>6.2272</v>
      </c>
      <c r="E1415" t="n">
        <v>16.06</v>
      </c>
      <c r="F1415" t="n">
        <v>11.18</v>
      </c>
      <c r="G1415" t="n">
        <v>16.77</v>
      </c>
      <c r="H1415" t="n">
        <v>0.23</v>
      </c>
      <c r="I1415" t="n">
        <v>40</v>
      </c>
      <c r="J1415" t="n">
        <v>268.02</v>
      </c>
      <c r="K1415" t="n">
        <v>59.89</v>
      </c>
      <c r="L1415" t="n">
        <v>3.5</v>
      </c>
      <c r="M1415" t="n">
        <v>38</v>
      </c>
      <c r="N1415" t="n">
        <v>69.64</v>
      </c>
      <c r="O1415" t="n">
        <v>33290.38</v>
      </c>
      <c r="P1415" t="n">
        <v>190.33</v>
      </c>
      <c r="Q1415" t="n">
        <v>197.85</v>
      </c>
      <c r="R1415" t="n">
        <v>52.04</v>
      </c>
      <c r="S1415" t="n">
        <v>25.4</v>
      </c>
      <c r="T1415" t="n">
        <v>12313.94</v>
      </c>
      <c r="U1415" t="n">
        <v>0.49</v>
      </c>
      <c r="V1415" t="n">
        <v>0.83</v>
      </c>
      <c r="W1415" t="n">
        <v>3</v>
      </c>
      <c r="X1415" t="n">
        <v>0.79</v>
      </c>
      <c r="Y1415" t="n">
        <v>1</v>
      </c>
      <c r="Z1415" t="n">
        <v>10</v>
      </c>
    </row>
    <row r="1416">
      <c r="A1416" t="n">
        <v>11</v>
      </c>
      <c r="B1416" t="n">
        <v>135</v>
      </c>
      <c r="C1416" t="inlineStr">
        <is>
          <t xml:space="preserve">CONCLUIDO	</t>
        </is>
      </c>
      <c r="D1416" t="n">
        <v>6.2795</v>
      </c>
      <c r="E1416" t="n">
        <v>15.92</v>
      </c>
      <c r="F1416" t="n">
        <v>11.15</v>
      </c>
      <c r="G1416" t="n">
        <v>17.61</v>
      </c>
      <c r="H1416" t="n">
        <v>0.25</v>
      </c>
      <c r="I1416" t="n">
        <v>38</v>
      </c>
      <c r="J1416" t="n">
        <v>268.5</v>
      </c>
      <c r="K1416" t="n">
        <v>59.89</v>
      </c>
      <c r="L1416" t="n">
        <v>3.75</v>
      </c>
      <c r="M1416" t="n">
        <v>36</v>
      </c>
      <c r="N1416" t="n">
        <v>69.86</v>
      </c>
      <c r="O1416" t="n">
        <v>33348.87</v>
      </c>
      <c r="P1416" t="n">
        <v>189.82</v>
      </c>
      <c r="Q1416" t="n">
        <v>197.84</v>
      </c>
      <c r="R1416" t="n">
        <v>50.86</v>
      </c>
      <c r="S1416" t="n">
        <v>25.4</v>
      </c>
      <c r="T1416" t="n">
        <v>11734.33</v>
      </c>
      <c r="U1416" t="n">
        <v>0.5</v>
      </c>
      <c r="V1416" t="n">
        <v>0.83</v>
      </c>
      <c r="W1416" t="n">
        <v>3.01</v>
      </c>
      <c r="X1416" t="n">
        <v>0.76</v>
      </c>
      <c r="Y1416" t="n">
        <v>1</v>
      </c>
      <c r="Z1416" t="n">
        <v>10</v>
      </c>
    </row>
    <row r="1417">
      <c r="A1417" t="n">
        <v>12</v>
      </c>
      <c r="B1417" t="n">
        <v>135</v>
      </c>
      <c r="C1417" t="inlineStr">
        <is>
          <t xml:space="preserve">CONCLUIDO	</t>
        </is>
      </c>
      <c r="D1417" t="n">
        <v>6.371</v>
      </c>
      <c r="E1417" t="n">
        <v>15.7</v>
      </c>
      <c r="F1417" t="n">
        <v>11.07</v>
      </c>
      <c r="G1417" t="n">
        <v>18.98</v>
      </c>
      <c r="H1417" t="n">
        <v>0.26</v>
      </c>
      <c r="I1417" t="n">
        <v>35</v>
      </c>
      <c r="J1417" t="n">
        <v>268.97</v>
      </c>
      <c r="K1417" t="n">
        <v>59.89</v>
      </c>
      <c r="L1417" t="n">
        <v>4</v>
      </c>
      <c r="M1417" t="n">
        <v>33</v>
      </c>
      <c r="N1417" t="n">
        <v>70.09</v>
      </c>
      <c r="O1417" t="n">
        <v>33407.45</v>
      </c>
      <c r="P1417" t="n">
        <v>188.44</v>
      </c>
      <c r="Q1417" t="n">
        <v>197.83</v>
      </c>
      <c r="R1417" t="n">
        <v>48.82</v>
      </c>
      <c r="S1417" t="n">
        <v>25.4</v>
      </c>
      <c r="T1417" t="n">
        <v>10730.45</v>
      </c>
      <c r="U1417" t="n">
        <v>0.52</v>
      </c>
      <c r="V1417" t="n">
        <v>0.84</v>
      </c>
      <c r="W1417" t="n">
        <v>2.99</v>
      </c>
      <c r="X1417" t="n">
        <v>0.68</v>
      </c>
      <c r="Y1417" t="n">
        <v>1</v>
      </c>
      <c r="Z1417" t="n">
        <v>10</v>
      </c>
    </row>
    <row r="1418">
      <c r="A1418" t="n">
        <v>13</v>
      </c>
      <c r="B1418" t="n">
        <v>135</v>
      </c>
      <c r="C1418" t="inlineStr">
        <is>
          <t xml:space="preserve">CONCLUIDO	</t>
        </is>
      </c>
      <c r="D1418" t="n">
        <v>6.4285</v>
      </c>
      <c r="E1418" t="n">
        <v>15.56</v>
      </c>
      <c r="F1418" t="n">
        <v>11.03</v>
      </c>
      <c r="G1418" t="n">
        <v>20.06</v>
      </c>
      <c r="H1418" t="n">
        <v>0.28</v>
      </c>
      <c r="I1418" t="n">
        <v>33</v>
      </c>
      <c r="J1418" t="n">
        <v>269.45</v>
      </c>
      <c r="K1418" t="n">
        <v>59.89</v>
      </c>
      <c r="L1418" t="n">
        <v>4.25</v>
      </c>
      <c r="M1418" t="n">
        <v>31</v>
      </c>
      <c r="N1418" t="n">
        <v>70.31</v>
      </c>
      <c r="O1418" t="n">
        <v>33466.11</v>
      </c>
      <c r="P1418" t="n">
        <v>187.75</v>
      </c>
      <c r="Q1418" t="n">
        <v>197.86</v>
      </c>
      <c r="R1418" t="n">
        <v>47.45</v>
      </c>
      <c r="S1418" t="n">
        <v>25.4</v>
      </c>
      <c r="T1418" t="n">
        <v>10055.4</v>
      </c>
      <c r="U1418" t="n">
        <v>0.54</v>
      </c>
      <c r="V1418" t="n">
        <v>0.84</v>
      </c>
      <c r="W1418" t="n">
        <v>2.99</v>
      </c>
      <c r="X1418" t="n">
        <v>0.64</v>
      </c>
      <c r="Y1418" t="n">
        <v>1</v>
      </c>
      <c r="Z1418" t="n">
        <v>10</v>
      </c>
    </row>
    <row r="1419">
      <c r="A1419" t="n">
        <v>14</v>
      </c>
      <c r="B1419" t="n">
        <v>135</v>
      </c>
      <c r="C1419" t="inlineStr">
        <is>
          <t xml:space="preserve">CONCLUIDO	</t>
        </is>
      </c>
      <c r="D1419" t="n">
        <v>6.492</v>
      </c>
      <c r="E1419" t="n">
        <v>15.4</v>
      </c>
      <c r="F1419" t="n">
        <v>10.98</v>
      </c>
      <c r="G1419" t="n">
        <v>21.26</v>
      </c>
      <c r="H1419" t="n">
        <v>0.3</v>
      </c>
      <c r="I1419" t="n">
        <v>31</v>
      </c>
      <c r="J1419" t="n">
        <v>269.92</v>
      </c>
      <c r="K1419" t="n">
        <v>59.89</v>
      </c>
      <c r="L1419" t="n">
        <v>4.5</v>
      </c>
      <c r="M1419" t="n">
        <v>29</v>
      </c>
      <c r="N1419" t="n">
        <v>70.54000000000001</v>
      </c>
      <c r="O1419" t="n">
        <v>33524.86</v>
      </c>
      <c r="P1419" t="n">
        <v>186.88</v>
      </c>
      <c r="Q1419" t="n">
        <v>197.82</v>
      </c>
      <c r="R1419" t="n">
        <v>45.53</v>
      </c>
      <c r="S1419" t="n">
        <v>25.4</v>
      </c>
      <c r="T1419" t="n">
        <v>9105.23</v>
      </c>
      <c r="U1419" t="n">
        <v>0.5600000000000001</v>
      </c>
      <c r="V1419" t="n">
        <v>0.85</v>
      </c>
      <c r="W1419" t="n">
        <v>2.99</v>
      </c>
      <c r="X1419" t="n">
        <v>0.59</v>
      </c>
      <c r="Y1419" t="n">
        <v>1</v>
      </c>
      <c r="Z1419" t="n">
        <v>10</v>
      </c>
    </row>
    <row r="1420">
      <c r="A1420" t="n">
        <v>15</v>
      </c>
      <c r="B1420" t="n">
        <v>135</v>
      </c>
      <c r="C1420" t="inlineStr">
        <is>
          <t xml:space="preserve">CONCLUIDO	</t>
        </is>
      </c>
      <c r="D1420" t="n">
        <v>6.5174</v>
      </c>
      <c r="E1420" t="n">
        <v>15.34</v>
      </c>
      <c r="F1420" t="n">
        <v>10.97</v>
      </c>
      <c r="G1420" t="n">
        <v>21.95</v>
      </c>
      <c r="H1420" t="n">
        <v>0.31</v>
      </c>
      <c r="I1420" t="n">
        <v>30</v>
      </c>
      <c r="J1420" t="n">
        <v>270.4</v>
      </c>
      <c r="K1420" t="n">
        <v>59.89</v>
      </c>
      <c r="L1420" t="n">
        <v>4.75</v>
      </c>
      <c r="M1420" t="n">
        <v>28</v>
      </c>
      <c r="N1420" t="n">
        <v>70.76000000000001</v>
      </c>
      <c r="O1420" t="n">
        <v>33583.7</v>
      </c>
      <c r="P1420" t="n">
        <v>186.65</v>
      </c>
      <c r="Q1420" t="n">
        <v>197.87</v>
      </c>
      <c r="R1420" t="n">
        <v>45.16</v>
      </c>
      <c r="S1420" t="n">
        <v>25.4</v>
      </c>
      <c r="T1420" t="n">
        <v>8927.66</v>
      </c>
      <c r="U1420" t="n">
        <v>0.5600000000000001</v>
      </c>
      <c r="V1420" t="n">
        <v>0.85</v>
      </c>
      <c r="W1420" t="n">
        <v>3</v>
      </c>
      <c r="X1420" t="n">
        <v>0.58</v>
      </c>
      <c r="Y1420" t="n">
        <v>1</v>
      </c>
      <c r="Z1420" t="n">
        <v>10</v>
      </c>
    </row>
    <row r="1421">
      <c r="A1421" t="n">
        <v>16</v>
      </c>
      <c r="B1421" t="n">
        <v>135</v>
      </c>
      <c r="C1421" t="inlineStr">
        <is>
          <t xml:space="preserve">CONCLUIDO	</t>
        </is>
      </c>
      <c r="D1421" t="n">
        <v>6.5761</v>
      </c>
      <c r="E1421" t="n">
        <v>15.21</v>
      </c>
      <c r="F1421" t="n">
        <v>10.94</v>
      </c>
      <c r="G1421" t="n">
        <v>23.44</v>
      </c>
      <c r="H1421" t="n">
        <v>0.33</v>
      </c>
      <c r="I1421" t="n">
        <v>28</v>
      </c>
      <c r="J1421" t="n">
        <v>270.88</v>
      </c>
      <c r="K1421" t="n">
        <v>59.89</v>
      </c>
      <c r="L1421" t="n">
        <v>5</v>
      </c>
      <c r="M1421" t="n">
        <v>26</v>
      </c>
      <c r="N1421" t="n">
        <v>70.98999999999999</v>
      </c>
      <c r="O1421" t="n">
        <v>33642.62</v>
      </c>
      <c r="P1421" t="n">
        <v>186.06</v>
      </c>
      <c r="Q1421" t="n">
        <v>197.8</v>
      </c>
      <c r="R1421" t="n">
        <v>44.41</v>
      </c>
      <c r="S1421" t="n">
        <v>25.4</v>
      </c>
      <c r="T1421" t="n">
        <v>8558.870000000001</v>
      </c>
      <c r="U1421" t="n">
        <v>0.57</v>
      </c>
      <c r="V1421" t="n">
        <v>0.85</v>
      </c>
      <c r="W1421" t="n">
        <v>2.98</v>
      </c>
      <c r="X1421" t="n">
        <v>0.55</v>
      </c>
      <c r="Y1421" t="n">
        <v>1</v>
      </c>
      <c r="Z1421" t="n">
        <v>10</v>
      </c>
    </row>
    <row r="1422">
      <c r="A1422" t="n">
        <v>17</v>
      </c>
      <c r="B1422" t="n">
        <v>135</v>
      </c>
      <c r="C1422" t="inlineStr">
        <is>
          <t xml:space="preserve">CONCLUIDO	</t>
        </is>
      </c>
      <c r="D1422" t="n">
        <v>6.6102</v>
      </c>
      <c r="E1422" t="n">
        <v>15.13</v>
      </c>
      <c r="F1422" t="n">
        <v>10.91</v>
      </c>
      <c r="G1422" t="n">
        <v>24.24</v>
      </c>
      <c r="H1422" t="n">
        <v>0.34</v>
      </c>
      <c r="I1422" t="n">
        <v>27</v>
      </c>
      <c r="J1422" t="n">
        <v>271.36</v>
      </c>
      <c r="K1422" t="n">
        <v>59.89</v>
      </c>
      <c r="L1422" t="n">
        <v>5.25</v>
      </c>
      <c r="M1422" t="n">
        <v>25</v>
      </c>
      <c r="N1422" t="n">
        <v>71.22</v>
      </c>
      <c r="O1422" t="n">
        <v>33701.64</v>
      </c>
      <c r="P1422" t="n">
        <v>185.51</v>
      </c>
      <c r="Q1422" t="n">
        <v>197.82</v>
      </c>
      <c r="R1422" t="n">
        <v>43.69</v>
      </c>
      <c r="S1422" t="n">
        <v>25.4</v>
      </c>
      <c r="T1422" t="n">
        <v>8206.08</v>
      </c>
      <c r="U1422" t="n">
        <v>0.58</v>
      </c>
      <c r="V1422" t="n">
        <v>0.85</v>
      </c>
      <c r="W1422" t="n">
        <v>2.98</v>
      </c>
      <c r="X1422" t="n">
        <v>0.52</v>
      </c>
      <c r="Y1422" t="n">
        <v>1</v>
      </c>
      <c r="Z1422" t="n">
        <v>10</v>
      </c>
    </row>
    <row r="1423">
      <c r="A1423" t="n">
        <v>18</v>
      </c>
      <c r="B1423" t="n">
        <v>135</v>
      </c>
      <c r="C1423" t="inlineStr">
        <is>
          <t xml:space="preserve">CONCLUIDO	</t>
        </is>
      </c>
      <c r="D1423" t="n">
        <v>6.6401</v>
      </c>
      <c r="E1423" t="n">
        <v>15.06</v>
      </c>
      <c r="F1423" t="n">
        <v>10.89</v>
      </c>
      <c r="G1423" t="n">
        <v>25.14</v>
      </c>
      <c r="H1423" t="n">
        <v>0.36</v>
      </c>
      <c r="I1423" t="n">
        <v>26</v>
      </c>
      <c r="J1423" t="n">
        <v>271.84</v>
      </c>
      <c r="K1423" t="n">
        <v>59.89</v>
      </c>
      <c r="L1423" t="n">
        <v>5.5</v>
      </c>
      <c r="M1423" t="n">
        <v>24</v>
      </c>
      <c r="N1423" t="n">
        <v>71.45</v>
      </c>
      <c r="O1423" t="n">
        <v>33760.74</v>
      </c>
      <c r="P1423" t="n">
        <v>185.12</v>
      </c>
      <c r="Q1423" t="n">
        <v>197.84</v>
      </c>
      <c r="R1423" t="n">
        <v>42.99</v>
      </c>
      <c r="S1423" t="n">
        <v>25.4</v>
      </c>
      <c r="T1423" t="n">
        <v>7860.41</v>
      </c>
      <c r="U1423" t="n">
        <v>0.59</v>
      </c>
      <c r="V1423" t="n">
        <v>0.85</v>
      </c>
      <c r="W1423" t="n">
        <v>2.98</v>
      </c>
      <c r="X1423" t="n">
        <v>0.5</v>
      </c>
      <c r="Y1423" t="n">
        <v>1</v>
      </c>
      <c r="Z1423" t="n">
        <v>10</v>
      </c>
    </row>
    <row r="1424">
      <c r="A1424" t="n">
        <v>19</v>
      </c>
      <c r="B1424" t="n">
        <v>135</v>
      </c>
      <c r="C1424" t="inlineStr">
        <is>
          <t xml:space="preserve">CONCLUIDO	</t>
        </is>
      </c>
      <c r="D1424" t="n">
        <v>6.7104</v>
      </c>
      <c r="E1424" t="n">
        <v>14.9</v>
      </c>
      <c r="F1424" t="n">
        <v>10.84</v>
      </c>
      <c r="G1424" t="n">
        <v>27.09</v>
      </c>
      <c r="H1424" t="n">
        <v>0.38</v>
      </c>
      <c r="I1424" t="n">
        <v>24</v>
      </c>
      <c r="J1424" t="n">
        <v>272.32</v>
      </c>
      <c r="K1424" t="n">
        <v>59.89</v>
      </c>
      <c r="L1424" t="n">
        <v>5.75</v>
      </c>
      <c r="M1424" t="n">
        <v>22</v>
      </c>
      <c r="N1424" t="n">
        <v>71.68000000000001</v>
      </c>
      <c r="O1424" t="n">
        <v>33820.05</v>
      </c>
      <c r="P1424" t="n">
        <v>184.21</v>
      </c>
      <c r="Q1424" t="n">
        <v>197.78</v>
      </c>
      <c r="R1424" t="n">
        <v>41.26</v>
      </c>
      <c r="S1424" t="n">
        <v>25.4</v>
      </c>
      <c r="T1424" t="n">
        <v>7006.02</v>
      </c>
      <c r="U1424" t="n">
        <v>0.62</v>
      </c>
      <c r="V1424" t="n">
        <v>0.86</v>
      </c>
      <c r="W1424" t="n">
        <v>2.97</v>
      </c>
      <c r="X1424" t="n">
        <v>0.44</v>
      </c>
      <c r="Y1424" t="n">
        <v>1</v>
      </c>
      <c r="Z1424" t="n">
        <v>10</v>
      </c>
    </row>
    <row r="1425">
      <c r="A1425" t="n">
        <v>20</v>
      </c>
      <c r="B1425" t="n">
        <v>135</v>
      </c>
      <c r="C1425" t="inlineStr">
        <is>
          <t xml:space="preserve">CONCLUIDO	</t>
        </is>
      </c>
      <c r="D1425" t="n">
        <v>6.7239</v>
      </c>
      <c r="E1425" t="n">
        <v>14.87</v>
      </c>
      <c r="F1425" t="n">
        <v>10.86</v>
      </c>
      <c r="G1425" t="n">
        <v>28.32</v>
      </c>
      <c r="H1425" t="n">
        <v>0.39</v>
      </c>
      <c r="I1425" t="n">
        <v>23</v>
      </c>
      <c r="J1425" t="n">
        <v>272.8</v>
      </c>
      <c r="K1425" t="n">
        <v>59.89</v>
      </c>
      <c r="L1425" t="n">
        <v>6</v>
      </c>
      <c r="M1425" t="n">
        <v>21</v>
      </c>
      <c r="N1425" t="n">
        <v>71.91</v>
      </c>
      <c r="O1425" t="n">
        <v>33879.33</v>
      </c>
      <c r="P1425" t="n">
        <v>184.47</v>
      </c>
      <c r="Q1425" t="n">
        <v>197.83</v>
      </c>
      <c r="R1425" t="n">
        <v>41.79</v>
      </c>
      <c r="S1425" t="n">
        <v>25.4</v>
      </c>
      <c r="T1425" t="n">
        <v>7278.36</v>
      </c>
      <c r="U1425" t="n">
        <v>0.61</v>
      </c>
      <c r="V1425" t="n">
        <v>0.86</v>
      </c>
      <c r="W1425" t="n">
        <v>2.98</v>
      </c>
      <c r="X1425" t="n">
        <v>0.46</v>
      </c>
      <c r="Y1425" t="n">
        <v>1</v>
      </c>
      <c r="Z1425" t="n">
        <v>10</v>
      </c>
    </row>
    <row r="1426">
      <c r="A1426" t="n">
        <v>21</v>
      </c>
      <c r="B1426" t="n">
        <v>135</v>
      </c>
      <c r="C1426" t="inlineStr">
        <is>
          <t xml:space="preserve">CONCLUIDO	</t>
        </is>
      </c>
      <c r="D1426" t="n">
        <v>6.7344</v>
      </c>
      <c r="E1426" t="n">
        <v>14.85</v>
      </c>
      <c r="F1426" t="n">
        <v>10.83</v>
      </c>
      <c r="G1426" t="n">
        <v>28.26</v>
      </c>
      <c r="H1426" t="n">
        <v>0.41</v>
      </c>
      <c r="I1426" t="n">
        <v>23</v>
      </c>
      <c r="J1426" t="n">
        <v>273.28</v>
      </c>
      <c r="K1426" t="n">
        <v>59.89</v>
      </c>
      <c r="L1426" t="n">
        <v>6.25</v>
      </c>
      <c r="M1426" t="n">
        <v>21</v>
      </c>
      <c r="N1426" t="n">
        <v>72.14</v>
      </c>
      <c r="O1426" t="n">
        <v>33938.7</v>
      </c>
      <c r="P1426" t="n">
        <v>184.06</v>
      </c>
      <c r="Q1426" t="n">
        <v>197.75</v>
      </c>
      <c r="R1426" t="n">
        <v>40.96</v>
      </c>
      <c r="S1426" t="n">
        <v>25.4</v>
      </c>
      <c r="T1426" t="n">
        <v>6862.11</v>
      </c>
      <c r="U1426" t="n">
        <v>0.62</v>
      </c>
      <c r="V1426" t="n">
        <v>0.86</v>
      </c>
      <c r="W1426" t="n">
        <v>2.98</v>
      </c>
      <c r="X1426" t="n">
        <v>0.44</v>
      </c>
      <c r="Y1426" t="n">
        <v>1</v>
      </c>
      <c r="Z1426" t="n">
        <v>10</v>
      </c>
    </row>
    <row r="1427">
      <c r="A1427" t="n">
        <v>22</v>
      </c>
      <c r="B1427" t="n">
        <v>135</v>
      </c>
      <c r="C1427" t="inlineStr">
        <is>
          <t xml:space="preserve">CONCLUIDO	</t>
        </is>
      </c>
      <c r="D1427" t="n">
        <v>6.7642</v>
      </c>
      <c r="E1427" t="n">
        <v>14.78</v>
      </c>
      <c r="F1427" t="n">
        <v>10.82</v>
      </c>
      <c r="G1427" t="n">
        <v>29.5</v>
      </c>
      <c r="H1427" t="n">
        <v>0.42</v>
      </c>
      <c r="I1427" t="n">
        <v>22</v>
      </c>
      <c r="J1427" t="n">
        <v>273.76</v>
      </c>
      <c r="K1427" t="n">
        <v>59.89</v>
      </c>
      <c r="L1427" t="n">
        <v>6.5</v>
      </c>
      <c r="M1427" t="n">
        <v>20</v>
      </c>
      <c r="N1427" t="n">
        <v>72.37</v>
      </c>
      <c r="O1427" t="n">
        <v>33998.16</v>
      </c>
      <c r="P1427" t="n">
        <v>183.89</v>
      </c>
      <c r="Q1427" t="n">
        <v>197.85</v>
      </c>
      <c r="R1427" t="n">
        <v>40.52</v>
      </c>
      <c r="S1427" t="n">
        <v>25.4</v>
      </c>
      <c r="T1427" t="n">
        <v>6648.42</v>
      </c>
      <c r="U1427" t="n">
        <v>0.63</v>
      </c>
      <c r="V1427" t="n">
        <v>0.86</v>
      </c>
      <c r="W1427" t="n">
        <v>2.98</v>
      </c>
      <c r="X1427" t="n">
        <v>0.43</v>
      </c>
      <c r="Y1427" t="n">
        <v>1</v>
      </c>
      <c r="Z1427" t="n">
        <v>10</v>
      </c>
    </row>
    <row r="1428">
      <c r="A1428" t="n">
        <v>23</v>
      </c>
      <c r="B1428" t="n">
        <v>135</v>
      </c>
      <c r="C1428" t="inlineStr">
        <is>
          <t xml:space="preserve">CONCLUIDO	</t>
        </is>
      </c>
      <c r="D1428" t="n">
        <v>6.7966</v>
      </c>
      <c r="E1428" t="n">
        <v>14.71</v>
      </c>
      <c r="F1428" t="n">
        <v>10.8</v>
      </c>
      <c r="G1428" t="n">
        <v>30.85</v>
      </c>
      <c r="H1428" t="n">
        <v>0.44</v>
      </c>
      <c r="I1428" t="n">
        <v>21</v>
      </c>
      <c r="J1428" t="n">
        <v>274.24</v>
      </c>
      <c r="K1428" t="n">
        <v>59.89</v>
      </c>
      <c r="L1428" t="n">
        <v>6.75</v>
      </c>
      <c r="M1428" t="n">
        <v>19</v>
      </c>
      <c r="N1428" t="n">
        <v>72.61</v>
      </c>
      <c r="O1428" t="n">
        <v>34057.71</v>
      </c>
      <c r="P1428" t="n">
        <v>183.54</v>
      </c>
      <c r="Q1428" t="n">
        <v>197.76</v>
      </c>
      <c r="R1428" t="n">
        <v>39.84</v>
      </c>
      <c r="S1428" t="n">
        <v>25.4</v>
      </c>
      <c r="T1428" t="n">
        <v>6310.09</v>
      </c>
      <c r="U1428" t="n">
        <v>0.64</v>
      </c>
      <c r="V1428" t="n">
        <v>0.86</v>
      </c>
      <c r="W1428" t="n">
        <v>2.98</v>
      </c>
      <c r="X1428" t="n">
        <v>0.41</v>
      </c>
      <c r="Y1428" t="n">
        <v>1</v>
      </c>
      <c r="Z1428" t="n">
        <v>10</v>
      </c>
    </row>
    <row r="1429">
      <c r="A1429" t="n">
        <v>24</v>
      </c>
      <c r="B1429" t="n">
        <v>135</v>
      </c>
      <c r="C1429" t="inlineStr">
        <is>
          <t xml:space="preserve">CONCLUIDO	</t>
        </is>
      </c>
      <c r="D1429" t="n">
        <v>6.8292</v>
      </c>
      <c r="E1429" t="n">
        <v>14.64</v>
      </c>
      <c r="F1429" t="n">
        <v>10.78</v>
      </c>
      <c r="G1429" t="n">
        <v>32.34</v>
      </c>
      <c r="H1429" t="n">
        <v>0.45</v>
      </c>
      <c r="I1429" t="n">
        <v>20</v>
      </c>
      <c r="J1429" t="n">
        <v>274.73</v>
      </c>
      <c r="K1429" t="n">
        <v>59.89</v>
      </c>
      <c r="L1429" t="n">
        <v>7</v>
      </c>
      <c r="M1429" t="n">
        <v>18</v>
      </c>
      <c r="N1429" t="n">
        <v>72.84</v>
      </c>
      <c r="O1429" t="n">
        <v>34117.35</v>
      </c>
      <c r="P1429" t="n">
        <v>183.21</v>
      </c>
      <c r="Q1429" t="n">
        <v>197.78</v>
      </c>
      <c r="R1429" t="n">
        <v>39.17</v>
      </c>
      <c r="S1429" t="n">
        <v>25.4</v>
      </c>
      <c r="T1429" t="n">
        <v>5980.14</v>
      </c>
      <c r="U1429" t="n">
        <v>0.65</v>
      </c>
      <c r="V1429" t="n">
        <v>0.86</v>
      </c>
      <c r="W1429" t="n">
        <v>2.98</v>
      </c>
      <c r="X1429" t="n">
        <v>0.39</v>
      </c>
      <c r="Y1429" t="n">
        <v>1</v>
      </c>
      <c r="Z1429" t="n">
        <v>10</v>
      </c>
    </row>
    <row r="1430">
      <c r="A1430" t="n">
        <v>25</v>
      </c>
      <c r="B1430" t="n">
        <v>135</v>
      </c>
      <c r="C1430" t="inlineStr">
        <is>
          <t xml:space="preserve">CONCLUIDO	</t>
        </is>
      </c>
      <c r="D1430" t="n">
        <v>6.8357</v>
      </c>
      <c r="E1430" t="n">
        <v>14.63</v>
      </c>
      <c r="F1430" t="n">
        <v>10.77</v>
      </c>
      <c r="G1430" t="n">
        <v>32.3</v>
      </c>
      <c r="H1430" t="n">
        <v>0.47</v>
      </c>
      <c r="I1430" t="n">
        <v>20</v>
      </c>
      <c r="J1430" t="n">
        <v>275.21</v>
      </c>
      <c r="K1430" t="n">
        <v>59.89</v>
      </c>
      <c r="L1430" t="n">
        <v>7.25</v>
      </c>
      <c r="M1430" t="n">
        <v>18</v>
      </c>
      <c r="N1430" t="n">
        <v>73.08</v>
      </c>
      <c r="O1430" t="n">
        <v>34177.09</v>
      </c>
      <c r="P1430" t="n">
        <v>182.82</v>
      </c>
      <c r="Q1430" t="n">
        <v>197.79</v>
      </c>
      <c r="R1430" t="n">
        <v>39.11</v>
      </c>
      <c r="S1430" t="n">
        <v>25.4</v>
      </c>
      <c r="T1430" t="n">
        <v>5952.51</v>
      </c>
      <c r="U1430" t="n">
        <v>0.65</v>
      </c>
      <c r="V1430" t="n">
        <v>0.86</v>
      </c>
      <c r="W1430" t="n">
        <v>2.97</v>
      </c>
      <c r="X1430" t="n">
        <v>0.37</v>
      </c>
      <c r="Y1430" t="n">
        <v>1</v>
      </c>
      <c r="Z1430" t="n">
        <v>10</v>
      </c>
    </row>
    <row r="1431">
      <c r="A1431" t="n">
        <v>26</v>
      </c>
      <c r="B1431" t="n">
        <v>135</v>
      </c>
      <c r="C1431" t="inlineStr">
        <is>
          <t xml:space="preserve">CONCLUIDO	</t>
        </is>
      </c>
      <c r="D1431" t="n">
        <v>6.8685</v>
      </c>
      <c r="E1431" t="n">
        <v>14.56</v>
      </c>
      <c r="F1431" t="n">
        <v>10.75</v>
      </c>
      <c r="G1431" t="n">
        <v>33.93</v>
      </c>
      <c r="H1431" t="n">
        <v>0.48</v>
      </c>
      <c r="I1431" t="n">
        <v>19</v>
      </c>
      <c r="J1431" t="n">
        <v>275.7</v>
      </c>
      <c r="K1431" t="n">
        <v>59.89</v>
      </c>
      <c r="L1431" t="n">
        <v>7.5</v>
      </c>
      <c r="M1431" t="n">
        <v>17</v>
      </c>
      <c r="N1431" t="n">
        <v>73.31</v>
      </c>
      <c r="O1431" t="n">
        <v>34236.91</v>
      </c>
      <c r="P1431" t="n">
        <v>182.66</v>
      </c>
      <c r="Q1431" t="n">
        <v>197.81</v>
      </c>
      <c r="R1431" t="n">
        <v>38.61</v>
      </c>
      <c r="S1431" t="n">
        <v>25.4</v>
      </c>
      <c r="T1431" t="n">
        <v>5704.98</v>
      </c>
      <c r="U1431" t="n">
        <v>0.66</v>
      </c>
      <c r="V1431" t="n">
        <v>0.87</v>
      </c>
      <c r="W1431" t="n">
        <v>2.96</v>
      </c>
      <c r="X1431" t="n">
        <v>0.35</v>
      </c>
      <c r="Y1431" t="n">
        <v>1</v>
      </c>
      <c r="Z1431" t="n">
        <v>10</v>
      </c>
    </row>
    <row r="1432">
      <c r="A1432" t="n">
        <v>27</v>
      </c>
      <c r="B1432" t="n">
        <v>135</v>
      </c>
      <c r="C1432" t="inlineStr">
        <is>
          <t xml:space="preserve">CONCLUIDO	</t>
        </is>
      </c>
      <c r="D1432" t="n">
        <v>6.9003</v>
      </c>
      <c r="E1432" t="n">
        <v>14.49</v>
      </c>
      <c r="F1432" t="n">
        <v>10.73</v>
      </c>
      <c r="G1432" t="n">
        <v>35.76</v>
      </c>
      <c r="H1432" t="n">
        <v>0.5</v>
      </c>
      <c r="I1432" t="n">
        <v>18</v>
      </c>
      <c r="J1432" t="n">
        <v>276.18</v>
      </c>
      <c r="K1432" t="n">
        <v>59.89</v>
      </c>
      <c r="L1432" t="n">
        <v>7.75</v>
      </c>
      <c r="M1432" t="n">
        <v>16</v>
      </c>
      <c r="N1432" t="n">
        <v>73.55</v>
      </c>
      <c r="O1432" t="n">
        <v>34296.82</v>
      </c>
      <c r="P1432" t="n">
        <v>182.21</v>
      </c>
      <c r="Q1432" t="n">
        <v>197.83</v>
      </c>
      <c r="R1432" t="n">
        <v>37.88</v>
      </c>
      <c r="S1432" t="n">
        <v>25.4</v>
      </c>
      <c r="T1432" t="n">
        <v>5346.14</v>
      </c>
      <c r="U1432" t="n">
        <v>0.67</v>
      </c>
      <c r="V1432" t="n">
        <v>0.87</v>
      </c>
      <c r="W1432" t="n">
        <v>2.97</v>
      </c>
      <c r="X1432" t="n">
        <v>0.34</v>
      </c>
      <c r="Y1432" t="n">
        <v>1</v>
      </c>
      <c r="Z1432" t="n">
        <v>10</v>
      </c>
    </row>
    <row r="1433">
      <c r="A1433" t="n">
        <v>28</v>
      </c>
      <c r="B1433" t="n">
        <v>135</v>
      </c>
      <c r="C1433" t="inlineStr">
        <is>
          <t xml:space="preserve">CONCLUIDO	</t>
        </is>
      </c>
      <c r="D1433" t="n">
        <v>6.9017</v>
      </c>
      <c r="E1433" t="n">
        <v>14.49</v>
      </c>
      <c r="F1433" t="n">
        <v>10.73</v>
      </c>
      <c r="G1433" t="n">
        <v>35.75</v>
      </c>
      <c r="H1433" t="n">
        <v>0.51</v>
      </c>
      <c r="I1433" t="n">
        <v>18</v>
      </c>
      <c r="J1433" t="n">
        <v>276.67</v>
      </c>
      <c r="K1433" t="n">
        <v>59.89</v>
      </c>
      <c r="L1433" t="n">
        <v>8</v>
      </c>
      <c r="M1433" t="n">
        <v>16</v>
      </c>
      <c r="N1433" t="n">
        <v>73.78</v>
      </c>
      <c r="O1433" t="n">
        <v>34356.83</v>
      </c>
      <c r="P1433" t="n">
        <v>182.23</v>
      </c>
      <c r="Q1433" t="n">
        <v>197.81</v>
      </c>
      <c r="R1433" t="n">
        <v>37.8</v>
      </c>
      <c r="S1433" t="n">
        <v>25.4</v>
      </c>
      <c r="T1433" t="n">
        <v>5305.36</v>
      </c>
      <c r="U1433" t="n">
        <v>0.67</v>
      </c>
      <c r="V1433" t="n">
        <v>0.87</v>
      </c>
      <c r="W1433" t="n">
        <v>2.97</v>
      </c>
      <c r="X1433" t="n">
        <v>0.33</v>
      </c>
      <c r="Y1433" t="n">
        <v>1</v>
      </c>
      <c r="Z1433" t="n">
        <v>10</v>
      </c>
    </row>
    <row r="1434">
      <c r="A1434" t="n">
        <v>29</v>
      </c>
      <c r="B1434" t="n">
        <v>135</v>
      </c>
      <c r="C1434" t="inlineStr">
        <is>
          <t xml:space="preserve">CONCLUIDO	</t>
        </is>
      </c>
      <c r="D1434" t="n">
        <v>6.9288</v>
      </c>
      <c r="E1434" t="n">
        <v>14.43</v>
      </c>
      <c r="F1434" t="n">
        <v>10.72</v>
      </c>
      <c r="G1434" t="n">
        <v>37.84</v>
      </c>
      <c r="H1434" t="n">
        <v>0.53</v>
      </c>
      <c r="I1434" t="n">
        <v>17</v>
      </c>
      <c r="J1434" t="n">
        <v>277.16</v>
      </c>
      <c r="K1434" t="n">
        <v>59.89</v>
      </c>
      <c r="L1434" t="n">
        <v>8.25</v>
      </c>
      <c r="M1434" t="n">
        <v>15</v>
      </c>
      <c r="N1434" t="n">
        <v>74.02</v>
      </c>
      <c r="O1434" t="n">
        <v>34416.93</v>
      </c>
      <c r="P1434" t="n">
        <v>181.95</v>
      </c>
      <c r="Q1434" t="n">
        <v>197.77</v>
      </c>
      <c r="R1434" t="n">
        <v>37.39</v>
      </c>
      <c r="S1434" t="n">
        <v>25.4</v>
      </c>
      <c r="T1434" t="n">
        <v>5106.32</v>
      </c>
      <c r="U1434" t="n">
        <v>0.68</v>
      </c>
      <c r="V1434" t="n">
        <v>0.87</v>
      </c>
      <c r="W1434" t="n">
        <v>2.97</v>
      </c>
      <c r="X1434" t="n">
        <v>0.33</v>
      </c>
      <c r="Y1434" t="n">
        <v>1</v>
      </c>
      <c r="Z1434" t="n">
        <v>10</v>
      </c>
    </row>
    <row r="1435">
      <c r="A1435" t="n">
        <v>30</v>
      </c>
      <c r="B1435" t="n">
        <v>135</v>
      </c>
      <c r="C1435" t="inlineStr">
        <is>
          <t xml:space="preserve">CONCLUIDO	</t>
        </is>
      </c>
      <c r="D1435" t="n">
        <v>6.9247</v>
      </c>
      <c r="E1435" t="n">
        <v>14.44</v>
      </c>
      <c r="F1435" t="n">
        <v>10.73</v>
      </c>
      <c r="G1435" t="n">
        <v>37.87</v>
      </c>
      <c r="H1435" t="n">
        <v>0.55</v>
      </c>
      <c r="I1435" t="n">
        <v>17</v>
      </c>
      <c r="J1435" t="n">
        <v>277.65</v>
      </c>
      <c r="K1435" t="n">
        <v>59.89</v>
      </c>
      <c r="L1435" t="n">
        <v>8.5</v>
      </c>
      <c r="M1435" t="n">
        <v>15</v>
      </c>
      <c r="N1435" t="n">
        <v>74.26000000000001</v>
      </c>
      <c r="O1435" t="n">
        <v>34477.13</v>
      </c>
      <c r="P1435" t="n">
        <v>182.18</v>
      </c>
      <c r="Q1435" t="n">
        <v>197.76</v>
      </c>
      <c r="R1435" t="n">
        <v>37.85</v>
      </c>
      <c r="S1435" t="n">
        <v>25.4</v>
      </c>
      <c r="T1435" t="n">
        <v>5337.84</v>
      </c>
      <c r="U1435" t="n">
        <v>0.67</v>
      </c>
      <c r="V1435" t="n">
        <v>0.87</v>
      </c>
      <c r="W1435" t="n">
        <v>2.97</v>
      </c>
      <c r="X1435" t="n">
        <v>0.34</v>
      </c>
      <c r="Y1435" t="n">
        <v>1</v>
      </c>
      <c r="Z1435" t="n">
        <v>10</v>
      </c>
    </row>
    <row r="1436">
      <c r="A1436" t="n">
        <v>31</v>
      </c>
      <c r="B1436" t="n">
        <v>135</v>
      </c>
      <c r="C1436" t="inlineStr">
        <is>
          <t xml:space="preserve">CONCLUIDO	</t>
        </is>
      </c>
      <c r="D1436" t="n">
        <v>6.97</v>
      </c>
      <c r="E1436" t="n">
        <v>14.35</v>
      </c>
      <c r="F1436" t="n">
        <v>10.69</v>
      </c>
      <c r="G1436" t="n">
        <v>40.07</v>
      </c>
      <c r="H1436" t="n">
        <v>0.5600000000000001</v>
      </c>
      <c r="I1436" t="n">
        <v>16</v>
      </c>
      <c r="J1436" t="n">
        <v>278.13</v>
      </c>
      <c r="K1436" t="n">
        <v>59.89</v>
      </c>
      <c r="L1436" t="n">
        <v>8.75</v>
      </c>
      <c r="M1436" t="n">
        <v>14</v>
      </c>
      <c r="N1436" t="n">
        <v>74.5</v>
      </c>
      <c r="O1436" t="n">
        <v>34537.41</v>
      </c>
      <c r="P1436" t="n">
        <v>181.43</v>
      </c>
      <c r="Q1436" t="n">
        <v>197.84</v>
      </c>
      <c r="R1436" t="n">
        <v>36.33</v>
      </c>
      <c r="S1436" t="n">
        <v>25.4</v>
      </c>
      <c r="T1436" t="n">
        <v>4579.22</v>
      </c>
      <c r="U1436" t="n">
        <v>0.7</v>
      </c>
      <c r="V1436" t="n">
        <v>0.87</v>
      </c>
      <c r="W1436" t="n">
        <v>2.97</v>
      </c>
      <c r="X1436" t="n">
        <v>0.29</v>
      </c>
      <c r="Y1436" t="n">
        <v>1</v>
      </c>
      <c r="Z1436" t="n">
        <v>10</v>
      </c>
    </row>
    <row r="1437">
      <c r="A1437" t="n">
        <v>32</v>
      </c>
      <c r="B1437" t="n">
        <v>135</v>
      </c>
      <c r="C1437" t="inlineStr">
        <is>
          <t xml:space="preserve">CONCLUIDO	</t>
        </is>
      </c>
      <c r="D1437" t="n">
        <v>6.963</v>
      </c>
      <c r="E1437" t="n">
        <v>14.36</v>
      </c>
      <c r="F1437" t="n">
        <v>10.7</v>
      </c>
      <c r="G1437" t="n">
        <v>40.12</v>
      </c>
      <c r="H1437" t="n">
        <v>0.58</v>
      </c>
      <c r="I1437" t="n">
        <v>16</v>
      </c>
      <c r="J1437" t="n">
        <v>278.62</v>
      </c>
      <c r="K1437" t="n">
        <v>59.89</v>
      </c>
      <c r="L1437" t="n">
        <v>9</v>
      </c>
      <c r="M1437" t="n">
        <v>14</v>
      </c>
      <c r="N1437" t="n">
        <v>74.73999999999999</v>
      </c>
      <c r="O1437" t="n">
        <v>34597.8</v>
      </c>
      <c r="P1437" t="n">
        <v>181.7</v>
      </c>
      <c r="Q1437" t="n">
        <v>197.78</v>
      </c>
      <c r="R1437" t="n">
        <v>36.86</v>
      </c>
      <c r="S1437" t="n">
        <v>25.4</v>
      </c>
      <c r="T1437" t="n">
        <v>4846.31</v>
      </c>
      <c r="U1437" t="n">
        <v>0.6899999999999999</v>
      </c>
      <c r="V1437" t="n">
        <v>0.87</v>
      </c>
      <c r="W1437" t="n">
        <v>2.97</v>
      </c>
      <c r="X1437" t="n">
        <v>0.31</v>
      </c>
      <c r="Y1437" t="n">
        <v>1</v>
      </c>
      <c r="Z1437" t="n">
        <v>10</v>
      </c>
    </row>
    <row r="1438">
      <c r="A1438" t="n">
        <v>33</v>
      </c>
      <c r="B1438" t="n">
        <v>135</v>
      </c>
      <c r="C1438" t="inlineStr">
        <is>
          <t xml:space="preserve">CONCLUIDO	</t>
        </is>
      </c>
      <c r="D1438" t="n">
        <v>7.0039</v>
      </c>
      <c r="E1438" t="n">
        <v>14.28</v>
      </c>
      <c r="F1438" t="n">
        <v>10.67</v>
      </c>
      <c r="G1438" t="n">
        <v>42.67</v>
      </c>
      <c r="H1438" t="n">
        <v>0.59</v>
      </c>
      <c r="I1438" t="n">
        <v>15</v>
      </c>
      <c r="J1438" t="n">
        <v>279.11</v>
      </c>
      <c r="K1438" t="n">
        <v>59.89</v>
      </c>
      <c r="L1438" t="n">
        <v>9.25</v>
      </c>
      <c r="M1438" t="n">
        <v>13</v>
      </c>
      <c r="N1438" t="n">
        <v>74.98</v>
      </c>
      <c r="O1438" t="n">
        <v>34658.27</v>
      </c>
      <c r="P1438" t="n">
        <v>181.08</v>
      </c>
      <c r="Q1438" t="n">
        <v>197.79</v>
      </c>
      <c r="R1438" t="n">
        <v>35.94</v>
      </c>
      <c r="S1438" t="n">
        <v>25.4</v>
      </c>
      <c r="T1438" t="n">
        <v>4392.59</v>
      </c>
      <c r="U1438" t="n">
        <v>0.71</v>
      </c>
      <c r="V1438" t="n">
        <v>0.87</v>
      </c>
      <c r="W1438" t="n">
        <v>2.96</v>
      </c>
      <c r="X1438" t="n">
        <v>0.28</v>
      </c>
      <c r="Y1438" t="n">
        <v>1</v>
      </c>
      <c r="Z1438" t="n">
        <v>10</v>
      </c>
    </row>
    <row r="1439">
      <c r="A1439" t="n">
        <v>34</v>
      </c>
      <c r="B1439" t="n">
        <v>135</v>
      </c>
      <c r="C1439" t="inlineStr">
        <is>
          <t xml:space="preserve">CONCLUIDO	</t>
        </is>
      </c>
      <c r="D1439" t="n">
        <v>6.9987</v>
      </c>
      <c r="E1439" t="n">
        <v>14.29</v>
      </c>
      <c r="F1439" t="n">
        <v>10.68</v>
      </c>
      <c r="G1439" t="n">
        <v>42.71</v>
      </c>
      <c r="H1439" t="n">
        <v>0.6</v>
      </c>
      <c r="I1439" t="n">
        <v>15</v>
      </c>
      <c r="J1439" t="n">
        <v>279.61</v>
      </c>
      <c r="K1439" t="n">
        <v>59.89</v>
      </c>
      <c r="L1439" t="n">
        <v>9.5</v>
      </c>
      <c r="M1439" t="n">
        <v>13</v>
      </c>
      <c r="N1439" t="n">
        <v>75.22</v>
      </c>
      <c r="O1439" t="n">
        <v>34718.84</v>
      </c>
      <c r="P1439" t="n">
        <v>181.32</v>
      </c>
      <c r="Q1439" t="n">
        <v>197.75</v>
      </c>
      <c r="R1439" t="n">
        <v>36.23</v>
      </c>
      <c r="S1439" t="n">
        <v>25.4</v>
      </c>
      <c r="T1439" t="n">
        <v>4535.64</v>
      </c>
      <c r="U1439" t="n">
        <v>0.7</v>
      </c>
      <c r="V1439" t="n">
        <v>0.87</v>
      </c>
      <c r="W1439" t="n">
        <v>2.97</v>
      </c>
      <c r="X1439" t="n">
        <v>0.29</v>
      </c>
      <c r="Y1439" t="n">
        <v>1</v>
      </c>
      <c r="Z1439" t="n">
        <v>10</v>
      </c>
    </row>
    <row r="1440">
      <c r="A1440" t="n">
        <v>35</v>
      </c>
      <c r="B1440" t="n">
        <v>135</v>
      </c>
      <c r="C1440" t="inlineStr">
        <is>
          <t xml:space="preserve">CONCLUIDO	</t>
        </is>
      </c>
      <c r="D1440" t="n">
        <v>7.0018</v>
      </c>
      <c r="E1440" t="n">
        <v>14.28</v>
      </c>
      <c r="F1440" t="n">
        <v>10.67</v>
      </c>
      <c r="G1440" t="n">
        <v>42.68</v>
      </c>
      <c r="H1440" t="n">
        <v>0.62</v>
      </c>
      <c r="I1440" t="n">
        <v>15</v>
      </c>
      <c r="J1440" t="n">
        <v>280.1</v>
      </c>
      <c r="K1440" t="n">
        <v>59.89</v>
      </c>
      <c r="L1440" t="n">
        <v>9.75</v>
      </c>
      <c r="M1440" t="n">
        <v>13</v>
      </c>
      <c r="N1440" t="n">
        <v>75.45999999999999</v>
      </c>
      <c r="O1440" t="n">
        <v>34779.51</v>
      </c>
      <c r="P1440" t="n">
        <v>181.1</v>
      </c>
      <c r="Q1440" t="n">
        <v>197.78</v>
      </c>
      <c r="R1440" t="n">
        <v>36</v>
      </c>
      <c r="S1440" t="n">
        <v>25.4</v>
      </c>
      <c r="T1440" t="n">
        <v>4419.05</v>
      </c>
      <c r="U1440" t="n">
        <v>0.71</v>
      </c>
      <c r="V1440" t="n">
        <v>0.87</v>
      </c>
      <c r="W1440" t="n">
        <v>2.97</v>
      </c>
      <c r="X1440" t="n">
        <v>0.28</v>
      </c>
      <c r="Y1440" t="n">
        <v>1</v>
      </c>
      <c r="Z1440" t="n">
        <v>10</v>
      </c>
    </row>
    <row r="1441">
      <c r="A1441" t="n">
        <v>36</v>
      </c>
      <c r="B1441" t="n">
        <v>135</v>
      </c>
      <c r="C1441" t="inlineStr">
        <is>
          <t xml:space="preserve">CONCLUIDO	</t>
        </is>
      </c>
      <c r="D1441" t="n">
        <v>7.0407</v>
      </c>
      <c r="E1441" t="n">
        <v>14.2</v>
      </c>
      <c r="F1441" t="n">
        <v>10.64</v>
      </c>
      <c r="G1441" t="n">
        <v>45.61</v>
      </c>
      <c r="H1441" t="n">
        <v>0.63</v>
      </c>
      <c r="I1441" t="n">
        <v>14</v>
      </c>
      <c r="J1441" t="n">
        <v>280.59</v>
      </c>
      <c r="K1441" t="n">
        <v>59.89</v>
      </c>
      <c r="L1441" t="n">
        <v>10</v>
      </c>
      <c r="M1441" t="n">
        <v>12</v>
      </c>
      <c r="N1441" t="n">
        <v>75.7</v>
      </c>
      <c r="O1441" t="n">
        <v>34840.27</v>
      </c>
      <c r="P1441" t="n">
        <v>180.61</v>
      </c>
      <c r="Q1441" t="n">
        <v>197.77</v>
      </c>
      <c r="R1441" t="n">
        <v>35.22</v>
      </c>
      <c r="S1441" t="n">
        <v>25.4</v>
      </c>
      <c r="T1441" t="n">
        <v>4033.85</v>
      </c>
      <c r="U1441" t="n">
        <v>0.72</v>
      </c>
      <c r="V1441" t="n">
        <v>0.87</v>
      </c>
      <c r="W1441" t="n">
        <v>2.96</v>
      </c>
      <c r="X1441" t="n">
        <v>0.25</v>
      </c>
      <c r="Y1441" t="n">
        <v>1</v>
      </c>
      <c r="Z1441" t="n">
        <v>10</v>
      </c>
    </row>
    <row r="1442">
      <c r="A1442" t="n">
        <v>37</v>
      </c>
      <c r="B1442" t="n">
        <v>135</v>
      </c>
      <c r="C1442" t="inlineStr">
        <is>
          <t xml:space="preserve">CONCLUIDO	</t>
        </is>
      </c>
      <c r="D1442" t="n">
        <v>7.0391</v>
      </c>
      <c r="E1442" t="n">
        <v>14.21</v>
      </c>
      <c r="F1442" t="n">
        <v>10.65</v>
      </c>
      <c r="G1442" t="n">
        <v>45.62</v>
      </c>
      <c r="H1442" t="n">
        <v>0.65</v>
      </c>
      <c r="I1442" t="n">
        <v>14</v>
      </c>
      <c r="J1442" t="n">
        <v>281.08</v>
      </c>
      <c r="K1442" t="n">
        <v>59.89</v>
      </c>
      <c r="L1442" t="n">
        <v>10.25</v>
      </c>
      <c r="M1442" t="n">
        <v>12</v>
      </c>
      <c r="N1442" t="n">
        <v>75.95</v>
      </c>
      <c r="O1442" t="n">
        <v>34901.13</v>
      </c>
      <c r="P1442" t="n">
        <v>180.73</v>
      </c>
      <c r="Q1442" t="n">
        <v>197.77</v>
      </c>
      <c r="R1442" t="n">
        <v>35.32</v>
      </c>
      <c r="S1442" t="n">
        <v>25.4</v>
      </c>
      <c r="T1442" t="n">
        <v>4085.02</v>
      </c>
      <c r="U1442" t="n">
        <v>0.72</v>
      </c>
      <c r="V1442" t="n">
        <v>0.87</v>
      </c>
      <c r="W1442" t="n">
        <v>2.96</v>
      </c>
      <c r="X1442" t="n">
        <v>0.25</v>
      </c>
      <c r="Y1442" t="n">
        <v>1</v>
      </c>
      <c r="Z1442" t="n">
        <v>10</v>
      </c>
    </row>
    <row r="1443">
      <c r="A1443" t="n">
        <v>38</v>
      </c>
      <c r="B1443" t="n">
        <v>135</v>
      </c>
      <c r="C1443" t="inlineStr">
        <is>
          <t xml:space="preserve">CONCLUIDO	</t>
        </is>
      </c>
      <c r="D1443" t="n">
        <v>7.0383</v>
      </c>
      <c r="E1443" t="n">
        <v>14.21</v>
      </c>
      <c r="F1443" t="n">
        <v>10.65</v>
      </c>
      <c r="G1443" t="n">
        <v>45.63</v>
      </c>
      <c r="H1443" t="n">
        <v>0.66</v>
      </c>
      <c r="I1443" t="n">
        <v>14</v>
      </c>
      <c r="J1443" t="n">
        <v>281.58</v>
      </c>
      <c r="K1443" t="n">
        <v>59.89</v>
      </c>
      <c r="L1443" t="n">
        <v>10.5</v>
      </c>
      <c r="M1443" t="n">
        <v>12</v>
      </c>
      <c r="N1443" t="n">
        <v>76.19</v>
      </c>
      <c r="O1443" t="n">
        <v>34962.08</v>
      </c>
      <c r="P1443" t="n">
        <v>180.66</v>
      </c>
      <c r="Q1443" t="n">
        <v>197.76</v>
      </c>
      <c r="R1443" t="n">
        <v>35.41</v>
      </c>
      <c r="S1443" t="n">
        <v>25.4</v>
      </c>
      <c r="T1443" t="n">
        <v>4132.29</v>
      </c>
      <c r="U1443" t="n">
        <v>0.72</v>
      </c>
      <c r="V1443" t="n">
        <v>0.87</v>
      </c>
      <c r="W1443" t="n">
        <v>2.96</v>
      </c>
      <c r="X1443" t="n">
        <v>0.26</v>
      </c>
      <c r="Y1443" t="n">
        <v>1</v>
      </c>
      <c r="Z1443" t="n">
        <v>10</v>
      </c>
    </row>
    <row r="1444">
      <c r="A1444" t="n">
        <v>39</v>
      </c>
      <c r="B1444" t="n">
        <v>135</v>
      </c>
      <c r="C1444" t="inlineStr">
        <is>
          <t xml:space="preserve">CONCLUIDO	</t>
        </is>
      </c>
      <c r="D1444" t="n">
        <v>7.0674</v>
      </c>
      <c r="E1444" t="n">
        <v>14.15</v>
      </c>
      <c r="F1444" t="n">
        <v>10.64</v>
      </c>
      <c r="G1444" t="n">
        <v>49.1</v>
      </c>
      <c r="H1444" t="n">
        <v>0.68</v>
      </c>
      <c r="I1444" t="n">
        <v>13</v>
      </c>
      <c r="J1444" t="n">
        <v>282.07</v>
      </c>
      <c r="K1444" t="n">
        <v>59.89</v>
      </c>
      <c r="L1444" t="n">
        <v>10.75</v>
      </c>
      <c r="M1444" t="n">
        <v>11</v>
      </c>
      <c r="N1444" t="n">
        <v>76.44</v>
      </c>
      <c r="O1444" t="n">
        <v>35023.13</v>
      </c>
      <c r="P1444" t="n">
        <v>180.36</v>
      </c>
      <c r="Q1444" t="n">
        <v>197.78</v>
      </c>
      <c r="R1444" t="n">
        <v>35.28</v>
      </c>
      <c r="S1444" t="n">
        <v>25.4</v>
      </c>
      <c r="T1444" t="n">
        <v>4070.7</v>
      </c>
      <c r="U1444" t="n">
        <v>0.72</v>
      </c>
      <c r="V1444" t="n">
        <v>0.87</v>
      </c>
      <c r="W1444" t="n">
        <v>2.96</v>
      </c>
      <c r="X1444" t="n">
        <v>0.25</v>
      </c>
      <c r="Y1444" t="n">
        <v>1</v>
      </c>
      <c r="Z1444" t="n">
        <v>10</v>
      </c>
    </row>
    <row r="1445">
      <c r="A1445" t="n">
        <v>40</v>
      </c>
      <c r="B1445" t="n">
        <v>135</v>
      </c>
      <c r="C1445" t="inlineStr">
        <is>
          <t xml:space="preserve">CONCLUIDO	</t>
        </is>
      </c>
      <c r="D1445" t="n">
        <v>7.0692</v>
      </c>
      <c r="E1445" t="n">
        <v>14.15</v>
      </c>
      <c r="F1445" t="n">
        <v>10.64</v>
      </c>
      <c r="G1445" t="n">
        <v>49.09</v>
      </c>
      <c r="H1445" t="n">
        <v>0.6899999999999999</v>
      </c>
      <c r="I1445" t="n">
        <v>13</v>
      </c>
      <c r="J1445" t="n">
        <v>282.57</v>
      </c>
      <c r="K1445" t="n">
        <v>59.89</v>
      </c>
      <c r="L1445" t="n">
        <v>11</v>
      </c>
      <c r="M1445" t="n">
        <v>11</v>
      </c>
      <c r="N1445" t="n">
        <v>76.68000000000001</v>
      </c>
      <c r="O1445" t="n">
        <v>35084.28</v>
      </c>
      <c r="P1445" t="n">
        <v>180.61</v>
      </c>
      <c r="Q1445" t="n">
        <v>197.8</v>
      </c>
      <c r="R1445" t="n">
        <v>35.1</v>
      </c>
      <c r="S1445" t="n">
        <v>25.4</v>
      </c>
      <c r="T1445" t="n">
        <v>3979.9</v>
      </c>
      <c r="U1445" t="n">
        <v>0.72</v>
      </c>
      <c r="V1445" t="n">
        <v>0.87</v>
      </c>
      <c r="W1445" t="n">
        <v>2.96</v>
      </c>
      <c r="X1445" t="n">
        <v>0.24</v>
      </c>
      <c r="Y1445" t="n">
        <v>1</v>
      </c>
      <c r="Z1445" t="n">
        <v>10</v>
      </c>
    </row>
    <row r="1446">
      <c r="A1446" t="n">
        <v>41</v>
      </c>
      <c r="B1446" t="n">
        <v>135</v>
      </c>
      <c r="C1446" t="inlineStr">
        <is>
          <t xml:space="preserve">CONCLUIDO	</t>
        </is>
      </c>
      <c r="D1446" t="n">
        <v>7.0721</v>
      </c>
      <c r="E1446" t="n">
        <v>14.14</v>
      </c>
      <c r="F1446" t="n">
        <v>10.63</v>
      </c>
      <c r="G1446" t="n">
        <v>49.06</v>
      </c>
      <c r="H1446" t="n">
        <v>0.71</v>
      </c>
      <c r="I1446" t="n">
        <v>13</v>
      </c>
      <c r="J1446" t="n">
        <v>283.06</v>
      </c>
      <c r="K1446" t="n">
        <v>59.89</v>
      </c>
      <c r="L1446" t="n">
        <v>11.25</v>
      </c>
      <c r="M1446" t="n">
        <v>11</v>
      </c>
      <c r="N1446" t="n">
        <v>76.93000000000001</v>
      </c>
      <c r="O1446" t="n">
        <v>35145.53</v>
      </c>
      <c r="P1446" t="n">
        <v>180.49</v>
      </c>
      <c r="Q1446" t="n">
        <v>197.77</v>
      </c>
      <c r="R1446" t="n">
        <v>34.74</v>
      </c>
      <c r="S1446" t="n">
        <v>25.4</v>
      </c>
      <c r="T1446" t="n">
        <v>3803</v>
      </c>
      <c r="U1446" t="n">
        <v>0.73</v>
      </c>
      <c r="V1446" t="n">
        <v>0.88</v>
      </c>
      <c r="W1446" t="n">
        <v>2.96</v>
      </c>
      <c r="X1446" t="n">
        <v>0.24</v>
      </c>
      <c r="Y1446" t="n">
        <v>1</v>
      </c>
      <c r="Z1446" t="n">
        <v>10</v>
      </c>
    </row>
    <row r="1447">
      <c r="A1447" t="n">
        <v>42</v>
      </c>
      <c r="B1447" t="n">
        <v>135</v>
      </c>
      <c r="C1447" t="inlineStr">
        <is>
          <t xml:space="preserve">CONCLUIDO	</t>
        </is>
      </c>
      <c r="D1447" t="n">
        <v>7.071</v>
      </c>
      <c r="E1447" t="n">
        <v>14.14</v>
      </c>
      <c r="F1447" t="n">
        <v>10.63</v>
      </c>
      <c r="G1447" t="n">
        <v>49.07</v>
      </c>
      <c r="H1447" t="n">
        <v>0.72</v>
      </c>
      <c r="I1447" t="n">
        <v>13</v>
      </c>
      <c r="J1447" t="n">
        <v>283.56</v>
      </c>
      <c r="K1447" t="n">
        <v>59.89</v>
      </c>
      <c r="L1447" t="n">
        <v>11.5</v>
      </c>
      <c r="M1447" t="n">
        <v>11</v>
      </c>
      <c r="N1447" t="n">
        <v>77.18000000000001</v>
      </c>
      <c r="O1447" t="n">
        <v>35206.88</v>
      </c>
      <c r="P1447" t="n">
        <v>180.41</v>
      </c>
      <c r="Q1447" t="n">
        <v>197.75</v>
      </c>
      <c r="R1447" t="n">
        <v>34.89</v>
      </c>
      <c r="S1447" t="n">
        <v>25.4</v>
      </c>
      <c r="T1447" t="n">
        <v>3875.48</v>
      </c>
      <c r="U1447" t="n">
        <v>0.73</v>
      </c>
      <c r="V1447" t="n">
        <v>0.88</v>
      </c>
      <c r="W1447" t="n">
        <v>2.96</v>
      </c>
      <c r="X1447" t="n">
        <v>0.24</v>
      </c>
      <c r="Y1447" t="n">
        <v>1</v>
      </c>
      <c r="Z1447" t="n">
        <v>10</v>
      </c>
    </row>
    <row r="1448">
      <c r="A1448" t="n">
        <v>43</v>
      </c>
      <c r="B1448" t="n">
        <v>135</v>
      </c>
      <c r="C1448" t="inlineStr">
        <is>
          <t xml:space="preserve">CONCLUIDO	</t>
        </is>
      </c>
      <c r="D1448" t="n">
        <v>7.1028</v>
      </c>
      <c r="E1448" t="n">
        <v>14.08</v>
      </c>
      <c r="F1448" t="n">
        <v>10.62</v>
      </c>
      <c r="G1448" t="n">
        <v>53.1</v>
      </c>
      <c r="H1448" t="n">
        <v>0.74</v>
      </c>
      <c r="I1448" t="n">
        <v>12</v>
      </c>
      <c r="J1448" t="n">
        <v>284.06</v>
      </c>
      <c r="K1448" t="n">
        <v>59.89</v>
      </c>
      <c r="L1448" t="n">
        <v>11.75</v>
      </c>
      <c r="M1448" t="n">
        <v>10</v>
      </c>
      <c r="N1448" t="n">
        <v>77.42</v>
      </c>
      <c r="O1448" t="n">
        <v>35268.32</v>
      </c>
      <c r="P1448" t="n">
        <v>180.06</v>
      </c>
      <c r="Q1448" t="n">
        <v>197.75</v>
      </c>
      <c r="R1448" t="n">
        <v>34.43</v>
      </c>
      <c r="S1448" t="n">
        <v>25.4</v>
      </c>
      <c r="T1448" t="n">
        <v>3650.03</v>
      </c>
      <c r="U1448" t="n">
        <v>0.74</v>
      </c>
      <c r="V1448" t="n">
        <v>0.88</v>
      </c>
      <c r="W1448" t="n">
        <v>2.96</v>
      </c>
      <c r="X1448" t="n">
        <v>0.23</v>
      </c>
      <c r="Y1448" t="n">
        <v>1</v>
      </c>
      <c r="Z1448" t="n">
        <v>10</v>
      </c>
    </row>
    <row r="1449">
      <c r="A1449" t="n">
        <v>44</v>
      </c>
      <c r="B1449" t="n">
        <v>135</v>
      </c>
      <c r="C1449" t="inlineStr">
        <is>
          <t xml:space="preserve">CONCLUIDO	</t>
        </is>
      </c>
      <c r="D1449" t="n">
        <v>7.1047</v>
      </c>
      <c r="E1449" t="n">
        <v>14.08</v>
      </c>
      <c r="F1449" t="n">
        <v>10.62</v>
      </c>
      <c r="G1449" t="n">
        <v>53.08</v>
      </c>
      <c r="H1449" t="n">
        <v>0.75</v>
      </c>
      <c r="I1449" t="n">
        <v>12</v>
      </c>
      <c r="J1449" t="n">
        <v>284.56</v>
      </c>
      <c r="K1449" t="n">
        <v>59.89</v>
      </c>
      <c r="L1449" t="n">
        <v>12</v>
      </c>
      <c r="M1449" t="n">
        <v>10</v>
      </c>
      <c r="N1449" t="n">
        <v>77.67</v>
      </c>
      <c r="O1449" t="n">
        <v>35329.87</v>
      </c>
      <c r="P1449" t="n">
        <v>180.01</v>
      </c>
      <c r="Q1449" t="n">
        <v>197.78</v>
      </c>
      <c r="R1449" t="n">
        <v>34.26</v>
      </c>
      <c r="S1449" t="n">
        <v>25.4</v>
      </c>
      <c r="T1449" t="n">
        <v>3563.85</v>
      </c>
      <c r="U1449" t="n">
        <v>0.74</v>
      </c>
      <c r="V1449" t="n">
        <v>0.88</v>
      </c>
      <c r="W1449" t="n">
        <v>2.96</v>
      </c>
      <c r="X1449" t="n">
        <v>0.22</v>
      </c>
      <c r="Y1449" t="n">
        <v>1</v>
      </c>
      <c r="Z1449" t="n">
        <v>10</v>
      </c>
    </row>
    <row r="1450">
      <c r="A1450" t="n">
        <v>45</v>
      </c>
      <c r="B1450" t="n">
        <v>135</v>
      </c>
      <c r="C1450" t="inlineStr">
        <is>
          <t xml:space="preserve">CONCLUIDO	</t>
        </is>
      </c>
      <c r="D1450" t="n">
        <v>7.1054</v>
      </c>
      <c r="E1450" t="n">
        <v>14.07</v>
      </c>
      <c r="F1450" t="n">
        <v>10.61</v>
      </c>
      <c r="G1450" t="n">
        <v>53.07</v>
      </c>
      <c r="H1450" t="n">
        <v>0.77</v>
      </c>
      <c r="I1450" t="n">
        <v>12</v>
      </c>
      <c r="J1450" t="n">
        <v>285.06</v>
      </c>
      <c r="K1450" t="n">
        <v>59.89</v>
      </c>
      <c r="L1450" t="n">
        <v>12.25</v>
      </c>
      <c r="M1450" t="n">
        <v>10</v>
      </c>
      <c r="N1450" t="n">
        <v>77.92</v>
      </c>
      <c r="O1450" t="n">
        <v>35391.51</v>
      </c>
      <c r="P1450" t="n">
        <v>180.09</v>
      </c>
      <c r="Q1450" t="n">
        <v>197.77</v>
      </c>
      <c r="R1450" t="n">
        <v>34.26</v>
      </c>
      <c r="S1450" t="n">
        <v>25.4</v>
      </c>
      <c r="T1450" t="n">
        <v>3563.7</v>
      </c>
      <c r="U1450" t="n">
        <v>0.74</v>
      </c>
      <c r="V1450" t="n">
        <v>0.88</v>
      </c>
      <c r="W1450" t="n">
        <v>2.96</v>
      </c>
      <c r="X1450" t="n">
        <v>0.22</v>
      </c>
      <c r="Y1450" t="n">
        <v>1</v>
      </c>
      <c r="Z1450" t="n">
        <v>10</v>
      </c>
    </row>
    <row r="1451">
      <c r="A1451" t="n">
        <v>46</v>
      </c>
      <c r="B1451" t="n">
        <v>135</v>
      </c>
      <c r="C1451" t="inlineStr">
        <is>
          <t xml:space="preserve">CONCLUIDO	</t>
        </is>
      </c>
      <c r="D1451" t="n">
        <v>7.11</v>
      </c>
      <c r="E1451" t="n">
        <v>14.06</v>
      </c>
      <c r="F1451" t="n">
        <v>10.61</v>
      </c>
      <c r="G1451" t="n">
        <v>53.02</v>
      </c>
      <c r="H1451" t="n">
        <v>0.78</v>
      </c>
      <c r="I1451" t="n">
        <v>12</v>
      </c>
      <c r="J1451" t="n">
        <v>285.56</v>
      </c>
      <c r="K1451" t="n">
        <v>59.89</v>
      </c>
      <c r="L1451" t="n">
        <v>12.5</v>
      </c>
      <c r="M1451" t="n">
        <v>10</v>
      </c>
      <c r="N1451" t="n">
        <v>78.17</v>
      </c>
      <c r="O1451" t="n">
        <v>35453.26</v>
      </c>
      <c r="P1451" t="n">
        <v>179.8</v>
      </c>
      <c r="Q1451" t="n">
        <v>197.78</v>
      </c>
      <c r="R1451" t="n">
        <v>34.09</v>
      </c>
      <c r="S1451" t="n">
        <v>25.4</v>
      </c>
      <c r="T1451" t="n">
        <v>3480.5</v>
      </c>
      <c r="U1451" t="n">
        <v>0.75</v>
      </c>
      <c r="V1451" t="n">
        <v>0.88</v>
      </c>
      <c r="W1451" t="n">
        <v>2.96</v>
      </c>
      <c r="X1451" t="n">
        <v>0.21</v>
      </c>
      <c r="Y1451" t="n">
        <v>1</v>
      </c>
      <c r="Z1451" t="n">
        <v>10</v>
      </c>
    </row>
    <row r="1452">
      <c r="A1452" t="n">
        <v>47</v>
      </c>
      <c r="B1452" t="n">
        <v>135</v>
      </c>
      <c r="C1452" t="inlineStr">
        <is>
          <t xml:space="preserve">CONCLUIDO	</t>
        </is>
      </c>
      <c r="D1452" t="n">
        <v>7.1045</v>
      </c>
      <c r="E1452" t="n">
        <v>14.08</v>
      </c>
      <c r="F1452" t="n">
        <v>10.62</v>
      </c>
      <c r="G1452" t="n">
        <v>53.08</v>
      </c>
      <c r="H1452" t="n">
        <v>0.79</v>
      </c>
      <c r="I1452" t="n">
        <v>12</v>
      </c>
      <c r="J1452" t="n">
        <v>286.06</v>
      </c>
      <c r="K1452" t="n">
        <v>59.89</v>
      </c>
      <c r="L1452" t="n">
        <v>12.75</v>
      </c>
      <c r="M1452" t="n">
        <v>10</v>
      </c>
      <c r="N1452" t="n">
        <v>78.42</v>
      </c>
      <c r="O1452" t="n">
        <v>35515.1</v>
      </c>
      <c r="P1452" t="n">
        <v>179.8</v>
      </c>
      <c r="Q1452" t="n">
        <v>197.83</v>
      </c>
      <c r="R1452" t="n">
        <v>34.34</v>
      </c>
      <c r="S1452" t="n">
        <v>25.4</v>
      </c>
      <c r="T1452" t="n">
        <v>3607.1</v>
      </c>
      <c r="U1452" t="n">
        <v>0.74</v>
      </c>
      <c r="V1452" t="n">
        <v>0.88</v>
      </c>
      <c r="W1452" t="n">
        <v>2.96</v>
      </c>
      <c r="X1452" t="n">
        <v>0.22</v>
      </c>
      <c r="Y1452" t="n">
        <v>1</v>
      </c>
      <c r="Z1452" t="n">
        <v>10</v>
      </c>
    </row>
    <row r="1453">
      <c r="A1453" t="n">
        <v>48</v>
      </c>
      <c r="B1453" t="n">
        <v>135</v>
      </c>
      <c r="C1453" t="inlineStr">
        <is>
          <t xml:space="preserve">CONCLUIDO	</t>
        </is>
      </c>
      <c r="D1453" t="n">
        <v>7.1487</v>
      </c>
      <c r="E1453" t="n">
        <v>13.99</v>
      </c>
      <c r="F1453" t="n">
        <v>10.58</v>
      </c>
      <c r="G1453" t="n">
        <v>57.71</v>
      </c>
      <c r="H1453" t="n">
        <v>0.8100000000000001</v>
      </c>
      <c r="I1453" t="n">
        <v>11</v>
      </c>
      <c r="J1453" t="n">
        <v>286.56</v>
      </c>
      <c r="K1453" t="n">
        <v>59.89</v>
      </c>
      <c r="L1453" t="n">
        <v>13</v>
      </c>
      <c r="M1453" t="n">
        <v>9</v>
      </c>
      <c r="N1453" t="n">
        <v>78.68000000000001</v>
      </c>
      <c r="O1453" t="n">
        <v>35577.18</v>
      </c>
      <c r="P1453" t="n">
        <v>179.24</v>
      </c>
      <c r="Q1453" t="n">
        <v>197.76</v>
      </c>
      <c r="R1453" t="n">
        <v>33.24</v>
      </c>
      <c r="S1453" t="n">
        <v>25.4</v>
      </c>
      <c r="T1453" t="n">
        <v>3062.31</v>
      </c>
      <c r="U1453" t="n">
        <v>0.76</v>
      </c>
      <c r="V1453" t="n">
        <v>0.88</v>
      </c>
      <c r="W1453" t="n">
        <v>2.96</v>
      </c>
      <c r="X1453" t="n">
        <v>0.19</v>
      </c>
      <c r="Y1453" t="n">
        <v>1</v>
      </c>
      <c r="Z1453" t="n">
        <v>10</v>
      </c>
    </row>
    <row r="1454">
      <c r="A1454" t="n">
        <v>49</v>
      </c>
      <c r="B1454" t="n">
        <v>135</v>
      </c>
      <c r="C1454" t="inlineStr">
        <is>
          <t xml:space="preserve">CONCLUIDO	</t>
        </is>
      </c>
      <c r="D1454" t="n">
        <v>7.1441</v>
      </c>
      <c r="E1454" t="n">
        <v>14</v>
      </c>
      <c r="F1454" t="n">
        <v>10.59</v>
      </c>
      <c r="G1454" t="n">
        <v>57.75</v>
      </c>
      <c r="H1454" t="n">
        <v>0.82</v>
      </c>
      <c r="I1454" t="n">
        <v>11</v>
      </c>
      <c r="J1454" t="n">
        <v>287.07</v>
      </c>
      <c r="K1454" t="n">
        <v>59.89</v>
      </c>
      <c r="L1454" t="n">
        <v>13.25</v>
      </c>
      <c r="M1454" t="n">
        <v>9</v>
      </c>
      <c r="N1454" t="n">
        <v>78.93000000000001</v>
      </c>
      <c r="O1454" t="n">
        <v>35639.23</v>
      </c>
      <c r="P1454" t="n">
        <v>179.4</v>
      </c>
      <c r="Q1454" t="n">
        <v>197.81</v>
      </c>
      <c r="R1454" t="n">
        <v>33.4</v>
      </c>
      <c r="S1454" t="n">
        <v>25.4</v>
      </c>
      <c r="T1454" t="n">
        <v>3138.92</v>
      </c>
      <c r="U1454" t="n">
        <v>0.76</v>
      </c>
      <c r="V1454" t="n">
        <v>0.88</v>
      </c>
      <c r="W1454" t="n">
        <v>2.96</v>
      </c>
      <c r="X1454" t="n">
        <v>0.2</v>
      </c>
      <c r="Y1454" t="n">
        <v>1</v>
      </c>
      <c r="Z1454" t="n">
        <v>10</v>
      </c>
    </row>
    <row r="1455">
      <c r="A1455" t="n">
        <v>50</v>
      </c>
      <c r="B1455" t="n">
        <v>135</v>
      </c>
      <c r="C1455" t="inlineStr">
        <is>
          <t xml:space="preserve">CONCLUIDO	</t>
        </is>
      </c>
      <c r="D1455" t="n">
        <v>7.1498</v>
      </c>
      <c r="E1455" t="n">
        <v>13.99</v>
      </c>
      <c r="F1455" t="n">
        <v>10.58</v>
      </c>
      <c r="G1455" t="n">
        <v>57.69</v>
      </c>
      <c r="H1455" t="n">
        <v>0.84</v>
      </c>
      <c r="I1455" t="n">
        <v>11</v>
      </c>
      <c r="J1455" t="n">
        <v>287.57</v>
      </c>
      <c r="K1455" t="n">
        <v>59.89</v>
      </c>
      <c r="L1455" t="n">
        <v>13.5</v>
      </c>
      <c r="M1455" t="n">
        <v>9</v>
      </c>
      <c r="N1455" t="n">
        <v>79.18000000000001</v>
      </c>
      <c r="O1455" t="n">
        <v>35701.38</v>
      </c>
      <c r="P1455" t="n">
        <v>179.27</v>
      </c>
      <c r="Q1455" t="n">
        <v>197.75</v>
      </c>
      <c r="R1455" t="n">
        <v>33.21</v>
      </c>
      <c r="S1455" t="n">
        <v>25.4</v>
      </c>
      <c r="T1455" t="n">
        <v>3045.76</v>
      </c>
      <c r="U1455" t="n">
        <v>0.76</v>
      </c>
      <c r="V1455" t="n">
        <v>0.88</v>
      </c>
      <c r="W1455" t="n">
        <v>2.96</v>
      </c>
      <c r="X1455" t="n">
        <v>0.19</v>
      </c>
      <c r="Y1455" t="n">
        <v>1</v>
      </c>
      <c r="Z1455" t="n">
        <v>10</v>
      </c>
    </row>
    <row r="1456">
      <c r="A1456" t="n">
        <v>51</v>
      </c>
      <c r="B1456" t="n">
        <v>135</v>
      </c>
      <c r="C1456" t="inlineStr">
        <is>
          <t xml:space="preserve">CONCLUIDO	</t>
        </is>
      </c>
      <c r="D1456" t="n">
        <v>7.1437</v>
      </c>
      <c r="E1456" t="n">
        <v>14</v>
      </c>
      <c r="F1456" t="n">
        <v>10.59</v>
      </c>
      <c r="G1456" t="n">
        <v>57.76</v>
      </c>
      <c r="H1456" t="n">
        <v>0.85</v>
      </c>
      <c r="I1456" t="n">
        <v>11</v>
      </c>
      <c r="J1456" t="n">
        <v>288.08</v>
      </c>
      <c r="K1456" t="n">
        <v>59.89</v>
      </c>
      <c r="L1456" t="n">
        <v>13.75</v>
      </c>
      <c r="M1456" t="n">
        <v>9</v>
      </c>
      <c r="N1456" t="n">
        <v>79.44</v>
      </c>
      <c r="O1456" t="n">
        <v>35763.64</v>
      </c>
      <c r="P1456" t="n">
        <v>179.68</v>
      </c>
      <c r="Q1456" t="n">
        <v>197.75</v>
      </c>
      <c r="R1456" t="n">
        <v>33.65</v>
      </c>
      <c r="S1456" t="n">
        <v>25.4</v>
      </c>
      <c r="T1456" t="n">
        <v>3268.19</v>
      </c>
      <c r="U1456" t="n">
        <v>0.75</v>
      </c>
      <c r="V1456" t="n">
        <v>0.88</v>
      </c>
      <c r="W1456" t="n">
        <v>2.96</v>
      </c>
      <c r="X1456" t="n">
        <v>0.2</v>
      </c>
      <c r="Y1456" t="n">
        <v>1</v>
      </c>
      <c r="Z1456" t="n">
        <v>10</v>
      </c>
    </row>
    <row r="1457">
      <c r="A1457" t="n">
        <v>52</v>
      </c>
      <c r="B1457" t="n">
        <v>135</v>
      </c>
      <c r="C1457" t="inlineStr">
        <is>
          <t xml:space="preserve">CONCLUIDO	</t>
        </is>
      </c>
      <c r="D1457" t="n">
        <v>7.1461</v>
      </c>
      <c r="E1457" t="n">
        <v>13.99</v>
      </c>
      <c r="F1457" t="n">
        <v>10.58</v>
      </c>
      <c r="G1457" t="n">
        <v>57.73</v>
      </c>
      <c r="H1457" t="n">
        <v>0.86</v>
      </c>
      <c r="I1457" t="n">
        <v>11</v>
      </c>
      <c r="J1457" t="n">
        <v>288.58</v>
      </c>
      <c r="K1457" t="n">
        <v>59.89</v>
      </c>
      <c r="L1457" t="n">
        <v>14</v>
      </c>
      <c r="M1457" t="n">
        <v>9</v>
      </c>
      <c r="N1457" t="n">
        <v>79.69</v>
      </c>
      <c r="O1457" t="n">
        <v>35826</v>
      </c>
      <c r="P1457" t="n">
        <v>179.39</v>
      </c>
      <c r="Q1457" t="n">
        <v>197.79</v>
      </c>
      <c r="R1457" t="n">
        <v>33.38</v>
      </c>
      <c r="S1457" t="n">
        <v>25.4</v>
      </c>
      <c r="T1457" t="n">
        <v>3129.52</v>
      </c>
      <c r="U1457" t="n">
        <v>0.76</v>
      </c>
      <c r="V1457" t="n">
        <v>0.88</v>
      </c>
      <c r="W1457" t="n">
        <v>2.96</v>
      </c>
      <c r="X1457" t="n">
        <v>0.19</v>
      </c>
      <c r="Y1457" t="n">
        <v>1</v>
      </c>
      <c r="Z1457" t="n">
        <v>10</v>
      </c>
    </row>
    <row r="1458">
      <c r="A1458" t="n">
        <v>53</v>
      </c>
      <c r="B1458" t="n">
        <v>135</v>
      </c>
      <c r="C1458" t="inlineStr">
        <is>
          <t xml:space="preserve">CONCLUIDO	</t>
        </is>
      </c>
      <c r="D1458" t="n">
        <v>7.1818</v>
      </c>
      <c r="E1458" t="n">
        <v>13.92</v>
      </c>
      <c r="F1458" t="n">
        <v>10.57</v>
      </c>
      <c r="G1458" t="n">
        <v>63.39</v>
      </c>
      <c r="H1458" t="n">
        <v>0.88</v>
      </c>
      <c r="I1458" t="n">
        <v>10</v>
      </c>
      <c r="J1458" t="n">
        <v>289.09</v>
      </c>
      <c r="K1458" t="n">
        <v>59.89</v>
      </c>
      <c r="L1458" t="n">
        <v>14.25</v>
      </c>
      <c r="M1458" t="n">
        <v>8</v>
      </c>
      <c r="N1458" t="n">
        <v>79.95</v>
      </c>
      <c r="O1458" t="n">
        <v>35888.47</v>
      </c>
      <c r="P1458" t="n">
        <v>179.02</v>
      </c>
      <c r="Q1458" t="n">
        <v>197.78</v>
      </c>
      <c r="R1458" t="n">
        <v>32.77</v>
      </c>
      <c r="S1458" t="n">
        <v>25.4</v>
      </c>
      <c r="T1458" t="n">
        <v>2833.06</v>
      </c>
      <c r="U1458" t="n">
        <v>0.77</v>
      </c>
      <c r="V1458" t="n">
        <v>0.88</v>
      </c>
      <c r="W1458" t="n">
        <v>2.96</v>
      </c>
      <c r="X1458" t="n">
        <v>0.17</v>
      </c>
      <c r="Y1458" t="n">
        <v>1</v>
      </c>
      <c r="Z1458" t="n">
        <v>10</v>
      </c>
    </row>
    <row r="1459">
      <c r="A1459" t="n">
        <v>54</v>
      </c>
      <c r="B1459" t="n">
        <v>135</v>
      </c>
      <c r="C1459" t="inlineStr">
        <is>
          <t xml:space="preserve">CONCLUIDO	</t>
        </is>
      </c>
      <c r="D1459" t="n">
        <v>7.1818</v>
      </c>
      <c r="E1459" t="n">
        <v>13.92</v>
      </c>
      <c r="F1459" t="n">
        <v>10.57</v>
      </c>
      <c r="G1459" t="n">
        <v>63.39</v>
      </c>
      <c r="H1459" t="n">
        <v>0.89</v>
      </c>
      <c r="I1459" t="n">
        <v>10</v>
      </c>
      <c r="J1459" t="n">
        <v>289.6</v>
      </c>
      <c r="K1459" t="n">
        <v>59.89</v>
      </c>
      <c r="L1459" t="n">
        <v>14.5</v>
      </c>
      <c r="M1459" t="n">
        <v>8</v>
      </c>
      <c r="N1459" t="n">
        <v>80.20999999999999</v>
      </c>
      <c r="O1459" t="n">
        <v>35951.04</v>
      </c>
      <c r="P1459" t="n">
        <v>179.12</v>
      </c>
      <c r="Q1459" t="n">
        <v>197.8</v>
      </c>
      <c r="R1459" t="n">
        <v>32.85</v>
      </c>
      <c r="S1459" t="n">
        <v>25.4</v>
      </c>
      <c r="T1459" t="n">
        <v>2873.04</v>
      </c>
      <c r="U1459" t="n">
        <v>0.77</v>
      </c>
      <c r="V1459" t="n">
        <v>0.88</v>
      </c>
      <c r="W1459" t="n">
        <v>2.95</v>
      </c>
      <c r="X1459" t="n">
        <v>0.17</v>
      </c>
      <c r="Y1459" t="n">
        <v>1</v>
      </c>
      <c r="Z1459" t="n">
        <v>10</v>
      </c>
    </row>
    <row r="1460">
      <c r="A1460" t="n">
        <v>55</v>
      </c>
      <c r="B1460" t="n">
        <v>135</v>
      </c>
      <c r="C1460" t="inlineStr">
        <is>
          <t xml:space="preserve">CONCLUIDO	</t>
        </is>
      </c>
      <c r="D1460" t="n">
        <v>7.1841</v>
      </c>
      <c r="E1460" t="n">
        <v>13.92</v>
      </c>
      <c r="F1460" t="n">
        <v>10.56</v>
      </c>
      <c r="G1460" t="n">
        <v>63.37</v>
      </c>
      <c r="H1460" t="n">
        <v>0.91</v>
      </c>
      <c r="I1460" t="n">
        <v>10</v>
      </c>
      <c r="J1460" t="n">
        <v>290.1</v>
      </c>
      <c r="K1460" t="n">
        <v>59.89</v>
      </c>
      <c r="L1460" t="n">
        <v>14.75</v>
      </c>
      <c r="M1460" t="n">
        <v>8</v>
      </c>
      <c r="N1460" t="n">
        <v>80.47</v>
      </c>
      <c r="O1460" t="n">
        <v>36013.72</v>
      </c>
      <c r="P1460" t="n">
        <v>179.23</v>
      </c>
      <c r="Q1460" t="n">
        <v>197.77</v>
      </c>
      <c r="R1460" t="n">
        <v>32.66</v>
      </c>
      <c r="S1460" t="n">
        <v>25.4</v>
      </c>
      <c r="T1460" t="n">
        <v>2776.64</v>
      </c>
      <c r="U1460" t="n">
        <v>0.78</v>
      </c>
      <c r="V1460" t="n">
        <v>0.88</v>
      </c>
      <c r="W1460" t="n">
        <v>2.96</v>
      </c>
      <c r="X1460" t="n">
        <v>0.17</v>
      </c>
      <c r="Y1460" t="n">
        <v>1</v>
      </c>
      <c r="Z1460" t="n">
        <v>10</v>
      </c>
    </row>
    <row r="1461">
      <c r="A1461" t="n">
        <v>56</v>
      </c>
      <c r="B1461" t="n">
        <v>135</v>
      </c>
      <c r="C1461" t="inlineStr">
        <is>
          <t xml:space="preserve">CONCLUIDO	</t>
        </is>
      </c>
      <c r="D1461" t="n">
        <v>7.183</v>
      </c>
      <c r="E1461" t="n">
        <v>13.92</v>
      </c>
      <c r="F1461" t="n">
        <v>10.56</v>
      </c>
      <c r="G1461" t="n">
        <v>63.38</v>
      </c>
      <c r="H1461" t="n">
        <v>0.92</v>
      </c>
      <c r="I1461" t="n">
        <v>10</v>
      </c>
      <c r="J1461" t="n">
        <v>290.61</v>
      </c>
      <c r="K1461" t="n">
        <v>59.89</v>
      </c>
      <c r="L1461" t="n">
        <v>15</v>
      </c>
      <c r="M1461" t="n">
        <v>8</v>
      </c>
      <c r="N1461" t="n">
        <v>80.73</v>
      </c>
      <c r="O1461" t="n">
        <v>36076.5</v>
      </c>
      <c r="P1461" t="n">
        <v>179.26</v>
      </c>
      <c r="Q1461" t="n">
        <v>197.75</v>
      </c>
      <c r="R1461" t="n">
        <v>32.68</v>
      </c>
      <c r="S1461" t="n">
        <v>25.4</v>
      </c>
      <c r="T1461" t="n">
        <v>2784.22</v>
      </c>
      <c r="U1461" t="n">
        <v>0.78</v>
      </c>
      <c r="V1461" t="n">
        <v>0.88</v>
      </c>
      <c r="W1461" t="n">
        <v>2.96</v>
      </c>
      <c r="X1461" t="n">
        <v>0.17</v>
      </c>
      <c r="Y1461" t="n">
        <v>1</v>
      </c>
      <c r="Z1461" t="n">
        <v>10</v>
      </c>
    </row>
    <row r="1462">
      <c r="A1462" t="n">
        <v>57</v>
      </c>
      <c r="B1462" t="n">
        <v>135</v>
      </c>
      <c r="C1462" t="inlineStr">
        <is>
          <t xml:space="preserve">CONCLUIDO	</t>
        </is>
      </c>
      <c r="D1462" t="n">
        <v>7.1845</v>
      </c>
      <c r="E1462" t="n">
        <v>13.92</v>
      </c>
      <c r="F1462" t="n">
        <v>10.56</v>
      </c>
      <c r="G1462" t="n">
        <v>63.36</v>
      </c>
      <c r="H1462" t="n">
        <v>0.93</v>
      </c>
      <c r="I1462" t="n">
        <v>10</v>
      </c>
      <c r="J1462" t="n">
        <v>291.12</v>
      </c>
      <c r="K1462" t="n">
        <v>59.89</v>
      </c>
      <c r="L1462" t="n">
        <v>15.25</v>
      </c>
      <c r="M1462" t="n">
        <v>8</v>
      </c>
      <c r="N1462" t="n">
        <v>80.98999999999999</v>
      </c>
      <c r="O1462" t="n">
        <v>36139.39</v>
      </c>
      <c r="P1462" t="n">
        <v>179.09</v>
      </c>
      <c r="Q1462" t="n">
        <v>197.75</v>
      </c>
      <c r="R1462" t="n">
        <v>32.73</v>
      </c>
      <c r="S1462" t="n">
        <v>25.4</v>
      </c>
      <c r="T1462" t="n">
        <v>2811.67</v>
      </c>
      <c r="U1462" t="n">
        <v>0.78</v>
      </c>
      <c r="V1462" t="n">
        <v>0.88</v>
      </c>
      <c r="W1462" t="n">
        <v>2.95</v>
      </c>
      <c r="X1462" t="n">
        <v>0.17</v>
      </c>
      <c r="Y1462" t="n">
        <v>1</v>
      </c>
      <c r="Z1462" t="n">
        <v>10</v>
      </c>
    </row>
    <row r="1463">
      <c r="A1463" t="n">
        <v>58</v>
      </c>
      <c r="B1463" t="n">
        <v>135</v>
      </c>
      <c r="C1463" t="inlineStr">
        <is>
          <t xml:space="preserve">CONCLUIDO	</t>
        </is>
      </c>
      <c r="D1463" t="n">
        <v>7.1799</v>
      </c>
      <c r="E1463" t="n">
        <v>13.93</v>
      </c>
      <c r="F1463" t="n">
        <v>10.57</v>
      </c>
      <c r="G1463" t="n">
        <v>63.41</v>
      </c>
      <c r="H1463" t="n">
        <v>0.95</v>
      </c>
      <c r="I1463" t="n">
        <v>10</v>
      </c>
      <c r="J1463" t="n">
        <v>291.63</v>
      </c>
      <c r="K1463" t="n">
        <v>59.89</v>
      </c>
      <c r="L1463" t="n">
        <v>15.5</v>
      </c>
      <c r="M1463" t="n">
        <v>8</v>
      </c>
      <c r="N1463" t="n">
        <v>81.25</v>
      </c>
      <c r="O1463" t="n">
        <v>36202.38</v>
      </c>
      <c r="P1463" t="n">
        <v>179.21</v>
      </c>
      <c r="Q1463" t="n">
        <v>197.75</v>
      </c>
      <c r="R1463" t="n">
        <v>32.92</v>
      </c>
      <c r="S1463" t="n">
        <v>25.4</v>
      </c>
      <c r="T1463" t="n">
        <v>2904.22</v>
      </c>
      <c r="U1463" t="n">
        <v>0.77</v>
      </c>
      <c r="V1463" t="n">
        <v>0.88</v>
      </c>
      <c r="W1463" t="n">
        <v>2.96</v>
      </c>
      <c r="X1463" t="n">
        <v>0.18</v>
      </c>
      <c r="Y1463" t="n">
        <v>1</v>
      </c>
      <c r="Z1463" t="n">
        <v>10</v>
      </c>
    </row>
    <row r="1464">
      <c r="A1464" t="n">
        <v>59</v>
      </c>
      <c r="B1464" t="n">
        <v>135</v>
      </c>
      <c r="C1464" t="inlineStr">
        <is>
          <t xml:space="preserve">CONCLUIDO	</t>
        </is>
      </c>
      <c r="D1464" t="n">
        <v>7.1843</v>
      </c>
      <c r="E1464" t="n">
        <v>13.92</v>
      </c>
      <c r="F1464" t="n">
        <v>10.56</v>
      </c>
      <c r="G1464" t="n">
        <v>63.36</v>
      </c>
      <c r="H1464" t="n">
        <v>0.96</v>
      </c>
      <c r="I1464" t="n">
        <v>10</v>
      </c>
      <c r="J1464" t="n">
        <v>292.15</v>
      </c>
      <c r="K1464" t="n">
        <v>59.89</v>
      </c>
      <c r="L1464" t="n">
        <v>15.75</v>
      </c>
      <c r="M1464" t="n">
        <v>8</v>
      </c>
      <c r="N1464" t="n">
        <v>81.51000000000001</v>
      </c>
      <c r="O1464" t="n">
        <v>36265.48</v>
      </c>
      <c r="P1464" t="n">
        <v>178.9</v>
      </c>
      <c r="Q1464" t="n">
        <v>197.77</v>
      </c>
      <c r="R1464" t="n">
        <v>32.76</v>
      </c>
      <c r="S1464" t="n">
        <v>25.4</v>
      </c>
      <c r="T1464" t="n">
        <v>2827.85</v>
      </c>
      <c r="U1464" t="n">
        <v>0.78</v>
      </c>
      <c r="V1464" t="n">
        <v>0.88</v>
      </c>
      <c r="W1464" t="n">
        <v>2.95</v>
      </c>
      <c r="X1464" t="n">
        <v>0.17</v>
      </c>
      <c r="Y1464" t="n">
        <v>1</v>
      </c>
      <c r="Z1464" t="n">
        <v>10</v>
      </c>
    </row>
    <row r="1465">
      <c r="A1465" t="n">
        <v>60</v>
      </c>
      <c r="B1465" t="n">
        <v>135</v>
      </c>
      <c r="C1465" t="inlineStr">
        <is>
          <t xml:space="preserve">CONCLUIDO	</t>
        </is>
      </c>
      <c r="D1465" t="n">
        <v>7.2186</v>
      </c>
      <c r="E1465" t="n">
        <v>13.85</v>
      </c>
      <c r="F1465" t="n">
        <v>10.54</v>
      </c>
      <c r="G1465" t="n">
        <v>70.3</v>
      </c>
      <c r="H1465" t="n">
        <v>0.97</v>
      </c>
      <c r="I1465" t="n">
        <v>9</v>
      </c>
      <c r="J1465" t="n">
        <v>292.66</v>
      </c>
      <c r="K1465" t="n">
        <v>59.89</v>
      </c>
      <c r="L1465" t="n">
        <v>16</v>
      </c>
      <c r="M1465" t="n">
        <v>7</v>
      </c>
      <c r="N1465" t="n">
        <v>81.77</v>
      </c>
      <c r="O1465" t="n">
        <v>36328.69</v>
      </c>
      <c r="P1465" t="n">
        <v>178.32</v>
      </c>
      <c r="Q1465" t="n">
        <v>197.76</v>
      </c>
      <c r="R1465" t="n">
        <v>32.07</v>
      </c>
      <c r="S1465" t="n">
        <v>25.4</v>
      </c>
      <c r="T1465" t="n">
        <v>2487.9</v>
      </c>
      <c r="U1465" t="n">
        <v>0.79</v>
      </c>
      <c r="V1465" t="n">
        <v>0.88</v>
      </c>
      <c r="W1465" t="n">
        <v>2.96</v>
      </c>
      <c r="X1465" t="n">
        <v>0.15</v>
      </c>
      <c r="Y1465" t="n">
        <v>1</v>
      </c>
      <c r="Z1465" t="n">
        <v>10</v>
      </c>
    </row>
    <row r="1466">
      <c r="A1466" t="n">
        <v>61</v>
      </c>
      <c r="B1466" t="n">
        <v>135</v>
      </c>
      <c r="C1466" t="inlineStr">
        <is>
          <t xml:space="preserve">CONCLUIDO	</t>
        </is>
      </c>
      <c r="D1466" t="n">
        <v>7.2123</v>
      </c>
      <c r="E1466" t="n">
        <v>13.87</v>
      </c>
      <c r="F1466" t="n">
        <v>10.56</v>
      </c>
      <c r="G1466" t="n">
        <v>70.38</v>
      </c>
      <c r="H1466" t="n">
        <v>0.99</v>
      </c>
      <c r="I1466" t="n">
        <v>9</v>
      </c>
      <c r="J1466" t="n">
        <v>293.17</v>
      </c>
      <c r="K1466" t="n">
        <v>59.89</v>
      </c>
      <c r="L1466" t="n">
        <v>16.25</v>
      </c>
      <c r="M1466" t="n">
        <v>7</v>
      </c>
      <c r="N1466" t="n">
        <v>82.03</v>
      </c>
      <c r="O1466" t="n">
        <v>36392.01</v>
      </c>
      <c r="P1466" t="n">
        <v>178.76</v>
      </c>
      <c r="Q1466" t="n">
        <v>197.76</v>
      </c>
      <c r="R1466" t="n">
        <v>32.48</v>
      </c>
      <c r="S1466" t="n">
        <v>25.4</v>
      </c>
      <c r="T1466" t="n">
        <v>2690.55</v>
      </c>
      <c r="U1466" t="n">
        <v>0.78</v>
      </c>
      <c r="V1466" t="n">
        <v>0.88</v>
      </c>
      <c r="W1466" t="n">
        <v>2.96</v>
      </c>
      <c r="X1466" t="n">
        <v>0.17</v>
      </c>
      <c r="Y1466" t="n">
        <v>1</v>
      </c>
      <c r="Z1466" t="n">
        <v>10</v>
      </c>
    </row>
    <row r="1467">
      <c r="A1467" t="n">
        <v>62</v>
      </c>
      <c r="B1467" t="n">
        <v>135</v>
      </c>
      <c r="C1467" t="inlineStr">
        <is>
          <t xml:space="preserve">CONCLUIDO	</t>
        </is>
      </c>
      <c r="D1467" t="n">
        <v>7.2131</v>
      </c>
      <c r="E1467" t="n">
        <v>13.86</v>
      </c>
      <c r="F1467" t="n">
        <v>10.56</v>
      </c>
      <c r="G1467" t="n">
        <v>70.37</v>
      </c>
      <c r="H1467" t="n">
        <v>1</v>
      </c>
      <c r="I1467" t="n">
        <v>9</v>
      </c>
      <c r="J1467" t="n">
        <v>293.69</v>
      </c>
      <c r="K1467" t="n">
        <v>59.89</v>
      </c>
      <c r="L1467" t="n">
        <v>16.5</v>
      </c>
      <c r="M1467" t="n">
        <v>7</v>
      </c>
      <c r="N1467" t="n">
        <v>82.3</v>
      </c>
      <c r="O1467" t="n">
        <v>36455.44</v>
      </c>
      <c r="P1467" t="n">
        <v>178.89</v>
      </c>
      <c r="Q1467" t="n">
        <v>197.79</v>
      </c>
      <c r="R1467" t="n">
        <v>32.61</v>
      </c>
      <c r="S1467" t="n">
        <v>25.4</v>
      </c>
      <c r="T1467" t="n">
        <v>2757.99</v>
      </c>
      <c r="U1467" t="n">
        <v>0.78</v>
      </c>
      <c r="V1467" t="n">
        <v>0.88</v>
      </c>
      <c r="W1467" t="n">
        <v>2.95</v>
      </c>
      <c r="X1467" t="n">
        <v>0.17</v>
      </c>
      <c r="Y1467" t="n">
        <v>1</v>
      </c>
      <c r="Z1467" t="n">
        <v>10</v>
      </c>
    </row>
    <row r="1468">
      <c r="A1468" t="n">
        <v>63</v>
      </c>
      <c r="B1468" t="n">
        <v>135</v>
      </c>
      <c r="C1468" t="inlineStr">
        <is>
          <t xml:space="preserve">CONCLUIDO	</t>
        </is>
      </c>
      <c r="D1468" t="n">
        <v>7.2159</v>
      </c>
      <c r="E1468" t="n">
        <v>13.86</v>
      </c>
      <c r="F1468" t="n">
        <v>10.55</v>
      </c>
      <c r="G1468" t="n">
        <v>70.34</v>
      </c>
      <c r="H1468" t="n">
        <v>1.01</v>
      </c>
      <c r="I1468" t="n">
        <v>9</v>
      </c>
      <c r="J1468" t="n">
        <v>294.2</v>
      </c>
      <c r="K1468" t="n">
        <v>59.89</v>
      </c>
      <c r="L1468" t="n">
        <v>16.75</v>
      </c>
      <c r="M1468" t="n">
        <v>7</v>
      </c>
      <c r="N1468" t="n">
        <v>82.56</v>
      </c>
      <c r="O1468" t="n">
        <v>36518.97</v>
      </c>
      <c r="P1468" t="n">
        <v>178.84</v>
      </c>
      <c r="Q1468" t="n">
        <v>197.75</v>
      </c>
      <c r="R1468" t="n">
        <v>32.38</v>
      </c>
      <c r="S1468" t="n">
        <v>25.4</v>
      </c>
      <c r="T1468" t="n">
        <v>2640.95</v>
      </c>
      <c r="U1468" t="n">
        <v>0.78</v>
      </c>
      <c r="V1468" t="n">
        <v>0.88</v>
      </c>
      <c r="W1468" t="n">
        <v>2.95</v>
      </c>
      <c r="X1468" t="n">
        <v>0.16</v>
      </c>
      <c r="Y1468" t="n">
        <v>1</v>
      </c>
      <c r="Z1468" t="n">
        <v>10</v>
      </c>
    </row>
    <row r="1469">
      <c r="A1469" t="n">
        <v>64</v>
      </c>
      <c r="B1469" t="n">
        <v>135</v>
      </c>
      <c r="C1469" t="inlineStr">
        <is>
          <t xml:space="preserve">CONCLUIDO	</t>
        </is>
      </c>
      <c r="D1469" t="n">
        <v>7.2141</v>
      </c>
      <c r="E1469" t="n">
        <v>13.86</v>
      </c>
      <c r="F1469" t="n">
        <v>10.55</v>
      </c>
      <c r="G1469" t="n">
        <v>70.36</v>
      </c>
      <c r="H1469" t="n">
        <v>1.03</v>
      </c>
      <c r="I1469" t="n">
        <v>9</v>
      </c>
      <c r="J1469" t="n">
        <v>294.72</v>
      </c>
      <c r="K1469" t="n">
        <v>59.89</v>
      </c>
      <c r="L1469" t="n">
        <v>17</v>
      </c>
      <c r="M1469" t="n">
        <v>7</v>
      </c>
      <c r="N1469" t="n">
        <v>82.83</v>
      </c>
      <c r="O1469" t="n">
        <v>36582.62</v>
      </c>
      <c r="P1469" t="n">
        <v>179</v>
      </c>
      <c r="Q1469" t="n">
        <v>197.75</v>
      </c>
      <c r="R1469" t="n">
        <v>32.43</v>
      </c>
      <c r="S1469" t="n">
        <v>25.4</v>
      </c>
      <c r="T1469" t="n">
        <v>2663.99</v>
      </c>
      <c r="U1469" t="n">
        <v>0.78</v>
      </c>
      <c r="V1469" t="n">
        <v>0.88</v>
      </c>
      <c r="W1469" t="n">
        <v>2.95</v>
      </c>
      <c r="X1469" t="n">
        <v>0.16</v>
      </c>
      <c r="Y1469" t="n">
        <v>1</v>
      </c>
      <c r="Z1469" t="n">
        <v>10</v>
      </c>
    </row>
    <row r="1470">
      <c r="A1470" t="n">
        <v>65</v>
      </c>
      <c r="B1470" t="n">
        <v>135</v>
      </c>
      <c r="C1470" t="inlineStr">
        <is>
          <t xml:space="preserve">CONCLUIDO	</t>
        </is>
      </c>
      <c r="D1470" t="n">
        <v>7.2192</v>
      </c>
      <c r="E1470" t="n">
        <v>13.85</v>
      </c>
      <c r="F1470" t="n">
        <v>10.54</v>
      </c>
      <c r="G1470" t="n">
        <v>70.29000000000001</v>
      </c>
      <c r="H1470" t="n">
        <v>1.04</v>
      </c>
      <c r="I1470" t="n">
        <v>9</v>
      </c>
      <c r="J1470" t="n">
        <v>295.23</v>
      </c>
      <c r="K1470" t="n">
        <v>59.89</v>
      </c>
      <c r="L1470" t="n">
        <v>17.25</v>
      </c>
      <c r="M1470" t="n">
        <v>7</v>
      </c>
      <c r="N1470" t="n">
        <v>83.09999999999999</v>
      </c>
      <c r="O1470" t="n">
        <v>36646.38</v>
      </c>
      <c r="P1470" t="n">
        <v>178.76</v>
      </c>
      <c r="Q1470" t="n">
        <v>197.75</v>
      </c>
      <c r="R1470" t="n">
        <v>32.18</v>
      </c>
      <c r="S1470" t="n">
        <v>25.4</v>
      </c>
      <c r="T1470" t="n">
        <v>2539.58</v>
      </c>
      <c r="U1470" t="n">
        <v>0.79</v>
      </c>
      <c r="V1470" t="n">
        <v>0.88</v>
      </c>
      <c r="W1470" t="n">
        <v>2.95</v>
      </c>
      <c r="X1470" t="n">
        <v>0.15</v>
      </c>
      <c r="Y1470" t="n">
        <v>1</v>
      </c>
      <c r="Z1470" t="n">
        <v>10</v>
      </c>
    </row>
    <row r="1471">
      <c r="A1471" t="n">
        <v>66</v>
      </c>
      <c r="B1471" t="n">
        <v>135</v>
      </c>
      <c r="C1471" t="inlineStr">
        <is>
          <t xml:space="preserve">CONCLUIDO	</t>
        </is>
      </c>
      <c r="D1471" t="n">
        <v>7.2152</v>
      </c>
      <c r="E1471" t="n">
        <v>13.86</v>
      </c>
      <c r="F1471" t="n">
        <v>10.55</v>
      </c>
      <c r="G1471" t="n">
        <v>70.34</v>
      </c>
      <c r="H1471" t="n">
        <v>1.05</v>
      </c>
      <c r="I1471" t="n">
        <v>9</v>
      </c>
      <c r="J1471" t="n">
        <v>295.75</v>
      </c>
      <c r="K1471" t="n">
        <v>59.89</v>
      </c>
      <c r="L1471" t="n">
        <v>17.5</v>
      </c>
      <c r="M1471" t="n">
        <v>7</v>
      </c>
      <c r="N1471" t="n">
        <v>83.36</v>
      </c>
      <c r="O1471" t="n">
        <v>36710.24</v>
      </c>
      <c r="P1471" t="n">
        <v>178.84</v>
      </c>
      <c r="Q1471" t="n">
        <v>197.76</v>
      </c>
      <c r="R1471" t="n">
        <v>32.47</v>
      </c>
      <c r="S1471" t="n">
        <v>25.4</v>
      </c>
      <c r="T1471" t="n">
        <v>2684.45</v>
      </c>
      <c r="U1471" t="n">
        <v>0.78</v>
      </c>
      <c r="V1471" t="n">
        <v>0.88</v>
      </c>
      <c r="W1471" t="n">
        <v>2.95</v>
      </c>
      <c r="X1471" t="n">
        <v>0.16</v>
      </c>
      <c r="Y1471" t="n">
        <v>1</v>
      </c>
      <c r="Z1471" t="n">
        <v>10</v>
      </c>
    </row>
    <row r="1472">
      <c r="A1472" t="n">
        <v>67</v>
      </c>
      <c r="B1472" t="n">
        <v>135</v>
      </c>
      <c r="C1472" t="inlineStr">
        <is>
          <t xml:space="preserve">CONCLUIDO	</t>
        </is>
      </c>
      <c r="D1472" t="n">
        <v>7.215</v>
      </c>
      <c r="E1472" t="n">
        <v>13.86</v>
      </c>
      <c r="F1472" t="n">
        <v>10.55</v>
      </c>
      <c r="G1472" t="n">
        <v>70.34999999999999</v>
      </c>
      <c r="H1472" t="n">
        <v>1.07</v>
      </c>
      <c r="I1472" t="n">
        <v>9</v>
      </c>
      <c r="J1472" t="n">
        <v>296.27</v>
      </c>
      <c r="K1472" t="n">
        <v>59.89</v>
      </c>
      <c r="L1472" t="n">
        <v>17.75</v>
      </c>
      <c r="M1472" t="n">
        <v>7</v>
      </c>
      <c r="N1472" t="n">
        <v>83.63</v>
      </c>
      <c r="O1472" t="n">
        <v>36774.22</v>
      </c>
      <c r="P1472" t="n">
        <v>178.81</v>
      </c>
      <c r="Q1472" t="n">
        <v>197.75</v>
      </c>
      <c r="R1472" t="n">
        <v>32.51</v>
      </c>
      <c r="S1472" t="n">
        <v>25.4</v>
      </c>
      <c r="T1472" t="n">
        <v>2704.89</v>
      </c>
      <c r="U1472" t="n">
        <v>0.78</v>
      </c>
      <c r="V1472" t="n">
        <v>0.88</v>
      </c>
      <c r="W1472" t="n">
        <v>2.95</v>
      </c>
      <c r="X1472" t="n">
        <v>0.16</v>
      </c>
      <c r="Y1472" t="n">
        <v>1</v>
      </c>
      <c r="Z1472" t="n">
        <v>10</v>
      </c>
    </row>
    <row r="1473">
      <c r="A1473" t="n">
        <v>68</v>
      </c>
      <c r="B1473" t="n">
        <v>135</v>
      </c>
      <c r="C1473" t="inlineStr">
        <is>
          <t xml:space="preserve">CONCLUIDO	</t>
        </is>
      </c>
      <c r="D1473" t="n">
        <v>7.2167</v>
      </c>
      <c r="E1473" t="n">
        <v>13.86</v>
      </c>
      <c r="F1473" t="n">
        <v>10.55</v>
      </c>
      <c r="G1473" t="n">
        <v>70.31999999999999</v>
      </c>
      <c r="H1473" t="n">
        <v>1.08</v>
      </c>
      <c r="I1473" t="n">
        <v>9</v>
      </c>
      <c r="J1473" t="n">
        <v>296.79</v>
      </c>
      <c r="K1473" t="n">
        <v>59.89</v>
      </c>
      <c r="L1473" t="n">
        <v>18</v>
      </c>
      <c r="M1473" t="n">
        <v>7</v>
      </c>
      <c r="N1473" t="n">
        <v>83.90000000000001</v>
      </c>
      <c r="O1473" t="n">
        <v>36838.32</v>
      </c>
      <c r="P1473" t="n">
        <v>178.69</v>
      </c>
      <c r="Q1473" t="n">
        <v>197.83</v>
      </c>
      <c r="R1473" t="n">
        <v>32.37</v>
      </c>
      <c r="S1473" t="n">
        <v>25.4</v>
      </c>
      <c r="T1473" t="n">
        <v>2634.61</v>
      </c>
      <c r="U1473" t="n">
        <v>0.78</v>
      </c>
      <c r="V1473" t="n">
        <v>0.88</v>
      </c>
      <c r="W1473" t="n">
        <v>2.95</v>
      </c>
      <c r="X1473" t="n">
        <v>0.16</v>
      </c>
      <c r="Y1473" t="n">
        <v>1</v>
      </c>
      <c r="Z1473" t="n">
        <v>10</v>
      </c>
    </row>
    <row r="1474">
      <c r="A1474" t="n">
        <v>69</v>
      </c>
      <c r="B1474" t="n">
        <v>135</v>
      </c>
      <c r="C1474" t="inlineStr">
        <is>
          <t xml:space="preserve">CONCLUIDO	</t>
        </is>
      </c>
      <c r="D1474" t="n">
        <v>7.2548</v>
      </c>
      <c r="E1474" t="n">
        <v>13.78</v>
      </c>
      <c r="F1474" t="n">
        <v>10.53</v>
      </c>
      <c r="G1474" t="n">
        <v>78.95</v>
      </c>
      <c r="H1474" t="n">
        <v>1.09</v>
      </c>
      <c r="I1474" t="n">
        <v>8</v>
      </c>
      <c r="J1474" t="n">
        <v>297.31</v>
      </c>
      <c r="K1474" t="n">
        <v>59.89</v>
      </c>
      <c r="L1474" t="n">
        <v>18.25</v>
      </c>
      <c r="M1474" t="n">
        <v>6</v>
      </c>
      <c r="N1474" t="n">
        <v>84.17</v>
      </c>
      <c r="O1474" t="n">
        <v>36902.52</v>
      </c>
      <c r="P1474" t="n">
        <v>178.17</v>
      </c>
      <c r="Q1474" t="n">
        <v>197.75</v>
      </c>
      <c r="R1474" t="n">
        <v>31.66</v>
      </c>
      <c r="S1474" t="n">
        <v>25.4</v>
      </c>
      <c r="T1474" t="n">
        <v>2287.63</v>
      </c>
      <c r="U1474" t="n">
        <v>0.8</v>
      </c>
      <c r="V1474" t="n">
        <v>0.88</v>
      </c>
      <c r="W1474" t="n">
        <v>2.95</v>
      </c>
      <c r="X1474" t="n">
        <v>0.14</v>
      </c>
      <c r="Y1474" t="n">
        <v>1</v>
      </c>
      <c r="Z1474" t="n">
        <v>10</v>
      </c>
    </row>
    <row r="1475">
      <c r="A1475" t="n">
        <v>70</v>
      </c>
      <c r="B1475" t="n">
        <v>135</v>
      </c>
      <c r="C1475" t="inlineStr">
        <is>
          <t xml:space="preserve">CONCLUIDO	</t>
        </is>
      </c>
      <c r="D1475" t="n">
        <v>7.2563</v>
      </c>
      <c r="E1475" t="n">
        <v>13.78</v>
      </c>
      <c r="F1475" t="n">
        <v>10.52</v>
      </c>
      <c r="G1475" t="n">
        <v>78.93000000000001</v>
      </c>
      <c r="H1475" t="n">
        <v>1.11</v>
      </c>
      <c r="I1475" t="n">
        <v>8</v>
      </c>
      <c r="J1475" t="n">
        <v>297.83</v>
      </c>
      <c r="K1475" t="n">
        <v>59.89</v>
      </c>
      <c r="L1475" t="n">
        <v>18.5</v>
      </c>
      <c r="M1475" t="n">
        <v>6</v>
      </c>
      <c r="N1475" t="n">
        <v>84.45</v>
      </c>
      <c r="O1475" t="n">
        <v>36966.84</v>
      </c>
      <c r="P1475" t="n">
        <v>178.26</v>
      </c>
      <c r="Q1475" t="n">
        <v>197.76</v>
      </c>
      <c r="R1475" t="n">
        <v>31.52</v>
      </c>
      <c r="S1475" t="n">
        <v>25.4</v>
      </c>
      <c r="T1475" t="n">
        <v>2215.86</v>
      </c>
      <c r="U1475" t="n">
        <v>0.8100000000000001</v>
      </c>
      <c r="V1475" t="n">
        <v>0.88</v>
      </c>
      <c r="W1475" t="n">
        <v>2.95</v>
      </c>
      <c r="X1475" t="n">
        <v>0.13</v>
      </c>
      <c r="Y1475" t="n">
        <v>1</v>
      </c>
      <c r="Z1475" t="n">
        <v>10</v>
      </c>
    </row>
    <row r="1476">
      <c r="A1476" t="n">
        <v>71</v>
      </c>
      <c r="B1476" t="n">
        <v>135</v>
      </c>
      <c r="C1476" t="inlineStr">
        <is>
          <t xml:space="preserve">CONCLUIDO	</t>
        </is>
      </c>
      <c r="D1476" t="n">
        <v>7.2591</v>
      </c>
      <c r="E1476" t="n">
        <v>13.78</v>
      </c>
      <c r="F1476" t="n">
        <v>10.52</v>
      </c>
      <c r="G1476" t="n">
        <v>78.89</v>
      </c>
      <c r="H1476" t="n">
        <v>1.12</v>
      </c>
      <c r="I1476" t="n">
        <v>8</v>
      </c>
      <c r="J1476" t="n">
        <v>298.35</v>
      </c>
      <c r="K1476" t="n">
        <v>59.89</v>
      </c>
      <c r="L1476" t="n">
        <v>18.75</v>
      </c>
      <c r="M1476" t="n">
        <v>6</v>
      </c>
      <c r="N1476" t="n">
        <v>84.72</v>
      </c>
      <c r="O1476" t="n">
        <v>37031.27</v>
      </c>
      <c r="P1476" t="n">
        <v>178.25</v>
      </c>
      <c r="Q1476" t="n">
        <v>197.75</v>
      </c>
      <c r="R1476" t="n">
        <v>31.48</v>
      </c>
      <c r="S1476" t="n">
        <v>25.4</v>
      </c>
      <c r="T1476" t="n">
        <v>2198.2</v>
      </c>
      <c r="U1476" t="n">
        <v>0.8100000000000001</v>
      </c>
      <c r="V1476" t="n">
        <v>0.88</v>
      </c>
      <c r="W1476" t="n">
        <v>2.95</v>
      </c>
      <c r="X1476" t="n">
        <v>0.13</v>
      </c>
      <c r="Y1476" t="n">
        <v>1</v>
      </c>
      <c r="Z1476" t="n">
        <v>10</v>
      </c>
    </row>
    <row r="1477">
      <c r="A1477" t="n">
        <v>72</v>
      </c>
      <c r="B1477" t="n">
        <v>135</v>
      </c>
      <c r="C1477" t="inlineStr">
        <is>
          <t xml:space="preserve">CONCLUIDO	</t>
        </is>
      </c>
      <c r="D1477" t="n">
        <v>7.2592</v>
      </c>
      <c r="E1477" t="n">
        <v>13.78</v>
      </c>
      <c r="F1477" t="n">
        <v>10.52</v>
      </c>
      <c r="G1477" t="n">
        <v>78.89</v>
      </c>
      <c r="H1477" t="n">
        <v>1.13</v>
      </c>
      <c r="I1477" t="n">
        <v>8</v>
      </c>
      <c r="J1477" t="n">
        <v>298.88</v>
      </c>
      <c r="K1477" t="n">
        <v>59.89</v>
      </c>
      <c r="L1477" t="n">
        <v>19</v>
      </c>
      <c r="M1477" t="n">
        <v>6</v>
      </c>
      <c r="N1477" t="n">
        <v>84.98999999999999</v>
      </c>
      <c r="O1477" t="n">
        <v>37095.82</v>
      </c>
      <c r="P1477" t="n">
        <v>178.34</v>
      </c>
      <c r="Q1477" t="n">
        <v>197.8</v>
      </c>
      <c r="R1477" t="n">
        <v>31.38</v>
      </c>
      <c r="S1477" t="n">
        <v>25.4</v>
      </c>
      <c r="T1477" t="n">
        <v>2143.81</v>
      </c>
      <c r="U1477" t="n">
        <v>0.8100000000000001</v>
      </c>
      <c r="V1477" t="n">
        <v>0.88</v>
      </c>
      <c r="W1477" t="n">
        <v>2.95</v>
      </c>
      <c r="X1477" t="n">
        <v>0.13</v>
      </c>
      <c r="Y1477" t="n">
        <v>1</v>
      </c>
      <c r="Z1477" t="n">
        <v>10</v>
      </c>
    </row>
    <row r="1478">
      <c r="A1478" t="n">
        <v>73</v>
      </c>
      <c r="B1478" t="n">
        <v>135</v>
      </c>
      <c r="C1478" t="inlineStr">
        <is>
          <t xml:space="preserve">CONCLUIDO	</t>
        </is>
      </c>
      <c r="D1478" t="n">
        <v>7.255</v>
      </c>
      <c r="E1478" t="n">
        <v>13.78</v>
      </c>
      <c r="F1478" t="n">
        <v>10.53</v>
      </c>
      <c r="G1478" t="n">
        <v>78.95</v>
      </c>
      <c r="H1478" t="n">
        <v>1.15</v>
      </c>
      <c r="I1478" t="n">
        <v>8</v>
      </c>
      <c r="J1478" t="n">
        <v>299.4</v>
      </c>
      <c r="K1478" t="n">
        <v>59.89</v>
      </c>
      <c r="L1478" t="n">
        <v>19.25</v>
      </c>
      <c r="M1478" t="n">
        <v>6</v>
      </c>
      <c r="N1478" t="n">
        <v>85.27</v>
      </c>
      <c r="O1478" t="n">
        <v>37160.49</v>
      </c>
      <c r="P1478" t="n">
        <v>178.6</v>
      </c>
      <c r="Q1478" t="n">
        <v>197.76</v>
      </c>
      <c r="R1478" t="n">
        <v>31.7</v>
      </c>
      <c r="S1478" t="n">
        <v>25.4</v>
      </c>
      <c r="T1478" t="n">
        <v>2305.53</v>
      </c>
      <c r="U1478" t="n">
        <v>0.8</v>
      </c>
      <c r="V1478" t="n">
        <v>0.88</v>
      </c>
      <c r="W1478" t="n">
        <v>2.95</v>
      </c>
      <c r="X1478" t="n">
        <v>0.14</v>
      </c>
      <c r="Y1478" t="n">
        <v>1</v>
      </c>
      <c r="Z1478" t="n">
        <v>10</v>
      </c>
    </row>
    <row r="1479">
      <c r="A1479" t="n">
        <v>74</v>
      </c>
      <c r="B1479" t="n">
        <v>135</v>
      </c>
      <c r="C1479" t="inlineStr">
        <is>
          <t xml:space="preserve">CONCLUIDO	</t>
        </is>
      </c>
      <c r="D1479" t="n">
        <v>7.2562</v>
      </c>
      <c r="E1479" t="n">
        <v>13.78</v>
      </c>
      <c r="F1479" t="n">
        <v>10.52</v>
      </c>
      <c r="G1479" t="n">
        <v>78.93000000000001</v>
      </c>
      <c r="H1479" t="n">
        <v>1.16</v>
      </c>
      <c r="I1479" t="n">
        <v>8</v>
      </c>
      <c r="J1479" t="n">
        <v>299.93</v>
      </c>
      <c r="K1479" t="n">
        <v>59.89</v>
      </c>
      <c r="L1479" t="n">
        <v>19.5</v>
      </c>
      <c r="M1479" t="n">
        <v>6</v>
      </c>
      <c r="N1479" t="n">
        <v>85.54000000000001</v>
      </c>
      <c r="O1479" t="n">
        <v>37225.39</v>
      </c>
      <c r="P1479" t="n">
        <v>178.61</v>
      </c>
      <c r="Q1479" t="n">
        <v>197.78</v>
      </c>
      <c r="R1479" t="n">
        <v>31.61</v>
      </c>
      <c r="S1479" t="n">
        <v>25.4</v>
      </c>
      <c r="T1479" t="n">
        <v>2259.05</v>
      </c>
      <c r="U1479" t="n">
        <v>0.8</v>
      </c>
      <c r="V1479" t="n">
        <v>0.88</v>
      </c>
      <c r="W1479" t="n">
        <v>2.95</v>
      </c>
      <c r="X1479" t="n">
        <v>0.13</v>
      </c>
      <c r="Y1479" t="n">
        <v>1</v>
      </c>
      <c r="Z1479" t="n">
        <v>10</v>
      </c>
    </row>
    <row r="1480">
      <c r="A1480" t="n">
        <v>75</v>
      </c>
      <c r="B1480" t="n">
        <v>135</v>
      </c>
      <c r="C1480" t="inlineStr">
        <is>
          <t xml:space="preserve">CONCLUIDO	</t>
        </is>
      </c>
      <c r="D1480" t="n">
        <v>7.2566</v>
      </c>
      <c r="E1480" t="n">
        <v>13.78</v>
      </c>
      <c r="F1480" t="n">
        <v>10.52</v>
      </c>
      <c r="G1480" t="n">
        <v>78.92</v>
      </c>
      <c r="H1480" t="n">
        <v>1.17</v>
      </c>
      <c r="I1480" t="n">
        <v>8</v>
      </c>
      <c r="J1480" t="n">
        <v>300.45</v>
      </c>
      <c r="K1480" t="n">
        <v>59.89</v>
      </c>
      <c r="L1480" t="n">
        <v>19.75</v>
      </c>
      <c r="M1480" t="n">
        <v>6</v>
      </c>
      <c r="N1480" t="n">
        <v>85.81999999999999</v>
      </c>
      <c r="O1480" t="n">
        <v>37290.29</v>
      </c>
      <c r="P1480" t="n">
        <v>178.53</v>
      </c>
      <c r="Q1480" t="n">
        <v>197.76</v>
      </c>
      <c r="R1480" t="n">
        <v>31.5</v>
      </c>
      <c r="S1480" t="n">
        <v>25.4</v>
      </c>
      <c r="T1480" t="n">
        <v>2205.93</v>
      </c>
      <c r="U1480" t="n">
        <v>0.8100000000000001</v>
      </c>
      <c r="V1480" t="n">
        <v>0.88</v>
      </c>
      <c r="W1480" t="n">
        <v>2.95</v>
      </c>
      <c r="X1480" t="n">
        <v>0.13</v>
      </c>
      <c r="Y1480" t="n">
        <v>1</v>
      </c>
      <c r="Z1480" t="n">
        <v>10</v>
      </c>
    </row>
    <row r="1481">
      <c r="A1481" t="n">
        <v>76</v>
      </c>
      <c r="B1481" t="n">
        <v>135</v>
      </c>
      <c r="C1481" t="inlineStr">
        <is>
          <t xml:space="preserve">CONCLUIDO	</t>
        </is>
      </c>
      <c r="D1481" t="n">
        <v>7.2585</v>
      </c>
      <c r="E1481" t="n">
        <v>13.78</v>
      </c>
      <c r="F1481" t="n">
        <v>10.52</v>
      </c>
      <c r="G1481" t="n">
        <v>78.90000000000001</v>
      </c>
      <c r="H1481" t="n">
        <v>1.18</v>
      </c>
      <c r="I1481" t="n">
        <v>8</v>
      </c>
      <c r="J1481" t="n">
        <v>300.98</v>
      </c>
      <c r="K1481" t="n">
        <v>59.89</v>
      </c>
      <c r="L1481" t="n">
        <v>20</v>
      </c>
      <c r="M1481" t="n">
        <v>6</v>
      </c>
      <c r="N1481" t="n">
        <v>86.09</v>
      </c>
      <c r="O1481" t="n">
        <v>37355.31</v>
      </c>
      <c r="P1481" t="n">
        <v>178.44</v>
      </c>
      <c r="Q1481" t="n">
        <v>197.76</v>
      </c>
      <c r="R1481" t="n">
        <v>31.33</v>
      </c>
      <c r="S1481" t="n">
        <v>25.4</v>
      </c>
      <c r="T1481" t="n">
        <v>2122.41</v>
      </c>
      <c r="U1481" t="n">
        <v>0.8100000000000001</v>
      </c>
      <c r="V1481" t="n">
        <v>0.88</v>
      </c>
      <c r="W1481" t="n">
        <v>2.95</v>
      </c>
      <c r="X1481" t="n">
        <v>0.13</v>
      </c>
      <c r="Y1481" t="n">
        <v>1</v>
      </c>
      <c r="Z1481" t="n">
        <v>10</v>
      </c>
    </row>
    <row r="1482">
      <c r="A1482" t="n">
        <v>77</v>
      </c>
      <c r="B1482" t="n">
        <v>135</v>
      </c>
      <c r="C1482" t="inlineStr">
        <is>
          <t xml:space="preserve">CONCLUIDO	</t>
        </is>
      </c>
      <c r="D1482" t="n">
        <v>7.2529</v>
      </c>
      <c r="E1482" t="n">
        <v>13.79</v>
      </c>
      <c r="F1482" t="n">
        <v>10.53</v>
      </c>
      <c r="G1482" t="n">
        <v>78.97</v>
      </c>
      <c r="H1482" t="n">
        <v>1.2</v>
      </c>
      <c r="I1482" t="n">
        <v>8</v>
      </c>
      <c r="J1482" t="n">
        <v>301.51</v>
      </c>
      <c r="K1482" t="n">
        <v>59.89</v>
      </c>
      <c r="L1482" t="n">
        <v>20.25</v>
      </c>
      <c r="M1482" t="n">
        <v>6</v>
      </c>
      <c r="N1482" t="n">
        <v>86.37</v>
      </c>
      <c r="O1482" t="n">
        <v>37420.44</v>
      </c>
      <c r="P1482" t="n">
        <v>178.61</v>
      </c>
      <c r="Q1482" t="n">
        <v>197.76</v>
      </c>
      <c r="R1482" t="n">
        <v>31.68</v>
      </c>
      <c r="S1482" t="n">
        <v>25.4</v>
      </c>
      <c r="T1482" t="n">
        <v>2295.59</v>
      </c>
      <c r="U1482" t="n">
        <v>0.8</v>
      </c>
      <c r="V1482" t="n">
        <v>0.88</v>
      </c>
      <c r="W1482" t="n">
        <v>2.95</v>
      </c>
      <c r="X1482" t="n">
        <v>0.14</v>
      </c>
      <c r="Y1482" t="n">
        <v>1</v>
      </c>
      <c r="Z1482" t="n">
        <v>10</v>
      </c>
    </row>
    <row r="1483">
      <c r="A1483" t="n">
        <v>78</v>
      </c>
      <c r="B1483" t="n">
        <v>135</v>
      </c>
      <c r="C1483" t="inlineStr">
        <is>
          <t xml:space="preserve">CONCLUIDO	</t>
        </is>
      </c>
      <c r="D1483" t="n">
        <v>7.2548</v>
      </c>
      <c r="E1483" t="n">
        <v>13.78</v>
      </c>
      <c r="F1483" t="n">
        <v>10.53</v>
      </c>
      <c r="G1483" t="n">
        <v>78.95</v>
      </c>
      <c r="H1483" t="n">
        <v>1.21</v>
      </c>
      <c r="I1483" t="n">
        <v>8</v>
      </c>
      <c r="J1483" t="n">
        <v>302.04</v>
      </c>
      <c r="K1483" t="n">
        <v>59.89</v>
      </c>
      <c r="L1483" t="n">
        <v>20.5</v>
      </c>
      <c r="M1483" t="n">
        <v>6</v>
      </c>
      <c r="N1483" t="n">
        <v>86.65000000000001</v>
      </c>
      <c r="O1483" t="n">
        <v>37485.7</v>
      </c>
      <c r="P1483" t="n">
        <v>178.58</v>
      </c>
      <c r="Q1483" t="n">
        <v>197.77</v>
      </c>
      <c r="R1483" t="n">
        <v>31.61</v>
      </c>
      <c r="S1483" t="n">
        <v>25.4</v>
      </c>
      <c r="T1483" t="n">
        <v>2258.79</v>
      </c>
      <c r="U1483" t="n">
        <v>0.8</v>
      </c>
      <c r="V1483" t="n">
        <v>0.88</v>
      </c>
      <c r="W1483" t="n">
        <v>2.95</v>
      </c>
      <c r="X1483" t="n">
        <v>0.14</v>
      </c>
      <c r="Y1483" t="n">
        <v>1</v>
      </c>
      <c r="Z1483" t="n">
        <v>10</v>
      </c>
    </row>
    <row r="1484">
      <c r="A1484" t="n">
        <v>79</v>
      </c>
      <c r="B1484" t="n">
        <v>135</v>
      </c>
      <c r="C1484" t="inlineStr">
        <is>
          <t xml:space="preserve">CONCLUIDO	</t>
        </is>
      </c>
      <c r="D1484" t="n">
        <v>7.2586</v>
      </c>
      <c r="E1484" t="n">
        <v>13.78</v>
      </c>
      <c r="F1484" t="n">
        <v>10.52</v>
      </c>
      <c r="G1484" t="n">
        <v>78.89</v>
      </c>
      <c r="H1484" t="n">
        <v>1.22</v>
      </c>
      <c r="I1484" t="n">
        <v>8</v>
      </c>
      <c r="J1484" t="n">
        <v>302.57</v>
      </c>
      <c r="K1484" t="n">
        <v>59.89</v>
      </c>
      <c r="L1484" t="n">
        <v>20.75</v>
      </c>
      <c r="M1484" t="n">
        <v>6</v>
      </c>
      <c r="N1484" t="n">
        <v>86.93000000000001</v>
      </c>
      <c r="O1484" t="n">
        <v>37551.07</v>
      </c>
      <c r="P1484" t="n">
        <v>178.18</v>
      </c>
      <c r="Q1484" t="n">
        <v>197.77</v>
      </c>
      <c r="R1484" t="n">
        <v>31.38</v>
      </c>
      <c r="S1484" t="n">
        <v>25.4</v>
      </c>
      <c r="T1484" t="n">
        <v>2146.95</v>
      </c>
      <c r="U1484" t="n">
        <v>0.8100000000000001</v>
      </c>
      <c r="V1484" t="n">
        <v>0.88</v>
      </c>
      <c r="W1484" t="n">
        <v>2.95</v>
      </c>
      <c r="X1484" t="n">
        <v>0.13</v>
      </c>
      <c r="Y1484" t="n">
        <v>1</v>
      </c>
      <c r="Z1484" t="n">
        <v>10</v>
      </c>
    </row>
    <row r="1485">
      <c r="A1485" t="n">
        <v>80</v>
      </c>
      <c r="B1485" t="n">
        <v>135</v>
      </c>
      <c r="C1485" t="inlineStr">
        <is>
          <t xml:space="preserve">CONCLUIDO	</t>
        </is>
      </c>
      <c r="D1485" t="n">
        <v>7.2529</v>
      </c>
      <c r="E1485" t="n">
        <v>13.79</v>
      </c>
      <c r="F1485" t="n">
        <v>10.53</v>
      </c>
      <c r="G1485" t="n">
        <v>78.97</v>
      </c>
      <c r="H1485" t="n">
        <v>1.23</v>
      </c>
      <c r="I1485" t="n">
        <v>8</v>
      </c>
      <c r="J1485" t="n">
        <v>303.1</v>
      </c>
      <c r="K1485" t="n">
        <v>59.89</v>
      </c>
      <c r="L1485" t="n">
        <v>21</v>
      </c>
      <c r="M1485" t="n">
        <v>6</v>
      </c>
      <c r="N1485" t="n">
        <v>87.20999999999999</v>
      </c>
      <c r="O1485" t="n">
        <v>37616.56</v>
      </c>
      <c r="P1485" t="n">
        <v>178.18</v>
      </c>
      <c r="Q1485" t="n">
        <v>197.75</v>
      </c>
      <c r="R1485" t="n">
        <v>31.72</v>
      </c>
      <c r="S1485" t="n">
        <v>25.4</v>
      </c>
      <c r="T1485" t="n">
        <v>2316</v>
      </c>
      <c r="U1485" t="n">
        <v>0.8</v>
      </c>
      <c r="V1485" t="n">
        <v>0.88</v>
      </c>
      <c r="W1485" t="n">
        <v>2.95</v>
      </c>
      <c r="X1485" t="n">
        <v>0.14</v>
      </c>
      <c r="Y1485" t="n">
        <v>1</v>
      </c>
      <c r="Z1485" t="n">
        <v>10</v>
      </c>
    </row>
    <row r="1486">
      <c r="A1486" t="n">
        <v>81</v>
      </c>
      <c r="B1486" t="n">
        <v>135</v>
      </c>
      <c r="C1486" t="inlineStr">
        <is>
          <t xml:space="preserve">CONCLUIDO	</t>
        </is>
      </c>
      <c r="D1486" t="n">
        <v>7.2901</v>
      </c>
      <c r="E1486" t="n">
        <v>13.72</v>
      </c>
      <c r="F1486" t="n">
        <v>10.51</v>
      </c>
      <c r="G1486" t="n">
        <v>90.09</v>
      </c>
      <c r="H1486" t="n">
        <v>1.25</v>
      </c>
      <c r="I1486" t="n">
        <v>7</v>
      </c>
      <c r="J1486" t="n">
        <v>303.63</v>
      </c>
      <c r="K1486" t="n">
        <v>59.89</v>
      </c>
      <c r="L1486" t="n">
        <v>21.25</v>
      </c>
      <c r="M1486" t="n">
        <v>5</v>
      </c>
      <c r="N1486" t="n">
        <v>87.48999999999999</v>
      </c>
      <c r="O1486" t="n">
        <v>37682.17</v>
      </c>
      <c r="P1486" t="n">
        <v>177.78</v>
      </c>
      <c r="Q1486" t="n">
        <v>197.76</v>
      </c>
      <c r="R1486" t="n">
        <v>31.14</v>
      </c>
      <c r="S1486" t="n">
        <v>25.4</v>
      </c>
      <c r="T1486" t="n">
        <v>2033.09</v>
      </c>
      <c r="U1486" t="n">
        <v>0.82</v>
      </c>
      <c r="V1486" t="n">
        <v>0.89</v>
      </c>
      <c r="W1486" t="n">
        <v>2.95</v>
      </c>
      <c r="X1486" t="n">
        <v>0.12</v>
      </c>
      <c r="Y1486" t="n">
        <v>1</v>
      </c>
      <c r="Z1486" t="n">
        <v>10</v>
      </c>
    </row>
    <row r="1487">
      <c r="A1487" t="n">
        <v>82</v>
      </c>
      <c r="B1487" t="n">
        <v>135</v>
      </c>
      <c r="C1487" t="inlineStr">
        <is>
          <t xml:space="preserve">CONCLUIDO	</t>
        </is>
      </c>
      <c r="D1487" t="n">
        <v>7.2911</v>
      </c>
      <c r="E1487" t="n">
        <v>13.72</v>
      </c>
      <c r="F1487" t="n">
        <v>10.51</v>
      </c>
      <c r="G1487" t="n">
        <v>90.06999999999999</v>
      </c>
      <c r="H1487" t="n">
        <v>1.26</v>
      </c>
      <c r="I1487" t="n">
        <v>7</v>
      </c>
      <c r="J1487" t="n">
        <v>304.16</v>
      </c>
      <c r="K1487" t="n">
        <v>59.89</v>
      </c>
      <c r="L1487" t="n">
        <v>21.5</v>
      </c>
      <c r="M1487" t="n">
        <v>5</v>
      </c>
      <c r="N1487" t="n">
        <v>87.78</v>
      </c>
      <c r="O1487" t="n">
        <v>37747.91</v>
      </c>
      <c r="P1487" t="n">
        <v>178.12</v>
      </c>
      <c r="Q1487" t="n">
        <v>197.76</v>
      </c>
      <c r="R1487" t="n">
        <v>31.02</v>
      </c>
      <c r="S1487" t="n">
        <v>25.4</v>
      </c>
      <c r="T1487" t="n">
        <v>1969.91</v>
      </c>
      <c r="U1487" t="n">
        <v>0.82</v>
      </c>
      <c r="V1487" t="n">
        <v>0.89</v>
      </c>
      <c r="W1487" t="n">
        <v>2.95</v>
      </c>
      <c r="X1487" t="n">
        <v>0.12</v>
      </c>
      <c r="Y1487" t="n">
        <v>1</v>
      </c>
      <c r="Z1487" t="n">
        <v>10</v>
      </c>
    </row>
    <row r="1488">
      <c r="A1488" t="n">
        <v>83</v>
      </c>
      <c r="B1488" t="n">
        <v>135</v>
      </c>
      <c r="C1488" t="inlineStr">
        <is>
          <t xml:space="preserve">CONCLUIDO	</t>
        </is>
      </c>
      <c r="D1488" t="n">
        <v>7.2919</v>
      </c>
      <c r="E1488" t="n">
        <v>13.71</v>
      </c>
      <c r="F1488" t="n">
        <v>10.51</v>
      </c>
      <c r="G1488" t="n">
        <v>90.06</v>
      </c>
      <c r="H1488" t="n">
        <v>1.27</v>
      </c>
      <c r="I1488" t="n">
        <v>7</v>
      </c>
      <c r="J1488" t="n">
        <v>304.7</v>
      </c>
      <c r="K1488" t="n">
        <v>59.89</v>
      </c>
      <c r="L1488" t="n">
        <v>21.75</v>
      </c>
      <c r="M1488" t="n">
        <v>5</v>
      </c>
      <c r="N1488" t="n">
        <v>88.06</v>
      </c>
      <c r="O1488" t="n">
        <v>37813.76</v>
      </c>
      <c r="P1488" t="n">
        <v>178.32</v>
      </c>
      <c r="Q1488" t="n">
        <v>197.76</v>
      </c>
      <c r="R1488" t="n">
        <v>31.09</v>
      </c>
      <c r="S1488" t="n">
        <v>25.4</v>
      </c>
      <c r="T1488" t="n">
        <v>2005.38</v>
      </c>
      <c r="U1488" t="n">
        <v>0.82</v>
      </c>
      <c r="V1488" t="n">
        <v>0.89</v>
      </c>
      <c r="W1488" t="n">
        <v>2.95</v>
      </c>
      <c r="X1488" t="n">
        <v>0.12</v>
      </c>
      <c r="Y1488" t="n">
        <v>1</v>
      </c>
      <c r="Z1488" t="n">
        <v>10</v>
      </c>
    </row>
    <row r="1489">
      <c r="A1489" t="n">
        <v>84</v>
      </c>
      <c r="B1489" t="n">
        <v>135</v>
      </c>
      <c r="C1489" t="inlineStr">
        <is>
          <t xml:space="preserve">CONCLUIDO	</t>
        </is>
      </c>
      <c r="D1489" t="n">
        <v>7.2872</v>
      </c>
      <c r="E1489" t="n">
        <v>13.72</v>
      </c>
      <c r="F1489" t="n">
        <v>10.52</v>
      </c>
      <c r="G1489" t="n">
        <v>90.14</v>
      </c>
      <c r="H1489" t="n">
        <v>1.28</v>
      </c>
      <c r="I1489" t="n">
        <v>7</v>
      </c>
      <c r="J1489" t="n">
        <v>305.23</v>
      </c>
      <c r="K1489" t="n">
        <v>59.89</v>
      </c>
      <c r="L1489" t="n">
        <v>22</v>
      </c>
      <c r="M1489" t="n">
        <v>5</v>
      </c>
      <c r="N1489" t="n">
        <v>88.34999999999999</v>
      </c>
      <c r="O1489" t="n">
        <v>37879.74</v>
      </c>
      <c r="P1489" t="n">
        <v>178.6</v>
      </c>
      <c r="Q1489" t="n">
        <v>197.76</v>
      </c>
      <c r="R1489" t="n">
        <v>31.2</v>
      </c>
      <c r="S1489" t="n">
        <v>25.4</v>
      </c>
      <c r="T1489" t="n">
        <v>2061.67</v>
      </c>
      <c r="U1489" t="n">
        <v>0.8100000000000001</v>
      </c>
      <c r="V1489" t="n">
        <v>0.88</v>
      </c>
      <c r="W1489" t="n">
        <v>2.95</v>
      </c>
      <c r="X1489" t="n">
        <v>0.13</v>
      </c>
      <c r="Y1489" t="n">
        <v>1</v>
      </c>
      <c r="Z1489" t="n">
        <v>10</v>
      </c>
    </row>
    <row r="1490">
      <c r="A1490" t="n">
        <v>85</v>
      </c>
      <c r="B1490" t="n">
        <v>135</v>
      </c>
      <c r="C1490" t="inlineStr">
        <is>
          <t xml:space="preserve">CONCLUIDO	</t>
        </is>
      </c>
      <c r="D1490" t="n">
        <v>7.2913</v>
      </c>
      <c r="E1490" t="n">
        <v>13.72</v>
      </c>
      <c r="F1490" t="n">
        <v>10.51</v>
      </c>
      <c r="G1490" t="n">
        <v>90.06999999999999</v>
      </c>
      <c r="H1490" t="n">
        <v>1.3</v>
      </c>
      <c r="I1490" t="n">
        <v>7</v>
      </c>
      <c r="J1490" t="n">
        <v>305.77</v>
      </c>
      <c r="K1490" t="n">
        <v>59.89</v>
      </c>
      <c r="L1490" t="n">
        <v>22.25</v>
      </c>
      <c r="M1490" t="n">
        <v>5</v>
      </c>
      <c r="N1490" t="n">
        <v>88.63</v>
      </c>
      <c r="O1490" t="n">
        <v>37945.85</v>
      </c>
      <c r="P1490" t="n">
        <v>178.57</v>
      </c>
      <c r="Q1490" t="n">
        <v>197.77</v>
      </c>
      <c r="R1490" t="n">
        <v>31</v>
      </c>
      <c r="S1490" t="n">
        <v>25.4</v>
      </c>
      <c r="T1490" t="n">
        <v>1959.03</v>
      </c>
      <c r="U1490" t="n">
        <v>0.82</v>
      </c>
      <c r="V1490" t="n">
        <v>0.89</v>
      </c>
      <c r="W1490" t="n">
        <v>2.95</v>
      </c>
      <c r="X1490" t="n">
        <v>0.12</v>
      </c>
      <c r="Y1490" t="n">
        <v>1</v>
      </c>
      <c r="Z1490" t="n">
        <v>10</v>
      </c>
    </row>
    <row r="1491">
      <c r="A1491" t="n">
        <v>86</v>
      </c>
      <c r="B1491" t="n">
        <v>135</v>
      </c>
      <c r="C1491" t="inlineStr">
        <is>
          <t xml:space="preserve">CONCLUIDO	</t>
        </is>
      </c>
      <c r="D1491" t="n">
        <v>7.2948</v>
      </c>
      <c r="E1491" t="n">
        <v>13.71</v>
      </c>
      <c r="F1491" t="n">
        <v>10.5</v>
      </c>
      <c r="G1491" t="n">
        <v>90.01000000000001</v>
      </c>
      <c r="H1491" t="n">
        <v>1.31</v>
      </c>
      <c r="I1491" t="n">
        <v>7</v>
      </c>
      <c r="J1491" t="n">
        <v>306.31</v>
      </c>
      <c r="K1491" t="n">
        <v>59.89</v>
      </c>
      <c r="L1491" t="n">
        <v>22.5</v>
      </c>
      <c r="M1491" t="n">
        <v>5</v>
      </c>
      <c r="N1491" t="n">
        <v>88.92</v>
      </c>
      <c r="O1491" t="n">
        <v>38012.07</v>
      </c>
      <c r="P1491" t="n">
        <v>178.45</v>
      </c>
      <c r="Q1491" t="n">
        <v>197.77</v>
      </c>
      <c r="R1491" t="n">
        <v>30.85</v>
      </c>
      <c r="S1491" t="n">
        <v>25.4</v>
      </c>
      <c r="T1491" t="n">
        <v>1885.59</v>
      </c>
      <c r="U1491" t="n">
        <v>0.82</v>
      </c>
      <c r="V1491" t="n">
        <v>0.89</v>
      </c>
      <c r="W1491" t="n">
        <v>2.95</v>
      </c>
      <c r="X1491" t="n">
        <v>0.11</v>
      </c>
      <c r="Y1491" t="n">
        <v>1</v>
      </c>
      <c r="Z1491" t="n">
        <v>10</v>
      </c>
    </row>
    <row r="1492">
      <c r="A1492" t="n">
        <v>87</v>
      </c>
      <c r="B1492" t="n">
        <v>135</v>
      </c>
      <c r="C1492" t="inlineStr">
        <is>
          <t xml:space="preserve">CONCLUIDO	</t>
        </is>
      </c>
      <c r="D1492" t="n">
        <v>7.2923</v>
      </c>
      <c r="E1492" t="n">
        <v>13.71</v>
      </c>
      <c r="F1492" t="n">
        <v>10.51</v>
      </c>
      <c r="G1492" t="n">
        <v>90.05</v>
      </c>
      <c r="H1492" t="n">
        <v>1.32</v>
      </c>
      <c r="I1492" t="n">
        <v>7</v>
      </c>
      <c r="J1492" t="n">
        <v>306.84</v>
      </c>
      <c r="K1492" t="n">
        <v>59.89</v>
      </c>
      <c r="L1492" t="n">
        <v>22.75</v>
      </c>
      <c r="M1492" t="n">
        <v>5</v>
      </c>
      <c r="N1492" t="n">
        <v>89.20999999999999</v>
      </c>
      <c r="O1492" t="n">
        <v>38078.42</v>
      </c>
      <c r="P1492" t="n">
        <v>178.6</v>
      </c>
      <c r="Q1492" t="n">
        <v>197.76</v>
      </c>
      <c r="R1492" t="n">
        <v>31.01</v>
      </c>
      <c r="S1492" t="n">
        <v>25.4</v>
      </c>
      <c r="T1492" t="n">
        <v>1966.36</v>
      </c>
      <c r="U1492" t="n">
        <v>0.82</v>
      </c>
      <c r="V1492" t="n">
        <v>0.89</v>
      </c>
      <c r="W1492" t="n">
        <v>2.95</v>
      </c>
      <c r="X1492" t="n">
        <v>0.12</v>
      </c>
      <c r="Y1492" t="n">
        <v>1</v>
      </c>
      <c r="Z1492" t="n">
        <v>10</v>
      </c>
    </row>
    <row r="1493">
      <c r="A1493" t="n">
        <v>88</v>
      </c>
      <c r="B1493" t="n">
        <v>135</v>
      </c>
      <c r="C1493" t="inlineStr">
        <is>
          <t xml:space="preserve">CONCLUIDO	</t>
        </is>
      </c>
      <c r="D1493" t="n">
        <v>7.2905</v>
      </c>
      <c r="E1493" t="n">
        <v>13.72</v>
      </c>
      <c r="F1493" t="n">
        <v>10.51</v>
      </c>
      <c r="G1493" t="n">
        <v>90.08</v>
      </c>
      <c r="H1493" t="n">
        <v>1.33</v>
      </c>
      <c r="I1493" t="n">
        <v>7</v>
      </c>
      <c r="J1493" t="n">
        <v>307.38</v>
      </c>
      <c r="K1493" t="n">
        <v>59.89</v>
      </c>
      <c r="L1493" t="n">
        <v>23</v>
      </c>
      <c r="M1493" t="n">
        <v>5</v>
      </c>
      <c r="N1493" t="n">
        <v>89.5</v>
      </c>
      <c r="O1493" t="n">
        <v>38144.9</v>
      </c>
      <c r="P1493" t="n">
        <v>178.73</v>
      </c>
      <c r="Q1493" t="n">
        <v>197.76</v>
      </c>
      <c r="R1493" t="n">
        <v>31.11</v>
      </c>
      <c r="S1493" t="n">
        <v>25.4</v>
      </c>
      <c r="T1493" t="n">
        <v>2013.56</v>
      </c>
      <c r="U1493" t="n">
        <v>0.82</v>
      </c>
      <c r="V1493" t="n">
        <v>0.89</v>
      </c>
      <c r="W1493" t="n">
        <v>2.95</v>
      </c>
      <c r="X1493" t="n">
        <v>0.12</v>
      </c>
      <c r="Y1493" t="n">
        <v>1</v>
      </c>
      <c r="Z1493" t="n">
        <v>10</v>
      </c>
    </row>
    <row r="1494">
      <c r="A1494" t="n">
        <v>89</v>
      </c>
      <c r="B1494" t="n">
        <v>135</v>
      </c>
      <c r="C1494" t="inlineStr">
        <is>
          <t xml:space="preserve">CONCLUIDO	</t>
        </is>
      </c>
      <c r="D1494" t="n">
        <v>7.2882</v>
      </c>
      <c r="E1494" t="n">
        <v>13.72</v>
      </c>
      <c r="F1494" t="n">
        <v>10.51</v>
      </c>
      <c r="G1494" t="n">
        <v>90.12</v>
      </c>
      <c r="H1494" t="n">
        <v>1.35</v>
      </c>
      <c r="I1494" t="n">
        <v>7</v>
      </c>
      <c r="J1494" t="n">
        <v>307.92</v>
      </c>
      <c r="K1494" t="n">
        <v>59.89</v>
      </c>
      <c r="L1494" t="n">
        <v>23.25</v>
      </c>
      <c r="M1494" t="n">
        <v>5</v>
      </c>
      <c r="N1494" t="n">
        <v>89.79000000000001</v>
      </c>
      <c r="O1494" t="n">
        <v>38211.5</v>
      </c>
      <c r="P1494" t="n">
        <v>178.87</v>
      </c>
      <c r="Q1494" t="n">
        <v>197.75</v>
      </c>
      <c r="R1494" t="n">
        <v>31.29</v>
      </c>
      <c r="S1494" t="n">
        <v>25.4</v>
      </c>
      <c r="T1494" t="n">
        <v>2106.5</v>
      </c>
      <c r="U1494" t="n">
        <v>0.8100000000000001</v>
      </c>
      <c r="V1494" t="n">
        <v>0.89</v>
      </c>
      <c r="W1494" t="n">
        <v>2.95</v>
      </c>
      <c r="X1494" t="n">
        <v>0.12</v>
      </c>
      <c r="Y1494" t="n">
        <v>1</v>
      </c>
      <c r="Z1494" t="n">
        <v>10</v>
      </c>
    </row>
    <row r="1495">
      <c r="A1495" t="n">
        <v>90</v>
      </c>
      <c r="B1495" t="n">
        <v>135</v>
      </c>
      <c r="C1495" t="inlineStr">
        <is>
          <t xml:space="preserve">CONCLUIDO	</t>
        </is>
      </c>
      <c r="D1495" t="n">
        <v>7.292</v>
      </c>
      <c r="E1495" t="n">
        <v>13.71</v>
      </c>
      <c r="F1495" t="n">
        <v>10.51</v>
      </c>
      <c r="G1495" t="n">
        <v>90.06</v>
      </c>
      <c r="H1495" t="n">
        <v>1.36</v>
      </c>
      <c r="I1495" t="n">
        <v>7</v>
      </c>
      <c r="J1495" t="n">
        <v>308.46</v>
      </c>
      <c r="K1495" t="n">
        <v>59.89</v>
      </c>
      <c r="L1495" t="n">
        <v>23.5</v>
      </c>
      <c r="M1495" t="n">
        <v>5</v>
      </c>
      <c r="N1495" t="n">
        <v>90.08</v>
      </c>
      <c r="O1495" t="n">
        <v>38278.23</v>
      </c>
      <c r="P1495" t="n">
        <v>178.63</v>
      </c>
      <c r="Q1495" t="n">
        <v>197.8</v>
      </c>
      <c r="R1495" t="n">
        <v>31.03</v>
      </c>
      <c r="S1495" t="n">
        <v>25.4</v>
      </c>
      <c r="T1495" t="n">
        <v>1973.72</v>
      </c>
      <c r="U1495" t="n">
        <v>0.82</v>
      </c>
      <c r="V1495" t="n">
        <v>0.89</v>
      </c>
      <c r="W1495" t="n">
        <v>2.95</v>
      </c>
      <c r="X1495" t="n">
        <v>0.12</v>
      </c>
      <c r="Y1495" t="n">
        <v>1</v>
      </c>
      <c r="Z1495" t="n">
        <v>10</v>
      </c>
    </row>
    <row r="1496">
      <c r="A1496" t="n">
        <v>91</v>
      </c>
      <c r="B1496" t="n">
        <v>135</v>
      </c>
      <c r="C1496" t="inlineStr">
        <is>
          <t xml:space="preserve">CONCLUIDO	</t>
        </is>
      </c>
      <c r="D1496" t="n">
        <v>7.2916</v>
      </c>
      <c r="E1496" t="n">
        <v>13.71</v>
      </c>
      <c r="F1496" t="n">
        <v>10.51</v>
      </c>
      <c r="G1496" t="n">
        <v>90.06</v>
      </c>
      <c r="H1496" t="n">
        <v>1.37</v>
      </c>
      <c r="I1496" t="n">
        <v>7</v>
      </c>
      <c r="J1496" t="n">
        <v>309.01</v>
      </c>
      <c r="K1496" t="n">
        <v>59.89</v>
      </c>
      <c r="L1496" t="n">
        <v>23.75</v>
      </c>
      <c r="M1496" t="n">
        <v>5</v>
      </c>
      <c r="N1496" t="n">
        <v>90.37</v>
      </c>
      <c r="O1496" t="n">
        <v>38345.09</v>
      </c>
      <c r="P1496" t="n">
        <v>178.53</v>
      </c>
      <c r="Q1496" t="n">
        <v>197.75</v>
      </c>
      <c r="R1496" t="n">
        <v>31.05</v>
      </c>
      <c r="S1496" t="n">
        <v>25.4</v>
      </c>
      <c r="T1496" t="n">
        <v>1987.78</v>
      </c>
      <c r="U1496" t="n">
        <v>0.82</v>
      </c>
      <c r="V1496" t="n">
        <v>0.89</v>
      </c>
      <c r="W1496" t="n">
        <v>2.95</v>
      </c>
      <c r="X1496" t="n">
        <v>0.12</v>
      </c>
      <c r="Y1496" t="n">
        <v>1</v>
      </c>
      <c r="Z1496" t="n">
        <v>10</v>
      </c>
    </row>
    <row r="1497">
      <c r="A1497" t="n">
        <v>92</v>
      </c>
      <c r="B1497" t="n">
        <v>135</v>
      </c>
      <c r="C1497" t="inlineStr">
        <is>
          <t xml:space="preserve">CONCLUIDO	</t>
        </is>
      </c>
      <c r="D1497" t="n">
        <v>7.2898</v>
      </c>
      <c r="E1497" t="n">
        <v>13.72</v>
      </c>
      <c r="F1497" t="n">
        <v>10.51</v>
      </c>
      <c r="G1497" t="n">
        <v>90.09</v>
      </c>
      <c r="H1497" t="n">
        <v>1.38</v>
      </c>
      <c r="I1497" t="n">
        <v>7</v>
      </c>
      <c r="J1497" t="n">
        <v>309.55</v>
      </c>
      <c r="K1497" t="n">
        <v>59.89</v>
      </c>
      <c r="L1497" t="n">
        <v>24</v>
      </c>
      <c r="M1497" t="n">
        <v>5</v>
      </c>
      <c r="N1497" t="n">
        <v>90.66</v>
      </c>
      <c r="O1497" t="n">
        <v>38412.07</v>
      </c>
      <c r="P1497" t="n">
        <v>178.47</v>
      </c>
      <c r="Q1497" t="n">
        <v>197.76</v>
      </c>
      <c r="R1497" t="n">
        <v>31.11</v>
      </c>
      <c r="S1497" t="n">
        <v>25.4</v>
      </c>
      <c r="T1497" t="n">
        <v>2017.58</v>
      </c>
      <c r="U1497" t="n">
        <v>0.82</v>
      </c>
      <c r="V1497" t="n">
        <v>0.89</v>
      </c>
      <c r="W1497" t="n">
        <v>2.95</v>
      </c>
      <c r="X1497" t="n">
        <v>0.12</v>
      </c>
      <c r="Y1497" t="n">
        <v>1</v>
      </c>
      <c r="Z1497" t="n">
        <v>10</v>
      </c>
    </row>
    <row r="1498">
      <c r="A1498" t="n">
        <v>93</v>
      </c>
      <c r="B1498" t="n">
        <v>135</v>
      </c>
      <c r="C1498" t="inlineStr">
        <is>
          <t xml:space="preserve">CONCLUIDO	</t>
        </is>
      </c>
      <c r="D1498" t="n">
        <v>7.2891</v>
      </c>
      <c r="E1498" t="n">
        <v>13.72</v>
      </c>
      <c r="F1498" t="n">
        <v>10.51</v>
      </c>
      <c r="G1498" t="n">
        <v>90.09999999999999</v>
      </c>
      <c r="H1498" t="n">
        <v>1.39</v>
      </c>
      <c r="I1498" t="n">
        <v>7</v>
      </c>
      <c r="J1498" t="n">
        <v>310.09</v>
      </c>
      <c r="K1498" t="n">
        <v>59.89</v>
      </c>
      <c r="L1498" t="n">
        <v>24.25</v>
      </c>
      <c r="M1498" t="n">
        <v>5</v>
      </c>
      <c r="N1498" t="n">
        <v>90.95999999999999</v>
      </c>
      <c r="O1498" t="n">
        <v>38479.19</v>
      </c>
      <c r="P1498" t="n">
        <v>178.41</v>
      </c>
      <c r="Q1498" t="n">
        <v>197.75</v>
      </c>
      <c r="R1498" t="n">
        <v>31.21</v>
      </c>
      <c r="S1498" t="n">
        <v>25.4</v>
      </c>
      <c r="T1498" t="n">
        <v>2065.65</v>
      </c>
      <c r="U1498" t="n">
        <v>0.8100000000000001</v>
      </c>
      <c r="V1498" t="n">
        <v>0.89</v>
      </c>
      <c r="W1498" t="n">
        <v>2.95</v>
      </c>
      <c r="X1498" t="n">
        <v>0.12</v>
      </c>
      <c r="Y1498" t="n">
        <v>1</v>
      </c>
      <c r="Z1498" t="n">
        <v>10</v>
      </c>
    </row>
    <row r="1499">
      <c r="A1499" t="n">
        <v>94</v>
      </c>
      <c r="B1499" t="n">
        <v>135</v>
      </c>
      <c r="C1499" t="inlineStr">
        <is>
          <t xml:space="preserve">CONCLUIDO	</t>
        </is>
      </c>
      <c r="D1499" t="n">
        <v>7.2876</v>
      </c>
      <c r="E1499" t="n">
        <v>13.72</v>
      </c>
      <c r="F1499" t="n">
        <v>10.52</v>
      </c>
      <c r="G1499" t="n">
        <v>90.13</v>
      </c>
      <c r="H1499" t="n">
        <v>1.41</v>
      </c>
      <c r="I1499" t="n">
        <v>7</v>
      </c>
      <c r="J1499" t="n">
        <v>310.64</v>
      </c>
      <c r="K1499" t="n">
        <v>59.89</v>
      </c>
      <c r="L1499" t="n">
        <v>24.5</v>
      </c>
      <c r="M1499" t="n">
        <v>5</v>
      </c>
      <c r="N1499" t="n">
        <v>91.25</v>
      </c>
      <c r="O1499" t="n">
        <v>38546.43</v>
      </c>
      <c r="P1499" t="n">
        <v>178.41</v>
      </c>
      <c r="Q1499" t="n">
        <v>197.77</v>
      </c>
      <c r="R1499" t="n">
        <v>31.32</v>
      </c>
      <c r="S1499" t="n">
        <v>25.4</v>
      </c>
      <c r="T1499" t="n">
        <v>2120.73</v>
      </c>
      <c r="U1499" t="n">
        <v>0.8100000000000001</v>
      </c>
      <c r="V1499" t="n">
        <v>0.88</v>
      </c>
      <c r="W1499" t="n">
        <v>2.95</v>
      </c>
      <c r="X1499" t="n">
        <v>0.12</v>
      </c>
      <c r="Y1499" t="n">
        <v>1</v>
      </c>
      <c r="Z1499" t="n">
        <v>10</v>
      </c>
    </row>
    <row r="1500">
      <c r="A1500" t="n">
        <v>95</v>
      </c>
      <c r="B1500" t="n">
        <v>135</v>
      </c>
      <c r="C1500" t="inlineStr">
        <is>
          <t xml:space="preserve">CONCLUIDO	</t>
        </is>
      </c>
      <c r="D1500" t="n">
        <v>7.2908</v>
      </c>
      <c r="E1500" t="n">
        <v>13.72</v>
      </c>
      <c r="F1500" t="n">
        <v>10.51</v>
      </c>
      <c r="G1500" t="n">
        <v>90.08</v>
      </c>
      <c r="H1500" t="n">
        <v>1.42</v>
      </c>
      <c r="I1500" t="n">
        <v>7</v>
      </c>
      <c r="J1500" t="n">
        <v>311.19</v>
      </c>
      <c r="K1500" t="n">
        <v>59.89</v>
      </c>
      <c r="L1500" t="n">
        <v>24.75</v>
      </c>
      <c r="M1500" t="n">
        <v>5</v>
      </c>
      <c r="N1500" t="n">
        <v>91.55</v>
      </c>
      <c r="O1500" t="n">
        <v>38613.8</v>
      </c>
      <c r="P1500" t="n">
        <v>178.21</v>
      </c>
      <c r="Q1500" t="n">
        <v>197.76</v>
      </c>
      <c r="R1500" t="n">
        <v>31.18</v>
      </c>
      <c r="S1500" t="n">
        <v>25.4</v>
      </c>
      <c r="T1500" t="n">
        <v>2050.06</v>
      </c>
      <c r="U1500" t="n">
        <v>0.8100000000000001</v>
      </c>
      <c r="V1500" t="n">
        <v>0.89</v>
      </c>
      <c r="W1500" t="n">
        <v>2.95</v>
      </c>
      <c r="X1500" t="n">
        <v>0.12</v>
      </c>
      <c r="Y1500" t="n">
        <v>1</v>
      </c>
      <c r="Z1500" t="n">
        <v>10</v>
      </c>
    </row>
    <row r="1501">
      <c r="A1501" t="n">
        <v>96</v>
      </c>
      <c r="B1501" t="n">
        <v>135</v>
      </c>
      <c r="C1501" t="inlineStr">
        <is>
          <t xml:space="preserve">CONCLUIDO	</t>
        </is>
      </c>
      <c r="D1501" t="n">
        <v>7.2864</v>
      </c>
      <c r="E1501" t="n">
        <v>13.72</v>
      </c>
      <c r="F1501" t="n">
        <v>10.52</v>
      </c>
      <c r="G1501" t="n">
        <v>90.15000000000001</v>
      </c>
      <c r="H1501" t="n">
        <v>1.43</v>
      </c>
      <c r="I1501" t="n">
        <v>7</v>
      </c>
      <c r="J1501" t="n">
        <v>311.73</v>
      </c>
      <c r="K1501" t="n">
        <v>59.89</v>
      </c>
      <c r="L1501" t="n">
        <v>25</v>
      </c>
      <c r="M1501" t="n">
        <v>5</v>
      </c>
      <c r="N1501" t="n">
        <v>91.84999999999999</v>
      </c>
      <c r="O1501" t="n">
        <v>38681.31</v>
      </c>
      <c r="P1501" t="n">
        <v>178.18</v>
      </c>
      <c r="Q1501" t="n">
        <v>197.75</v>
      </c>
      <c r="R1501" t="n">
        <v>31.25</v>
      </c>
      <c r="S1501" t="n">
        <v>25.4</v>
      </c>
      <c r="T1501" t="n">
        <v>2084.21</v>
      </c>
      <c r="U1501" t="n">
        <v>0.8100000000000001</v>
      </c>
      <c r="V1501" t="n">
        <v>0.88</v>
      </c>
      <c r="W1501" t="n">
        <v>2.95</v>
      </c>
      <c r="X1501" t="n">
        <v>0.13</v>
      </c>
      <c r="Y1501" t="n">
        <v>1</v>
      </c>
      <c r="Z1501" t="n">
        <v>10</v>
      </c>
    </row>
    <row r="1502">
      <c r="A1502" t="n">
        <v>97</v>
      </c>
      <c r="B1502" t="n">
        <v>135</v>
      </c>
      <c r="C1502" t="inlineStr">
        <is>
          <t xml:space="preserve">CONCLUIDO	</t>
        </is>
      </c>
      <c r="D1502" t="n">
        <v>7.2898</v>
      </c>
      <c r="E1502" t="n">
        <v>13.72</v>
      </c>
      <c r="F1502" t="n">
        <v>10.51</v>
      </c>
      <c r="G1502" t="n">
        <v>90.09</v>
      </c>
      <c r="H1502" t="n">
        <v>1.44</v>
      </c>
      <c r="I1502" t="n">
        <v>7</v>
      </c>
      <c r="J1502" t="n">
        <v>312.28</v>
      </c>
      <c r="K1502" t="n">
        <v>59.89</v>
      </c>
      <c r="L1502" t="n">
        <v>25.25</v>
      </c>
      <c r="M1502" t="n">
        <v>5</v>
      </c>
      <c r="N1502" t="n">
        <v>92.15000000000001</v>
      </c>
      <c r="O1502" t="n">
        <v>38749.07</v>
      </c>
      <c r="P1502" t="n">
        <v>177.92</v>
      </c>
      <c r="Q1502" t="n">
        <v>197.78</v>
      </c>
      <c r="R1502" t="n">
        <v>31.08</v>
      </c>
      <c r="S1502" t="n">
        <v>25.4</v>
      </c>
      <c r="T1502" t="n">
        <v>1999.4</v>
      </c>
      <c r="U1502" t="n">
        <v>0.82</v>
      </c>
      <c r="V1502" t="n">
        <v>0.89</v>
      </c>
      <c r="W1502" t="n">
        <v>2.95</v>
      </c>
      <c r="X1502" t="n">
        <v>0.12</v>
      </c>
      <c r="Y1502" t="n">
        <v>1</v>
      </c>
      <c r="Z1502" t="n">
        <v>10</v>
      </c>
    </row>
    <row r="1503">
      <c r="A1503" t="n">
        <v>98</v>
      </c>
      <c r="B1503" t="n">
        <v>135</v>
      </c>
      <c r="C1503" t="inlineStr">
        <is>
          <t xml:space="preserve">CONCLUIDO	</t>
        </is>
      </c>
      <c r="D1503" t="n">
        <v>7.3288</v>
      </c>
      <c r="E1503" t="n">
        <v>13.64</v>
      </c>
      <c r="F1503" t="n">
        <v>10.49</v>
      </c>
      <c r="G1503" t="n">
        <v>104.88</v>
      </c>
      <c r="H1503" t="n">
        <v>1.45</v>
      </c>
      <c r="I1503" t="n">
        <v>6</v>
      </c>
      <c r="J1503" t="n">
        <v>312.83</v>
      </c>
      <c r="K1503" t="n">
        <v>59.89</v>
      </c>
      <c r="L1503" t="n">
        <v>25.5</v>
      </c>
      <c r="M1503" t="n">
        <v>4</v>
      </c>
      <c r="N1503" t="n">
        <v>92.44</v>
      </c>
      <c r="O1503" t="n">
        <v>38816.85</v>
      </c>
      <c r="P1503" t="n">
        <v>177.52</v>
      </c>
      <c r="Q1503" t="n">
        <v>197.75</v>
      </c>
      <c r="R1503" t="n">
        <v>30.52</v>
      </c>
      <c r="S1503" t="n">
        <v>25.4</v>
      </c>
      <c r="T1503" t="n">
        <v>1726.01</v>
      </c>
      <c r="U1503" t="n">
        <v>0.83</v>
      </c>
      <c r="V1503" t="n">
        <v>0.89</v>
      </c>
      <c r="W1503" t="n">
        <v>2.95</v>
      </c>
      <c r="X1503" t="n">
        <v>0.1</v>
      </c>
      <c r="Y1503" t="n">
        <v>1</v>
      </c>
      <c r="Z1503" t="n">
        <v>10</v>
      </c>
    </row>
    <row r="1504">
      <c r="A1504" t="n">
        <v>99</v>
      </c>
      <c r="B1504" t="n">
        <v>135</v>
      </c>
      <c r="C1504" t="inlineStr">
        <is>
          <t xml:space="preserve">CONCLUIDO	</t>
        </is>
      </c>
      <c r="D1504" t="n">
        <v>7.3326</v>
      </c>
      <c r="E1504" t="n">
        <v>13.64</v>
      </c>
      <c r="F1504" t="n">
        <v>10.48</v>
      </c>
      <c r="G1504" t="n">
        <v>104.81</v>
      </c>
      <c r="H1504" t="n">
        <v>1.46</v>
      </c>
      <c r="I1504" t="n">
        <v>6</v>
      </c>
      <c r="J1504" t="n">
        <v>313.38</v>
      </c>
      <c r="K1504" t="n">
        <v>59.89</v>
      </c>
      <c r="L1504" t="n">
        <v>25.75</v>
      </c>
      <c r="M1504" t="n">
        <v>4</v>
      </c>
      <c r="N1504" t="n">
        <v>92.75</v>
      </c>
      <c r="O1504" t="n">
        <v>38884.75</v>
      </c>
      <c r="P1504" t="n">
        <v>177.43</v>
      </c>
      <c r="Q1504" t="n">
        <v>197.75</v>
      </c>
      <c r="R1504" t="n">
        <v>30.23</v>
      </c>
      <c r="S1504" t="n">
        <v>25.4</v>
      </c>
      <c r="T1504" t="n">
        <v>1579.91</v>
      </c>
      <c r="U1504" t="n">
        <v>0.84</v>
      </c>
      <c r="V1504" t="n">
        <v>0.89</v>
      </c>
      <c r="W1504" t="n">
        <v>2.95</v>
      </c>
      <c r="X1504" t="n">
        <v>0.09</v>
      </c>
      <c r="Y1504" t="n">
        <v>1</v>
      </c>
      <c r="Z1504" t="n">
        <v>10</v>
      </c>
    </row>
    <row r="1505">
      <c r="A1505" t="n">
        <v>100</v>
      </c>
      <c r="B1505" t="n">
        <v>135</v>
      </c>
      <c r="C1505" t="inlineStr">
        <is>
          <t xml:space="preserve">CONCLUIDO	</t>
        </is>
      </c>
      <c r="D1505" t="n">
        <v>7.3317</v>
      </c>
      <c r="E1505" t="n">
        <v>13.64</v>
      </c>
      <c r="F1505" t="n">
        <v>10.48</v>
      </c>
      <c r="G1505" t="n">
        <v>104.83</v>
      </c>
      <c r="H1505" t="n">
        <v>1.48</v>
      </c>
      <c r="I1505" t="n">
        <v>6</v>
      </c>
      <c r="J1505" t="n">
        <v>313.93</v>
      </c>
      <c r="K1505" t="n">
        <v>59.89</v>
      </c>
      <c r="L1505" t="n">
        <v>26</v>
      </c>
      <c r="M1505" t="n">
        <v>4</v>
      </c>
      <c r="N1505" t="n">
        <v>93.05</v>
      </c>
      <c r="O1505" t="n">
        <v>38952.8</v>
      </c>
      <c r="P1505" t="n">
        <v>177.67</v>
      </c>
      <c r="Q1505" t="n">
        <v>197.77</v>
      </c>
      <c r="R1505" t="n">
        <v>30.22</v>
      </c>
      <c r="S1505" t="n">
        <v>25.4</v>
      </c>
      <c r="T1505" t="n">
        <v>1577.59</v>
      </c>
      <c r="U1505" t="n">
        <v>0.84</v>
      </c>
      <c r="V1505" t="n">
        <v>0.89</v>
      </c>
      <c r="W1505" t="n">
        <v>2.95</v>
      </c>
      <c r="X1505" t="n">
        <v>0.09</v>
      </c>
      <c r="Y1505" t="n">
        <v>1</v>
      </c>
      <c r="Z1505" t="n">
        <v>10</v>
      </c>
    </row>
    <row r="1506">
      <c r="A1506" t="n">
        <v>101</v>
      </c>
      <c r="B1506" t="n">
        <v>135</v>
      </c>
      <c r="C1506" t="inlineStr">
        <is>
          <t xml:space="preserve">CONCLUIDO	</t>
        </is>
      </c>
      <c r="D1506" t="n">
        <v>7.3312</v>
      </c>
      <c r="E1506" t="n">
        <v>13.64</v>
      </c>
      <c r="F1506" t="n">
        <v>10.48</v>
      </c>
      <c r="G1506" t="n">
        <v>104.84</v>
      </c>
      <c r="H1506" t="n">
        <v>1.49</v>
      </c>
      <c r="I1506" t="n">
        <v>6</v>
      </c>
      <c r="J1506" t="n">
        <v>314.49</v>
      </c>
      <c r="K1506" t="n">
        <v>59.89</v>
      </c>
      <c r="L1506" t="n">
        <v>26.25</v>
      </c>
      <c r="M1506" t="n">
        <v>4</v>
      </c>
      <c r="N1506" t="n">
        <v>93.34999999999999</v>
      </c>
      <c r="O1506" t="n">
        <v>39020.97</v>
      </c>
      <c r="P1506" t="n">
        <v>177.78</v>
      </c>
      <c r="Q1506" t="n">
        <v>197.76</v>
      </c>
      <c r="R1506" t="n">
        <v>30.31</v>
      </c>
      <c r="S1506" t="n">
        <v>25.4</v>
      </c>
      <c r="T1506" t="n">
        <v>1622.4</v>
      </c>
      <c r="U1506" t="n">
        <v>0.84</v>
      </c>
      <c r="V1506" t="n">
        <v>0.89</v>
      </c>
      <c r="W1506" t="n">
        <v>2.95</v>
      </c>
      <c r="X1506" t="n">
        <v>0.09</v>
      </c>
      <c r="Y1506" t="n">
        <v>1</v>
      </c>
      <c r="Z1506" t="n">
        <v>10</v>
      </c>
    </row>
    <row r="1507">
      <c r="A1507" t="n">
        <v>102</v>
      </c>
      <c r="B1507" t="n">
        <v>135</v>
      </c>
      <c r="C1507" t="inlineStr">
        <is>
          <t xml:space="preserve">CONCLUIDO	</t>
        </is>
      </c>
      <c r="D1507" t="n">
        <v>7.3309</v>
      </c>
      <c r="E1507" t="n">
        <v>13.64</v>
      </c>
      <c r="F1507" t="n">
        <v>10.48</v>
      </c>
      <c r="G1507" t="n">
        <v>104.84</v>
      </c>
      <c r="H1507" t="n">
        <v>1.5</v>
      </c>
      <c r="I1507" t="n">
        <v>6</v>
      </c>
      <c r="J1507" t="n">
        <v>315.04</v>
      </c>
      <c r="K1507" t="n">
        <v>59.89</v>
      </c>
      <c r="L1507" t="n">
        <v>26.5</v>
      </c>
      <c r="M1507" t="n">
        <v>4</v>
      </c>
      <c r="N1507" t="n">
        <v>93.65000000000001</v>
      </c>
      <c r="O1507" t="n">
        <v>39089.29</v>
      </c>
      <c r="P1507" t="n">
        <v>177.94</v>
      </c>
      <c r="Q1507" t="n">
        <v>197.75</v>
      </c>
      <c r="R1507" t="n">
        <v>30.3</v>
      </c>
      <c r="S1507" t="n">
        <v>25.4</v>
      </c>
      <c r="T1507" t="n">
        <v>1613.64</v>
      </c>
      <c r="U1507" t="n">
        <v>0.84</v>
      </c>
      <c r="V1507" t="n">
        <v>0.89</v>
      </c>
      <c r="W1507" t="n">
        <v>2.95</v>
      </c>
      <c r="X1507" t="n">
        <v>0.09</v>
      </c>
      <c r="Y1507" t="n">
        <v>1</v>
      </c>
      <c r="Z1507" t="n">
        <v>10</v>
      </c>
    </row>
    <row r="1508">
      <c r="A1508" t="n">
        <v>103</v>
      </c>
      <c r="B1508" t="n">
        <v>135</v>
      </c>
      <c r="C1508" t="inlineStr">
        <is>
          <t xml:space="preserve">CONCLUIDO	</t>
        </is>
      </c>
      <c r="D1508" t="n">
        <v>7.33</v>
      </c>
      <c r="E1508" t="n">
        <v>13.64</v>
      </c>
      <c r="F1508" t="n">
        <v>10.49</v>
      </c>
      <c r="G1508" t="n">
        <v>104.86</v>
      </c>
      <c r="H1508" t="n">
        <v>1.51</v>
      </c>
      <c r="I1508" t="n">
        <v>6</v>
      </c>
      <c r="J1508" t="n">
        <v>315.6</v>
      </c>
      <c r="K1508" t="n">
        <v>59.89</v>
      </c>
      <c r="L1508" t="n">
        <v>26.75</v>
      </c>
      <c r="M1508" t="n">
        <v>4</v>
      </c>
      <c r="N1508" t="n">
        <v>93.95999999999999</v>
      </c>
      <c r="O1508" t="n">
        <v>39157.74</v>
      </c>
      <c r="P1508" t="n">
        <v>178.26</v>
      </c>
      <c r="Q1508" t="n">
        <v>197.78</v>
      </c>
      <c r="R1508" t="n">
        <v>30.3</v>
      </c>
      <c r="S1508" t="n">
        <v>25.4</v>
      </c>
      <c r="T1508" t="n">
        <v>1615.88</v>
      </c>
      <c r="U1508" t="n">
        <v>0.84</v>
      </c>
      <c r="V1508" t="n">
        <v>0.89</v>
      </c>
      <c r="W1508" t="n">
        <v>2.95</v>
      </c>
      <c r="X1508" t="n">
        <v>0.1</v>
      </c>
      <c r="Y1508" t="n">
        <v>1</v>
      </c>
      <c r="Z1508" t="n">
        <v>10</v>
      </c>
    </row>
    <row r="1509">
      <c r="A1509" t="n">
        <v>104</v>
      </c>
      <c r="B1509" t="n">
        <v>135</v>
      </c>
      <c r="C1509" t="inlineStr">
        <is>
          <t xml:space="preserve">CONCLUIDO	</t>
        </is>
      </c>
      <c r="D1509" t="n">
        <v>7.3294</v>
      </c>
      <c r="E1509" t="n">
        <v>13.64</v>
      </c>
      <c r="F1509" t="n">
        <v>10.49</v>
      </c>
      <c r="G1509" t="n">
        <v>104.87</v>
      </c>
      <c r="H1509" t="n">
        <v>1.52</v>
      </c>
      <c r="I1509" t="n">
        <v>6</v>
      </c>
      <c r="J1509" t="n">
        <v>316.15</v>
      </c>
      <c r="K1509" t="n">
        <v>59.89</v>
      </c>
      <c r="L1509" t="n">
        <v>27</v>
      </c>
      <c r="M1509" t="n">
        <v>4</v>
      </c>
      <c r="N1509" t="n">
        <v>94.26000000000001</v>
      </c>
      <c r="O1509" t="n">
        <v>39226.32</v>
      </c>
      <c r="P1509" t="n">
        <v>178.44</v>
      </c>
      <c r="Q1509" t="n">
        <v>197.79</v>
      </c>
      <c r="R1509" t="n">
        <v>30.42</v>
      </c>
      <c r="S1509" t="n">
        <v>25.4</v>
      </c>
      <c r="T1509" t="n">
        <v>1674.51</v>
      </c>
      <c r="U1509" t="n">
        <v>0.83</v>
      </c>
      <c r="V1509" t="n">
        <v>0.89</v>
      </c>
      <c r="W1509" t="n">
        <v>2.95</v>
      </c>
      <c r="X1509" t="n">
        <v>0.1</v>
      </c>
      <c r="Y1509" t="n">
        <v>1</v>
      </c>
      <c r="Z1509" t="n">
        <v>10</v>
      </c>
    </row>
    <row r="1510">
      <c r="A1510" t="n">
        <v>105</v>
      </c>
      <c r="B1510" t="n">
        <v>135</v>
      </c>
      <c r="C1510" t="inlineStr">
        <is>
          <t xml:space="preserve">CONCLUIDO	</t>
        </is>
      </c>
      <c r="D1510" t="n">
        <v>7.3285</v>
      </c>
      <c r="E1510" t="n">
        <v>13.65</v>
      </c>
      <c r="F1510" t="n">
        <v>10.49</v>
      </c>
      <c r="G1510" t="n">
        <v>104.89</v>
      </c>
      <c r="H1510" t="n">
        <v>1.53</v>
      </c>
      <c r="I1510" t="n">
        <v>6</v>
      </c>
      <c r="J1510" t="n">
        <v>316.71</v>
      </c>
      <c r="K1510" t="n">
        <v>59.89</v>
      </c>
      <c r="L1510" t="n">
        <v>27.25</v>
      </c>
      <c r="M1510" t="n">
        <v>4</v>
      </c>
      <c r="N1510" t="n">
        <v>94.56999999999999</v>
      </c>
      <c r="O1510" t="n">
        <v>39295.05</v>
      </c>
      <c r="P1510" t="n">
        <v>178.71</v>
      </c>
      <c r="Q1510" t="n">
        <v>197.75</v>
      </c>
      <c r="R1510" t="n">
        <v>30.46</v>
      </c>
      <c r="S1510" t="n">
        <v>25.4</v>
      </c>
      <c r="T1510" t="n">
        <v>1694.78</v>
      </c>
      <c r="U1510" t="n">
        <v>0.83</v>
      </c>
      <c r="V1510" t="n">
        <v>0.89</v>
      </c>
      <c r="W1510" t="n">
        <v>2.95</v>
      </c>
      <c r="X1510" t="n">
        <v>0.1</v>
      </c>
      <c r="Y1510" t="n">
        <v>1</v>
      </c>
      <c r="Z1510" t="n">
        <v>10</v>
      </c>
    </row>
    <row r="1511">
      <c r="A1511" t="n">
        <v>106</v>
      </c>
      <c r="B1511" t="n">
        <v>135</v>
      </c>
      <c r="C1511" t="inlineStr">
        <is>
          <t xml:space="preserve">CONCLUIDO	</t>
        </is>
      </c>
      <c r="D1511" t="n">
        <v>7.3314</v>
      </c>
      <c r="E1511" t="n">
        <v>13.64</v>
      </c>
      <c r="F1511" t="n">
        <v>10.48</v>
      </c>
      <c r="G1511" t="n">
        <v>104.84</v>
      </c>
      <c r="H1511" t="n">
        <v>1.54</v>
      </c>
      <c r="I1511" t="n">
        <v>6</v>
      </c>
      <c r="J1511" t="n">
        <v>317.27</v>
      </c>
      <c r="K1511" t="n">
        <v>59.89</v>
      </c>
      <c r="L1511" t="n">
        <v>27.5</v>
      </c>
      <c r="M1511" t="n">
        <v>4</v>
      </c>
      <c r="N1511" t="n">
        <v>94.88</v>
      </c>
      <c r="O1511" t="n">
        <v>39363.91</v>
      </c>
      <c r="P1511" t="n">
        <v>178.67</v>
      </c>
      <c r="Q1511" t="n">
        <v>197.75</v>
      </c>
      <c r="R1511" t="n">
        <v>30.28</v>
      </c>
      <c r="S1511" t="n">
        <v>25.4</v>
      </c>
      <c r="T1511" t="n">
        <v>1607.87</v>
      </c>
      <c r="U1511" t="n">
        <v>0.84</v>
      </c>
      <c r="V1511" t="n">
        <v>0.89</v>
      </c>
      <c r="W1511" t="n">
        <v>2.95</v>
      </c>
      <c r="X1511" t="n">
        <v>0.09</v>
      </c>
      <c r="Y1511" t="n">
        <v>1</v>
      </c>
      <c r="Z1511" t="n">
        <v>10</v>
      </c>
    </row>
    <row r="1512">
      <c r="A1512" t="n">
        <v>107</v>
      </c>
      <c r="B1512" t="n">
        <v>135</v>
      </c>
      <c r="C1512" t="inlineStr">
        <is>
          <t xml:space="preserve">CONCLUIDO	</t>
        </is>
      </c>
      <c r="D1512" t="n">
        <v>7.3363</v>
      </c>
      <c r="E1512" t="n">
        <v>13.63</v>
      </c>
      <c r="F1512" t="n">
        <v>10.47</v>
      </c>
      <c r="G1512" t="n">
        <v>104.74</v>
      </c>
      <c r="H1512" t="n">
        <v>1.56</v>
      </c>
      <c r="I1512" t="n">
        <v>6</v>
      </c>
      <c r="J1512" t="n">
        <v>317.83</v>
      </c>
      <c r="K1512" t="n">
        <v>59.89</v>
      </c>
      <c r="L1512" t="n">
        <v>27.75</v>
      </c>
      <c r="M1512" t="n">
        <v>4</v>
      </c>
      <c r="N1512" t="n">
        <v>95.19</v>
      </c>
      <c r="O1512" t="n">
        <v>39432.92</v>
      </c>
      <c r="P1512" t="n">
        <v>178.41</v>
      </c>
      <c r="Q1512" t="n">
        <v>197.76</v>
      </c>
      <c r="R1512" t="n">
        <v>30.03</v>
      </c>
      <c r="S1512" t="n">
        <v>25.4</v>
      </c>
      <c r="T1512" t="n">
        <v>1479.4</v>
      </c>
      <c r="U1512" t="n">
        <v>0.85</v>
      </c>
      <c r="V1512" t="n">
        <v>0.89</v>
      </c>
      <c r="W1512" t="n">
        <v>2.95</v>
      </c>
      <c r="X1512" t="n">
        <v>0.08</v>
      </c>
      <c r="Y1512" t="n">
        <v>1</v>
      </c>
      <c r="Z1512" t="n">
        <v>10</v>
      </c>
    </row>
    <row r="1513">
      <c r="A1513" t="n">
        <v>108</v>
      </c>
      <c r="B1513" t="n">
        <v>135</v>
      </c>
      <c r="C1513" t="inlineStr">
        <is>
          <t xml:space="preserve">CONCLUIDO	</t>
        </is>
      </c>
      <c r="D1513" t="n">
        <v>7.3311</v>
      </c>
      <c r="E1513" t="n">
        <v>13.64</v>
      </c>
      <c r="F1513" t="n">
        <v>10.48</v>
      </c>
      <c r="G1513" t="n">
        <v>104.84</v>
      </c>
      <c r="H1513" t="n">
        <v>1.57</v>
      </c>
      <c r="I1513" t="n">
        <v>6</v>
      </c>
      <c r="J1513" t="n">
        <v>318.39</v>
      </c>
      <c r="K1513" t="n">
        <v>59.89</v>
      </c>
      <c r="L1513" t="n">
        <v>28</v>
      </c>
      <c r="M1513" t="n">
        <v>4</v>
      </c>
      <c r="N1513" t="n">
        <v>95.5</v>
      </c>
      <c r="O1513" t="n">
        <v>39502.07</v>
      </c>
      <c r="P1513" t="n">
        <v>178.74</v>
      </c>
      <c r="Q1513" t="n">
        <v>197.78</v>
      </c>
      <c r="R1513" t="n">
        <v>30.2</v>
      </c>
      <c r="S1513" t="n">
        <v>25.4</v>
      </c>
      <c r="T1513" t="n">
        <v>1565.88</v>
      </c>
      <c r="U1513" t="n">
        <v>0.84</v>
      </c>
      <c r="V1513" t="n">
        <v>0.89</v>
      </c>
      <c r="W1513" t="n">
        <v>2.95</v>
      </c>
      <c r="X1513" t="n">
        <v>0.09</v>
      </c>
      <c r="Y1513" t="n">
        <v>1</v>
      </c>
      <c r="Z1513" t="n">
        <v>10</v>
      </c>
    </row>
    <row r="1514">
      <c r="A1514" t="n">
        <v>109</v>
      </c>
      <c r="B1514" t="n">
        <v>135</v>
      </c>
      <c r="C1514" t="inlineStr">
        <is>
          <t xml:space="preserve">CONCLUIDO	</t>
        </is>
      </c>
      <c r="D1514" t="n">
        <v>7.3293</v>
      </c>
      <c r="E1514" t="n">
        <v>13.64</v>
      </c>
      <c r="F1514" t="n">
        <v>10.49</v>
      </c>
      <c r="G1514" t="n">
        <v>104.88</v>
      </c>
      <c r="H1514" t="n">
        <v>1.58</v>
      </c>
      <c r="I1514" t="n">
        <v>6</v>
      </c>
      <c r="J1514" t="n">
        <v>318.95</v>
      </c>
      <c r="K1514" t="n">
        <v>59.89</v>
      </c>
      <c r="L1514" t="n">
        <v>28.25</v>
      </c>
      <c r="M1514" t="n">
        <v>4</v>
      </c>
      <c r="N1514" t="n">
        <v>95.81</v>
      </c>
      <c r="O1514" t="n">
        <v>39571.36</v>
      </c>
      <c r="P1514" t="n">
        <v>178.89</v>
      </c>
      <c r="Q1514" t="n">
        <v>197.75</v>
      </c>
      <c r="R1514" t="n">
        <v>30.37</v>
      </c>
      <c r="S1514" t="n">
        <v>25.4</v>
      </c>
      <c r="T1514" t="n">
        <v>1648.93</v>
      </c>
      <c r="U1514" t="n">
        <v>0.84</v>
      </c>
      <c r="V1514" t="n">
        <v>0.89</v>
      </c>
      <c r="W1514" t="n">
        <v>2.95</v>
      </c>
      <c r="X1514" t="n">
        <v>0.1</v>
      </c>
      <c r="Y1514" t="n">
        <v>1</v>
      </c>
      <c r="Z1514" t="n">
        <v>10</v>
      </c>
    </row>
    <row r="1515">
      <c r="A1515" t="n">
        <v>110</v>
      </c>
      <c r="B1515" t="n">
        <v>135</v>
      </c>
      <c r="C1515" t="inlineStr">
        <is>
          <t xml:space="preserve">CONCLUIDO	</t>
        </is>
      </c>
      <c r="D1515" t="n">
        <v>7.3306</v>
      </c>
      <c r="E1515" t="n">
        <v>13.64</v>
      </c>
      <c r="F1515" t="n">
        <v>10.48</v>
      </c>
      <c r="G1515" t="n">
        <v>104.85</v>
      </c>
      <c r="H1515" t="n">
        <v>1.59</v>
      </c>
      <c r="I1515" t="n">
        <v>6</v>
      </c>
      <c r="J1515" t="n">
        <v>319.51</v>
      </c>
      <c r="K1515" t="n">
        <v>59.89</v>
      </c>
      <c r="L1515" t="n">
        <v>28.5</v>
      </c>
      <c r="M1515" t="n">
        <v>4</v>
      </c>
      <c r="N1515" t="n">
        <v>96.13</v>
      </c>
      <c r="O1515" t="n">
        <v>39640.79</v>
      </c>
      <c r="P1515" t="n">
        <v>178.86</v>
      </c>
      <c r="Q1515" t="n">
        <v>197.78</v>
      </c>
      <c r="R1515" t="n">
        <v>30.39</v>
      </c>
      <c r="S1515" t="n">
        <v>25.4</v>
      </c>
      <c r="T1515" t="n">
        <v>1658.79</v>
      </c>
      <c r="U1515" t="n">
        <v>0.84</v>
      </c>
      <c r="V1515" t="n">
        <v>0.89</v>
      </c>
      <c r="W1515" t="n">
        <v>2.95</v>
      </c>
      <c r="X1515" t="n">
        <v>0.09</v>
      </c>
      <c r="Y1515" t="n">
        <v>1</v>
      </c>
      <c r="Z1515" t="n">
        <v>10</v>
      </c>
    </row>
    <row r="1516">
      <c r="A1516" t="n">
        <v>111</v>
      </c>
      <c r="B1516" t="n">
        <v>135</v>
      </c>
      <c r="C1516" t="inlineStr">
        <is>
          <t xml:space="preserve">CONCLUIDO	</t>
        </is>
      </c>
      <c r="D1516" t="n">
        <v>7.3291</v>
      </c>
      <c r="E1516" t="n">
        <v>13.64</v>
      </c>
      <c r="F1516" t="n">
        <v>10.49</v>
      </c>
      <c r="G1516" t="n">
        <v>104.88</v>
      </c>
      <c r="H1516" t="n">
        <v>1.6</v>
      </c>
      <c r="I1516" t="n">
        <v>6</v>
      </c>
      <c r="J1516" t="n">
        <v>320.08</v>
      </c>
      <c r="K1516" t="n">
        <v>59.89</v>
      </c>
      <c r="L1516" t="n">
        <v>28.75</v>
      </c>
      <c r="M1516" t="n">
        <v>4</v>
      </c>
      <c r="N1516" t="n">
        <v>96.44</v>
      </c>
      <c r="O1516" t="n">
        <v>39710.36</v>
      </c>
      <c r="P1516" t="n">
        <v>178.89</v>
      </c>
      <c r="Q1516" t="n">
        <v>197.75</v>
      </c>
      <c r="R1516" t="n">
        <v>30.42</v>
      </c>
      <c r="S1516" t="n">
        <v>25.4</v>
      </c>
      <c r="T1516" t="n">
        <v>1673.88</v>
      </c>
      <c r="U1516" t="n">
        <v>0.84</v>
      </c>
      <c r="V1516" t="n">
        <v>0.89</v>
      </c>
      <c r="W1516" t="n">
        <v>2.95</v>
      </c>
      <c r="X1516" t="n">
        <v>0.1</v>
      </c>
      <c r="Y1516" t="n">
        <v>1</v>
      </c>
      <c r="Z1516" t="n">
        <v>10</v>
      </c>
    </row>
    <row r="1517">
      <c r="A1517" t="n">
        <v>112</v>
      </c>
      <c r="B1517" t="n">
        <v>135</v>
      </c>
      <c r="C1517" t="inlineStr">
        <is>
          <t xml:space="preserve">CONCLUIDO	</t>
        </is>
      </c>
      <c r="D1517" t="n">
        <v>7.3279</v>
      </c>
      <c r="E1517" t="n">
        <v>13.65</v>
      </c>
      <c r="F1517" t="n">
        <v>10.49</v>
      </c>
      <c r="G1517" t="n">
        <v>104.9</v>
      </c>
      <c r="H1517" t="n">
        <v>1.61</v>
      </c>
      <c r="I1517" t="n">
        <v>6</v>
      </c>
      <c r="J1517" t="n">
        <v>320.64</v>
      </c>
      <c r="K1517" t="n">
        <v>59.89</v>
      </c>
      <c r="L1517" t="n">
        <v>29</v>
      </c>
      <c r="M1517" t="n">
        <v>4</v>
      </c>
      <c r="N1517" t="n">
        <v>96.75</v>
      </c>
      <c r="O1517" t="n">
        <v>39780.08</v>
      </c>
      <c r="P1517" t="n">
        <v>178.97</v>
      </c>
      <c r="Q1517" t="n">
        <v>197.75</v>
      </c>
      <c r="R1517" t="n">
        <v>30.43</v>
      </c>
      <c r="S1517" t="n">
        <v>25.4</v>
      </c>
      <c r="T1517" t="n">
        <v>1683.21</v>
      </c>
      <c r="U1517" t="n">
        <v>0.83</v>
      </c>
      <c r="V1517" t="n">
        <v>0.89</v>
      </c>
      <c r="W1517" t="n">
        <v>2.95</v>
      </c>
      <c r="X1517" t="n">
        <v>0.1</v>
      </c>
      <c r="Y1517" t="n">
        <v>1</v>
      </c>
      <c r="Z1517" t="n">
        <v>10</v>
      </c>
    </row>
    <row r="1518">
      <c r="A1518" t="n">
        <v>113</v>
      </c>
      <c r="B1518" t="n">
        <v>135</v>
      </c>
      <c r="C1518" t="inlineStr">
        <is>
          <t xml:space="preserve">CONCLUIDO	</t>
        </is>
      </c>
      <c r="D1518" t="n">
        <v>7.3297</v>
      </c>
      <c r="E1518" t="n">
        <v>13.64</v>
      </c>
      <c r="F1518" t="n">
        <v>10.49</v>
      </c>
      <c r="G1518" t="n">
        <v>104.87</v>
      </c>
      <c r="H1518" t="n">
        <v>1.62</v>
      </c>
      <c r="I1518" t="n">
        <v>6</v>
      </c>
      <c r="J1518" t="n">
        <v>321.21</v>
      </c>
      <c r="K1518" t="n">
        <v>59.89</v>
      </c>
      <c r="L1518" t="n">
        <v>29.25</v>
      </c>
      <c r="M1518" t="n">
        <v>4</v>
      </c>
      <c r="N1518" t="n">
        <v>97.06999999999999</v>
      </c>
      <c r="O1518" t="n">
        <v>39849.95</v>
      </c>
      <c r="P1518" t="n">
        <v>178.91</v>
      </c>
      <c r="Q1518" t="n">
        <v>197.75</v>
      </c>
      <c r="R1518" t="n">
        <v>30.4</v>
      </c>
      <c r="S1518" t="n">
        <v>25.4</v>
      </c>
      <c r="T1518" t="n">
        <v>1668.54</v>
      </c>
      <c r="U1518" t="n">
        <v>0.84</v>
      </c>
      <c r="V1518" t="n">
        <v>0.89</v>
      </c>
      <c r="W1518" t="n">
        <v>2.95</v>
      </c>
      <c r="X1518" t="n">
        <v>0.1</v>
      </c>
      <c r="Y1518" t="n">
        <v>1</v>
      </c>
      <c r="Z1518" t="n">
        <v>10</v>
      </c>
    </row>
    <row r="1519">
      <c r="A1519" t="n">
        <v>114</v>
      </c>
      <c r="B1519" t="n">
        <v>135</v>
      </c>
      <c r="C1519" t="inlineStr">
        <is>
          <t xml:space="preserve">CONCLUIDO	</t>
        </is>
      </c>
      <c r="D1519" t="n">
        <v>7.3311</v>
      </c>
      <c r="E1519" t="n">
        <v>13.64</v>
      </c>
      <c r="F1519" t="n">
        <v>10.48</v>
      </c>
      <c r="G1519" t="n">
        <v>104.84</v>
      </c>
      <c r="H1519" t="n">
        <v>1.63</v>
      </c>
      <c r="I1519" t="n">
        <v>6</v>
      </c>
      <c r="J1519" t="n">
        <v>321.78</v>
      </c>
      <c r="K1519" t="n">
        <v>59.89</v>
      </c>
      <c r="L1519" t="n">
        <v>29.5</v>
      </c>
      <c r="M1519" t="n">
        <v>4</v>
      </c>
      <c r="N1519" t="n">
        <v>97.39</v>
      </c>
      <c r="O1519" t="n">
        <v>39919.96</v>
      </c>
      <c r="P1519" t="n">
        <v>178.88</v>
      </c>
      <c r="Q1519" t="n">
        <v>197.77</v>
      </c>
      <c r="R1519" t="n">
        <v>30.35</v>
      </c>
      <c r="S1519" t="n">
        <v>25.4</v>
      </c>
      <c r="T1519" t="n">
        <v>1643.2</v>
      </c>
      <c r="U1519" t="n">
        <v>0.84</v>
      </c>
      <c r="V1519" t="n">
        <v>0.89</v>
      </c>
      <c r="W1519" t="n">
        <v>2.95</v>
      </c>
      <c r="X1519" t="n">
        <v>0.09</v>
      </c>
      <c r="Y1519" t="n">
        <v>1</v>
      </c>
      <c r="Z1519" t="n">
        <v>10</v>
      </c>
    </row>
    <row r="1520">
      <c r="A1520" t="n">
        <v>115</v>
      </c>
      <c r="B1520" t="n">
        <v>135</v>
      </c>
      <c r="C1520" t="inlineStr">
        <is>
          <t xml:space="preserve">CONCLUIDO	</t>
        </is>
      </c>
      <c r="D1520" t="n">
        <v>7.3299</v>
      </c>
      <c r="E1520" t="n">
        <v>13.64</v>
      </c>
      <c r="F1520" t="n">
        <v>10.49</v>
      </c>
      <c r="G1520" t="n">
        <v>104.86</v>
      </c>
      <c r="H1520" t="n">
        <v>1.64</v>
      </c>
      <c r="I1520" t="n">
        <v>6</v>
      </c>
      <c r="J1520" t="n">
        <v>322.34</v>
      </c>
      <c r="K1520" t="n">
        <v>59.89</v>
      </c>
      <c r="L1520" t="n">
        <v>29.75</v>
      </c>
      <c r="M1520" t="n">
        <v>4</v>
      </c>
      <c r="N1520" t="n">
        <v>97.70999999999999</v>
      </c>
      <c r="O1520" t="n">
        <v>39990.12</v>
      </c>
      <c r="P1520" t="n">
        <v>178.84</v>
      </c>
      <c r="Q1520" t="n">
        <v>197.77</v>
      </c>
      <c r="R1520" t="n">
        <v>30.39</v>
      </c>
      <c r="S1520" t="n">
        <v>25.4</v>
      </c>
      <c r="T1520" t="n">
        <v>1659.97</v>
      </c>
      <c r="U1520" t="n">
        <v>0.84</v>
      </c>
      <c r="V1520" t="n">
        <v>0.89</v>
      </c>
      <c r="W1520" t="n">
        <v>2.95</v>
      </c>
      <c r="X1520" t="n">
        <v>0.1</v>
      </c>
      <c r="Y1520" t="n">
        <v>1</v>
      </c>
      <c r="Z1520" t="n">
        <v>10</v>
      </c>
    </row>
    <row r="1521">
      <c r="A1521" t="n">
        <v>116</v>
      </c>
      <c r="B1521" t="n">
        <v>135</v>
      </c>
      <c r="C1521" t="inlineStr">
        <is>
          <t xml:space="preserve">CONCLUIDO	</t>
        </is>
      </c>
      <c r="D1521" t="n">
        <v>7.3306</v>
      </c>
      <c r="E1521" t="n">
        <v>13.64</v>
      </c>
      <c r="F1521" t="n">
        <v>10.48</v>
      </c>
      <c r="G1521" t="n">
        <v>104.85</v>
      </c>
      <c r="H1521" t="n">
        <v>1.66</v>
      </c>
      <c r="I1521" t="n">
        <v>6</v>
      </c>
      <c r="J1521" t="n">
        <v>322.91</v>
      </c>
      <c r="K1521" t="n">
        <v>59.89</v>
      </c>
      <c r="L1521" t="n">
        <v>30</v>
      </c>
      <c r="M1521" t="n">
        <v>4</v>
      </c>
      <c r="N1521" t="n">
        <v>98.03</v>
      </c>
      <c r="O1521" t="n">
        <v>40060.43</v>
      </c>
      <c r="P1521" t="n">
        <v>178.72</v>
      </c>
      <c r="Q1521" t="n">
        <v>197.75</v>
      </c>
      <c r="R1521" t="n">
        <v>30.31</v>
      </c>
      <c r="S1521" t="n">
        <v>25.4</v>
      </c>
      <c r="T1521" t="n">
        <v>1623.18</v>
      </c>
      <c r="U1521" t="n">
        <v>0.84</v>
      </c>
      <c r="V1521" t="n">
        <v>0.89</v>
      </c>
      <c r="W1521" t="n">
        <v>2.95</v>
      </c>
      <c r="X1521" t="n">
        <v>0.1</v>
      </c>
      <c r="Y1521" t="n">
        <v>1</v>
      </c>
      <c r="Z1521" t="n">
        <v>10</v>
      </c>
    </row>
    <row r="1522">
      <c r="A1522" t="n">
        <v>117</v>
      </c>
      <c r="B1522" t="n">
        <v>135</v>
      </c>
      <c r="C1522" t="inlineStr">
        <is>
          <t xml:space="preserve">CONCLUIDO	</t>
        </is>
      </c>
      <c r="D1522" t="n">
        <v>7.3317</v>
      </c>
      <c r="E1522" t="n">
        <v>13.64</v>
      </c>
      <c r="F1522" t="n">
        <v>10.48</v>
      </c>
      <c r="G1522" t="n">
        <v>104.83</v>
      </c>
      <c r="H1522" t="n">
        <v>1.67</v>
      </c>
      <c r="I1522" t="n">
        <v>6</v>
      </c>
      <c r="J1522" t="n">
        <v>323.49</v>
      </c>
      <c r="K1522" t="n">
        <v>59.89</v>
      </c>
      <c r="L1522" t="n">
        <v>30.25</v>
      </c>
      <c r="M1522" t="n">
        <v>4</v>
      </c>
      <c r="N1522" t="n">
        <v>98.34999999999999</v>
      </c>
      <c r="O1522" t="n">
        <v>40131.01</v>
      </c>
      <c r="P1522" t="n">
        <v>178.61</v>
      </c>
      <c r="Q1522" t="n">
        <v>197.75</v>
      </c>
      <c r="R1522" t="n">
        <v>30.28</v>
      </c>
      <c r="S1522" t="n">
        <v>25.4</v>
      </c>
      <c r="T1522" t="n">
        <v>1608.39</v>
      </c>
      <c r="U1522" t="n">
        <v>0.84</v>
      </c>
      <c r="V1522" t="n">
        <v>0.89</v>
      </c>
      <c r="W1522" t="n">
        <v>2.95</v>
      </c>
      <c r="X1522" t="n">
        <v>0.09</v>
      </c>
      <c r="Y1522" t="n">
        <v>1</v>
      </c>
      <c r="Z1522" t="n">
        <v>10</v>
      </c>
    </row>
    <row r="1523">
      <c r="A1523" t="n">
        <v>118</v>
      </c>
      <c r="B1523" t="n">
        <v>135</v>
      </c>
      <c r="C1523" t="inlineStr">
        <is>
          <t xml:space="preserve">CONCLUIDO	</t>
        </is>
      </c>
      <c r="D1523" t="n">
        <v>7.3309</v>
      </c>
      <c r="E1523" t="n">
        <v>13.64</v>
      </c>
      <c r="F1523" t="n">
        <v>10.48</v>
      </c>
      <c r="G1523" t="n">
        <v>104.84</v>
      </c>
      <c r="H1523" t="n">
        <v>1.68</v>
      </c>
      <c r="I1523" t="n">
        <v>6</v>
      </c>
      <c r="J1523" t="n">
        <v>324.06</v>
      </c>
      <c r="K1523" t="n">
        <v>59.89</v>
      </c>
      <c r="L1523" t="n">
        <v>30.5</v>
      </c>
      <c r="M1523" t="n">
        <v>4</v>
      </c>
      <c r="N1523" t="n">
        <v>98.67</v>
      </c>
      <c r="O1523" t="n">
        <v>40201.62</v>
      </c>
      <c r="P1523" t="n">
        <v>178.55</v>
      </c>
      <c r="Q1523" t="n">
        <v>197.8</v>
      </c>
      <c r="R1523" t="n">
        <v>30.34</v>
      </c>
      <c r="S1523" t="n">
        <v>25.4</v>
      </c>
      <c r="T1523" t="n">
        <v>1635.85</v>
      </c>
      <c r="U1523" t="n">
        <v>0.84</v>
      </c>
      <c r="V1523" t="n">
        <v>0.89</v>
      </c>
      <c r="W1523" t="n">
        <v>2.95</v>
      </c>
      <c r="X1523" t="n">
        <v>0.09</v>
      </c>
      <c r="Y1523" t="n">
        <v>1</v>
      </c>
      <c r="Z1523" t="n">
        <v>10</v>
      </c>
    </row>
    <row r="1524">
      <c r="A1524" t="n">
        <v>119</v>
      </c>
      <c r="B1524" t="n">
        <v>135</v>
      </c>
      <c r="C1524" t="inlineStr">
        <is>
          <t xml:space="preserve">CONCLUIDO	</t>
        </is>
      </c>
      <c r="D1524" t="n">
        <v>7.3288</v>
      </c>
      <c r="E1524" t="n">
        <v>13.64</v>
      </c>
      <c r="F1524" t="n">
        <v>10.49</v>
      </c>
      <c r="G1524" t="n">
        <v>104.88</v>
      </c>
      <c r="H1524" t="n">
        <v>1.69</v>
      </c>
      <c r="I1524" t="n">
        <v>6</v>
      </c>
      <c r="J1524" t="n">
        <v>324.63</v>
      </c>
      <c r="K1524" t="n">
        <v>59.89</v>
      </c>
      <c r="L1524" t="n">
        <v>30.75</v>
      </c>
      <c r="M1524" t="n">
        <v>4</v>
      </c>
      <c r="N1524" t="n">
        <v>99</v>
      </c>
      <c r="O1524" t="n">
        <v>40272.38</v>
      </c>
      <c r="P1524" t="n">
        <v>178.51</v>
      </c>
      <c r="Q1524" t="n">
        <v>197.75</v>
      </c>
      <c r="R1524" t="n">
        <v>30.37</v>
      </c>
      <c r="S1524" t="n">
        <v>25.4</v>
      </c>
      <c r="T1524" t="n">
        <v>1649.66</v>
      </c>
      <c r="U1524" t="n">
        <v>0.84</v>
      </c>
      <c r="V1524" t="n">
        <v>0.89</v>
      </c>
      <c r="W1524" t="n">
        <v>2.95</v>
      </c>
      <c r="X1524" t="n">
        <v>0.1</v>
      </c>
      <c r="Y1524" t="n">
        <v>1</v>
      </c>
      <c r="Z1524" t="n">
        <v>10</v>
      </c>
    </row>
    <row r="1525">
      <c r="A1525" t="n">
        <v>120</v>
      </c>
      <c r="B1525" t="n">
        <v>135</v>
      </c>
      <c r="C1525" t="inlineStr">
        <is>
          <t xml:space="preserve">CONCLUIDO	</t>
        </is>
      </c>
      <c r="D1525" t="n">
        <v>7.332</v>
      </c>
      <c r="E1525" t="n">
        <v>13.64</v>
      </c>
      <c r="F1525" t="n">
        <v>10.48</v>
      </c>
      <c r="G1525" t="n">
        <v>104.83</v>
      </c>
      <c r="H1525" t="n">
        <v>1.7</v>
      </c>
      <c r="I1525" t="n">
        <v>6</v>
      </c>
      <c r="J1525" t="n">
        <v>325.21</v>
      </c>
      <c r="K1525" t="n">
        <v>59.89</v>
      </c>
      <c r="L1525" t="n">
        <v>31</v>
      </c>
      <c r="M1525" t="n">
        <v>4</v>
      </c>
      <c r="N1525" t="n">
        <v>99.31999999999999</v>
      </c>
      <c r="O1525" t="n">
        <v>40343.29</v>
      </c>
      <c r="P1525" t="n">
        <v>178.33</v>
      </c>
      <c r="Q1525" t="n">
        <v>197.77</v>
      </c>
      <c r="R1525" t="n">
        <v>30.32</v>
      </c>
      <c r="S1525" t="n">
        <v>25.4</v>
      </c>
      <c r="T1525" t="n">
        <v>1628.15</v>
      </c>
      <c r="U1525" t="n">
        <v>0.84</v>
      </c>
      <c r="V1525" t="n">
        <v>0.89</v>
      </c>
      <c r="W1525" t="n">
        <v>2.95</v>
      </c>
      <c r="X1525" t="n">
        <v>0.09</v>
      </c>
      <c r="Y1525" t="n">
        <v>1</v>
      </c>
      <c r="Z1525" t="n">
        <v>10</v>
      </c>
    </row>
    <row r="1526">
      <c r="A1526" t="n">
        <v>121</v>
      </c>
      <c r="B1526" t="n">
        <v>135</v>
      </c>
      <c r="C1526" t="inlineStr">
        <is>
          <t xml:space="preserve">CONCLUIDO	</t>
        </is>
      </c>
      <c r="D1526" t="n">
        <v>7.3335</v>
      </c>
      <c r="E1526" t="n">
        <v>13.64</v>
      </c>
      <c r="F1526" t="n">
        <v>10.48</v>
      </c>
      <c r="G1526" t="n">
        <v>104.8</v>
      </c>
      <c r="H1526" t="n">
        <v>1.71</v>
      </c>
      <c r="I1526" t="n">
        <v>6</v>
      </c>
      <c r="J1526" t="n">
        <v>325.78</v>
      </c>
      <c r="K1526" t="n">
        <v>59.89</v>
      </c>
      <c r="L1526" t="n">
        <v>31.25</v>
      </c>
      <c r="M1526" t="n">
        <v>4</v>
      </c>
      <c r="N1526" t="n">
        <v>99.65000000000001</v>
      </c>
      <c r="O1526" t="n">
        <v>40414.36</v>
      </c>
      <c r="P1526" t="n">
        <v>178.06</v>
      </c>
      <c r="Q1526" t="n">
        <v>197.75</v>
      </c>
      <c r="R1526" t="n">
        <v>30.23</v>
      </c>
      <c r="S1526" t="n">
        <v>25.4</v>
      </c>
      <c r="T1526" t="n">
        <v>1578.63</v>
      </c>
      <c r="U1526" t="n">
        <v>0.84</v>
      </c>
      <c r="V1526" t="n">
        <v>0.89</v>
      </c>
      <c r="W1526" t="n">
        <v>2.95</v>
      </c>
      <c r="X1526" t="n">
        <v>0.09</v>
      </c>
      <c r="Y1526" t="n">
        <v>1</v>
      </c>
      <c r="Z1526" t="n">
        <v>10</v>
      </c>
    </row>
    <row r="1527">
      <c r="A1527" t="n">
        <v>122</v>
      </c>
      <c r="B1527" t="n">
        <v>135</v>
      </c>
      <c r="C1527" t="inlineStr">
        <is>
          <t xml:space="preserve">CONCLUIDO	</t>
        </is>
      </c>
      <c r="D1527" t="n">
        <v>7.3273</v>
      </c>
      <c r="E1527" t="n">
        <v>13.65</v>
      </c>
      <c r="F1527" t="n">
        <v>10.49</v>
      </c>
      <c r="G1527" t="n">
        <v>104.91</v>
      </c>
      <c r="H1527" t="n">
        <v>1.72</v>
      </c>
      <c r="I1527" t="n">
        <v>6</v>
      </c>
      <c r="J1527" t="n">
        <v>326.36</v>
      </c>
      <c r="K1527" t="n">
        <v>59.89</v>
      </c>
      <c r="L1527" t="n">
        <v>31.5</v>
      </c>
      <c r="M1527" t="n">
        <v>4</v>
      </c>
      <c r="N1527" t="n">
        <v>99.97</v>
      </c>
      <c r="O1527" t="n">
        <v>40485.58</v>
      </c>
      <c r="P1527" t="n">
        <v>178.13</v>
      </c>
      <c r="Q1527" t="n">
        <v>197.76</v>
      </c>
      <c r="R1527" t="n">
        <v>30.56</v>
      </c>
      <c r="S1527" t="n">
        <v>25.4</v>
      </c>
      <c r="T1527" t="n">
        <v>1746.39</v>
      </c>
      <c r="U1527" t="n">
        <v>0.83</v>
      </c>
      <c r="V1527" t="n">
        <v>0.89</v>
      </c>
      <c r="W1527" t="n">
        <v>2.95</v>
      </c>
      <c r="X1527" t="n">
        <v>0.1</v>
      </c>
      <c r="Y1527" t="n">
        <v>1</v>
      </c>
      <c r="Z1527" t="n">
        <v>10</v>
      </c>
    </row>
    <row r="1528">
      <c r="A1528" t="n">
        <v>123</v>
      </c>
      <c r="B1528" t="n">
        <v>135</v>
      </c>
      <c r="C1528" t="inlineStr">
        <is>
          <t xml:space="preserve">CONCLUIDO	</t>
        </is>
      </c>
      <c r="D1528" t="n">
        <v>7.3645</v>
      </c>
      <c r="E1528" t="n">
        <v>13.58</v>
      </c>
      <c r="F1528" t="n">
        <v>10.47</v>
      </c>
      <c r="G1528" t="n">
        <v>125.67</v>
      </c>
      <c r="H1528" t="n">
        <v>1.73</v>
      </c>
      <c r="I1528" t="n">
        <v>5</v>
      </c>
      <c r="J1528" t="n">
        <v>326.94</v>
      </c>
      <c r="K1528" t="n">
        <v>59.89</v>
      </c>
      <c r="L1528" t="n">
        <v>31.75</v>
      </c>
      <c r="M1528" t="n">
        <v>3</v>
      </c>
      <c r="N1528" t="n">
        <v>100.3</v>
      </c>
      <c r="O1528" t="n">
        <v>40556.96</v>
      </c>
      <c r="P1528" t="n">
        <v>177.53</v>
      </c>
      <c r="Q1528" t="n">
        <v>197.78</v>
      </c>
      <c r="R1528" t="n">
        <v>30.01</v>
      </c>
      <c r="S1528" t="n">
        <v>25.4</v>
      </c>
      <c r="T1528" t="n">
        <v>1475.53</v>
      </c>
      <c r="U1528" t="n">
        <v>0.85</v>
      </c>
      <c r="V1528" t="n">
        <v>0.89</v>
      </c>
      <c r="W1528" t="n">
        <v>2.95</v>
      </c>
      <c r="X1528" t="n">
        <v>0.08</v>
      </c>
      <c r="Y1528" t="n">
        <v>1</v>
      </c>
      <c r="Z1528" t="n">
        <v>10</v>
      </c>
    </row>
    <row r="1529">
      <c r="A1529" t="n">
        <v>124</v>
      </c>
      <c r="B1529" t="n">
        <v>135</v>
      </c>
      <c r="C1529" t="inlineStr">
        <is>
          <t xml:space="preserve">CONCLUIDO	</t>
        </is>
      </c>
      <c r="D1529" t="n">
        <v>7.3639</v>
      </c>
      <c r="E1529" t="n">
        <v>13.58</v>
      </c>
      <c r="F1529" t="n">
        <v>10.47</v>
      </c>
      <c r="G1529" t="n">
        <v>125.69</v>
      </c>
      <c r="H1529" t="n">
        <v>1.74</v>
      </c>
      <c r="I1529" t="n">
        <v>5</v>
      </c>
      <c r="J1529" t="n">
        <v>327.52</v>
      </c>
      <c r="K1529" t="n">
        <v>59.89</v>
      </c>
      <c r="L1529" t="n">
        <v>32</v>
      </c>
      <c r="M1529" t="n">
        <v>3</v>
      </c>
      <c r="N1529" t="n">
        <v>100.63</v>
      </c>
      <c r="O1529" t="n">
        <v>40628.49</v>
      </c>
      <c r="P1529" t="n">
        <v>177.82</v>
      </c>
      <c r="Q1529" t="n">
        <v>197.75</v>
      </c>
      <c r="R1529" t="n">
        <v>30.01</v>
      </c>
      <c r="S1529" t="n">
        <v>25.4</v>
      </c>
      <c r="T1529" t="n">
        <v>1475.62</v>
      </c>
      <c r="U1529" t="n">
        <v>0.85</v>
      </c>
      <c r="V1529" t="n">
        <v>0.89</v>
      </c>
      <c r="W1529" t="n">
        <v>2.95</v>
      </c>
      <c r="X1529" t="n">
        <v>0.08</v>
      </c>
      <c r="Y1529" t="n">
        <v>1</v>
      </c>
      <c r="Z1529" t="n">
        <v>10</v>
      </c>
    </row>
    <row r="1530">
      <c r="A1530" t="n">
        <v>125</v>
      </c>
      <c r="B1530" t="n">
        <v>135</v>
      </c>
      <c r="C1530" t="inlineStr">
        <is>
          <t xml:space="preserve">CONCLUIDO	</t>
        </is>
      </c>
      <c r="D1530" t="n">
        <v>7.3641</v>
      </c>
      <c r="E1530" t="n">
        <v>13.58</v>
      </c>
      <c r="F1530" t="n">
        <v>10.47</v>
      </c>
      <c r="G1530" t="n">
        <v>125.68</v>
      </c>
      <c r="H1530" t="n">
        <v>1.75</v>
      </c>
      <c r="I1530" t="n">
        <v>5</v>
      </c>
      <c r="J1530" t="n">
        <v>328.1</v>
      </c>
      <c r="K1530" t="n">
        <v>59.89</v>
      </c>
      <c r="L1530" t="n">
        <v>32.25</v>
      </c>
      <c r="M1530" t="n">
        <v>3</v>
      </c>
      <c r="N1530" t="n">
        <v>100.96</v>
      </c>
      <c r="O1530" t="n">
        <v>40700.18</v>
      </c>
      <c r="P1530" t="n">
        <v>178.19</v>
      </c>
      <c r="Q1530" t="n">
        <v>197.76</v>
      </c>
      <c r="R1530" t="n">
        <v>29.97</v>
      </c>
      <c r="S1530" t="n">
        <v>25.4</v>
      </c>
      <c r="T1530" t="n">
        <v>1457.46</v>
      </c>
      <c r="U1530" t="n">
        <v>0.85</v>
      </c>
      <c r="V1530" t="n">
        <v>0.89</v>
      </c>
      <c r="W1530" t="n">
        <v>2.95</v>
      </c>
      <c r="X1530" t="n">
        <v>0.08</v>
      </c>
      <c r="Y1530" t="n">
        <v>1</v>
      </c>
      <c r="Z1530" t="n">
        <v>10</v>
      </c>
    </row>
    <row r="1531">
      <c r="A1531" t="n">
        <v>126</v>
      </c>
      <c r="B1531" t="n">
        <v>135</v>
      </c>
      <c r="C1531" t="inlineStr">
        <is>
          <t xml:space="preserve">CONCLUIDO	</t>
        </is>
      </c>
      <c r="D1531" t="n">
        <v>7.3614</v>
      </c>
      <c r="E1531" t="n">
        <v>13.58</v>
      </c>
      <c r="F1531" t="n">
        <v>10.48</v>
      </c>
      <c r="G1531" t="n">
        <v>125.74</v>
      </c>
      <c r="H1531" t="n">
        <v>1.76</v>
      </c>
      <c r="I1531" t="n">
        <v>5</v>
      </c>
      <c r="J1531" t="n">
        <v>328.68</v>
      </c>
      <c r="K1531" t="n">
        <v>59.89</v>
      </c>
      <c r="L1531" t="n">
        <v>32.5</v>
      </c>
      <c r="M1531" t="n">
        <v>3</v>
      </c>
      <c r="N1531" t="n">
        <v>101.3</v>
      </c>
      <c r="O1531" t="n">
        <v>40772.03</v>
      </c>
      <c r="P1531" t="n">
        <v>178.42</v>
      </c>
      <c r="Q1531" t="n">
        <v>197.75</v>
      </c>
      <c r="R1531" t="n">
        <v>30.2</v>
      </c>
      <c r="S1531" t="n">
        <v>25.4</v>
      </c>
      <c r="T1531" t="n">
        <v>1571.62</v>
      </c>
      <c r="U1531" t="n">
        <v>0.84</v>
      </c>
      <c r="V1531" t="n">
        <v>0.89</v>
      </c>
      <c r="W1531" t="n">
        <v>2.95</v>
      </c>
      <c r="X1531" t="n">
        <v>0.09</v>
      </c>
      <c r="Y1531" t="n">
        <v>1</v>
      </c>
      <c r="Z1531" t="n">
        <v>10</v>
      </c>
    </row>
    <row r="1532">
      <c r="A1532" t="n">
        <v>127</v>
      </c>
      <c r="B1532" t="n">
        <v>135</v>
      </c>
      <c r="C1532" t="inlineStr">
        <is>
          <t xml:space="preserve">CONCLUIDO	</t>
        </is>
      </c>
      <c r="D1532" t="n">
        <v>7.3606</v>
      </c>
      <c r="E1532" t="n">
        <v>13.59</v>
      </c>
      <c r="F1532" t="n">
        <v>10.48</v>
      </c>
      <c r="G1532" t="n">
        <v>125.76</v>
      </c>
      <c r="H1532" t="n">
        <v>1.77</v>
      </c>
      <c r="I1532" t="n">
        <v>5</v>
      </c>
      <c r="J1532" t="n">
        <v>329.27</v>
      </c>
      <c r="K1532" t="n">
        <v>59.89</v>
      </c>
      <c r="L1532" t="n">
        <v>32.75</v>
      </c>
      <c r="M1532" t="n">
        <v>3</v>
      </c>
      <c r="N1532" t="n">
        <v>101.63</v>
      </c>
      <c r="O1532" t="n">
        <v>40844.03</v>
      </c>
      <c r="P1532" t="n">
        <v>178.68</v>
      </c>
      <c r="Q1532" t="n">
        <v>197.77</v>
      </c>
      <c r="R1532" t="n">
        <v>30.18</v>
      </c>
      <c r="S1532" t="n">
        <v>25.4</v>
      </c>
      <c r="T1532" t="n">
        <v>1559.82</v>
      </c>
      <c r="U1532" t="n">
        <v>0.84</v>
      </c>
      <c r="V1532" t="n">
        <v>0.89</v>
      </c>
      <c r="W1532" t="n">
        <v>2.95</v>
      </c>
      <c r="X1532" t="n">
        <v>0.09</v>
      </c>
      <c r="Y1532" t="n">
        <v>1</v>
      </c>
      <c r="Z1532" t="n">
        <v>10</v>
      </c>
    </row>
    <row r="1533">
      <c r="A1533" t="n">
        <v>128</v>
      </c>
      <c r="B1533" t="n">
        <v>135</v>
      </c>
      <c r="C1533" t="inlineStr">
        <is>
          <t xml:space="preserve">CONCLUIDO	</t>
        </is>
      </c>
      <c r="D1533" t="n">
        <v>7.3612</v>
      </c>
      <c r="E1533" t="n">
        <v>13.58</v>
      </c>
      <c r="F1533" t="n">
        <v>10.48</v>
      </c>
      <c r="G1533" t="n">
        <v>125.75</v>
      </c>
      <c r="H1533" t="n">
        <v>1.78</v>
      </c>
      <c r="I1533" t="n">
        <v>5</v>
      </c>
      <c r="J1533" t="n">
        <v>329.85</v>
      </c>
      <c r="K1533" t="n">
        <v>59.89</v>
      </c>
      <c r="L1533" t="n">
        <v>33</v>
      </c>
      <c r="M1533" t="n">
        <v>3</v>
      </c>
      <c r="N1533" t="n">
        <v>101.97</v>
      </c>
      <c r="O1533" t="n">
        <v>40916.2</v>
      </c>
      <c r="P1533" t="n">
        <v>178.8</v>
      </c>
      <c r="Q1533" t="n">
        <v>197.75</v>
      </c>
      <c r="R1533" t="n">
        <v>30.15</v>
      </c>
      <c r="S1533" t="n">
        <v>25.4</v>
      </c>
      <c r="T1533" t="n">
        <v>1545.54</v>
      </c>
      <c r="U1533" t="n">
        <v>0.84</v>
      </c>
      <c r="V1533" t="n">
        <v>0.89</v>
      </c>
      <c r="W1533" t="n">
        <v>2.95</v>
      </c>
      <c r="X1533" t="n">
        <v>0.09</v>
      </c>
      <c r="Y1533" t="n">
        <v>1</v>
      </c>
      <c r="Z1533" t="n">
        <v>10</v>
      </c>
    </row>
    <row r="1534">
      <c r="A1534" t="n">
        <v>129</v>
      </c>
      <c r="B1534" t="n">
        <v>135</v>
      </c>
      <c r="C1534" t="inlineStr">
        <is>
          <t xml:space="preserve">CONCLUIDO	</t>
        </is>
      </c>
      <c r="D1534" t="n">
        <v>7.3629</v>
      </c>
      <c r="E1534" t="n">
        <v>13.58</v>
      </c>
      <c r="F1534" t="n">
        <v>10.48</v>
      </c>
      <c r="G1534" t="n">
        <v>125.71</v>
      </c>
      <c r="H1534" t="n">
        <v>1.79</v>
      </c>
      <c r="I1534" t="n">
        <v>5</v>
      </c>
      <c r="J1534" t="n">
        <v>330.44</v>
      </c>
      <c r="K1534" t="n">
        <v>59.89</v>
      </c>
      <c r="L1534" t="n">
        <v>33.25</v>
      </c>
      <c r="M1534" t="n">
        <v>3</v>
      </c>
      <c r="N1534" t="n">
        <v>102.3</v>
      </c>
      <c r="O1534" t="n">
        <v>40988.53</v>
      </c>
      <c r="P1534" t="n">
        <v>178.9</v>
      </c>
      <c r="Q1534" t="n">
        <v>197.75</v>
      </c>
      <c r="R1534" t="n">
        <v>30.02</v>
      </c>
      <c r="S1534" t="n">
        <v>25.4</v>
      </c>
      <c r="T1534" t="n">
        <v>1480.57</v>
      </c>
      <c r="U1534" t="n">
        <v>0.85</v>
      </c>
      <c r="V1534" t="n">
        <v>0.89</v>
      </c>
      <c r="W1534" t="n">
        <v>2.95</v>
      </c>
      <c r="X1534" t="n">
        <v>0.09</v>
      </c>
      <c r="Y1534" t="n">
        <v>1</v>
      </c>
      <c r="Z1534" t="n">
        <v>10</v>
      </c>
    </row>
    <row r="1535">
      <c r="A1535" t="n">
        <v>130</v>
      </c>
      <c r="B1535" t="n">
        <v>135</v>
      </c>
      <c r="C1535" t="inlineStr">
        <is>
          <t xml:space="preserve">CONCLUIDO	</t>
        </is>
      </c>
      <c r="D1535" t="n">
        <v>7.3636</v>
      </c>
      <c r="E1535" t="n">
        <v>13.58</v>
      </c>
      <c r="F1535" t="n">
        <v>10.47</v>
      </c>
      <c r="G1535" t="n">
        <v>125.69</v>
      </c>
      <c r="H1535" t="n">
        <v>1.8</v>
      </c>
      <c r="I1535" t="n">
        <v>5</v>
      </c>
      <c r="J1535" t="n">
        <v>331.03</v>
      </c>
      <c r="K1535" t="n">
        <v>59.89</v>
      </c>
      <c r="L1535" t="n">
        <v>33.5</v>
      </c>
      <c r="M1535" t="n">
        <v>3</v>
      </c>
      <c r="N1535" t="n">
        <v>102.64</v>
      </c>
      <c r="O1535" t="n">
        <v>41061.02</v>
      </c>
      <c r="P1535" t="n">
        <v>179.03</v>
      </c>
      <c r="Q1535" t="n">
        <v>197.76</v>
      </c>
      <c r="R1535" t="n">
        <v>29.96</v>
      </c>
      <c r="S1535" t="n">
        <v>25.4</v>
      </c>
      <c r="T1535" t="n">
        <v>1451.13</v>
      </c>
      <c r="U1535" t="n">
        <v>0.85</v>
      </c>
      <c r="V1535" t="n">
        <v>0.89</v>
      </c>
      <c r="W1535" t="n">
        <v>2.95</v>
      </c>
      <c r="X1535" t="n">
        <v>0.08</v>
      </c>
      <c r="Y1535" t="n">
        <v>1</v>
      </c>
      <c r="Z1535" t="n">
        <v>10</v>
      </c>
    </row>
    <row r="1536">
      <c r="A1536" t="n">
        <v>131</v>
      </c>
      <c r="B1536" t="n">
        <v>135</v>
      </c>
      <c r="C1536" t="inlineStr">
        <is>
          <t xml:space="preserve">CONCLUIDO	</t>
        </is>
      </c>
      <c r="D1536" t="n">
        <v>7.3657</v>
      </c>
      <c r="E1536" t="n">
        <v>13.58</v>
      </c>
      <c r="F1536" t="n">
        <v>10.47</v>
      </c>
      <c r="G1536" t="n">
        <v>125.65</v>
      </c>
      <c r="H1536" t="n">
        <v>1.81</v>
      </c>
      <c r="I1536" t="n">
        <v>5</v>
      </c>
      <c r="J1536" t="n">
        <v>331.62</v>
      </c>
      <c r="K1536" t="n">
        <v>59.89</v>
      </c>
      <c r="L1536" t="n">
        <v>33.75</v>
      </c>
      <c r="M1536" t="n">
        <v>3</v>
      </c>
      <c r="N1536" t="n">
        <v>102.98</v>
      </c>
      <c r="O1536" t="n">
        <v>41133.67</v>
      </c>
      <c r="P1536" t="n">
        <v>179.07</v>
      </c>
      <c r="Q1536" t="n">
        <v>197.75</v>
      </c>
      <c r="R1536" t="n">
        <v>29.89</v>
      </c>
      <c r="S1536" t="n">
        <v>25.4</v>
      </c>
      <c r="T1536" t="n">
        <v>1416.75</v>
      </c>
      <c r="U1536" t="n">
        <v>0.85</v>
      </c>
      <c r="V1536" t="n">
        <v>0.89</v>
      </c>
      <c r="W1536" t="n">
        <v>2.95</v>
      </c>
      <c r="X1536" t="n">
        <v>0.08</v>
      </c>
      <c r="Y1536" t="n">
        <v>1</v>
      </c>
      <c r="Z1536" t="n">
        <v>10</v>
      </c>
    </row>
    <row r="1537">
      <c r="A1537" t="n">
        <v>132</v>
      </c>
      <c r="B1537" t="n">
        <v>135</v>
      </c>
      <c r="C1537" t="inlineStr">
        <is>
          <t xml:space="preserve">CONCLUIDO	</t>
        </is>
      </c>
      <c r="D1537" t="n">
        <v>7.3645</v>
      </c>
      <c r="E1537" t="n">
        <v>13.58</v>
      </c>
      <c r="F1537" t="n">
        <v>10.47</v>
      </c>
      <c r="G1537" t="n">
        <v>125.67</v>
      </c>
      <c r="H1537" t="n">
        <v>1.82</v>
      </c>
      <c r="I1537" t="n">
        <v>5</v>
      </c>
      <c r="J1537" t="n">
        <v>332.21</v>
      </c>
      <c r="K1537" t="n">
        <v>59.89</v>
      </c>
      <c r="L1537" t="n">
        <v>34</v>
      </c>
      <c r="M1537" t="n">
        <v>3</v>
      </c>
      <c r="N1537" t="n">
        <v>103.32</v>
      </c>
      <c r="O1537" t="n">
        <v>41206.49</v>
      </c>
      <c r="P1537" t="n">
        <v>179.31</v>
      </c>
      <c r="Q1537" t="n">
        <v>197.75</v>
      </c>
      <c r="R1537" t="n">
        <v>29.99</v>
      </c>
      <c r="S1537" t="n">
        <v>25.4</v>
      </c>
      <c r="T1537" t="n">
        <v>1466.87</v>
      </c>
      <c r="U1537" t="n">
        <v>0.85</v>
      </c>
      <c r="V1537" t="n">
        <v>0.89</v>
      </c>
      <c r="W1537" t="n">
        <v>2.95</v>
      </c>
      <c r="X1537" t="n">
        <v>0.08</v>
      </c>
      <c r="Y1537" t="n">
        <v>1</v>
      </c>
      <c r="Z1537" t="n">
        <v>10</v>
      </c>
    </row>
    <row r="1538">
      <c r="A1538" t="n">
        <v>133</v>
      </c>
      <c r="B1538" t="n">
        <v>135</v>
      </c>
      <c r="C1538" t="inlineStr">
        <is>
          <t xml:space="preserve">CONCLUIDO	</t>
        </is>
      </c>
      <c r="D1538" t="n">
        <v>7.3636</v>
      </c>
      <c r="E1538" t="n">
        <v>13.58</v>
      </c>
      <c r="F1538" t="n">
        <v>10.47</v>
      </c>
      <c r="G1538" t="n">
        <v>125.69</v>
      </c>
      <c r="H1538" t="n">
        <v>1.83</v>
      </c>
      <c r="I1538" t="n">
        <v>5</v>
      </c>
      <c r="J1538" t="n">
        <v>332.8</v>
      </c>
      <c r="K1538" t="n">
        <v>59.89</v>
      </c>
      <c r="L1538" t="n">
        <v>34.25</v>
      </c>
      <c r="M1538" t="n">
        <v>3</v>
      </c>
      <c r="N1538" t="n">
        <v>103.66</v>
      </c>
      <c r="O1538" t="n">
        <v>41279.48</v>
      </c>
      <c r="P1538" t="n">
        <v>179.51</v>
      </c>
      <c r="Q1538" t="n">
        <v>197.75</v>
      </c>
      <c r="R1538" t="n">
        <v>29.95</v>
      </c>
      <c r="S1538" t="n">
        <v>25.4</v>
      </c>
      <c r="T1538" t="n">
        <v>1446.26</v>
      </c>
      <c r="U1538" t="n">
        <v>0.85</v>
      </c>
      <c r="V1538" t="n">
        <v>0.89</v>
      </c>
      <c r="W1538" t="n">
        <v>2.95</v>
      </c>
      <c r="X1538" t="n">
        <v>0.08</v>
      </c>
      <c r="Y1538" t="n">
        <v>1</v>
      </c>
      <c r="Z1538" t="n">
        <v>10</v>
      </c>
    </row>
    <row r="1539">
      <c r="A1539" t="n">
        <v>134</v>
      </c>
      <c r="B1539" t="n">
        <v>135</v>
      </c>
      <c r="C1539" t="inlineStr">
        <is>
          <t xml:space="preserve">CONCLUIDO	</t>
        </is>
      </c>
      <c r="D1539" t="n">
        <v>7.3695</v>
      </c>
      <c r="E1539" t="n">
        <v>13.57</v>
      </c>
      <c r="F1539" t="n">
        <v>10.46</v>
      </c>
      <c r="G1539" t="n">
        <v>125.56</v>
      </c>
      <c r="H1539" t="n">
        <v>1.84</v>
      </c>
      <c r="I1539" t="n">
        <v>5</v>
      </c>
      <c r="J1539" t="n">
        <v>333.39</v>
      </c>
      <c r="K1539" t="n">
        <v>59.89</v>
      </c>
      <c r="L1539" t="n">
        <v>34.5</v>
      </c>
      <c r="M1539" t="n">
        <v>3</v>
      </c>
      <c r="N1539" t="n">
        <v>104.01</v>
      </c>
      <c r="O1539" t="n">
        <v>41352.63</v>
      </c>
      <c r="P1539" t="n">
        <v>179.39</v>
      </c>
      <c r="Q1539" t="n">
        <v>197.75</v>
      </c>
      <c r="R1539" t="n">
        <v>29.7</v>
      </c>
      <c r="S1539" t="n">
        <v>25.4</v>
      </c>
      <c r="T1539" t="n">
        <v>1318.61</v>
      </c>
      <c r="U1539" t="n">
        <v>0.86</v>
      </c>
      <c r="V1539" t="n">
        <v>0.89</v>
      </c>
      <c r="W1539" t="n">
        <v>2.95</v>
      </c>
      <c r="X1539" t="n">
        <v>0.07000000000000001</v>
      </c>
      <c r="Y1539" t="n">
        <v>1</v>
      </c>
      <c r="Z1539" t="n">
        <v>10</v>
      </c>
    </row>
    <row r="1540">
      <c r="A1540" t="n">
        <v>135</v>
      </c>
      <c r="B1540" t="n">
        <v>135</v>
      </c>
      <c r="C1540" t="inlineStr">
        <is>
          <t xml:space="preserve">CONCLUIDO	</t>
        </is>
      </c>
      <c r="D1540" t="n">
        <v>7.3672</v>
      </c>
      <c r="E1540" t="n">
        <v>13.57</v>
      </c>
      <c r="F1540" t="n">
        <v>10.47</v>
      </c>
      <c r="G1540" t="n">
        <v>125.61</v>
      </c>
      <c r="H1540" t="n">
        <v>1.85</v>
      </c>
      <c r="I1540" t="n">
        <v>5</v>
      </c>
      <c r="J1540" t="n">
        <v>333.99</v>
      </c>
      <c r="K1540" t="n">
        <v>59.89</v>
      </c>
      <c r="L1540" t="n">
        <v>34.75</v>
      </c>
      <c r="M1540" t="n">
        <v>3</v>
      </c>
      <c r="N1540" t="n">
        <v>104.35</v>
      </c>
      <c r="O1540" t="n">
        <v>41426.07</v>
      </c>
      <c r="P1540" t="n">
        <v>179.59</v>
      </c>
      <c r="Q1540" t="n">
        <v>197.75</v>
      </c>
      <c r="R1540" t="n">
        <v>29.75</v>
      </c>
      <c r="S1540" t="n">
        <v>25.4</v>
      </c>
      <c r="T1540" t="n">
        <v>1347.13</v>
      </c>
      <c r="U1540" t="n">
        <v>0.85</v>
      </c>
      <c r="V1540" t="n">
        <v>0.89</v>
      </c>
      <c r="W1540" t="n">
        <v>2.95</v>
      </c>
      <c r="X1540" t="n">
        <v>0.08</v>
      </c>
      <c r="Y1540" t="n">
        <v>1</v>
      </c>
      <c r="Z1540" t="n">
        <v>10</v>
      </c>
    </row>
    <row r="1541">
      <c r="A1541" t="n">
        <v>136</v>
      </c>
      <c r="B1541" t="n">
        <v>135</v>
      </c>
      <c r="C1541" t="inlineStr">
        <is>
          <t xml:space="preserve">CONCLUIDO	</t>
        </is>
      </c>
      <c r="D1541" t="n">
        <v>7.3668</v>
      </c>
      <c r="E1541" t="n">
        <v>13.57</v>
      </c>
      <c r="F1541" t="n">
        <v>10.47</v>
      </c>
      <c r="G1541" t="n">
        <v>125.62</v>
      </c>
      <c r="H1541" t="n">
        <v>1.86</v>
      </c>
      <c r="I1541" t="n">
        <v>5</v>
      </c>
      <c r="J1541" t="n">
        <v>334.58</v>
      </c>
      <c r="K1541" t="n">
        <v>59.89</v>
      </c>
      <c r="L1541" t="n">
        <v>35</v>
      </c>
      <c r="M1541" t="n">
        <v>3</v>
      </c>
      <c r="N1541" t="n">
        <v>104.7</v>
      </c>
      <c r="O1541" t="n">
        <v>41499.57</v>
      </c>
      <c r="P1541" t="n">
        <v>179.72</v>
      </c>
      <c r="Q1541" t="n">
        <v>197.75</v>
      </c>
      <c r="R1541" t="n">
        <v>29.8</v>
      </c>
      <c r="S1541" t="n">
        <v>25.4</v>
      </c>
      <c r="T1541" t="n">
        <v>1369.43</v>
      </c>
      <c r="U1541" t="n">
        <v>0.85</v>
      </c>
      <c r="V1541" t="n">
        <v>0.89</v>
      </c>
      <c r="W1541" t="n">
        <v>2.95</v>
      </c>
      <c r="X1541" t="n">
        <v>0.08</v>
      </c>
      <c r="Y1541" t="n">
        <v>1</v>
      </c>
      <c r="Z1541" t="n">
        <v>10</v>
      </c>
    </row>
    <row r="1542">
      <c r="A1542" t="n">
        <v>137</v>
      </c>
      <c r="B1542" t="n">
        <v>135</v>
      </c>
      <c r="C1542" t="inlineStr">
        <is>
          <t xml:space="preserve">CONCLUIDO	</t>
        </is>
      </c>
      <c r="D1542" t="n">
        <v>7.3669</v>
      </c>
      <c r="E1542" t="n">
        <v>13.57</v>
      </c>
      <c r="F1542" t="n">
        <v>10.47</v>
      </c>
      <c r="G1542" t="n">
        <v>125.62</v>
      </c>
      <c r="H1542" t="n">
        <v>1.87</v>
      </c>
      <c r="I1542" t="n">
        <v>5</v>
      </c>
      <c r="J1542" t="n">
        <v>335.18</v>
      </c>
      <c r="K1542" t="n">
        <v>59.89</v>
      </c>
      <c r="L1542" t="n">
        <v>35.25</v>
      </c>
      <c r="M1542" t="n">
        <v>3</v>
      </c>
      <c r="N1542" t="n">
        <v>105.04</v>
      </c>
      <c r="O1542" t="n">
        <v>41573.23</v>
      </c>
      <c r="P1542" t="n">
        <v>179.81</v>
      </c>
      <c r="Q1542" t="n">
        <v>197.76</v>
      </c>
      <c r="R1542" t="n">
        <v>29.87</v>
      </c>
      <c r="S1542" t="n">
        <v>25.4</v>
      </c>
      <c r="T1542" t="n">
        <v>1404.66</v>
      </c>
      <c r="U1542" t="n">
        <v>0.85</v>
      </c>
      <c r="V1542" t="n">
        <v>0.89</v>
      </c>
      <c r="W1542" t="n">
        <v>2.95</v>
      </c>
      <c r="X1542" t="n">
        <v>0.08</v>
      </c>
      <c r="Y1542" t="n">
        <v>1</v>
      </c>
      <c r="Z1542" t="n">
        <v>10</v>
      </c>
    </row>
    <row r="1543">
      <c r="A1543" t="n">
        <v>138</v>
      </c>
      <c r="B1543" t="n">
        <v>135</v>
      </c>
      <c r="C1543" t="inlineStr">
        <is>
          <t xml:space="preserve">CONCLUIDO	</t>
        </is>
      </c>
      <c r="D1543" t="n">
        <v>7.3647</v>
      </c>
      <c r="E1543" t="n">
        <v>13.58</v>
      </c>
      <c r="F1543" t="n">
        <v>10.47</v>
      </c>
      <c r="G1543" t="n">
        <v>125.67</v>
      </c>
      <c r="H1543" t="n">
        <v>1.88</v>
      </c>
      <c r="I1543" t="n">
        <v>5</v>
      </c>
      <c r="J1543" t="n">
        <v>335.78</v>
      </c>
      <c r="K1543" t="n">
        <v>59.89</v>
      </c>
      <c r="L1543" t="n">
        <v>35.5</v>
      </c>
      <c r="M1543" t="n">
        <v>3</v>
      </c>
      <c r="N1543" t="n">
        <v>105.39</v>
      </c>
      <c r="O1543" t="n">
        <v>41647.07</v>
      </c>
      <c r="P1543" t="n">
        <v>180.05</v>
      </c>
      <c r="Q1543" t="n">
        <v>197.75</v>
      </c>
      <c r="R1543" t="n">
        <v>29.9</v>
      </c>
      <c r="S1543" t="n">
        <v>25.4</v>
      </c>
      <c r="T1543" t="n">
        <v>1422.63</v>
      </c>
      <c r="U1543" t="n">
        <v>0.85</v>
      </c>
      <c r="V1543" t="n">
        <v>0.89</v>
      </c>
      <c r="W1543" t="n">
        <v>2.95</v>
      </c>
      <c r="X1543" t="n">
        <v>0.08</v>
      </c>
      <c r="Y1543" t="n">
        <v>1</v>
      </c>
      <c r="Z1543" t="n">
        <v>10</v>
      </c>
    </row>
    <row r="1544">
      <c r="A1544" t="n">
        <v>139</v>
      </c>
      <c r="B1544" t="n">
        <v>135</v>
      </c>
      <c r="C1544" t="inlineStr">
        <is>
          <t xml:space="preserve">CONCLUIDO	</t>
        </is>
      </c>
      <c r="D1544" t="n">
        <v>7.366</v>
      </c>
      <c r="E1544" t="n">
        <v>13.58</v>
      </c>
      <c r="F1544" t="n">
        <v>10.47</v>
      </c>
      <c r="G1544" t="n">
        <v>125.64</v>
      </c>
      <c r="H1544" t="n">
        <v>1.89</v>
      </c>
      <c r="I1544" t="n">
        <v>5</v>
      </c>
      <c r="J1544" t="n">
        <v>336.38</v>
      </c>
      <c r="K1544" t="n">
        <v>59.89</v>
      </c>
      <c r="L1544" t="n">
        <v>35.75</v>
      </c>
      <c r="M1544" t="n">
        <v>3</v>
      </c>
      <c r="N1544" t="n">
        <v>105.74</v>
      </c>
      <c r="O1544" t="n">
        <v>41721.08</v>
      </c>
      <c r="P1544" t="n">
        <v>180.01</v>
      </c>
      <c r="Q1544" t="n">
        <v>197.75</v>
      </c>
      <c r="R1544" t="n">
        <v>29.93</v>
      </c>
      <c r="S1544" t="n">
        <v>25.4</v>
      </c>
      <c r="T1544" t="n">
        <v>1435.72</v>
      </c>
      <c r="U1544" t="n">
        <v>0.85</v>
      </c>
      <c r="V1544" t="n">
        <v>0.89</v>
      </c>
      <c r="W1544" t="n">
        <v>2.95</v>
      </c>
      <c r="X1544" t="n">
        <v>0.08</v>
      </c>
      <c r="Y1544" t="n">
        <v>1</v>
      </c>
      <c r="Z1544" t="n">
        <v>10</v>
      </c>
    </row>
    <row r="1545">
      <c r="A1545" t="n">
        <v>140</v>
      </c>
      <c r="B1545" t="n">
        <v>135</v>
      </c>
      <c r="C1545" t="inlineStr">
        <is>
          <t xml:space="preserve">CONCLUIDO	</t>
        </is>
      </c>
      <c r="D1545" t="n">
        <v>7.3656</v>
      </c>
      <c r="E1545" t="n">
        <v>13.58</v>
      </c>
      <c r="F1545" t="n">
        <v>10.47</v>
      </c>
      <c r="G1545" t="n">
        <v>125.65</v>
      </c>
      <c r="H1545" t="n">
        <v>1.9</v>
      </c>
      <c r="I1545" t="n">
        <v>5</v>
      </c>
      <c r="J1545" t="n">
        <v>336.98</v>
      </c>
      <c r="K1545" t="n">
        <v>59.89</v>
      </c>
      <c r="L1545" t="n">
        <v>36</v>
      </c>
      <c r="M1545" t="n">
        <v>3</v>
      </c>
      <c r="N1545" t="n">
        <v>106.09</v>
      </c>
      <c r="O1545" t="n">
        <v>41795.26</v>
      </c>
      <c r="P1545" t="n">
        <v>180.13</v>
      </c>
      <c r="Q1545" t="n">
        <v>197.78</v>
      </c>
      <c r="R1545" t="n">
        <v>29.93</v>
      </c>
      <c r="S1545" t="n">
        <v>25.4</v>
      </c>
      <c r="T1545" t="n">
        <v>1438.18</v>
      </c>
      <c r="U1545" t="n">
        <v>0.85</v>
      </c>
      <c r="V1545" t="n">
        <v>0.89</v>
      </c>
      <c r="W1545" t="n">
        <v>2.95</v>
      </c>
      <c r="X1545" t="n">
        <v>0.08</v>
      </c>
      <c r="Y1545" t="n">
        <v>1</v>
      </c>
      <c r="Z1545" t="n">
        <v>10</v>
      </c>
    </row>
    <row r="1546">
      <c r="A1546" t="n">
        <v>141</v>
      </c>
      <c r="B1546" t="n">
        <v>135</v>
      </c>
      <c r="C1546" t="inlineStr">
        <is>
          <t xml:space="preserve">CONCLUIDO	</t>
        </is>
      </c>
      <c r="D1546" t="n">
        <v>7.366</v>
      </c>
      <c r="E1546" t="n">
        <v>13.58</v>
      </c>
      <c r="F1546" t="n">
        <v>10.47</v>
      </c>
      <c r="G1546" t="n">
        <v>125.64</v>
      </c>
      <c r="H1546" t="n">
        <v>1.91</v>
      </c>
      <c r="I1546" t="n">
        <v>5</v>
      </c>
      <c r="J1546" t="n">
        <v>337.58</v>
      </c>
      <c r="K1546" t="n">
        <v>59.89</v>
      </c>
      <c r="L1546" t="n">
        <v>36.25</v>
      </c>
      <c r="M1546" t="n">
        <v>3</v>
      </c>
      <c r="N1546" t="n">
        <v>106.45</v>
      </c>
      <c r="O1546" t="n">
        <v>41869.62</v>
      </c>
      <c r="P1546" t="n">
        <v>180.18</v>
      </c>
      <c r="Q1546" t="n">
        <v>197.75</v>
      </c>
      <c r="R1546" t="n">
        <v>29.9</v>
      </c>
      <c r="S1546" t="n">
        <v>25.4</v>
      </c>
      <c r="T1546" t="n">
        <v>1419.09</v>
      </c>
      <c r="U1546" t="n">
        <v>0.85</v>
      </c>
      <c r="V1546" t="n">
        <v>0.89</v>
      </c>
      <c r="W1546" t="n">
        <v>2.95</v>
      </c>
      <c r="X1546" t="n">
        <v>0.08</v>
      </c>
      <c r="Y1546" t="n">
        <v>1</v>
      </c>
      <c r="Z1546" t="n">
        <v>10</v>
      </c>
    </row>
    <row r="1547">
      <c r="A1547" t="n">
        <v>142</v>
      </c>
      <c r="B1547" t="n">
        <v>135</v>
      </c>
      <c r="C1547" t="inlineStr">
        <is>
          <t xml:space="preserve">CONCLUIDO	</t>
        </is>
      </c>
      <c r="D1547" t="n">
        <v>7.3663</v>
      </c>
      <c r="E1547" t="n">
        <v>13.58</v>
      </c>
      <c r="F1547" t="n">
        <v>10.47</v>
      </c>
      <c r="G1547" t="n">
        <v>125.63</v>
      </c>
      <c r="H1547" t="n">
        <v>1.92</v>
      </c>
      <c r="I1547" t="n">
        <v>5</v>
      </c>
      <c r="J1547" t="n">
        <v>338.19</v>
      </c>
      <c r="K1547" t="n">
        <v>59.89</v>
      </c>
      <c r="L1547" t="n">
        <v>36.5</v>
      </c>
      <c r="M1547" t="n">
        <v>3</v>
      </c>
      <c r="N1547" t="n">
        <v>106.8</v>
      </c>
      <c r="O1547" t="n">
        <v>41944.15</v>
      </c>
      <c r="P1547" t="n">
        <v>180.15</v>
      </c>
      <c r="Q1547" t="n">
        <v>197.8</v>
      </c>
      <c r="R1547" t="n">
        <v>29.84</v>
      </c>
      <c r="S1547" t="n">
        <v>25.4</v>
      </c>
      <c r="T1547" t="n">
        <v>1393.34</v>
      </c>
      <c r="U1547" t="n">
        <v>0.85</v>
      </c>
      <c r="V1547" t="n">
        <v>0.89</v>
      </c>
      <c r="W1547" t="n">
        <v>2.95</v>
      </c>
      <c r="X1547" t="n">
        <v>0.08</v>
      </c>
      <c r="Y1547" t="n">
        <v>1</v>
      </c>
      <c r="Z1547" t="n">
        <v>10</v>
      </c>
    </row>
    <row r="1548">
      <c r="A1548" t="n">
        <v>143</v>
      </c>
      <c r="B1548" t="n">
        <v>135</v>
      </c>
      <c r="C1548" t="inlineStr">
        <is>
          <t xml:space="preserve">CONCLUIDO	</t>
        </is>
      </c>
      <c r="D1548" t="n">
        <v>7.3674</v>
      </c>
      <c r="E1548" t="n">
        <v>13.57</v>
      </c>
      <c r="F1548" t="n">
        <v>10.47</v>
      </c>
      <c r="G1548" t="n">
        <v>125.61</v>
      </c>
      <c r="H1548" t="n">
        <v>1.93</v>
      </c>
      <c r="I1548" t="n">
        <v>5</v>
      </c>
      <c r="J1548" t="n">
        <v>338.79</v>
      </c>
      <c r="K1548" t="n">
        <v>59.89</v>
      </c>
      <c r="L1548" t="n">
        <v>36.75</v>
      </c>
      <c r="M1548" t="n">
        <v>3</v>
      </c>
      <c r="N1548" t="n">
        <v>107.16</v>
      </c>
      <c r="O1548" t="n">
        <v>42018.86</v>
      </c>
      <c r="P1548" t="n">
        <v>180.29</v>
      </c>
      <c r="Q1548" t="n">
        <v>197.76</v>
      </c>
      <c r="R1548" t="n">
        <v>29.81</v>
      </c>
      <c r="S1548" t="n">
        <v>25.4</v>
      </c>
      <c r="T1548" t="n">
        <v>1374.74</v>
      </c>
      <c r="U1548" t="n">
        <v>0.85</v>
      </c>
      <c r="V1548" t="n">
        <v>0.89</v>
      </c>
      <c r="W1548" t="n">
        <v>2.95</v>
      </c>
      <c r="X1548" t="n">
        <v>0.08</v>
      </c>
      <c r="Y1548" t="n">
        <v>1</v>
      </c>
      <c r="Z1548" t="n">
        <v>10</v>
      </c>
    </row>
    <row r="1549">
      <c r="A1549" t="n">
        <v>144</v>
      </c>
      <c r="B1549" t="n">
        <v>135</v>
      </c>
      <c r="C1549" t="inlineStr">
        <is>
          <t xml:space="preserve">CONCLUIDO	</t>
        </is>
      </c>
      <c r="D1549" t="n">
        <v>7.3647</v>
      </c>
      <c r="E1549" t="n">
        <v>13.58</v>
      </c>
      <c r="F1549" t="n">
        <v>10.47</v>
      </c>
      <c r="G1549" t="n">
        <v>125.67</v>
      </c>
      <c r="H1549" t="n">
        <v>1.94</v>
      </c>
      <c r="I1549" t="n">
        <v>5</v>
      </c>
      <c r="J1549" t="n">
        <v>339.4</v>
      </c>
      <c r="K1549" t="n">
        <v>59.89</v>
      </c>
      <c r="L1549" t="n">
        <v>37</v>
      </c>
      <c r="M1549" t="n">
        <v>3</v>
      </c>
      <c r="N1549" t="n">
        <v>107.51</v>
      </c>
      <c r="O1549" t="n">
        <v>42093.75</v>
      </c>
      <c r="P1549" t="n">
        <v>180.36</v>
      </c>
      <c r="Q1549" t="n">
        <v>197.75</v>
      </c>
      <c r="R1549" t="n">
        <v>29.92</v>
      </c>
      <c r="S1549" t="n">
        <v>25.4</v>
      </c>
      <c r="T1549" t="n">
        <v>1430.9</v>
      </c>
      <c r="U1549" t="n">
        <v>0.85</v>
      </c>
      <c r="V1549" t="n">
        <v>0.89</v>
      </c>
      <c r="W1549" t="n">
        <v>2.95</v>
      </c>
      <c r="X1549" t="n">
        <v>0.08</v>
      </c>
      <c r="Y1549" t="n">
        <v>1</v>
      </c>
      <c r="Z1549" t="n">
        <v>10</v>
      </c>
    </row>
    <row r="1550">
      <c r="A1550" t="n">
        <v>145</v>
      </c>
      <c r="B1550" t="n">
        <v>135</v>
      </c>
      <c r="C1550" t="inlineStr">
        <is>
          <t xml:space="preserve">CONCLUIDO	</t>
        </is>
      </c>
      <c r="D1550" t="n">
        <v>7.3681</v>
      </c>
      <c r="E1550" t="n">
        <v>13.57</v>
      </c>
      <c r="F1550" t="n">
        <v>10.47</v>
      </c>
      <c r="G1550" t="n">
        <v>125.59</v>
      </c>
      <c r="H1550" t="n">
        <v>1.95</v>
      </c>
      <c r="I1550" t="n">
        <v>5</v>
      </c>
      <c r="J1550" t="n">
        <v>340.01</v>
      </c>
      <c r="K1550" t="n">
        <v>59.89</v>
      </c>
      <c r="L1550" t="n">
        <v>37.25</v>
      </c>
      <c r="M1550" t="n">
        <v>3</v>
      </c>
      <c r="N1550" t="n">
        <v>107.87</v>
      </c>
      <c r="O1550" t="n">
        <v>42168.82</v>
      </c>
      <c r="P1550" t="n">
        <v>180.27</v>
      </c>
      <c r="Q1550" t="n">
        <v>197.75</v>
      </c>
      <c r="R1550" t="n">
        <v>29.69</v>
      </c>
      <c r="S1550" t="n">
        <v>25.4</v>
      </c>
      <c r="T1550" t="n">
        <v>1314.74</v>
      </c>
      <c r="U1550" t="n">
        <v>0.86</v>
      </c>
      <c r="V1550" t="n">
        <v>0.89</v>
      </c>
      <c r="W1550" t="n">
        <v>2.95</v>
      </c>
      <c r="X1550" t="n">
        <v>0.08</v>
      </c>
      <c r="Y1550" t="n">
        <v>1</v>
      </c>
      <c r="Z1550" t="n">
        <v>10</v>
      </c>
    </row>
    <row r="1551">
      <c r="A1551" t="n">
        <v>146</v>
      </c>
      <c r="B1551" t="n">
        <v>135</v>
      </c>
      <c r="C1551" t="inlineStr">
        <is>
          <t xml:space="preserve">CONCLUIDO	</t>
        </is>
      </c>
      <c r="D1551" t="n">
        <v>7.3674</v>
      </c>
      <c r="E1551" t="n">
        <v>13.57</v>
      </c>
      <c r="F1551" t="n">
        <v>10.47</v>
      </c>
      <c r="G1551" t="n">
        <v>125.61</v>
      </c>
      <c r="H1551" t="n">
        <v>1.96</v>
      </c>
      <c r="I1551" t="n">
        <v>5</v>
      </c>
      <c r="J1551" t="n">
        <v>340.62</v>
      </c>
      <c r="K1551" t="n">
        <v>59.89</v>
      </c>
      <c r="L1551" t="n">
        <v>37.5</v>
      </c>
      <c r="M1551" t="n">
        <v>3</v>
      </c>
      <c r="N1551" t="n">
        <v>108.23</v>
      </c>
      <c r="O1551" t="n">
        <v>42244.08</v>
      </c>
      <c r="P1551" t="n">
        <v>180.28</v>
      </c>
      <c r="Q1551" t="n">
        <v>197.77</v>
      </c>
      <c r="R1551" t="n">
        <v>29.81</v>
      </c>
      <c r="S1551" t="n">
        <v>25.4</v>
      </c>
      <c r="T1551" t="n">
        <v>1375.6</v>
      </c>
      <c r="U1551" t="n">
        <v>0.85</v>
      </c>
      <c r="V1551" t="n">
        <v>0.89</v>
      </c>
      <c r="W1551" t="n">
        <v>2.95</v>
      </c>
      <c r="X1551" t="n">
        <v>0.08</v>
      </c>
      <c r="Y1551" t="n">
        <v>1</v>
      </c>
      <c r="Z1551" t="n">
        <v>10</v>
      </c>
    </row>
    <row r="1552">
      <c r="A1552" t="n">
        <v>147</v>
      </c>
      <c r="B1552" t="n">
        <v>135</v>
      </c>
      <c r="C1552" t="inlineStr">
        <is>
          <t xml:space="preserve">CONCLUIDO	</t>
        </is>
      </c>
      <c r="D1552" t="n">
        <v>7.3677</v>
      </c>
      <c r="E1552" t="n">
        <v>13.57</v>
      </c>
      <c r="F1552" t="n">
        <v>10.47</v>
      </c>
      <c r="G1552" t="n">
        <v>125.6</v>
      </c>
      <c r="H1552" t="n">
        <v>1.97</v>
      </c>
      <c r="I1552" t="n">
        <v>5</v>
      </c>
      <c r="J1552" t="n">
        <v>341.23</v>
      </c>
      <c r="K1552" t="n">
        <v>59.89</v>
      </c>
      <c r="L1552" t="n">
        <v>37.75</v>
      </c>
      <c r="M1552" t="n">
        <v>3</v>
      </c>
      <c r="N1552" t="n">
        <v>108.59</v>
      </c>
      <c r="O1552" t="n">
        <v>42319.51</v>
      </c>
      <c r="P1552" t="n">
        <v>180.31</v>
      </c>
      <c r="Q1552" t="n">
        <v>197.75</v>
      </c>
      <c r="R1552" t="n">
        <v>29.77</v>
      </c>
      <c r="S1552" t="n">
        <v>25.4</v>
      </c>
      <c r="T1552" t="n">
        <v>1357.59</v>
      </c>
      <c r="U1552" t="n">
        <v>0.85</v>
      </c>
      <c r="V1552" t="n">
        <v>0.89</v>
      </c>
      <c r="W1552" t="n">
        <v>2.95</v>
      </c>
      <c r="X1552" t="n">
        <v>0.08</v>
      </c>
      <c r="Y1552" t="n">
        <v>1</v>
      </c>
      <c r="Z1552" t="n">
        <v>10</v>
      </c>
    </row>
    <row r="1553">
      <c r="A1553" t="n">
        <v>148</v>
      </c>
      <c r="B1553" t="n">
        <v>135</v>
      </c>
      <c r="C1553" t="inlineStr">
        <is>
          <t xml:space="preserve">CONCLUIDO	</t>
        </is>
      </c>
      <c r="D1553" t="n">
        <v>7.3713</v>
      </c>
      <c r="E1553" t="n">
        <v>13.57</v>
      </c>
      <c r="F1553" t="n">
        <v>10.46</v>
      </c>
      <c r="G1553" t="n">
        <v>125.52</v>
      </c>
      <c r="H1553" t="n">
        <v>1.98</v>
      </c>
      <c r="I1553" t="n">
        <v>5</v>
      </c>
      <c r="J1553" t="n">
        <v>341.84</v>
      </c>
      <c r="K1553" t="n">
        <v>59.89</v>
      </c>
      <c r="L1553" t="n">
        <v>38</v>
      </c>
      <c r="M1553" t="n">
        <v>3</v>
      </c>
      <c r="N1553" t="n">
        <v>108.96</v>
      </c>
      <c r="O1553" t="n">
        <v>42395.13</v>
      </c>
      <c r="P1553" t="n">
        <v>180.17</v>
      </c>
      <c r="Q1553" t="n">
        <v>197.75</v>
      </c>
      <c r="R1553" t="n">
        <v>29.57</v>
      </c>
      <c r="S1553" t="n">
        <v>25.4</v>
      </c>
      <c r="T1553" t="n">
        <v>1255.43</v>
      </c>
      <c r="U1553" t="n">
        <v>0.86</v>
      </c>
      <c r="V1553" t="n">
        <v>0.89</v>
      </c>
      <c r="W1553" t="n">
        <v>2.95</v>
      </c>
      <c r="X1553" t="n">
        <v>0.07000000000000001</v>
      </c>
      <c r="Y1553" t="n">
        <v>1</v>
      </c>
      <c r="Z1553" t="n">
        <v>10</v>
      </c>
    </row>
    <row r="1554">
      <c r="A1554" t="n">
        <v>149</v>
      </c>
      <c r="B1554" t="n">
        <v>135</v>
      </c>
      <c r="C1554" t="inlineStr">
        <is>
          <t xml:space="preserve">CONCLUIDO	</t>
        </is>
      </c>
      <c r="D1554" t="n">
        <v>7.3683</v>
      </c>
      <c r="E1554" t="n">
        <v>13.57</v>
      </c>
      <c r="F1554" t="n">
        <v>10.47</v>
      </c>
      <c r="G1554" t="n">
        <v>125.59</v>
      </c>
      <c r="H1554" t="n">
        <v>1.99</v>
      </c>
      <c r="I1554" t="n">
        <v>5</v>
      </c>
      <c r="J1554" t="n">
        <v>342.46</v>
      </c>
      <c r="K1554" t="n">
        <v>59.89</v>
      </c>
      <c r="L1554" t="n">
        <v>38.25</v>
      </c>
      <c r="M1554" t="n">
        <v>3</v>
      </c>
      <c r="N1554" t="n">
        <v>109.32</v>
      </c>
      <c r="O1554" t="n">
        <v>42470.94</v>
      </c>
      <c r="P1554" t="n">
        <v>180.23</v>
      </c>
      <c r="Q1554" t="n">
        <v>197.75</v>
      </c>
      <c r="R1554" t="n">
        <v>29.68</v>
      </c>
      <c r="S1554" t="n">
        <v>25.4</v>
      </c>
      <c r="T1554" t="n">
        <v>1312.7</v>
      </c>
      <c r="U1554" t="n">
        <v>0.86</v>
      </c>
      <c r="V1554" t="n">
        <v>0.89</v>
      </c>
      <c r="W1554" t="n">
        <v>2.95</v>
      </c>
      <c r="X1554" t="n">
        <v>0.08</v>
      </c>
      <c r="Y1554" t="n">
        <v>1</v>
      </c>
      <c r="Z1554" t="n">
        <v>10</v>
      </c>
    </row>
    <row r="1555">
      <c r="A1555" t="n">
        <v>150</v>
      </c>
      <c r="B1555" t="n">
        <v>135</v>
      </c>
      <c r="C1555" t="inlineStr">
        <is>
          <t xml:space="preserve">CONCLUIDO	</t>
        </is>
      </c>
      <c r="D1555" t="n">
        <v>7.3692</v>
      </c>
      <c r="E1555" t="n">
        <v>13.57</v>
      </c>
      <c r="F1555" t="n">
        <v>10.46</v>
      </c>
      <c r="G1555" t="n">
        <v>125.57</v>
      </c>
      <c r="H1555" t="n">
        <v>2</v>
      </c>
      <c r="I1555" t="n">
        <v>5</v>
      </c>
      <c r="J1555" t="n">
        <v>343.08</v>
      </c>
      <c r="K1555" t="n">
        <v>59.89</v>
      </c>
      <c r="L1555" t="n">
        <v>38.5</v>
      </c>
      <c r="M1555" t="n">
        <v>3</v>
      </c>
      <c r="N1555" t="n">
        <v>109.69</v>
      </c>
      <c r="O1555" t="n">
        <v>42546.93</v>
      </c>
      <c r="P1555" t="n">
        <v>180.28</v>
      </c>
      <c r="Q1555" t="n">
        <v>197.76</v>
      </c>
      <c r="R1555" t="n">
        <v>29.74</v>
      </c>
      <c r="S1555" t="n">
        <v>25.4</v>
      </c>
      <c r="T1555" t="n">
        <v>1338.74</v>
      </c>
      <c r="U1555" t="n">
        <v>0.85</v>
      </c>
      <c r="V1555" t="n">
        <v>0.89</v>
      </c>
      <c r="W1555" t="n">
        <v>2.94</v>
      </c>
      <c r="X1555" t="n">
        <v>0.07000000000000001</v>
      </c>
      <c r="Y1555" t="n">
        <v>1</v>
      </c>
      <c r="Z1555" t="n">
        <v>10</v>
      </c>
    </row>
    <row r="1556">
      <c r="A1556" t="n">
        <v>151</v>
      </c>
      <c r="B1556" t="n">
        <v>135</v>
      </c>
      <c r="C1556" t="inlineStr">
        <is>
          <t xml:space="preserve">CONCLUIDO	</t>
        </is>
      </c>
      <c r="D1556" t="n">
        <v>7.3721</v>
      </c>
      <c r="E1556" t="n">
        <v>13.56</v>
      </c>
      <c r="F1556" t="n">
        <v>10.46</v>
      </c>
      <c r="G1556" t="n">
        <v>125.51</v>
      </c>
      <c r="H1556" t="n">
        <v>2.01</v>
      </c>
      <c r="I1556" t="n">
        <v>5</v>
      </c>
      <c r="J1556" t="n">
        <v>343.69</v>
      </c>
      <c r="K1556" t="n">
        <v>59.89</v>
      </c>
      <c r="L1556" t="n">
        <v>38.75</v>
      </c>
      <c r="M1556" t="n">
        <v>3</v>
      </c>
      <c r="N1556" t="n">
        <v>110.06</v>
      </c>
      <c r="O1556" t="n">
        <v>42623.24</v>
      </c>
      <c r="P1556" t="n">
        <v>180.14</v>
      </c>
      <c r="Q1556" t="n">
        <v>197.75</v>
      </c>
      <c r="R1556" t="n">
        <v>29.51</v>
      </c>
      <c r="S1556" t="n">
        <v>25.4</v>
      </c>
      <c r="T1556" t="n">
        <v>1227.25</v>
      </c>
      <c r="U1556" t="n">
        <v>0.86</v>
      </c>
      <c r="V1556" t="n">
        <v>0.89</v>
      </c>
      <c r="W1556" t="n">
        <v>2.95</v>
      </c>
      <c r="X1556" t="n">
        <v>0.07000000000000001</v>
      </c>
      <c r="Y1556" t="n">
        <v>1</v>
      </c>
      <c r="Z1556" t="n">
        <v>10</v>
      </c>
    </row>
    <row r="1557">
      <c r="A1557" t="n">
        <v>152</v>
      </c>
      <c r="B1557" t="n">
        <v>135</v>
      </c>
      <c r="C1557" t="inlineStr">
        <is>
          <t xml:space="preserve">CONCLUIDO	</t>
        </is>
      </c>
      <c r="D1557" t="n">
        <v>7.3715</v>
      </c>
      <c r="E1557" t="n">
        <v>13.57</v>
      </c>
      <c r="F1557" t="n">
        <v>10.46</v>
      </c>
      <c r="G1557" t="n">
        <v>125.52</v>
      </c>
      <c r="H1557" t="n">
        <v>2.02</v>
      </c>
      <c r="I1557" t="n">
        <v>5</v>
      </c>
      <c r="J1557" t="n">
        <v>344.31</v>
      </c>
      <c r="K1557" t="n">
        <v>59.89</v>
      </c>
      <c r="L1557" t="n">
        <v>39</v>
      </c>
      <c r="M1557" t="n">
        <v>3</v>
      </c>
      <c r="N1557" t="n">
        <v>110.43</v>
      </c>
      <c r="O1557" t="n">
        <v>42699.62</v>
      </c>
      <c r="P1557" t="n">
        <v>180.13</v>
      </c>
      <c r="Q1557" t="n">
        <v>197.76</v>
      </c>
      <c r="R1557" t="n">
        <v>29.49</v>
      </c>
      <c r="S1557" t="n">
        <v>25.4</v>
      </c>
      <c r="T1557" t="n">
        <v>1215.33</v>
      </c>
      <c r="U1557" t="n">
        <v>0.86</v>
      </c>
      <c r="V1557" t="n">
        <v>0.89</v>
      </c>
      <c r="W1557" t="n">
        <v>2.95</v>
      </c>
      <c r="X1557" t="n">
        <v>0.07000000000000001</v>
      </c>
      <c r="Y1557" t="n">
        <v>1</v>
      </c>
      <c r="Z1557" t="n">
        <v>10</v>
      </c>
    </row>
    <row r="1558">
      <c r="A1558" t="n">
        <v>153</v>
      </c>
      <c r="B1558" t="n">
        <v>135</v>
      </c>
      <c r="C1558" t="inlineStr">
        <is>
          <t xml:space="preserve">CONCLUIDO	</t>
        </is>
      </c>
      <c r="D1558" t="n">
        <v>7.3706</v>
      </c>
      <c r="E1558" t="n">
        <v>13.57</v>
      </c>
      <c r="F1558" t="n">
        <v>10.46</v>
      </c>
      <c r="G1558" t="n">
        <v>125.54</v>
      </c>
      <c r="H1558" t="n">
        <v>2.03</v>
      </c>
      <c r="I1558" t="n">
        <v>5</v>
      </c>
      <c r="J1558" t="n">
        <v>344.93</v>
      </c>
      <c r="K1558" t="n">
        <v>59.89</v>
      </c>
      <c r="L1558" t="n">
        <v>39.25</v>
      </c>
      <c r="M1558" t="n">
        <v>3</v>
      </c>
      <c r="N1558" t="n">
        <v>110.8</v>
      </c>
      <c r="O1558" t="n">
        <v>42776.18</v>
      </c>
      <c r="P1558" t="n">
        <v>180.19</v>
      </c>
      <c r="Q1558" t="n">
        <v>197.78</v>
      </c>
      <c r="R1558" t="n">
        <v>29.56</v>
      </c>
      <c r="S1558" t="n">
        <v>25.4</v>
      </c>
      <c r="T1558" t="n">
        <v>1251.08</v>
      </c>
      <c r="U1558" t="n">
        <v>0.86</v>
      </c>
      <c r="V1558" t="n">
        <v>0.89</v>
      </c>
      <c r="W1558" t="n">
        <v>2.95</v>
      </c>
      <c r="X1558" t="n">
        <v>0.07000000000000001</v>
      </c>
      <c r="Y1558" t="n">
        <v>1</v>
      </c>
      <c r="Z1558" t="n">
        <v>10</v>
      </c>
    </row>
    <row r="1559">
      <c r="A1559" t="n">
        <v>154</v>
      </c>
      <c r="B1559" t="n">
        <v>135</v>
      </c>
      <c r="C1559" t="inlineStr">
        <is>
          <t xml:space="preserve">CONCLUIDO	</t>
        </is>
      </c>
      <c r="D1559" t="n">
        <v>7.3727</v>
      </c>
      <c r="E1559" t="n">
        <v>13.56</v>
      </c>
      <c r="F1559" t="n">
        <v>10.46</v>
      </c>
      <c r="G1559" t="n">
        <v>125.49</v>
      </c>
      <c r="H1559" t="n">
        <v>2.04</v>
      </c>
      <c r="I1559" t="n">
        <v>5</v>
      </c>
      <c r="J1559" t="n">
        <v>345.56</v>
      </c>
      <c r="K1559" t="n">
        <v>59.89</v>
      </c>
      <c r="L1559" t="n">
        <v>39.5</v>
      </c>
      <c r="M1559" t="n">
        <v>3</v>
      </c>
      <c r="N1559" t="n">
        <v>111.17</v>
      </c>
      <c r="O1559" t="n">
        <v>42852.94</v>
      </c>
      <c r="P1559" t="n">
        <v>180.01</v>
      </c>
      <c r="Q1559" t="n">
        <v>197.75</v>
      </c>
      <c r="R1559" t="n">
        <v>29.5</v>
      </c>
      <c r="S1559" t="n">
        <v>25.4</v>
      </c>
      <c r="T1559" t="n">
        <v>1221.56</v>
      </c>
      <c r="U1559" t="n">
        <v>0.86</v>
      </c>
      <c r="V1559" t="n">
        <v>0.89</v>
      </c>
      <c r="W1559" t="n">
        <v>2.94</v>
      </c>
      <c r="X1559" t="n">
        <v>0.07000000000000001</v>
      </c>
      <c r="Y1559" t="n">
        <v>1</v>
      </c>
      <c r="Z1559" t="n">
        <v>10</v>
      </c>
    </row>
    <row r="1560">
      <c r="A1560" t="n">
        <v>155</v>
      </c>
      <c r="B1560" t="n">
        <v>135</v>
      </c>
      <c r="C1560" t="inlineStr">
        <is>
          <t xml:space="preserve">CONCLUIDO	</t>
        </is>
      </c>
      <c r="D1560" t="n">
        <v>7.369</v>
      </c>
      <c r="E1560" t="n">
        <v>13.57</v>
      </c>
      <c r="F1560" t="n">
        <v>10.46</v>
      </c>
      <c r="G1560" t="n">
        <v>125.57</v>
      </c>
      <c r="H1560" t="n">
        <v>2.05</v>
      </c>
      <c r="I1560" t="n">
        <v>5</v>
      </c>
      <c r="J1560" t="n">
        <v>346.18</v>
      </c>
      <c r="K1560" t="n">
        <v>59.89</v>
      </c>
      <c r="L1560" t="n">
        <v>39.75</v>
      </c>
      <c r="M1560" t="n">
        <v>3</v>
      </c>
      <c r="N1560" t="n">
        <v>111.54</v>
      </c>
      <c r="O1560" t="n">
        <v>42929.9</v>
      </c>
      <c r="P1560" t="n">
        <v>179.97</v>
      </c>
      <c r="Q1560" t="n">
        <v>197.75</v>
      </c>
      <c r="R1560" t="n">
        <v>29.67</v>
      </c>
      <c r="S1560" t="n">
        <v>25.4</v>
      </c>
      <c r="T1560" t="n">
        <v>1308.32</v>
      </c>
      <c r="U1560" t="n">
        <v>0.86</v>
      </c>
      <c r="V1560" t="n">
        <v>0.89</v>
      </c>
      <c r="W1560" t="n">
        <v>2.95</v>
      </c>
      <c r="X1560" t="n">
        <v>0.07000000000000001</v>
      </c>
      <c r="Y1560" t="n">
        <v>1</v>
      </c>
      <c r="Z1560" t="n">
        <v>10</v>
      </c>
    </row>
    <row r="1561">
      <c r="A1561" t="n">
        <v>156</v>
      </c>
      <c r="B1561" t="n">
        <v>135</v>
      </c>
      <c r="C1561" t="inlineStr">
        <is>
          <t xml:space="preserve">CONCLUIDO	</t>
        </is>
      </c>
      <c r="D1561" t="n">
        <v>7.3709</v>
      </c>
      <c r="E1561" t="n">
        <v>13.57</v>
      </c>
      <c r="F1561" t="n">
        <v>10.46</v>
      </c>
      <c r="G1561" t="n">
        <v>125.53</v>
      </c>
      <c r="H1561" t="n">
        <v>2.06</v>
      </c>
      <c r="I1561" t="n">
        <v>5</v>
      </c>
      <c r="J1561" t="n">
        <v>346.81</v>
      </c>
      <c r="K1561" t="n">
        <v>59.89</v>
      </c>
      <c r="L1561" t="n">
        <v>40</v>
      </c>
      <c r="M1561" t="n">
        <v>3</v>
      </c>
      <c r="N1561" t="n">
        <v>111.92</v>
      </c>
      <c r="O1561" t="n">
        <v>43007.05</v>
      </c>
      <c r="P1561" t="n">
        <v>179.79</v>
      </c>
      <c r="Q1561" t="n">
        <v>197.75</v>
      </c>
      <c r="R1561" t="n">
        <v>29.55</v>
      </c>
      <c r="S1561" t="n">
        <v>25.4</v>
      </c>
      <c r="T1561" t="n">
        <v>1247.89</v>
      </c>
      <c r="U1561" t="n">
        <v>0.86</v>
      </c>
      <c r="V1561" t="n">
        <v>0.89</v>
      </c>
      <c r="W1561" t="n">
        <v>2.95</v>
      </c>
      <c r="X1561" t="n">
        <v>0.07000000000000001</v>
      </c>
      <c r="Y1561" t="n">
        <v>1</v>
      </c>
      <c r="Z1561" t="n">
        <v>10</v>
      </c>
    </row>
    <row r="1562">
      <c r="A1562" t="n">
        <v>0</v>
      </c>
      <c r="B1562" t="n">
        <v>80</v>
      </c>
      <c r="C1562" t="inlineStr">
        <is>
          <t xml:space="preserve">CONCLUIDO	</t>
        </is>
      </c>
      <c r="D1562" t="n">
        <v>5.3425</v>
      </c>
      <c r="E1562" t="n">
        <v>18.72</v>
      </c>
      <c r="F1562" t="n">
        <v>12.72</v>
      </c>
      <c r="G1562" t="n">
        <v>6.69</v>
      </c>
      <c r="H1562" t="n">
        <v>0.11</v>
      </c>
      <c r="I1562" t="n">
        <v>114</v>
      </c>
      <c r="J1562" t="n">
        <v>159.12</v>
      </c>
      <c r="K1562" t="n">
        <v>50.28</v>
      </c>
      <c r="L1562" t="n">
        <v>1</v>
      </c>
      <c r="M1562" t="n">
        <v>112</v>
      </c>
      <c r="N1562" t="n">
        <v>27.84</v>
      </c>
      <c r="O1562" t="n">
        <v>19859.16</v>
      </c>
      <c r="P1562" t="n">
        <v>157.55</v>
      </c>
      <c r="Q1562" t="n">
        <v>198.12</v>
      </c>
      <c r="R1562" t="n">
        <v>99.7</v>
      </c>
      <c r="S1562" t="n">
        <v>25.4</v>
      </c>
      <c r="T1562" t="n">
        <v>35776.94</v>
      </c>
      <c r="U1562" t="n">
        <v>0.25</v>
      </c>
      <c r="V1562" t="n">
        <v>0.73</v>
      </c>
      <c r="W1562" t="n">
        <v>3.13</v>
      </c>
      <c r="X1562" t="n">
        <v>2.32</v>
      </c>
      <c r="Y1562" t="n">
        <v>1</v>
      </c>
      <c r="Z1562" t="n">
        <v>10</v>
      </c>
    </row>
    <row r="1563">
      <c r="A1563" t="n">
        <v>1</v>
      </c>
      <c r="B1563" t="n">
        <v>80</v>
      </c>
      <c r="C1563" t="inlineStr">
        <is>
          <t xml:space="preserve">CONCLUIDO	</t>
        </is>
      </c>
      <c r="D1563" t="n">
        <v>5.7909</v>
      </c>
      <c r="E1563" t="n">
        <v>17.27</v>
      </c>
      <c r="F1563" t="n">
        <v>12.14</v>
      </c>
      <c r="G1563" t="n">
        <v>8.369999999999999</v>
      </c>
      <c r="H1563" t="n">
        <v>0.14</v>
      </c>
      <c r="I1563" t="n">
        <v>87</v>
      </c>
      <c r="J1563" t="n">
        <v>159.48</v>
      </c>
      <c r="K1563" t="n">
        <v>50.28</v>
      </c>
      <c r="L1563" t="n">
        <v>1.25</v>
      </c>
      <c r="M1563" t="n">
        <v>85</v>
      </c>
      <c r="N1563" t="n">
        <v>27.95</v>
      </c>
      <c r="O1563" t="n">
        <v>19902.91</v>
      </c>
      <c r="P1563" t="n">
        <v>150.22</v>
      </c>
      <c r="Q1563" t="n">
        <v>198.05</v>
      </c>
      <c r="R1563" t="n">
        <v>81.59999999999999</v>
      </c>
      <c r="S1563" t="n">
        <v>25.4</v>
      </c>
      <c r="T1563" t="n">
        <v>26861.12</v>
      </c>
      <c r="U1563" t="n">
        <v>0.31</v>
      </c>
      <c r="V1563" t="n">
        <v>0.77</v>
      </c>
      <c r="W1563" t="n">
        <v>3.08</v>
      </c>
      <c r="X1563" t="n">
        <v>1.74</v>
      </c>
      <c r="Y1563" t="n">
        <v>1</v>
      </c>
      <c r="Z1563" t="n">
        <v>10</v>
      </c>
    </row>
    <row r="1564">
      <c r="A1564" t="n">
        <v>2</v>
      </c>
      <c r="B1564" t="n">
        <v>80</v>
      </c>
      <c r="C1564" t="inlineStr">
        <is>
          <t xml:space="preserve">CONCLUIDO	</t>
        </is>
      </c>
      <c r="D1564" t="n">
        <v>6.0873</v>
      </c>
      <c r="E1564" t="n">
        <v>16.43</v>
      </c>
      <c r="F1564" t="n">
        <v>11.82</v>
      </c>
      <c r="G1564" t="n">
        <v>9.98</v>
      </c>
      <c r="H1564" t="n">
        <v>0.17</v>
      </c>
      <c r="I1564" t="n">
        <v>71</v>
      </c>
      <c r="J1564" t="n">
        <v>159.83</v>
      </c>
      <c r="K1564" t="n">
        <v>50.28</v>
      </c>
      <c r="L1564" t="n">
        <v>1.5</v>
      </c>
      <c r="M1564" t="n">
        <v>69</v>
      </c>
      <c r="N1564" t="n">
        <v>28.05</v>
      </c>
      <c r="O1564" t="n">
        <v>19946.71</v>
      </c>
      <c r="P1564" t="n">
        <v>146.06</v>
      </c>
      <c r="Q1564" t="n">
        <v>197.93</v>
      </c>
      <c r="R1564" t="n">
        <v>71.70999999999999</v>
      </c>
      <c r="S1564" t="n">
        <v>25.4</v>
      </c>
      <c r="T1564" t="n">
        <v>21995.53</v>
      </c>
      <c r="U1564" t="n">
        <v>0.35</v>
      </c>
      <c r="V1564" t="n">
        <v>0.79</v>
      </c>
      <c r="W1564" t="n">
        <v>3.05</v>
      </c>
      <c r="X1564" t="n">
        <v>1.42</v>
      </c>
      <c r="Y1564" t="n">
        <v>1</v>
      </c>
      <c r="Z1564" t="n">
        <v>10</v>
      </c>
    </row>
    <row r="1565">
      <c r="A1565" t="n">
        <v>3</v>
      </c>
      <c r="B1565" t="n">
        <v>80</v>
      </c>
      <c r="C1565" t="inlineStr">
        <is>
          <t xml:space="preserve">CONCLUIDO	</t>
        </is>
      </c>
      <c r="D1565" t="n">
        <v>6.313</v>
      </c>
      <c r="E1565" t="n">
        <v>15.84</v>
      </c>
      <c r="F1565" t="n">
        <v>11.58</v>
      </c>
      <c r="G1565" t="n">
        <v>11.58</v>
      </c>
      <c r="H1565" t="n">
        <v>0.19</v>
      </c>
      <c r="I1565" t="n">
        <v>60</v>
      </c>
      <c r="J1565" t="n">
        <v>160.19</v>
      </c>
      <c r="K1565" t="n">
        <v>50.28</v>
      </c>
      <c r="L1565" t="n">
        <v>1.75</v>
      </c>
      <c r="M1565" t="n">
        <v>58</v>
      </c>
      <c r="N1565" t="n">
        <v>28.16</v>
      </c>
      <c r="O1565" t="n">
        <v>19990.53</v>
      </c>
      <c r="P1565" t="n">
        <v>143.05</v>
      </c>
      <c r="Q1565" t="n">
        <v>197.87</v>
      </c>
      <c r="R1565" t="n">
        <v>64.37</v>
      </c>
      <c r="S1565" t="n">
        <v>25.4</v>
      </c>
      <c r="T1565" t="n">
        <v>18380.99</v>
      </c>
      <c r="U1565" t="n">
        <v>0.39</v>
      </c>
      <c r="V1565" t="n">
        <v>0.8</v>
      </c>
      <c r="W1565" t="n">
        <v>3.04</v>
      </c>
      <c r="X1565" t="n">
        <v>1.19</v>
      </c>
      <c r="Y1565" t="n">
        <v>1</v>
      </c>
      <c r="Z1565" t="n">
        <v>10</v>
      </c>
    </row>
    <row r="1566">
      <c r="A1566" t="n">
        <v>4</v>
      </c>
      <c r="B1566" t="n">
        <v>80</v>
      </c>
      <c r="C1566" t="inlineStr">
        <is>
          <t xml:space="preserve">CONCLUIDO	</t>
        </is>
      </c>
      <c r="D1566" t="n">
        <v>6.4782</v>
      </c>
      <c r="E1566" t="n">
        <v>15.44</v>
      </c>
      <c r="F1566" t="n">
        <v>11.44</v>
      </c>
      <c r="G1566" t="n">
        <v>13.2</v>
      </c>
      <c r="H1566" t="n">
        <v>0.22</v>
      </c>
      <c r="I1566" t="n">
        <v>52</v>
      </c>
      <c r="J1566" t="n">
        <v>160.54</v>
      </c>
      <c r="K1566" t="n">
        <v>50.28</v>
      </c>
      <c r="L1566" t="n">
        <v>2</v>
      </c>
      <c r="M1566" t="n">
        <v>50</v>
      </c>
      <c r="N1566" t="n">
        <v>28.26</v>
      </c>
      <c r="O1566" t="n">
        <v>20034.4</v>
      </c>
      <c r="P1566" t="n">
        <v>141.1</v>
      </c>
      <c r="Q1566" t="n">
        <v>197.94</v>
      </c>
      <c r="R1566" t="n">
        <v>59.76</v>
      </c>
      <c r="S1566" t="n">
        <v>25.4</v>
      </c>
      <c r="T1566" t="n">
        <v>16116.88</v>
      </c>
      <c r="U1566" t="n">
        <v>0.42</v>
      </c>
      <c r="V1566" t="n">
        <v>0.8100000000000001</v>
      </c>
      <c r="W1566" t="n">
        <v>3.03</v>
      </c>
      <c r="X1566" t="n">
        <v>1.04</v>
      </c>
      <c r="Y1566" t="n">
        <v>1</v>
      </c>
      <c r="Z1566" t="n">
        <v>10</v>
      </c>
    </row>
    <row r="1567">
      <c r="A1567" t="n">
        <v>5</v>
      </c>
      <c r="B1567" t="n">
        <v>80</v>
      </c>
      <c r="C1567" t="inlineStr">
        <is>
          <t xml:space="preserve">CONCLUIDO	</t>
        </is>
      </c>
      <c r="D1567" t="n">
        <v>6.6212</v>
      </c>
      <c r="E1567" t="n">
        <v>15.1</v>
      </c>
      <c r="F1567" t="n">
        <v>11.3</v>
      </c>
      <c r="G1567" t="n">
        <v>14.73</v>
      </c>
      <c r="H1567" t="n">
        <v>0.25</v>
      </c>
      <c r="I1567" t="n">
        <v>46</v>
      </c>
      <c r="J1567" t="n">
        <v>160.9</v>
      </c>
      <c r="K1567" t="n">
        <v>50.28</v>
      </c>
      <c r="L1567" t="n">
        <v>2.25</v>
      </c>
      <c r="M1567" t="n">
        <v>44</v>
      </c>
      <c r="N1567" t="n">
        <v>28.37</v>
      </c>
      <c r="O1567" t="n">
        <v>20078.3</v>
      </c>
      <c r="P1567" t="n">
        <v>139.2</v>
      </c>
      <c r="Q1567" t="n">
        <v>197.85</v>
      </c>
      <c r="R1567" t="n">
        <v>55.28</v>
      </c>
      <c r="S1567" t="n">
        <v>25.4</v>
      </c>
      <c r="T1567" t="n">
        <v>13907.23</v>
      </c>
      <c r="U1567" t="n">
        <v>0.46</v>
      </c>
      <c r="V1567" t="n">
        <v>0.82</v>
      </c>
      <c r="W1567" t="n">
        <v>3.02</v>
      </c>
      <c r="X1567" t="n">
        <v>0.9</v>
      </c>
      <c r="Y1567" t="n">
        <v>1</v>
      </c>
      <c r="Z1567" t="n">
        <v>10</v>
      </c>
    </row>
    <row r="1568">
      <c r="A1568" t="n">
        <v>6</v>
      </c>
      <c r="B1568" t="n">
        <v>80</v>
      </c>
      <c r="C1568" t="inlineStr">
        <is>
          <t xml:space="preserve">CONCLUIDO	</t>
        </is>
      </c>
      <c r="D1568" t="n">
        <v>6.7408</v>
      </c>
      <c r="E1568" t="n">
        <v>14.84</v>
      </c>
      <c r="F1568" t="n">
        <v>11.19</v>
      </c>
      <c r="G1568" t="n">
        <v>16.37</v>
      </c>
      <c r="H1568" t="n">
        <v>0.27</v>
      </c>
      <c r="I1568" t="n">
        <v>41</v>
      </c>
      <c r="J1568" t="n">
        <v>161.26</v>
      </c>
      <c r="K1568" t="n">
        <v>50.28</v>
      </c>
      <c r="L1568" t="n">
        <v>2.5</v>
      </c>
      <c r="M1568" t="n">
        <v>39</v>
      </c>
      <c r="N1568" t="n">
        <v>28.48</v>
      </c>
      <c r="O1568" t="n">
        <v>20122.23</v>
      </c>
      <c r="P1568" t="n">
        <v>137.76</v>
      </c>
      <c r="Q1568" t="n">
        <v>197.88</v>
      </c>
      <c r="R1568" t="n">
        <v>52.31</v>
      </c>
      <c r="S1568" t="n">
        <v>25.4</v>
      </c>
      <c r="T1568" t="n">
        <v>12445.43</v>
      </c>
      <c r="U1568" t="n">
        <v>0.49</v>
      </c>
      <c r="V1568" t="n">
        <v>0.83</v>
      </c>
      <c r="W1568" t="n">
        <v>3</v>
      </c>
      <c r="X1568" t="n">
        <v>0.8</v>
      </c>
      <c r="Y1568" t="n">
        <v>1</v>
      </c>
      <c r="Z1568" t="n">
        <v>10</v>
      </c>
    </row>
    <row r="1569">
      <c r="A1569" t="n">
        <v>7</v>
      </c>
      <c r="B1569" t="n">
        <v>80</v>
      </c>
      <c r="C1569" t="inlineStr">
        <is>
          <t xml:space="preserve">CONCLUIDO	</t>
        </is>
      </c>
      <c r="D1569" t="n">
        <v>6.8338</v>
      </c>
      <c r="E1569" t="n">
        <v>14.63</v>
      </c>
      <c r="F1569" t="n">
        <v>11.12</v>
      </c>
      <c r="G1569" t="n">
        <v>18.03</v>
      </c>
      <c r="H1569" t="n">
        <v>0.3</v>
      </c>
      <c r="I1569" t="n">
        <v>37</v>
      </c>
      <c r="J1569" t="n">
        <v>161.61</v>
      </c>
      <c r="K1569" t="n">
        <v>50.28</v>
      </c>
      <c r="L1569" t="n">
        <v>2.75</v>
      </c>
      <c r="M1569" t="n">
        <v>35</v>
      </c>
      <c r="N1569" t="n">
        <v>28.58</v>
      </c>
      <c r="O1569" t="n">
        <v>20166.2</v>
      </c>
      <c r="P1569" t="n">
        <v>136.74</v>
      </c>
      <c r="Q1569" t="n">
        <v>197.88</v>
      </c>
      <c r="R1569" t="n">
        <v>49.7</v>
      </c>
      <c r="S1569" t="n">
        <v>25.4</v>
      </c>
      <c r="T1569" t="n">
        <v>11162.62</v>
      </c>
      <c r="U1569" t="n">
        <v>0.51</v>
      </c>
      <c r="V1569" t="n">
        <v>0.84</v>
      </c>
      <c r="W1569" t="n">
        <v>3</v>
      </c>
      <c r="X1569" t="n">
        <v>0.72</v>
      </c>
      <c r="Y1569" t="n">
        <v>1</v>
      </c>
      <c r="Z1569" t="n">
        <v>10</v>
      </c>
    </row>
    <row r="1570">
      <c r="A1570" t="n">
        <v>8</v>
      </c>
      <c r="B1570" t="n">
        <v>80</v>
      </c>
      <c r="C1570" t="inlineStr">
        <is>
          <t xml:space="preserve">CONCLUIDO	</t>
        </is>
      </c>
      <c r="D1570" t="n">
        <v>6.9057</v>
      </c>
      <c r="E1570" t="n">
        <v>14.48</v>
      </c>
      <c r="F1570" t="n">
        <v>11.06</v>
      </c>
      <c r="G1570" t="n">
        <v>19.52</v>
      </c>
      <c r="H1570" t="n">
        <v>0.33</v>
      </c>
      <c r="I1570" t="n">
        <v>34</v>
      </c>
      <c r="J1570" t="n">
        <v>161.97</v>
      </c>
      <c r="K1570" t="n">
        <v>50.28</v>
      </c>
      <c r="L1570" t="n">
        <v>3</v>
      </c>
      <c r="M1570" t="n">
        <v>32</v>
      </c>
      <c r="N1570" t="n">
        <v>28.69</v>
      </c>
      <c r="O1570" t="n">
        <v>20210.21</v>
      </c>
      <c r="P1570" t="n">
        <v>135.8</v>
      </c>
      <c r="Q1570" t="n">
        <v>197.79</v>
      </c>
      <c r="R1570" t="n">
        <v>48.28</v>
      </c>
      <c r="S1570" t="n">
        <v>25.4</v>
      </c>
      <c r="T1570" t="n">
        <v>10464.1</v>
      </c>
      <c r="U1570" t="n">
        <v>0.53</v>
      </c>
      <c r="V1570" t="n">
        <v>0.84</v>
      </c>
      <c r="W1570" t="n">
        <v>2.99</v>
      </c>
      <c r="X1570" t="n">
        <v>0.67</v>
      </c>
      <c r="Y1570" t="n">
        <v>1</v>
      </c>
      <c r="Z1570" t="n">
        <v>10</v>
      </c>
    </row>
    <row r="1571">
      <c r="A1571" t="n">
        <v>9</v>
      </c>
      <c r="B1571" t="n">
        <v>80</v>
      </c>
      <c r="C1571" t="inlineStr">
        <is>
          <t xml:space="preserve">CONCLUIDO	</t>
        </is>
      </c>
      <c r="D1571" t="n">
        <v>6.9968</v>
      </c>
      <c r="E1571" t="n">
        <v>14.29</v>
      </c>
      <c r="F1571" t="n">
        <v>10.97</v>
      </c>
      <c r="G1571" t="n">
        <v>21.23</v>
      </c>
      <c r="H1571" t="n">
        <v>0.35</v>
      </c>
      <c r="I1571" t="n">
        <v>31</v>
      </c>
      <c r="J1571" t="n">
        <v>162.33</v>
      </c>
      <c r="K1571" t="n">
        <v>50.28</v>
      </c>
      <c r="L1571" t="n">
        <v>3.25</v>
      </c>
      <c r="M1571" t="n">
        <v>29</v>
      </c>
      <c r="N1571" t="n">
        <v>28.8</v>
      </c>
      <c r="O1571" t="n">
        <v>20254.26</v>
      </c>
      <c r="P1571" t="n">
        <v>134.58</v>
      </c>
      <c r="Q1571" t="n">
        <v>197.78</v>
      </c>
      <c r="R1571" t="n">
        <v>45.3</v>
      </c>
      <c r="S1571" t="n">
        <v>25.4</v>
      </c>
      <c r="T1571" t="n">
        <v>8992.57</v>
      </c>
      <c r="U1571" t="n">
        <v>0.5600000000000001</v>
      </c>
      <c r="V1571" t="n">
        <v>0.85</v>
      </c>
      <c r="W1571" t="n">
        <v>2.99</v>
      </c>
      <c r="X1571" t="n">
        <v>0.58</v>
      </c>
      <c r="Y1571" t="n">
        <v>1</v>
      </c>
      <c r="Z1571" t="n">
        <v>10</v>
      </c>
    </row>
    <row r="1572">
      <c r="A1572" t="n">
        <v>10</v>
      </c>
      <c r="B1572" t="n">
        <v>80</v>
      </c>
      <c r="C1572" t="inlineStr">
        <is>
          <t xml:space="preserve">CONCLUIDO	</t>
        </is>
      </c>
      <c r="D1572" t="n">
        <v>7.0293</v>
      </c>
      <c r="E1572" t="n">
        <v>14.23</v>
      </c>
      <c r="F1572" t="n">
        <v>10.97</v>
      </c>
      <c r="G1572" t="n">
        <v>22.69</v>
      </c>
      <c r="H1572" t="n">
        <v>0.38</v>
      </c>
      <c r="I1572" t="n">
        <v>29</v>
      </c>
      <c r="J1572" t="n">
        <v>162.68</v>
      </c>
      <c r="K1572" t="n">
        <v>50.28</v>
      </c>
      <c r="L1572" t="n">
        <v>3.5</v>
      </c>
      <c r="M1572" t="n">
        <v>27</v>
      </c>
      <c r="N1572" t="n">
        <v>28.9</v>
      </c>
      <c r="O1572" t="n">
        <v>20298.34</v>
      </c>
      <c r="P1572" t="n">
        <v>134.42</v>
      </c>
      <c r="Q1572" t="n">
        <v>197.81</v>
      </c>
      <c r="R1572" t="n">
        <v>45.37</v>
      </c>
      <c r="S1572" t="n">
        <v>25.4</v>
      </c>
      <c r="T1572" t="n">
        <v>9036.02</v>
      </c>
      <c r="U1572" t="n">
        <v>0.5600000000000001</v>
      </c>
      <c r="V1572" t="n">
        <v>0.85</v>
      </c>
      <c r="W1572" t="n">
        <v>2.99</v>
      </c>
      <c r="X1572" t="n">
        <v>0.58</v>
      </c>
      <c r="Y1572" t="n">
        <v>1</v>
      </c>
      <c r="Z1572" t="n">
        <v>10</v>
      </c>
    </row>
    <row r="1573">
      <c r="A1573" t="n">
        <v>11</v>
      </c>
      <c r="B1573" t="n">
        <v>80</v>
      </c>
      <c r="C1573" t="inlineStr">
        <is>
          <t xml:space="preserve">CONCLUIDO	</t>
        </is>
      </c>
      <c r="D1573" t="n">
        <v>7.0849</v>
      </c>
      <c r="E1573" t="n">
        <v>14.11</v>
      </c>
      <c r="F1573" t="n">
        <v>10.92</v>
      </c>
      <c r="G1573" t="n">
        <v>24.27</v>
      </c>
      <c r="H1573" t="n">
        <v>0.41</v>
      </c>
      <c r="I1573" t="n">
        <v>27</v>
      </c>
      <c r="J1573" t="n">
        <v>163.04</v>
      </c>
      <c r="K1573" t="n">
        <v>50.28</v>
      </c>
      <c r="L1573" t="n">
        <v>3.75</v>
      </c>
      <c r="M1573" t="n">
        <v>25</v>
      </c>
      <c r="N1573" t="n">
        <v>29.01</v>
      </c>
      <c r="O1573" t="n">
        <v>20342.46</v>
      </c>
      <c r="P1573" t="n">
        <v>133.7</v>
      </c>
      <c r="Q1573" t="n">
        <v>197.78</v>
      </c>
      <c r="R1573" t="n">
        <v>43.74</v>
      </c>
      <c r="S1573" t="n">
        <v>25.4</v>
      </c>
      <c r="T1573" t="n">
        <v>8230.940000000001</v>
      </c>
      <c r="U1573" t="n">
        <v>0.58</v>
      </c>
      <c r="V1573" t="n">
        <v>0.85</v>
      </c>
      <c r="W1573" t="n">
        <v>2.99</v>
      </c>
      <c r="X1573" t="n">
        <v>0.53</v>
      </c>
      <c r="Y1573" t="n">
        <v>1</v>
      </c>
      <c r="Z1573" t="n">
        <v>10</v>
      </c>
    </row>
    <row r="1574">
      <c r="A1574" t="n">
        <v>12</v>
      </c>
      <c r="B1574" t="n">
        <v>80</v>
      </c>
      <c r="C1574" t="inlineStr">
        <is>
          <t xml:space="preserve">CONCLUIDO	</t>
        </is>
      </c>
      <c r="D1574" t="n">
        <v>7.1375</v>
      </c>
      <c r="E1574" t="n">
        <v>14.01</v>
      </c>
      <c r="F1574" t="n">
        <v>10.88</v>
      </c>
      <c r="G1574" t="n">
        <v>26.11</v>
      </c>
      <c r="H1574" t="n">
        <v>0.43</v>
      </c>
      <c r="I1574" t="n">
        <v>25</v>
      </c>
      <c r="J1574" t="n">
        <v>163.4</v>
      </c>
      <c r="K1574" t="n">
        <v>50.28</v>
      </c>
      <c r="L1574" t="n">
        <v>4</v>
      </c>
      <c r="M1574" t="n">
        <v>23</v>
      </c>
      <c r="N1574" t="n">
        <v>29.12</v>
      </c>
      <c r="O1574" t="n">
        <v>20386.62</v>
      </c>
      <c r="P1574" t="n">
        <v>133.09</v>
      </c>
      <c r="Q1574" t="n">
        <v>197.83</v>
      </c>
      <c r="R1574" t="n">
        <v>42.51</v>
      </c>
      <c r="S1574" t="n">
        <v>25.4</v>
      </c>
      <c r="T1574" t="n">
        <v>7623.8</v>
      </c>
      <c r="U1574" t="n">
        <v>0.6</v>
      </c>
      <c r="V1574" t="n">
        <v>0.86</v>
      </c>
      <c r="W1574" t="n">
        <v>2.98</v>
      </c>
      <c r="X1574" t="n">
        <v>0.49</v>
      </c>
      <c r="Y1574" t="n">
        <v>1</v>
      </c>
      <c r="Z1574" t="n">
        <v>10</v>
      </c>
    </row>
    <row r="1575">
      <c r="A1575" t="n">
        <v>13</v>
      </c>
      <c r="B1575" t="n">
        <v>80</v>
      </c>
      <c r="C1575" t="inlineStr">
        <is>
          <t xml:space="preserve">CONCLUIDO	</t>
        </is>
      </c>
      <c r="D1575" t="n">
        <v>7.1602</v>
      </c>
      <c r="E1575" t="n">
        <v>13.97</v>
      </c>
      <c r="F1575" t="n">
        <v>10.87</v>
      </c>
      <c r="G1575" t="n">
        <v>27.17</v>
      </c>
      <c r="H1575" t="n">
        <v>0.46</v>
      </c>
      <c r="I1575" t="n">
        <v>24</v>
      </c>
      <c r="J1575" t="n">
        <v>163.76</v>
      </c>
      <c r="K1575" t="n">
        <v>50.28</v>
      </c>
      <c r="L1575" t="n">
        <v>4.25</v>
      </c>
      <c r="M1575" t="n">
        <v>22</v>
      </c>
      <c r="N1575" t="n">
        <v>29.23</v>
      </c>
      <c r="O1575" t="n">
        <v>20430.81</v>
      </c>
      <c r="P1575" t="n">
        <v>132.77</v>
      </c>
      <c r="Q1575" t="n">
        <v>197.86</v>
      </c>
      <c r="R1575" t="n">
        <v>42.13</v>
      </c>
      <c r="S1575" t="n">
        <v>25.4</v>
      </c>
      <c r="T1575" t="n">
        <v>7442.92</v>
      </c>
      <c r="U1575" t="n">
        <v>0.6</v>
      </c>
      <c r="V1575" t="n">
        <v>0.86</v>
      </c>
      <c r="W1575" t="n">
        <v>2.98</v>
      </c>
      <c r="X1575" t="n">
        <v>0.48</v>
      </c>
      <c r="Y1575" t="n">
        <v>1</v>
      </c>
      <c r="Z1575" t="n">
        <v>10</v>
      </c>
    </row>
    <row r="1576">
      <c r="A1576" t="n">
        <v>14</v>
      </c>
      <c r="B1576" t="n">
        <v>80</v>
      </c>
      <c r="C1576" t="inlineStr">
        <is>
          <t xml:space="preserve">CONCLUIDO	</t>
        </is>
      </c>
      <c r="D1576" t="n">
        <v>7.222</v>
      </c>
      <c r="E1576" t="n">
        <v>13.85</v>
      </c>
      <c r="F1576" t="n">
        <v>10.81</v>
      </c>
      <c r="G1576" t="n">
        <v>29.49</v>
      </c>
      <c r="H1576" t="n">
        <v>0.49</v>
      </c>
      <c r="I1576" t="n">
        <v>22</v>
      </c>
      <c r="J1576" t="n">
        <v>164.12</v>
      </c>
      <c r="K1576" t="n">
        <v>50.28</v>
      </c>
      <c r="L1576" t="n">
        <v>4.5</v>
      </c>
      <c r="M1576" t="n">
        <v>20</v>
      </c>
      <c r="N1576" t="n">
        <v>29.34</v>
      </c>
      <c r="O1576" t="n">
        <v>20475.04</v>
      </c>
      <c r="P1576" t="n">
        <v>131.78</v>
      </c>
      <c r="Q1576" t="n">
        <v>197.79</v>
      </c>
      <c r="R1576" t="n">
        <v>40.48</v>
      </c>
      <c r="S1576" t="n">
        <v>25.4</v>
      </c>
      <c r="T1576" t="n">
        <v>6628.13</v>
      </c>
      <c r="U1576" t="n">
        <v>0.63</v>
      </c>
      <c r="V1576" t="n">
        <v>0.86</v>
      </c>
      <c r="W1576" t="n">
        <v>2.98</v>
      </c>
      <c r="X1576" t="n">
        <v>0.42</v>
      </c>
      <c r="Y1576" t="n">
        <v>1</v>
      </c>
      <c r="Z1576" t="n">
        <v>10</v>
      </c>
    </row>
    <row r="1577">
      <c r="A1577" t="n">
        <v>15</v>
      </c>
      <c r="B1577" t="n">
        <v>80</v>
      </c>
      <c r="C1577" t="inlineStr">
        <is>
          <t xml:space="preserve">CONCLUIDO	</t>
        </is>
      </c>
      <c r="D1577" t="n">
        <v>7.251</v>
      </c>
      <c r="E1577" t="n">
        <v>13.79</v>
      </c>
      <c r="F1577" t="n">
        <v>10.79</v>
      </c>
      <c r="G1577" t="n">
        <v>30.83</v>
      </c>
      <c r="H1577" t="n">
        <v>0.51</v>
      </c>
      <c r="I1577" t="n">
        <v>21</v>
      </c>
      <c r="J1577" t="n">
        <v>164.48</v>
      </c>
      <c r="K1577" t="n">
        <v>50.28</v>
      </c>
      <c r="L1577" t="n">
        <v>4.75</v>
      </c>
      <c r="M1577" t="n">
        <v>19</v>
      </c>
      <c r="N1577" t="n">
        <v>29.45</v>
      </c>
      <c r="O1577" t="n">
        <v>20519.3</v>
      </c>
      <c r="P1577" t="n">
        <v>131.5</v>
      </c>
      <c r="Q1577" t="n">
        <v>197.82</v>
      </c>
      <c r="R1577" t="n">
        <v>39.82</v>
      </c>
      <c r="S1577" t="n">
        <v>25.4</v>
      </c>
      <c r="T1577" t="n">
        <v>6300.89</v>
      </c>
      <c r="U1577" t="n">
        <v>0.64</v>
      </c>
      <c r="V1577" t="n">
        <v>0.86</v>
      </c>
      <c r="W1577" t="n">
        <v>2.97</v>
      </c>
      <c r="X1577" t="n">
        <v>0.4</v>
      </c>
      <c r="Y1577" t="n">
        <v>1</v>
      </c>
      <c r="Z1577" t="n">
        <v>10</v>
      </c>
    </row>
    <row r="1578">
      <c r="A1578" t="n">
        <v>16</v>
      </c>
      <c r="B1578" t="n">
        <v>80</v>
      </c>
      <c r="C1578" t="inlineStr">
        <is>
          <t xml:space="preserve">CONCLUIDO	</t>
        </is>
      </c>
      <c r="D1578" t="n">
        <v>7.2791</v>
      </c>
      <c r="E1578" t="n">
        <v>13.74</v>
      </c>
      <c r="F1578" t="n">
        <v>10.77</v>
      </c>
      <c r="G1578" t="n">
        <v>32.31</v>
      </c>
      <c r="H1578" t="n">
        <v>0.54</v>
      </c>
      <c r="I1578" t="n">
        <v>20</v>
      </c>
      <c r="J1578" t="n">
        <v>164.83</v>
      </c>
      <c r="K1578" t="n">
        <v>50.28</v>
      </c>
      <c r="L1578" t="n">
        <v>5</v>
      </c>
      <c r="M1578" t="n">
        <v>18</v>
      </c>
      <c r="N1578" t="n">
        <v>29.55</v>
      </c>
      <c r="O1578" t="n">
        <v>20563.61</v>
      </c>
      <c r="P1578" t="n">
        <v>131.09</v>
      </c>
      <c r="Q1578" t="n">
        <v>197.81</v>
      </c>
      <c r="R1578" t="n">
        <v>39.21</v>
      </c>
      <c r="S1578" t="n">
        <v>25.4</v>
      </c>
      <c r="T1578" t="n">
        <v>6001.16</v>
      </c>
      <c r="U1578" t="n">
        <v>0.65</v>
      </c>
      <c r="V1578" t="n">
        <v>0.86</v>
      </c>
      <c r="W1578" t="n">
        <v>2.97</v>
      </c>
      <c r="X1578" t="n">
        <v>0.38</v>
      </c>
      <c r="Y1578" t="n">
        <v>1</v>
      </c>
      <c r="Z1578" t="n">
        <v>10</v>
      </c>
    </row>
    <row r="1579">
      <c r="A1579" t="n">
        <v>17</v>
      </c>
      <c r="B1579" t="n">
        <v>80</v>
      </c>
      <c r="C1579" t="inlineStr">
        <is>
          <t xml:space="preserve">CONCLUIDO	</t>
        </is>
      </c>
      <c r="D1579" t="n">
        <v>7.3065</v>
      </c>
      <c r="E1579" t="n">
        <v>13.69</v>
      </c>
      <c r="F1579" t="n">
        <v>10.75</v>
      </c>
      <c r="G1579" t="n">
        <v>33.95</v>
      </c>
      <c r="H1579" t="n">
        <v>0.5600000000000001</v>
      </c>
      <c r="I1579" t="n">
        <v>19</v>
      </c>
      <c r="J1579" t="n">
        <v>165.19</v>
      </c>
      <c r="K1579" t="n">
        <v>50.28</v>
      </c>
      <c r="L1579" t="n">
        <v>5.25</v>
      </c>
      <c r="M1579" t="n">
        <v>17</v>
      </c>
      <c r="N1579" t="n">
        <v>29.66</v>
      </c>
      <c r="O1579" t="n">
        <v>20607.95</v>
      </c>
      <c r="P1579" t="n">
        <v>130.71</v>
      </c>
      <c r="Q1579" t="n">
        <v>197.84</v>
      </c>
      <c r="R1579" t="n">
        <v>38.51</v>
      </c>
      <c r="S1579" t="n">
        <v>25.4</v>
      </c>
      <c r="T1579" t="n">
        <v>5655.18</v>
      </c>
      <c r="U1579" t="n">
        <v>0.66</v>
      </c>
      <c r="V1579" t="n">
        <v>0.87</v>
      </c>
      <c r="W1579" t="n">
        <v>2.97</v>
      </c>
      <c r="X1579" t="n">
        <v>0.36</v>
      </c>
      <c r="Y1579" t="n">
        <v>1</v>
      </c>
      <c r="Z1579" t="n">
        <v>10</v>
      </c>
    </row>
    <row r="1580">
      <c r="A1580" t="n">
        <v>18</v>
      </c>
      <c r="B1580" t="n">
        <v>80</v>
      </c>
      <c r="C1580" t="inlineStr">
        <is>
          <t xml:space="preserve">CONCLUIDO	</t>
        </is>
      </c>
      <c r="D1580" t="n">
        <v>7.338</v>
      </c>
      <c r="E1580" t="n">
        <v>13.63</v>
      </c>
      <c r="F1580" t="n">
        <v>10.72</v>
      </c>
      <c r="G1580" t="n">
        <v>35.74</v>
      </c>
      <c r="H1580" t="n">
        <v>0.59</v>
      </c>
      <c r="I1580" t="n">
        <v>18</v>
      </c>
      <c r="J1580" t="n">
        <v>165.55</v>
      </c>
      <c r="K1580" t="n">
        <v>50.28</v>
      </c>
      <c r="L1580" t="n">
        <v>5.5</v>
      </c>
      <c r="M1580" t="n">
        <v>16</v>
      </c>
      <c r="N1580" t="n">
        <v>29.77</v>
      </c>
      <c r="O1580" t="n">
        <v>20652.33</v>
      </c>
      <c r="P1580" t="n">
        <v>130.12</v>
      </c>
      <c r="Q1580" t="n">
        <v>197.77</v>
      </c>
      <c r="R1580" t="n">
        <v>37.79</v>
      </c>
      <c r="S1580" t="n">
        <v>25.4</v>
      </c>
      <c r="T1580" t="n">
        <v>5300.82</v>
      </c>
      <c r="U1580" t="n">
        <v>0.67</v>
      </c>
      <c r="V1580" t="n">
        <v>0.87</v>
      </c>
      <c r="W1580" t="n">
        <v>2.96</v>
      </c>
      <c r="X1580" t="n">
        <v>0.33</v>
      </c>
      <c r="Y1580" t="n">
        <v>1</v>
      </c>
      <c r="Z1580" t="n">
        <v>10</v>
      </c>
    </row>
    <row r="1581">
      <c r="A1581" t="n">
        <v>19</v>
      </c>
      <c r="B1581" t="n">
        <v>80</v>
      </c>
      <c r="C1581" t="inlineStr">
        <is>
          <t xml:space="preserve">CONCLUIDO	</t>
        </is>
      </c>
      <c r="D1581" t="n">
        <v>7.3353</v>
      </c>
      <c r="E1581" t="n">
        <v>13.63</v>
      </c>
      <c r="F1581" t="n">
        <v>10.73</v>
      </c>
      <c r="G1581" t="n">
        <v>35.76</v>
      </c>
      <c r="H1581" t="n">
        <v>0.61</v>
      </c>
      <c r="I1581" t="n">
        <v>18</v>
      </c>
      <c r="J1581" t="n">
        <v>165.91</v>
      </c>
      <c r="K1581" t="n">
        <v>50.28</v>
      </c>
      <c r="L1581" t="n">
        <v>5.75</v>
      </c>
      <c r="M1581" t="n">
        <v>16</v>
      </c>
      <c r="N1581" t="n">
        <v>29.88</v>
      </c>
      <c r="O1581" t="n">
        <v>20696.74</v>
      </c>
      <c r="P1581" t="n">
        <v>130.02</v>
      </c>
      <c r="Q1581" t="n">
        <v>197.8</v>
      </c>
      <c r="R1581" t="n">
        <v>37.83</v>
      </c>
      <c r="S1581" t="n">
        <v>25.4</v>
      </c>
      <c r="T1581" t="n">
        <v>5323.28</v>
      </c>
      <c r="U1581" t="n">
        <v>0.67</v>
      </c>
      <c r="V1581" t="n">
        <v>0.87</v>
      </c>
      <c r="W1581" t="n">
        <v>2.97</v>
      </c>
      <c r="X1581" t="n">
        <v>0.34</v>
      </c>
      <c r="Y1581" t="n">
        <v>1</v>
      </c>
      <c r="Z1581" t="n">
        <v>10</v>
      </c>
    </row>
    <row r="1582">
      <c r="A1582" t="n">
        <v>20</v>
      </c>
      <c r="B1582" t="n">
        <v>80</v>
      </c>
      <c r="C1582" t="inlineStr">
        <is>
          <t xml:space="preserve">CONCLUIDO	</t>
        </is>
      </c>
      <c r="D1582" t="n">
        <v>7.3538</v>
      </c>
      <c r="E1582" t="n">
        <v>13.6</v>
      </c>
      <c r="F1582" t="n">
        <v>10.73</v>
      </c>
      <c r="G1582" t="n">
        <v>37.86</v>
      </c>
      <c r="H1582" t="n">
        <v>0.64</v>
      </c>
      <c r="I1582" t="n">
        <v>17</v>
      </c>
      <c r="J1582" t="n">
        <v>166.27</v>
      </c>
      <c r="K1582" t="n">
        <v>50.28</v>
      </c>
      <c r="L1582" t="n">
        <v>6</v>
      </c>
      <c r="M1582" t="n">
        <v>15</v>
      </c>
      <c r="N1582" t="n">
        <v>29.99</v>
      </c>
      <c r="O1582" t="n">
        <v>20741.2</v>
      </c>
      <c r="P1582" t="n">
        <v>129.91</v>
      </c>
      <c r="Q1582" t="n">
        <v>197.79</v>
      </c>
      <c r="R1582" t="n">
        <v>37.9</v>
      </c>
      <c r="S1582" t="n">
        <v>25.4</v>
      </c>
      <c r="T1582" t="n">
        <v>5362.43</v>
      </c>
      <c r="U1582" t="n">
        <v>0.67</v>
      </c>
      <c r="V1582" t="n">
        <v>0.87</v>
      </c>
      <c r="W1582" t="n">
        <v>2.97</v>
      </c>
      <c r="X1582" t="n">
        <v>0.34</v>
      </c>
      <c r="Y1582" t="n">
        <v>1</v>
      </c>
      <c r="Z1582" t="n">
        <v>10</v>
      </c>
    </row>
    <row r="1583">
      <c r="A1583" t="n">
        <v>21</v>
      </c>
      <c r="B1583" t="n">
        <v>80</v>
      </c>
      <c r="C1583" t="inlineStr">
        <is>
          <t xml:space="preserve">CONCLUIDO	</t>
        </is>
      </c>
      <c r="D1583" t="n">
        <v>7.3945</v>
      </c>
      <c r="E1583" t="n">
        <v>13.52</v>
      </c>
      <c r="F1583" t="n">
        <v>10.68</v>
      </c>
      <c r="G1583" t="n">
        <v>40.06</v>
      </c>
      <c r="H1583" t="n">
        <v>0.66</v>
      </c>
      <c r="I1583" t="n">
        <v>16</v>
      </c>
      <c r="J1583" t="n">
        <v>166.64</v>
      </c>
      <c r="K1583" t="n">
        <v>50.28</v>
      </c>
      <c r="L1583" t="n">
        <v>6.25</v>
      </c>
      <c r="M1583" t="n">
        <v>14</v>
      </c>
      <c r="N1583" t="n">
        <v>30.11</v>
      </c>
      <c r="O1583" t="n">
        <v>20785.69</v>
      </c>
      <c r="P1583" t="n">
        <v>129.22</v>
      </c>
      <c r="Q1583" t="n">
        <v>197.75</v>
      </c>
      <c r="R1583" t="n">
        <v>36.39</v>
      </c>
      <c r="S1583" t="n">
        <v>25.4</v>
      </c>
      <c r="T1583" t="n">
        <v>4612.21</v>
      </c>
      <c r="U1583" t="n">
        <v>0.7</v>
      </c>
      <c r="V1583" t="n">
        <v>0.87</v>
      </c>
      <c r="W1583" t="n">
        <v>2.97</v>
      </c>
      <c r="X1583" t="n">
        <v>0.29</v>
      </c>
      <c r="Y1583" t="n">
        <v>1</v>
      </c>
      <c r="Z1583" t="n">
        <v>10</v>
      </c>
    </row>
    <row r="1584">
      <c r="A1584" t="n">
        <v>22</v>
      </c>
      <c r="B1584" t="n">
        <v>80</v>
      </c>
      <c r="C1584" t="inlineStr">
        <is>
          <t xml:space="preserve">CONCLUIDO	</t>
        </is>
      </c>
      <c r="D1584" t="n">
        <v>7.3917</v>
      </c>
      <c r="E1584" t="n">
        <v>13.53</v>
      </c>
      <c r="F1584" t="n">
        <v>10.69</v>
      </c>
      <c r="G1584" t="n">
        <v>40.08</v>
      </c>
      <c r="H1584" t="n">
        <v>0.6899999999999999</v>
      </c>
      <c r="I1584" t="n">
        <v>16</v>
      </c>
      <c r="J1584" t="n">
        <v>167</v>
      </c>
      <c r="K1584" t="n">
        <v>50.28</v>
      </c>
      <c r="L1584" t="n">
        <v>6.5</v>
      </c>
      <c r="M1584" t="n">
        <v>14</v>
      </c>
      <c r="N1584" t="n">
        <v>30.22</v>
      </c>
      <c r="O1584" t="n">
        <v>20830.22</v>
      </c>
      <c r="P1584" t="n">
        <v>129.29</v>
      </c>
      <c r="Q1584" t="n">
        <v>197.78</v>
      </c>
      <c r="R1584" t="n">
        <v>36.81</v>
      </c>
      <c r="S1584" t="n">
        <v>25.4</v>
      </c>
      <c r="T1584" t="n">
        <v>4822.91</v>
      </c>
      <c r="U1584" t="n">
        <v>0.6899999999999999</v>
      </c>
      <c r="V1584" t="n">
        <v>0.87</v>
      </c>
      <c r="W1584" t="n">
        <v>2.96</v>
      </c>
      <c r="X1584" t="n">
        <v>0.3</v>
      </c>
      <c r="Y1584" t="n">
        <v>1</v>
      </c>
      <c r="Z1584" t="n">
        <v>10</v>
      </c>
    </row>
    <row r="1585">
      <c r="A1585" t="n">
        <v>23</v>
      </c>
      <c r="B1585" t="n">
        <v>80</v>
      </c>
      <c r="C1585" t="inlineStr">
        <is>
          <t xml:space="preserve">CONCLUIDO	</t>
        </is>
      </c>
      <c r="D1585" t="n">
        <v>7.4181</v>
      </c>
      <c r="E1585" t="n">
        <v>13.48</v>
      </c>
      <c r="F1585" t="n">
        <v>10.67</v>
      </c>
      <c r="G1585" t="n">
        <v>42.69</v>
      </c>
      <c r="H1585" t="n">
        <v>0.71</v>
      </c>
      <c r="I1585" t="n">
        <v>15</v>
      </c>
      <c r="J1585" t="n">
        <v>167.36</v>
      </c>
      <c r="K1585" t="n">
        <v>50.28</v>
      </c>
      <c r="L1585" t="n">
        <v>6.75</v>
      </c>
      <c r="M1585" t="n">
        <v>13</v>
      </c>
      <c r="N1585" t="n">
        <v>30.33</v>
      </c>
      <c r="O1585" t="n">
        <v>20874.78</v>
      </c>
      <c r="P1585" t="n">
        <v>128.93</v>
      </c>
      <c r="Q1585" t="n">
        <v>197.79</v>
      </c>
      <c r="R1585" t="n">
        <v>36.17</v>
      </c>
      <c r="S1585" t="n">
        <v>25.4</v>
      </c>
      <c r="T1585" t="n">
        <v>4505.39</v>
      </c>
      <c r="U1585" t="n">
        <v>0.7</v>
      </c>
      <c r="V1585" t="n">
        <v>0.87</v>
      </c>
      <c r="W1585" t="n">
        <v>2.96</v>
      </c>
      <c r="X1585" t="n">
        <v>0.28</v>
      </c>
      <c r="Y1585" t="n">
        <v>1</v>
      </c>
      <c r="Z1585" t="n">
        <v>10</v>
      </c>
    </row>
    <row r="1586">
      <c r="A1586" t="n">
        <v>24</v>
      </c>
      <c r="B1586" t="n">
        <v>80</v>
      </c>
      <c r="C1586" t="inlineStr">
        <is>
          <t xml:space="preserve">CONCLUIDO	</t>
        </is>
      </c>
      <c r="D1586" t="n">
        <v>7.4222</v>
      </c>
      <c r="E1586" t="n">
        <v>13.47</v>
      </c>
      <c r="F1586" t="n">
        <v>10.67</v>
      </c>
      <c r="G1586" t="n">
        <v>42.66</v>
      </c>
      <c r="H1586" t="n">
        <v>0.74</v>
      </c>
      <c r="I1586" t="n">
        <v>15</v>
      </c>
      <c r="J1586" t="n">
        <v>167.72</v>
      </c>
      <c r="K1586" t="n">
        <v>50.28</v>
      </c>
      <c r="L1586" t="n">
        <v>7</v>
      </c>
      <c r="M1586" t="n">
        <v>13</v>
      </c>
      <c r="N1586" t="n">
        <v>30.44</v>
      </c>
      <c r="O1586" t="n">
        <v>20919.39</v>
      </c>
      <c r="P1586" t="n">
        <v>128.57</v>
      </c>
      <c r="Q1586" t="n">
        <v>197.82</v>
      </c>
      <c r="R1586" t="n">
        <v>35.82</v>
      </c>
      <c r="S1586" t="n">
        <v>25.4</v>
      </c>
      <c r="T1586" t="n">
        <v>4331.91</v>
      </c>
      <c r="U1586" t="n">
        <v>0.71</v>
      </c>
      <c r="V1586" t="n">
        <v>0.87</v>
      </c>
      <c r="W1586" t="n">
        <v>2.97</v>
      </c>
      <c r="X1586" t="n">
        <v>0.27</v>
      </c>
      <c r="Y1586" t="n">
        <v>1</v>
      </c>
      <c r="Z1586" t="n">
        <v>10</v>
      </c>
    </row>
    <row r="1587">
      <c r="A1587" t="n">
        <v>25</v>
      </c>
      <c r="B1587" t="n">
        <v>80</v>
      </c>
      <c r="C1587" t="inlineStr">
        <is>
          <t xml:space="preserve">CONCLUIDO	</t>
        </is>
      </c>
      <c r="D1587" t="n">
        <v>7.4525</v>
      </c>
      <c r="E1587" t="n">
        <v>13.42</v>
      </c>
      <c r="F1587" t="n">
        <v>10.64</v>
      </c>
      <c r="G1587" t="n">
        <v>45.61</v>
      </c>
      <c r="H1587" t="n">
        <v>0.76</v>
      </c>
      <c r="I1587" t="n">
        <v>14</v>
      </c>
      <c r="J1587" t="n">
        <v>168.08</v>
      </c>
      <c r="K1587" t="n">
        <v>50.28</v>
      </c>
      <c r="L1587" t="n">
        <v>7.25</v>
      </c>
      <c r="M1587" t="n">
        <v>12</v>
      </c>
      <c r="N1587" t="n">
        <v>30.55</v>
      </c>
      <c r="O1587" t="n">
        <v>20964.03</v>
      </c>
      <c r="P1587" t="n">
        <v>128.28</v>
      </c>
      <c r="Q1587" t="n">
        <v>197.79</v>
      </c>
      <c r="R1587" t="n">
        <v>35.24</v>
      </c>
      <c r="S1587" t="n">
        <v>25.4</v>
      </c>
      <c r="T1587" t="n">
        <v>4048.51</v>
      </c>
      <c r="U1587" t="n">
        <v>0.72</v>
      </c>
      <c r="V1587" t="n">
        <v>0.87</v>
      </c>
      <c r="W1587" t="n">
        <v>2.96</v>
      </c>
      <c r="X1587" t="n">
        <v>0.25</v>
      </c>
      <c r="Y1587" t="n">
        <v>1</v>
      </c>
      <c r="Z1587" t="n">
        <v>10</v>
      </c>
    </row>
    <row r="1588">
      <c r="A1588" t="n">
        <v>26</v>
      </c>
      <c r="B1588" t="n">
        <v>80</v>
      </c>
      <c r="C1588" t="inlineStr">
        <is>
          <t xml:space="preserve">CONCLUIDO	</t>
        </is>
      </c>
      <c r="D1588" t="n">
        <v>7.4491</v>
      </c>
      <c r="E1588" t="n">
        <v>13.42</v>
      </c>
      <c r="F1588" t="n">
        <v>10.65</v>
      </c>
      <c r="G1588" t="n">
        <v>45.64</v>
      </c>
      <c r="H1588" t="n">
        <v>0.79</v>
      </c>
      <c r="I1588" t="n">
        <v>14</v>
      </c>
      <c r="J1588" t="n">
        <v>168.44</v>
      </c>
      <c r="K1588" t="n">
        <v>50.28</v>
      </c>
      <c r="L1588" t="n">
        <v>7.5</v>
      </c>
      <c r="M1588" t="n">
        <v>12</v>
      </c>
      <c r="N1588" t="n">
        <v>30.66</v>
      </c>
      <c r="O1588" t="n">
        <v>21008.71</v>
      </c>
      <c r="P1588" t="n">
        <v>127.99</v>
      </c>
      <c r="Q1588" t="n">
        <v>197.77</v>
      </c>
      <c r="R1588" t="n">
        <v>35.47</v>
      </c>
      <c r="S1588" t="n">
        <v>25.4</v>
      </c>
      <c r="T1588" t="n">
        <v>4163.56</v>
      </c>
      <c r="U1588" t="n">
        <v>0.72</v>
      </c>
      <c r="V1588" t="n">
        <v>0.87</v>
      </c>
      <c r="W1588" t="n">
        <v>2.96</v>
      </c>
      <c r="X1588" t="n">
        <v>0.26</v>
      </c>
      <c r="Y1588" t="n">
        <v>1</v>
      </c>
      <c r="Z1588" t="n">
        <v>10</v>
      </c>
    </row>
    <row r="1589">
      <c r="A1589" t="n">
        <v>27</v>
      </c>
      <c r="B1589" t="n">
        <v>80</v>
      </c>
      <c r="C1589" t="inlineStr">
        <is>
          <t xml:space="preserve">CONCLUIDO	</t>
        </is>
      </c>
      <c r="D1589" t="n">
        <v>7.4726</v>
      </c>
      <c r="E1589" t="n">
        <v>13.38</v>
      </c>
      <c r="F1589" t="n">
        <v>10.64</v>
      </c>
      <c r="G1589" t="n">
        <v>49.1</v>
      </c>
      <c r="H1589" t="n">
        <v>0.8100000000000001</v>
      </c>
      <c r="I1589" t="n">
        <v>13</v>
      </c>
      <c r="J1589" t="n">
        <v>168.81</v>
      </c>
      <c r="K1589" t="n">
        <v>50.28</v>
      </c>
      <c r="L1589" t="n">
        <v>7.75</v>
      </c>
      <c r="M1589" t="n">
        <v>11</v>
      </c>
      <c r="N1589" t="n">
        <v>30.78</v>
      </c>
      <c r="O1589" t="n">
        <v>21053.43</v>
      </c>
      <c r="P1589" t="n">
        <v>127.94</v>
      </c>
      <c r="Q1589" t="n">
        <v>197.79</v>
      </c>
      <c r="R1589" t="n">
        <v>34.91</v>
      </c>
      <c r="S1589" t="n">
        <v>25.4</v>
      </c>
      <c r="T1589" t="n">
        <v>3886.16</v>
      </c>
      <c r="U1589" t="n">
        <v>0.73</v>
      </c>
      <c r="V1589" t="n">
        <v>0.87</v>
      </c>
      <c r="W1589" t="n">
        <v>2.97</v>
      </c>
      <c r="X1589" t="n">
        <v>0.25</v>
      </c>
      <c r="Y1589" t="n">
        <v>1</v>
      </c>
      <c r="Z1589" t="n">
        <v>10</v>
      </c>
    </row>
    <row r="1590">
      <c r="A1590" t="n">
        <v>28</v>
      </c>
      <c r="B1590" t="n">
        <v>80</v>
      </c>
      <c r="C1590" t="inlineStr">
        <is>
          <t xml:space="preserve">CONCLUIDO	</t>
        </is>
      </c>
      <c r="D1590" t="n">
        <v>7.4822</v>
      </c>
      <c r="E1590" t="n">
        <v>13.36</v>
      </c>
      <c r="F1590" t="n">
        <v>10.62</v>
      </c>
      <c r="G1590" t="n">
        <v>49.02</v>
      </c>
      <c r="H1590" t="n">
        <v>0.84</v>
      </c>
      <c r="I1590" t="n">
        <v>13</v>
      </c>
      <c r="J1590" t="n">
        <v>169.17</v>
      </c>
      <c r="K1590" t="n">
        <v>50.28</v>
      </c>
      <c r="L1590" t="n">
        <v>8</v>
      </c>
      <c r="M1590" t="n">
        <v>11</v>
      </c>
      <c r="N1590" t="n">
        <v>30.89</v>
      </c>
      <c r="O1590" t="n">
        <v>21098.19</v>
      </c>
      <c r="P1590" t="n">
        <v>127.63</v>
      </c>
      <c r="Q1590" t="n">
        <v>197.76</v>
      </c>
      <c r="R1590" t="n">
        <v>34.55</v>
      </c>
      <c r="S1590" t="n">
        <v>25.4</v>
      </c>
      <c r="T1590" t="n">
        <v>3708.4</v>
      </c>
      <c r="U1590" t="n">
        <v>0.74</v>
      </c>
      <c r="V1590" t="n">
        <v>0.88</v>
      </c>
      <c r="W1590" t="n">
        <v>2.96</v>
      </c>
      <c r="X1590" t="n">
        <v>0.23</v>
      </c>
      <c r="Y1590" t="n">
        <v>1</v>
      </c>
      <c r="Z1590" t="n">
        <v>10</v>
      </c>
    </row>
    <row r="1591">
      <c r="A1591" t="n">
        <v>29</v>
      </c>
      <c r="B1591" t="n">
        <v>80</v>
      </c>
      <c r="C1591" t="inlineStr">
        <is>
          <t xml:space="preserve">CONCLUIDO	</t>
        </is>
      </c>
      <c r="D1591" t="n">
        <v>7.4749</v>
      </c>
      <c r="E1591" t="n">
        <v>13.38</v>
      </c>
      <c r="F1591" t="n">
        <v>10.63</v>
      </c>
      <c r="G1591" t="n">
        <v>49.08</v>
      </c>
      <c r="H1591" t="n">
        <v>0.86</v>
      </c>
      <c r="I1591" t="n">
        <v>13</v>
      </c>
      <c r="J1591" t="n">
        <v>169.53</v>
      </c>
      <c r="K1591" t="n">
        <v>50.28</v>
      </c>
      <c r="L1591" t="n">
        <v>8.25</v>
      </c>
      <c r="M1591" t="n">
        <v>11</v>
      </c>
      <c r="N1591" t="n">
        <v>31</v>
      </c>
      <c r="O1591" t="n">
        <v>21142.98</v>
      </c>
      <c r="P1591" t="n">
        <v>127.35</v>
      </c>
      <c r="Q1591" t="n">
        <v>197.77</v>
      </c>
      <c r="R1591" t="n">
        <v>34.97</v>
      </c>
      <c r="S1591" t="n">
        <v>25.4</v>
      </c>
      <c r="T1591" t="n">
        <v>3918.52</v>
      </c>
      <c r="U1591" t="n">
        <v>0.73</v>
      </c>
      <c r="V1591" t="n">
        <v>0.88</v>
      </c>
      <c r="W1591" t="n">
        <v>2.96</v>
      </c>
      <c r="X1591" t="n">
        <v>0.24</v>
      </c>
      <c r="Y1591" t="n">
        <v>1</v>
      </c>
      <c r="Z1591" t="n">
        <v>10</v>
      </c>
    </row>
    <row r="1592">
      <c r="A1592" t="n">
        <v>30</v>
      </c>
      <c r="B1592" t="n">
        <v>80</v>
      </c>
      <c r="C1592" t="inlineStr">
        <is>
          <t xml:space="preserve">CONCLUIDO	</t>
        </is>
      </c>
      <c r="D1592" t="n">
        <v>7.5039</v>
      </c>
      <c r="E1592" t="n">
        <v>13.33</v>
      </c>
      <c r="F1592" t="n">
        <v>10.62</v>
      </c>
      <c r="G1592" t="n">
        <v>53.08</v>
      </c>
      <c r="H1592" t="n">
        <v>0.89</v>
      </c>
      <c r="I1592" t="n">
        <v>12</v>
      </c>
      <c r="J1592" t="n">
        <v>169.9</v>
      </c>
      <c r="K1592" t="n">
        <v>50.28</v>
      </c>
      <c r="L1592" t="n">
        <v>8.5</v>
      </c>
      <c r="M1592" t="n">
        <v>10</v>
      </c>
      <c r="N1592" t="n">
        <v>31.12</v>
      </c>
      <c r="O1592" t="n">
        <v>21187.82</v>
      </c>
      <c r="P1592" t="n">
        <v>127.06</v>
      </c>
      <c r="Q1592" t="n">
        <v>197.76</v>
      </c>
      <c r="R1592" t="n">
        <v>34.3</v>
      </c>
      <c r="S1592" t="n">
        <v>25.4</v>
      </c>
      <c r="T1592" t="n">
        <v>3587.91</v>
      </c>
      <c r="U1592" t="n">
        <v>0.74</v>
      </c>
      <c r="V1592" t="n">
        <v>0.88</v>
      </c>
      <c r="W1592" t="n">
        <v>2.96</v>
      </c>
      <c r="X1592" t="n">
        <v>0.23</v>
      </c>
      <c r="Y1592" t="n">
        <v>1</v>
      </c>
      <c r="Z1592" t="n">
        <v>10</v>
      </c>
    </row>
    <row r="1593">
      <c r="A1593" t="n">
        <v>31</v>
      </c>
      <c r="B1593" t="n">
        <v>80</v>
      </c>
      <c r="C1593" t="inlineStr">
        <is>
          <t xml:space="preserve">CONCLUIDO	</t>
        </is>
      </c>
      <c r="D1593" t="n">
        <v>7.5031</v>
      </c>
      <c r="E1593" t="n">
        <v>13.33</v>
      </c>
      <c r="F1593" t="n">
        <v>10.62</v>
      </c>
      <c r="G1593" t="n">
        <v>53.08</v>
      </c>
      <c r="H1593" t="n">
        <v>0.91</v>
      </c>
      <c r="I1593" t="n">
        <v>12</v>
      </c>
      <c r="J1593" t="n">
        <v>170.26</v>
      </c>
      <c r="K1593" t="n">
        <v>50.28</v>
      </c>
      <c r="L1593" t="n">
        <v>8.75</v>
      </c>
      <c r="M1593" t="n">
        <v>10</v>
      </c>
      <c r="N1593" t="n">
        <v>31.23</v>
      </c>
      <c r="O1593" t="n">
        <v>21232.69</v>
      </c>
      <c r="P1593" t="n">
        <v>127</v>
      </c>
      <c r="Q1593" t="n">
        <v>197.77</v>
      </c>
      <c r="R1593" t="n">
        <v>34.28</v>
      </c>
      <c r="S1593" t="n">
        <v>25.4</v>
      </c>
      <c r="T1593" t="n">
        <v>3573.56</v>
      </c>
      <c r="U1593" t="n">
        <v>0.74</v>
      </c>
      <c r="V1593" t="n">
        <v>0.88</v>
      </c>
      <c r="W1593" t="n">
        <v>2.96</v>
      </c>
      <c r="X1593" t="n">
        <v>0.23</v>
      </c>
      <c r="Y1593" t="n">
        <v>1</v>
      </c>
      <c r="Z1593" t="n">
        <v>10</v>
      </c>
    </row>
    <row r="1594">
      <c r="A1594" t="n">
        <v>32</v>
      </c>
      <c r="B1594" t="n">
        <v>80</v>
      </c>
      <c r="C1594" t="inlineStr">
        <is>
          <t xml:space="preserve">CONCLUIDO	</t>
        </is>
      </c>
      <c r="D1594" t="n">
        <v>7.5058</v>
      </c>
      <c r="E1594" t="n">
        <v>13.32</v>
      </c>
      <c r="F1594" t="n">
        <v>10.61</v>
      </c>
      <c r="G1594" t="n">
        <v>53.06</v>
      </c>
      <c r="H1594" t="n">
        <v>0.9399999999999999</v>
      </c>
      <c r="I1594" t="n">
        <v>12</v>
      </c>
      <c r="J1594" t="n">
        <v>170.62</v>
      </c>
      <c r="K1594" t="n">
        <v>50.28</v>
      </c>
      <c r="L1594" t="n">
        <v>9</v>
      </c>
      <c r="M1594" t="n">
        <v>10</v>
      </c>
      <c r="N1594" t="n">
        <v>31.34</v>
      </c>
      <c r="O1594" t="n">
        <v>21277.6</v>
      </c>
      <c r="P1594" t="n">
        <v>126.47</v>
      </c>
      <c r="Q1594" t="n">
        <v>197.78</v>
      </c>
      <c r="R1594" t="n">
        <v>34.28</v>
      </c>
      <c r="S1594" t="n">
        <v>25.4</v>
      </c>
      <c r="T1594" t="n">
        <v>3573.97</v>
      </c>
      <c r="U1594" t="n">
        <v>0.74</v>
      </c>
      <c r="V1594" t="n">
        <v>0.88</v>
      </c>
      <c r="W1594" t="n">
        <v>2.96</v>
      </c>
      <c r="X1594" t="n">
        <v>0.22</v>
      </c>
      <c r="Y1594" t="n">
        <v>1</v>
      </c>
      <c r="Z1594" t="n">
        <v>10</v>
      </c>
    </row>
    <row r="1595">
      <c r="A1595" t="n">
        <v>33</v>
      </c>
      <c r="B1595" t="n">
        <v>80</v>
      </c>
      <c r="C1595" t="inlineStr">
        <is>
          <t xml:space="preserve">CONCLUIDO	</t>
        </is>
      </c>
      <c r="D1595" t="n">
        <v>7.5382</v>
      </c>
      <c r="E1595" t="n">
        <v>13.27</v>
      </c>
      <c r="F1595" t="n">
        <v>10.59</v>
      </c>
      <c r="G1595" t="n">
        <v>57.75</v>
      </c>
      <c r="H1595" t="n">
        <v>0.96</v>
      </c>
      <c r="I1595" t="n">
        <v>11</v>
      </c>
      <c r="J1595" t="n">
        <v>170.99</v>
      </c>
      <c r="K1595" t="n">
        <v>50.28</v>
      </c>
      <c r="L1595" t="n">
        <v>9.25</v>
      </c>
      <c r="M1595" t="n">
        <v>9</v>
      </c>
      <c r="N1595" t="n">
        <v>31.46</v>
      </c>
      <c r="O1595" t="n">
        <v>21322.55</v>
      </c>
      <c r="P1595" t="n">
        <v>126.18</v>
      </c>
      <c r="Q1595" t="n">
        <v>197.75</v>
      </c>
      <c r="R1595" t="n">
        <v>33.45</v>
      </c>
      <c r="S1595" t="n">
        <v>25.4</v>
      </c>
      <c r="T1595" t="n">
        <v>3165.41</v>
      </c>
      <c r="U1595" t="n">
        <v>0.76</v>
      </c>
      <c r="V1595" t="n">
        <v>0.88</v>
      </c>
      <c r="W1595" t="n">
        <v>2.96</v>
      </c>
      <c r="X1595" t="n">
        <v>0.2</v>
      </c>
      <c r="Y1595" t="n">
        <v>1</v>
      </c>
      <c r="Z1595" t="n">
        <v>10</v>
      </c>
    </row>
    <row r="1596">
      <c r="A1596" t="n">
        <v>34</v>
      </c>
      <c r="B1596" t="n">
        <v>80</v>
      </c>
      <c r="C1596" t="inlineStr">
        <is>
          <t xml:space="preserve">CONCLUIDO	</t>
        </is>
      </c>
      <c r="D1596" t="n">
        <v>7.5429</v>
      </c>
      <c r="E1596" t="n">
        <v>13.26</v>
      </c>
      <c r="F1596" t="n">
        <v>10.58</v>
      </c>
      <c r="G1596" t="n">
        <v>57.7</v>
      </c>
      <c r="H1596" t="n">
        <v>0.98</v>
      </c>
      <c r="I1596" t="n">
        <v>11</v>
      </c>
      <c r="J1596" t="n">
        <v>171.35</v>
      </c>
      <c r="K1596" t="n">
        <v>50.28</v>
      </c>
      <c r="L1596" t="n">
        <v>9.5</v>
      </c>
      <c r="M1596" t="n">
        <v>9</v>
      </c>
      <c r="N1596" t="n">
        <v>31.57</v>
      </c>
      <c r="O1596" t="n">
        <v>21367.54</v>
      </c>
      <c r="P1596" t="n">
        <v>125.98</v>
      </c>
      <c r="Q1596" t="n">
        <v>197.76</v>
      </c>
      <c r="R1596" t="n">
        <v>33.31</v>
      </c>
      <c r="S1596" t="n">
        <v>25.4</v>
      </c>
      <c r="T1596" t="n">
        <v>3095.57</v>
      </c>
      <c r="U1596" t="n">
        <v>0.76</v>
      </c>
      <c r="V1596" t="n">
        <v>0.88</v>
      </c>
      <c r="W1596" t="n">
        <v>2.95</v>
      </c>
      <c r="X1596" t="n">
        <v>0.19</v>
      </c>
      <c r="Y1596" t="n">
        <v>1</v>
      </c>
      <c r="Z1596" t="n">
        <v>10</v>
      </c>
    </row>
    <row r="1597">
      <c r="A1597" t="n">
        <v>35</v>
      </c>
      <c r="B1597" t="n">
        <v>80</v>
      </c>
      <c r="C1597" t="inlineStr">
        <is>
          <t xml:space="preserve">CONCLUIDO	</t>
        </is>
      </c>
      <c r="D1597" t="n">
        <v>7.5397</v>
      </c>
      <c r="E1597" t="n">
        <v>13.26</v>
      </c>
      <c r="F1597" t="n">
        <v>10.58</v>
      </c>
      <c r="G1597" t="n">
        <v>57.73</v>
      </c>
      <c r="H1597" t="n">
        <v>1.01</v>
      </c>
      <c r="I1597" t="n">
        <v>11</v>
      </c>
      <c r="J1597" t="n">
        <v>171.72</v>
      </c>
      <c r="K1597" t="n">
        <v>50.28</v>
      </c>
      <c r="L1597" t="n">
        <v>9.75</v>
      </c>
      <c r="M1597" t="n">
        <v>9</v>
      </c>
      <c r="N1597" t="n">
        <v>31.69</v>
      </c>
      <c r="O1597" t="n">
        <v>21412.57</v>
      </c>
      <c r="P1597" t="n">
        <v>126.07</v>
      </c>
      <c r="Q1597" t="n">
        <v>197.78</v>
      </c>
      <c r="R1597" t="n">
        <v>33.38</v>
      </c>
      <c r="S1597" t="n">
        <v>25.4</v>
      </c>
      <c r="T1597" t="n">
        <v>3132.26</v>
      </c>
      <c r="U1597" t="n">
        <v>0.76</v>
      </c>
      <c r="V1597" t="n">
        <v>0.88</v>
      </c>
      <c r="W1597" t="n">
        <v>2.96</v>
      </c>
      <c r="X1597" t="n">
        <v>0.19</v>
      </c>
      <c r="Y1597" t="n">
        <v>1</v>
      </c>
      <c r="Z1597" t="n">
        <v>10</v>
      </c>
    </row>
    <row r="1598">
      <c r="A1598" t="n">
        <v>36</v>
      </c>
      <c r="B1598" t="n">
        <v>80</v>
      </c>
      <c r="C1598" t="inlineStr">
        <is>
          <t xml:space="preserve">CONCLUIDO	</t>
        </is>
      </c>
      <c r="D1598" t="n">
        <v>7.5715</v>
      </c>
      <c r="E1598" t="n">
        <v>13.21</v>
      </c>
      <c r="F1598" t="n">
        <v>10.56</v>
      </c>
      <c r="G1598" t="n">
        <v>63.37</v>
      </c>
      <c r="H1598" t="n">
        <v>1.03</v>
      </c>
      <c r="I1598" t="n">
        <v>10</v>
      </c>
      <c r="J1598" t="n">
        <v>172.08</v>
      </c>
      <c r="K1598" t="n">
        <v>50.28</v>
      </c>
      <c r="L1598" t="n">
        <v>10</v>
      </c>
      <c r="M1598" t="n">
        <v>8</v>
      </c>
      <c r="N1598" t="n">
        <v>31.8</v>
      </c>
      <c r="O1598" t="n">
        <v>21457.64</v>
      </c>
      <c r="P1598" t="n">
        <v>125.42</v>
      </c>
      <c r="Q1598" t="n">
        <v>197.75</v>
      </c>
      <c r="R1598" t="n">
        <v>32.78</v>
      </c>
      <c r="S1598" t="n">
        <v>25.4</v>
      </c>
      <c r="T1598" t="n">
        <v>2834.42</v>
      </c>
      <c r="U1598" t="n">
        <v>0.77</v>
      </c>
      <c r="V1598" t="n">
        <v>0.88</v>
      </c>
      <c r="W1598" t="n">
        <v>2.95</v>
      </c>
      <c r="X1598" t="n">
        <v>0.17</v>
      </c>
      <c r="Y1598" t="n">
        <v>1</v>
      </c>
      <c r="Z1598" t="n">
        <v>10</v>
      </c>
    </row>
    <row r="1599">
      <c r="A1599" t="n">
        <v>37</v>
      </c>
      <c r="B1599" t="n">
        <v>80</v>
      </c>
      <c r="C1599" t="inlineStr">
        <is>
          <t xml:space="preserve">CONCLUIDO	</t>
        </is>
      </c>
      <c r="D1599" t="n">
        <v>7.5695</v>
      </c>
      <c r="E1599" t="n">
        <v>13.21</v>
      </c>
      <c r="F1599" t="n">
        <v>10.56</v>
      </c>
      <c r="G1599" t="n">
        <v>63.38</v>
      </c>
      <c r="H1599" t="n">
        <v>1.05</v>
      </c>
      <c r="I1599" t="n">
        <v>10</v>
      </c>
      <c r="J1599" t="n">
        <v>172.45</v>
      </c>
      <c r="K1599" t="n">
        <v>50.28</v>
      </c>
      <c r="L1599" t="n">
        <v>10.25</v>
      </c>
      <c r="M1599" t="n">
        <v>8</v>
      </c>
      <c r="N1599" t="n">
        <v>31.92</v>
      </c>
      <c r="O1599" t="n">
        <v>21502.75</v>
      </c>
      <c r="P1599" t="n">
        <v>125.62</v>
      </c>
      <c r="Q1599" t="n">
        <v>197.75</v>
      </c>
      <c r="R1599" t="n">
        <v>32.81</v>
      </c>
      <c r="S1599" t="n">
        <v>25.4</v>
      </c>
      <c r="T1599" t="n">
        <v>2851.07</v>
      </c>
      <c r="U1599" t="n">
        <v>0.77</v>
      </c>
      <c r="V1599" t="n">
        <v>0.88</v>
      </c>
      <c r="W1599" t="n">
        <v>2.95</v>
      </c>
      <c r="X1599" t="n">
        <v>0.17</v>
      </c>
      <c r="Y1599" t="n">
        <v>1</v>
      </c>
      <c r="Z1599" t="n">
        <v>10</v>
      </c>
    </row>
    <row r="1600">
      <c r="A1600" t="n">
        <v>38</v>
      </c>
      <c r="B1600" t="n">
        <v>80</v>
      </c>
      <c r="C1600" t="inlineStr">
        <is>
          <t xml:space="preserve">CONCLUIDO	</t>
        </is>
      </c>
      <c r="D1600" t="n">
        <v>7.5718</v>
      </c>
      <c r="E1600" t="n">
        <v>13.21</v>
      </c>
      <c r="F1600" t="n">
        <v>10.56</v>
      </c>
      <c r="G1600" t="n">
        <v>63.36</v>
      </c>
      <c r="H1600" t="n">
        <v>1.08</v>
      </c>
      <c r="I1600" t="n">
        <v>10</v>
      </c>
      <c r="J1600" t="n">
        <v>172.82</v>
      </c>
      <c r="K1600" t="n">
        <v>50.28</v>
      </c>
      <c r="L1600" t="n">
        <v>10.5</v>
      </c>
      <c r="M1600" t="n">
        <v>8</v>
      </c>
      <c r="N1600" t="n">
        <v>32.04</v>
      </c>
      <c r="O1600" t="n">
        <v>21547.89</v>
      </c>
      <c r="P1600" t="n">
        <v>125.42</v>
      </c>
      <c r="Q1600" t="n">
        <v>197.78</v>
      </c>
      <c r="R1600" t="n">
        <v>32.68</v>
      </c>
      <c r="S1600" t="n">
        <v>25.4</v>
      </c>
      <c r="T1600" t="n">
        <v>2787.7</v>
      </c>
      <c r="U1600" t="n">
        <v>0.78</v>
      </c>
      <c r="V1600" t="n">
        <v>0.88</v>
      </c>
      <c r="W1600" t="n">
        <v>2.95</v>
      </c>
      <c r="X1600" t="n">
        <v>0.17</v>
      </c>
      <c r="Y1600" t="n">
        <v>1</v>
      </c>
      <c r="Z1600" t="n">
        <v>10</v>
      </c>
    </row>
    <row r="1601">
      <c r="A1601" t="n">
        <v>39</v>
      </c>
      <c r="B1601" t="n">
        <v>80</v>
      </c>
      <c r="C1601" t="inlineStr">
        <is>
          <t xml:space="preserve">CONCLUIDO	</t>
        </is>
      </c>
      <c r="D1601" t="n">
        <v>7.5683</v>
      </c>
      <c r="E1601" t="n">
        <v>13.21</v>
      </c>
      <c r="F1601" t="n">
        <v>10.57</v>
      </c>
      <c r="G1601" t="n">
        <v>63.4</v>
      </c>
      <c r="H1601" t="n">
        <v>1.1</v>
      </c>
      <c r="I1601" t="n">
        <v>10</v>
      </c>
      <c r="J1601" t="n">
        <v>173.18</v>
      </c>
      <c r="K1601" t="n">
        <v>50.28</v>
      </c>
      <c r="L1601" t="n">
        <v>10.75</v>
      </c>
      <c r="M1601" t="n">
        <v>8</v>
      </c>
      <c r="N1601" t="n">
        <v>32.15</v>
      </c>
      <c r="O1601" t="n">
        <v>21593.08</v>
      </c>
      <c r="P1601" t="n">
        <v>125.27</v>
      </c>
      <c r="Q1601" t="n">
        <v>197.76</v>
      </c>
      <c r="R1601" t="n">
        <v>32.79</v>
      </c>
      <c r="S1601" t="n">
        <v>25.4</v>
      </c>
      <c r="T1601" t="n">
        <v>2841.85</v>
      </c>
      <c r="U1601" t="n">
        <v>0.77</v>
      </c>
      <c r="V1601" t="n">
        <v>0.88</v>
      </c>
      <c r="W1601" t="n">
        <v>2.96</v>
      </c>
      <c r="X1601" t="n">
        <v>0.18</v>
      </c>
      <c r="Y1601" t="n">
        <v>1</v>
      </c>
      <c r="Z1601" t="n">
        <v>10</v>
      </c>
    </row>
    <row r="1602">
      <c r="A1602" t="n">
        <v>40</v>
      </c>
      <c r="B1602" t="n">
        <v>80</v>
      </c>
      <c r="C1602" t="inlineStr">
        <is>
          <t xml:space="preserve">CONCLUIDO	</t>
        </is>
      </c>
      <c r="D1602" t="n">
        <v>7.57</v>
      </c>
      <c r="E1602" t="n">
        <v>13.21</v>
      </c>
      <c r="F1602" t="n">
        <v>10.56</v>
      </c>
      <c r="G1602" t="n">
        <v>63.38</v>
      </c>
      <c r="H1602" t="n">
        <v>1.12</v>
      </c>
      <c r="I1602" t="n">
        <v>10</v>
      </c>
      <c r="J1602" t="n">
        <v>173.55</v>
      </c>
      <c r="K1602" t="n">
        <v>50.28</v>
      </c>
      <c r="L1602" t="n">
        <v>11</v>
      </c>
      <c r="M1602" t="n">
        <v>8</v>
      </c>
      <c r="N1602" t="n">
        <v>32.27</v>
      </c>
      <c r="O1602" t="n">
        <v>21638.31</v>
      </c>
      <c r="P1602" t="n">
        <v>124.8</v>
      </c>
      <c r="Q1602" t="n">
        <v>197.77</v>
      </c>
      <c r="R1602" t="n">
        <v>32.8</v>
      </c>
      <c r="S1602" t="n">
        <v>25.4</v>
      </c>
      <c r="T1602" t="n">
        <v>2848.11</v>
      </c>
      <c r="U1602" t="n">
        <v>0.77</v>
      </c>
      <c r="V1602" t="n">
        <v>0.88</v>
      </c>
      <c r="W1602" t="n">
        <v>2.95</v>
      </c>
      <c r="X1602" t="n">
        <v>0.17</v>
      </c>
      <c r="Y1602" t="n">
        <v>1</v>
      </c>
      <c r="Z1602" t="n">
        <v>10</v>
      </c>
    </row>
    <row r="1603">
      <c r="A1603" t="n">
        <v>41</v>
      </c>
      <c r="B1603" t="n">
        <v>80</v>
      </c>
      <c r="C1603" t="inlineStr">
        <is>
          <t xml:space="preserve">CONCLUIDO	</t>
        </is>
      </c>
      <c r="D1603" t="n">
        <v>7.5965</v>
      </c>
      <c r="E1603" t="n">
        <v>13.16</v>
      </c>
      <c r="F1603" t="n">
        <v>10.55</v>
      </c>
      <c r="G1603" t="n">
        <v>70.33</v>
      </c>
      <c r="H1603" t="n">
        <v>1.15</v>
      </c>
      <c r="I1603" t="n">
        <v>9</v>
      </c>
      <c r="J1603" t="n">
        <v>173.92</v>
      </c>
      <c r="K1603" t="n">
        <v>50.28</v>
      </c>
      <c r="L1603" t="n">
        <v>11.25</v>
      </c>
      <c r="M1603" t="n">
        <v>7</v>
      </c>
      <c r="N1603" t="n">
        <v>32.39</v>
      </c>
      <c r="O1603" t="n">
        <v>21683.57</v>
      </c>
      <c r="P1603" t="n">
        <v>124.4</v>
      </c>
      <c r="Q1603" t="n">
        <v>197.78</v>
      </c>
      <c r="R1603" t="n">
        <v>32.28</v>
      </c>
      <c r="S1603" t="n">
        <v>25.4</v>
      </c>
      <c r="T1603" t="n">
        <v>2592.43</v>
      </c>
      <c r="U1603" t="n">
        <v>0.79</v>
      </c>
      <c r="V1603" t="n">
        <v>0.88</v>
      </c>
      <c r="W1603" t="n">
        <v>2.95</v>
      </c>
      <c r="X1603" t="n">
        <v>0.16</v>
      </c>
      <c r="Y1603" t="n">
        <v>1</v>
      </c>
      <c r="Z1603" t="n">
        <v>10</v>
      </c>
    </row>
    <row r="1604">
      <c r="A1604" t="n">
        <v>42</v>
      </c>
      <c r="B1604" t="n">
        <v>80</v>
      </c>
      <c r="C1604" t="inlineStr">
        <is>
          <t xml:space="preserve">CONCLUIDO	</t>
        </is>
      </c>
      <c r="D1604" t="n">
        <v>7.5913</v>
      </c>
      <c r="E1604" t="n">
        <v>13.17</v>
      </c>
      <c r="F1604" t="n">
        <v>10.56</v>
      </c>
      <c r="G1604" t="n">
        <v>70.39</v>
      </c>
      <c r="H1604" t="n">
        <v>1.17</v>
      </c>
      <c r="I1604" t="n">
        <v>9</v>
      </c>
      <c r="J1604" t="n">
        <v>174.28</v>
      </c>
      <c r="K1604" t="n">
        <v>50.28</v>
      </c>
      <c r="L1604" t="n">
        <v>11.5</v>
      </c>
      <c r="M1604" t="n">
        <v>7</v>
      </c>
      <c r="N1604" t="n">
        <v>32.5</v>
      </c>
      <c r="O1604" t="n">
        <v>21728.87</v>
      </c>
      <c r="P1604" t="n">
        <v>124.56</v>
      </c>
      <c r="Q1604" t="n">
        <v>197.78</v>
      </c>
      <c r="R1604" t="n">
        <v>32.62</v>
      </c>
      <c r="S1604" t="n">
        <v>25.4</v>
      </c>
      <c r="T1604" t="n">
        <v>2761.99</v>
      </c>
      <c r="U1604" t="n">
        <v>0.78</v>
      </c>
      <c r="V1604" t="n">
        <v>0.88</v>
      </c>
      <c r="W1604" t="n">
        <v>2.96</v>
      </c>
      <c r="X1604" t="n">
        <v>0.17</v>
      </c>
      <c r="Y1604" t="n">
        <v>1</v>
      </c>
      <c r="Z1604" t="n">
        <v>10</v>
      </c>
    </row>
    <row r="1605">
      <c r="A1605" t="n">
        <v>43</v>
      </c>
      <c r="B1605" t="n">
        <v>80</v>
      </c>
      <c r="C1605" t="inlineStr">
        <is>
          <t xml:space="preserve">CONCLUIDO	</t>
        </is>
      </c>
      <c r="D1605" t="n">
        <v>7.5956</v>
      </c>
      <c r="E1605" t="n">
        <v>13.17</v>
      </c>
      <c r="F1605" t="n">
        <v>10.55</v>
      </c>
      <c r="G1605" t="n">
        <v>70.34</v>
      </c>
      <c r="H1605" t="n">
        <v>1.19</v>
      </c>
      <c r="I1605" t="n">
        <v>9</v>
      </c>
      <c r="J1605" t="n">
        <v>174.65</v>
      </c>
      <c r="K1605" t="n">
        <v>50.28</v>
      </c>
      <c r="L1605" t="n">
        <v>11.75</v>
      </c>
      <c r="M1605" t="n">
        <v>7</v>
      </c>
      <c r="N1605" t="n">
        <v>32.62</v>
      </c>
      <c r="O1605" t="n">
        <v>21774.22</v>
      </c>
      <c r="P1605" t="n">
        <v>124.5</v>
      </c>
      <c r="Q1605" t="n">
        <v>197.77</v>
      </c>
      <c r="R1605" t="n">
        <v>32.38</v>
      </c>
      <c r="S1605" t="n">
        <v>25.4</v>
      </c>
      <c r="T1605" t="n">
        <v>2643.24</v>
      </c>
      <c r="U1605" t="n">
        <v>0.78</v>
      </c>
      <c r="V1605" t="n">
        <v>0.88</v>
      </c>
      <c r="W1605" t="n">
        <v>2.95</v>
      </c>
      <c r="X1605" t="n">
        <v>0.16</v>
      </c>
      <c r="Y1605" t="n">
        <v>1</v>
      </c>
      <c r="Z1605" t="n">
        <v>10</v>
      </c>
    </row>
    <row r="1606">
      <c r="A1606" t="n">
        <v>44</v>
      </c>
      <c r="B1606" t="n">
        <v>80</v>
      </c>
      <c r="C1606" t="inlineStr">
        <is>
          <t xml:space="preserve">CONCLUIDO	</t>
        </is>
      </c>
      <c r="D1606" t="n">
        <v>7.5991</v>
      </c>
      <c r="E1606" t="n">
        <v>13.16</v>
      </c>
      <c r="F1606" t="n">
        <v>10.54</v>
      </c>
      <c r="G1606" t="n">
        <v>70.3</v>
      </c>
      <c r="H1606" t="n">
        <v>1.22</v>
      </c>
      <c r="I1606" t="n">
        <v>9</v>
      </c>
      <c r="J1606" t="n">
        <v>175.02</v>
      </c>
      <c r="K1606" t="n">
        <v>50.28</v>
      </c>
      <c r="L1606" t="n">
        <v>12</v>
      </c>
      <c r="M1606" t="n">
        <v>7</v>
      </c>
      <c r="N1606" t="n">
        <v>32.74</v>
      </c>
      <c r="O1606" t="n">
        <v>21819.6</v>
      </c>
      <c r="P1606" t="n">
        <v>124.1</v>
      </c>
      <c r="Q1606" t="n">
        <v>197.77</v>
      </c>
      <c r="R1606" t="n">
        <v>32.16</v>
      </c>
      <c r="S1606" t="n">
        <v>25.4</v>
      </c>
      <c r="T1606" t="n">
        <v>2532.44</v>
      </c>
      <c r="U1606" t="n">
        <v>0.79</v>
      </c>
      <c r="V1606" t="n">
        <v>0.88</v>
      </c>
      <c r="W1606" t="n">
        <v>2.95</v>
      </c>
      <c r="X1606" t="n">
        <v>0.15</v>
      </c>
      <c r="Y1606" t="n">
        <v>1</v>
      </c>
      <c r="Z1606" t="n">
        <v>10</v>
      </c>
    </row>
    <row r="1607">
      <c r="A1607" t="n">
        <v>45</v>
      </c>
      <c r="B1607" t="n">
        <v>80</v>
      </c>
      <c r="C1607" t="inlineStr">
        <is>
          <t xml:space="preserve">CONCLUIDO	</t>
        </is>
      </c>
      <c r="D1607" t="n">
        <v>7.5937</v>
      </c>
      <c r="E1607" t="n">
        <v>13.17</v>
      </c>
      <c r="F1607" t="n">
        <v>10.55</v>
      </c>
      <c r="G1607" t="n">
        <v>70.36</v>
      </c>
      <c r="H1607" t="n">
        <v>1.24</v>
      </c>
      <c r="I1607" t="n">
        <v>9</v>
      </c>
      <c r="J1607" t="n">
        <v>175.39</v>
      </c>
      <c r="K1607" t="n">
        <v>50.28</v>
      </c>
      <c r="L1607" t="n">
        <v>12.25</v>
      </c>
      <c r="M1607" t="n">
        <v>7</v>
      </c>
      <c r="N1607" t="n">
        <v>32.86</v>
      </c>
      <c r="O1607" t="n">
        <v>21865.03</v>
      </c>
      <c r="P1607" t="n">
        <v>124.09</v>
      </c>
      <c r="Q1607" t="n">
        <v>197.79</v>
      </c>
      <c r="R1607" t="n">
        <v>32.48</v>
      </c>
      <c r="S1607" t="n">
        <v>25.4</v>
      </c>
      <c r="T1607" t="n">
        <v>2691.95</v>
      </c>
      <c r="U1607" t="n">
        <v>0.78</v>
      </c>
      <c r="V1607" t="n">
        <v>0.88</v>
      </c>
      <c r="W1607" t="n">
        <v>2.95</v>
      </c>
      <c r="X1607" t="n">
        <v>0.16</v>
      </c>
      <c r="Y1607" t="n">
        <v>1</v>
      </c>
      <c r="Z1607" t="n">
        <v>10</v>
      </c>
    </row>
    <row r="1608">
      <c r="A1608" t="n">
        <v>46</v>
      </c>
      <c r="B1608" t="n">
        <v>80</v>
      </c>
      <c r="C1608" t="inlineStr">
        <is>
          <t xml:space="preserve">CONCLUIDO	</t>
        </is>
      </c>
      <c r="D1608" t="n">
        <v>7.5986</v>
      </c>
      <c r="E1608" t="n">
        <v>13.16</v>
      </c>
      <c r="F1608" t="n">
        <v>10.55</v>
      </c>
      <c r="G1608" t="n">
        <v>70.31</v>
      </c>
      <c r="H1608" t="n">
        <v>1.26</v>
      </c>
      <c r="I1608" t="n">
        <v>9</v>
      </c>
      <c r="J1608" t="n">
        <v>175.76</v>
      </c>
      <c r="K1608" t="n">
        <v>50.28</v>
      </c>
      <c r="L1608" t="n">
        <v>12.5</v>
      </c>
      <c r="M1608" t="n">
        <v>7</v>
      </c>
      <c r="N1608" t="n">
        <v>32.98</v>
      </c>
      <c r="O1608" t="n">
        <v>21910.49</v>
      </c>
      <c r="P1608" t="n">
        <v>123.76</v>
      </c>
      <c r="Q1608" t="n">
        <v>197.77</v>
      </c>
      <c r="R1608" t="n">
        <v>32.21</v>
      </c>
      <c r="S1608" t="n">
        <v>25.4</v>
      </c>
      <c r="T1608" t="n">
        <v>2556.74</v>
      </c>
      <c r="U1608" t="n">
        <v>0.79</v>
      </c>
      <c r="V1608" t="n">
        <v>0.88</v>
      </c>
      <c r="W1608" t="n">
        <v>2.95</v>
      </c>
      <c r="X1608" t="n">
        <v>0.16</v>
      </c>
      <c r="Y1608" t="n">
        <v>1</v>
      </c>
      <c r="Z1608" t="n">
        <v>10</v>
      </c>
    </row>
    <row r="1609">
      <c r="A1609" t="n">
        <v>47</v>
      </c>
      <c r="B1609" t="n">
        <v>80</v>
      </c>
      <c r="C1609" t="inlineStr">
        <is>
          <t xml:space="preserve">CONCLUIDO	</t>
        </is>
      </c>
      <c r="D1609" t="n">
        <v>7.6287</v>
      </c>
      <c r="E1609" t="n">
        <v>13.11</v>
      </c>
      <c r="F1609" t="n">
        <v>10.53</v>
      </c>
      <c r="G1609" t="n">
        <v>78.95</v>
      </c>
      <c r="H1609" t="n">
        <v>1.28</v>
      </c>
      <c r="I1609" t="n">
        <v>8</v>
      </c>
      <c r="J1609" t="n">
        <v>176.12</v>
      </c>
      <c r="K1609" t="n">
        <v>50.28</v>
      </c>
      <c r="L1609" t="n">
        <v>12.75</v>
      </c>
      <c r="M1609" t="n">
        <v>6</v>
      </c>
      <c r="N1609" t="n">
        <v>33.09</v>
      </c>
      <c r="O1609" t="n">
        <v>21956</v>
      </c>
      <c r="P1609" t="n">
        <v>123.33</v>
      </c>
      <c r="Q1609" t="n">
        <v>197.75</v>
      </c>
      <c r="R1609" t="n">
        <v>31.58</v>
      </c>
      <c r="S1609" t="n">
        <v>25.4</v>
      </c>
      <c r="T1609" t="n">
        <v>2248.25</v>
      </c>
      <c r="U1609" t="n">
        <v>0.8</v>
      </c>
      <c r="V1609" t="n">
        <v>0.88</v>
      </c>
      <c r="W1609" t="n">
        <v>2.95</v>
      </c>
      <c r="X1609" t="n">
        <v>0.14</v>
      </c>
      <c r="Y1609" t="n">
        <v>1</v>
      </c>
      <c r="Z1609" t="n">
        <v>10</v>
      </c>
    </row>
    <row r="1610">
      <c r="A1610" t="n">
        <v>48</v>
      </c>
      <c r="B1610" t="n">
        <v>80</v>
      </c>
      <c r="C1610" t="inlineStr">
        <is>
          <t xml:space="preserve">CONCLUIDO	</t>
        </is>
      </c>
      <c r="D1610" t="n">
        <v>7.6312</v>
      </c>
      <c r="E1610" t="n">
        <v>13.1</v>
      </c>
      <c r="F1610" t="n">
        <v>10.52</v>
      </c>
      <c r="G1610" t="n">
        <v>78.91</v>
      </c>
      <c r="H1610" t="n">
        <v>1.31</v>
      </c>
      <c r="I1610" t="n">
        <v>8</v>
      </c>
      <c r="J1610" t="n">
        <v>176.49</v>
      </c>
      <c r="K1610" t="n">
        <v>50.28</v>
      </c>
      <c r="L1610" t="n">
        <v>13</v>
      </c>
      <c r="M1610" t="n">
        <v>6</v>
      </c>
      <c r="N1610" t="n">
        <v>33.21</v>
      </c>
      <c r="O1610" t="n">
        <v>22001.54</v>
      </c>
      <c r="P1610" t="n">
        <v>123.3</v>
      </c>
      <c r="Q1610" t="n">
        <v>197.77</v>
      </c>
      <c r="R1610" t="n">
        <v>31.46</v>
      </c>
      <c r="S1610" t="n">
        <v>25.4</v>
      </c>
      <c r="T1610" t="n">
        <v>2186.02</v>
      </c>
      <c r="U1610" t="n">
        <v>0.8100000000000001</v>
      </c>
      <c r="V1610" t="n">
        <v>0.88</v>
      </c>
      <c r="W1610" t="n">
        <v>2.95</v>
      </c>
      <c r="X1610" t="n">
        <v>0.13</v>
      </c>
      <c r="Y1610" t="n">
        <v>1</v>
      </c>
      <c r="Z1610" t="n">
        <v>10</v>
      </c>
    </row>
    <row r="1611">
      <c r="A1611" t="n">
        <v>49</v>
      </c>
      <c r="B1611" t="n">
        <v>80</v>
      </c>
      <c r="C1611" t="inlineStr">
        <is>
          <t xml:space="preserve">CONCLUIDO	</t>
        </is>
      </c>
      <c r="D1611" t="n">
        <v>7.6249</v>
      </c>
      <c r="E1611" t="n">
        <v>13.12</v>
      </c>
      <c r="F1611" t="n">
        <v>10.53</v>
      </c>
      <c r="G1611" t="n">
        <v>79</v>
      </c>
      <c r="H1611" t="n">
        <v>1.33</v>
      </c>
      <c r="I1611" t="n">
        <v>8</v>
      </c>
      <c r="J1611" t="n">
        <v>176.86</v>
      </c>
      <c r="K1611" t="n">
        <v>50.28</v>
      </c>
      <c r="L1611" t="n">
        <v>13.25</v>
      </c>
      <c r="M1611" t="n">
        <v>6</v>
      </c>
      <c r="N1611" t="n">
        <v>33.33</v>
      </c>
      <c r="O1611" t="n">
        <v>22047.13</v>
      </c>
      <c r="P1611" t="n">
        <v>123.44</v>
      </c>
      <c r="Q1611" t="n">
        <v>197.75</v>
      </c>
      <c r="R1611" t="n">
        <v>31.74</v>
      </c>
      <c r="S1611" t="n">
        <v>25.4</v>
      </c>
      <c r="T1611" t="n">
        <v>2325.44</v>
      </c>
      <c r="U1611" t="n">
        <v>0.8</v>
      </c>
      <c r="V1611" t="n">
        <v>0.88</v>
      </c>
      <c r="W1611" t="n">
        <v>2.95</v>
      </c>
      <c r="X1611" t="n">
        <v>0.14</v>
      </c>
      <c r="Y1611" t="n">
        <v>1</v>
      </c>
      <c r="Z1611" t="n">
        <v>10</v>
      </c>
    </row>
    <row r="1612">
      <c r="A1612" t="n">
        <v>50</v>
      </c>
      <c r="B1612" t="n">
        <v>80</v>
      </c>
      <c r="C1612" t="inlineStr">
        <is>
          <t xml:space="preserve">CONCLUIDO	</t>
        </is>
      </c>
      <c r="D1612" t="n">
        <v>7.6297</v>
      </c>
      <c r="E1612" t="n">
        <v>13.11</v>
      </c>
      <c r="F1612" t="n">
        <v>10.52</v>
      </c>
      <c r="G1612" t="n">
        <v>78.93000000000001</v>
      </c>
      <c r="H1612" t="n">
        <v>1.35</v>
      </c>
      <c r="I1612" t="n">
        <v>8</v>
      </c>
      <c r="J1612" t="n">
        <v>177.23</v>
      </c>
      <c r="K1612" t="n">
        <v>50.28</v>
      </c>
      <c r="L1612" t="n">
        <v>13.5</v>
      </c>
      <c r="M1612" t="n">
        <v>6</v>
      </c>
      <c r="N1612" t="n">
        <v>33.45</v>
      </c>
      <c r="O1612" t="n">
        <v>22092.76</v>
      </c>
      <c r="P1612" t="n">
        <v>123.29</v>
      </c>
      <c r="Q1612" t="n">
        <v>197.76</v>
      </c>
      <c r="R1612" t="n">
        <v>31.57</v>
      </c>
      <c r="S1612" t="n">
        <v>25.4</v>
      </c>
      <c r="T1612" t="n">
        <v>2239.47</v>
      </c>
      <c r="U1612" t="n">
        <v>0.8</v>
      </c>
      <c r="V1612" t="n">
        <v>0.88</v>
      </c>
      <c r="W1612" t="n">
        <v>2.95</v>
      </c>
      <c r="X1612" t="n">
        <v>0.13</v>
      </c>
      <c r="Y1612" t="n">
        <v>1</v>
      </c>
      <c r="Z1612" t="n">
        <v>10</v>
      </c>
    </row>
    <row r="1613">
      <c r="A1613" t="n">
        <v>51</v>
      </c>
      <c r="B1613" t="n">
        <v>80</v>
      </c>
      <c r="C1613" t="inlineStr">
        <is>
          <t xml:space="preserve">CONCLUIDO	</t>
        </is>
      </c>
      <c r="D1613" t="n">
        <v>7.6318</v>
      </c>
      <c r="E1613" t="n">
        <v>13.1</v>
      </c>
      <c r="F1613" t="n">
        <v>10.52</v>
      </c>
      <c r="G1613" t="n">
        <v>78.91</v>
      </c>
      <c r="H1613" t="n">
        <v>1.37</v>
      </c>
      <c r="I1613" t="n">
        <v>8</v>
      </c>
      <c r="J1613" t="n">
        <v>177.6</v>
      </c>
      <c r="K1613" t="n">
        <v>50.28</v>
      </c>
      <c r="L1613" t="n">
        <v>13.75</v>
      </c>
      <c r="M1613" t="n">
        <v>6</v>
      </c>
      <c r="N1613" t="n">
        <v>33.57</v>
      </c>
      <c r="O1613" t="n">
        <v>22138.42</v>
      </c>
      <c r="P1613" t="n">
        <v>122.96</v>
      </c>
      <c r="Q1613" t="n">
        <v>197.75</v>
      </c>
      <c r="R1613" t="n">
        <v>31.38</v>
      </c>
      <c r="S1613" t="n">
        <v>25.4</v>
      </c>
      <c r="T1613" t="n">
        <v>2144.29</v>
      </c>
      <c r="U1613" t="n">
        <v>0.8100000000000001</v>
      </c>
      <c r="V1613" t="n">
        <v>0.88</v>
      </c>
      <c r="W1613" t="n">
        <v>2.95</v>
      </c>
      <c r="X1613" t="n">
        <v>0.13</v>
      </c>
      <c r="Y1613" t="n">
        <v>1</v>
      </c>
      <c r="Z1613" t="n">
        <v>10</v>
      </c>
    </row>
    <row r="1614">
      <c r="A1614" t="n">
        <v>52</v>
      </c>
      <c r="B1614" t="n">
        <v>80</v>
      </c>
      <c r="C1614" t="inlineStr">
        <is>
          <t xml:space="preserve">CONCLUIDO	</t>
        </is>
      </c>
      <c r="D1614" t="n">
        <v>7.626</v>
      </c>
      <c r="E1614" t="n">
        <v>13.11</v>
      </c>
      <c r="F1614" t="n">
        <v>10.53</v>
      </c>
      <c r="G1614" t="n">
        <v>78.98</v>
      </c>
      <c r="H1614" t="n">
        <v>1.4</v>
      </c>
      <c r="I1614" t="n">
        <v>8</v>
      </c>
      <c r="J1614" t="n">
        <v>177.97</v>
      </c>
      <c r="K1614" t="n">
        <v>50.28</v>
      </c>
      <c r="L1614" t="n">
        <v>14</v>
      </c>
      <c r="M1614" t="n">
        <v>6</v>
      </c>
      <c r="N1614" t="n">
        <v>33.69</v>
      </c>
      <c r="O1614" t="n">
        <v>22184.13</v>
      </c>
      <c r="P1614" t="n">
        <v>122.97</v>
      </c>
      <c r="Q1614" t="n">
        <v>197.8</v>
      </c>
      <c r="R1614" t="n">
        <v>31.76</v>
      </c>
      <c r="S1614" t="n">
        <v>25.4</v>
      </c>
      <c r="T1614" t="n">
        <v>2335.04</v>
      </c>
      <c r="U1614" t="n">
        <v>0.8</v>
      </c>
      <c r="V1614" t="n">
        <v>0.88</v>
      </c>
      <c r="W1614" t="n">
        <v>2.95</v>
      </c>
      <c r="X1614" t="n">
        <v>0.14</v>
      </c>
      <c r="Y1614" t="n">
        <v>1</v>
      </c>
      <c r="Z1614" t="n">
        <v>10</v>
      </c>
    </row>
    <row r="1615">
      <c r="A1615" t="n">
        <v>53</v>
      </c>
      <c r="B1615" t="n">
        <v>80</v>
      </c>
      <c r="C1615" t="inlineStr">
        <is>
          <t xml:space="preserve">CONCLUIDO	</t>
        </is>
      </c>
      <c r="D1615" t="n">
        <v>7.6308</v>
      </c>
      <c r="E1615" t="n">
        <v>13.1</v>
      </c>
      <c r="F1615" t="n">
        <v>10.52</v>
      </c>
      <c r="G1615" t="n">
        <v>78.92</v>
      </c>
      <c r="H1615" t="n">
        <v>1.42</v>
      </c>
      <c r="I1615" t="n">
        <v>8</v>
      </c>
      <c r="J1615" t="n">
        <v>178.34</v>
      </c>
      <c r="K1615" t="n">
        <v>50.28</v>
      </c>
      <c r="L1615" t="n">
        <v>14.25</v>
      </c>
      <c r="M1615" t="n">
        <v>6</v>
      </c>
      <c r="N1615" t="n">
        <v>33.82</v>
      </c>
      <c r="O1615" t="n">
        <v>22229.88</v>
      </c>
      <c r="P1615" t="n">
        <v>122.38</v>
      </c>
      <c r="Q1615" t="n">
        <v>197.81</v>
      </c>
      <c r="R1615" t="n">
        <v>31.46</v>
      </c>
      <c r="S1615" t="n">
        <v>25.4</v>
      </c>
      <c r="T1615" t="n">
        <v>2185.39</v>
      </c>
      <c r="U1615" t="n">
        <v>0.8100000000000001</v>
      </c>
      <c r="V1615" t="n">
        <v>0.88</v>
      </c>
      <c r="W1615" t="n">
        <v>2.95</v>
      </c>
      <c r="X1615" t="n">
        <v>0.13</v>
      </c>
      <c r="Y1615" t="n">
        <v>1</v>
      </c>
      <c r="Z1615" t="n">
        <v>10</v>
      </c>
    </row>
    <row r="1616">
      <c r="A1616" t="n">
        <v>54</v>
      </c>
      <c r="B1616" t="n">
        <v>80</v>
      </c>
      <c r="C1616" t="inlineStr">
        <is>
          <t xml:space="preserve">CONCLUIDO	</t>
        </is>
      </c>
      <c r="D1616" t="n">
        <v>7.6228</v>
      </c>
      <c r="E1616" t="n">
        <v>13.12</v>
      </c>
      <c r="F1616" t="n">
        <v>10.54</v>
      </c>
      <c r="G1616" t="n">
        <v>79.02</v>
      </c>
      <c r="H1616" t="n">
        <v>1.44</v>
      </c>
      <c r="I1616" t="n">
        <v>8</v>
      </c>
      <c r="J1616" t="n">
        <v>178.72</v>
      </c>
      <c r="K1616" t="n">
        <v>50.28</v>
      </c>
      <c r="L1616" t="n">
        <v>14.5</v>
      </c>
      <c r="M1616" t="n">
        <v>6</v>
      </c>
      <c r="N1616" t="n">
        <v>33.94</v>
      </c>
      <c r="O1616" t="n">
        <v>22275.67</v>
      </c>
      <c r="P1616" t="n">
        <v>122.1</v>
      </c>
      <c r="Q1616" t="n">
        <v>197.75</v>
      </c>
      <c r="R1616" t="n">
        <v>31.93</v>
      </c>
      <c r="S1616" t="n">
        <v>25.4</v>
      </c>
      <c r="T1616" t="n">
        <v>2421.53</v>
      </c>
      <c r="U1616" t="n">
        <v>0.8</v>
      </c>
      <c r="V1616" t="n">
        <v>0.88</v>
      </c>
      <c r="W1616" t="n">
        <v>2.95</v>
      </c>
      <c r="X1616" t="n">
        <v>0.15</v>
      </c>
      <c r="Y1616" t="n">
        <v>1</v>
      </c>
      <c r="Z1616" t="n">
        <v>10</v>
      </c>
    </row>
    <row r="1617">
      <c r="A1617" t="n">
        <v>55</v>
      </c>
      <c r="B1617" t="n">
        <v>80</v>
      </c>
      <c r="C1617" t="inlineStr">
        <is>
          <t xml:space="preserve">CONCLUIDO	</t>
        </is>
      </c>
      <c r="D1617" t="n">
        <v>7.6607</v>
      </c>
      <c r="E1617" t="n">
        <v>13.05</v>
      </c>
      <c r="F1617" t="n">
        <v>10.5</v>
      </c>
      <c r="G1617" t="n">
        <v>90.03</v>
      </c>
      <c r="H1617" t="n">
        <v>1.46</v>
      </c>
      <c r="I1617" t="n">
        <v>7</v>
      </c>
      <c r="J1617" t="n">
        <v>179.09</v>
      </c>
      <c r="K1617" t="n">
        <v>50.28</v>
      </c>
      <c r="L1617" t="n">
        <v>14.75</v>
      </c>
      <c r="M1617" t="n">
        <v>5</v>
      </c>
      <c r="N1617" t="n">
        <v>34.06</v>
      </c>
      <c r="O1617" t="n">
        <v>22321.5</v>
      </c>
      <c r="P1617" t="n">
        <v>122.03</v>
      </c>
      <c r="Q1617" t="n">
        <v>197.75</v>
      </c>
      <c r="R1617" t="n">
        <v>30.93</v>
      </c>
      <c r="S1617" t="n">
        <v>25.4</v>
      </c>
      <c r="T1617" t="n">
        <v>1924.06</v>
      </c>
      <c r="U1617" t="n">
        <v>0.82</v>
      </c>
      <c r="V1617" t="n">
        <v>0.89</v>
      </c>
      <c r="W1617" t="n">
        <v>2.95</v>
      </c>
      <c r="X1617" t="n">
        <v>0.11</v>
      </c>
      <c r="Y1617" t="n">
        <v>1</v>
      </c>
      <c r="Z1617" t="n">
        <v>10</v>
      </c>
    </row>
    <row r="1618">
      <c r="A1618" t="n">
        <v>56</v>
      </c>
      <c r="B1618" t="n">
        <v>80</v>
      </c>
      <c r="C1618" t="inlineStr">
        <is>
          <t xml:space="preserve">CONCLUIDO	</t>
        </is>
      </c>
      <c r="D1618" t="n">
        <v>7.6539</v>
      </c>
      <c r="E1618" t="n">
        <v>13.07</v>
      </c>
      <c r="F1618" t="n">
        <v>10.52</v>
      </c>
      <c r="G1618" t="n">
        <v>90.13</v>
      </c>
      <c r="H1618" t="n">
        <v>1.48</v>
      </c>
      <c r="I1618" t="n">
        <v>7</v>
      </c>
      <c r="J1618" t="n">
        <v>179.46</v>
      </c>
      <c r="K1618" t="n">
        <v>50.28</v>
      </c>
      <c r="L1618" t="n">
        <v>15</v>
      </c>
      <c r="M1618" t="n">
        <v>5</v>
      </c>
      <c r="N1618" t="n">
        <v>34.18</v>
      </c>
      <c r="O1618" t="n">
        <v>22367.38</v>
      </c>
      <c r="P1618" t="n">
        <v>122.36</v>
      </c>
      <c r="Q1618" t="n">
        <v>197.79</v>
      </c>
      <c r="R1618" t="n">
        <v>31.3</v>
      </c>
      <c r="S1618" t="n">
        <v>25.4</v>
      </c>
      <c r="T1618" t="n">
        <v>2109.77</v>
      </c>
      <c r="U1618" t="n">
        <v>0.8100000000000001</v>
      </c>
      <c r="V1618" t="n">
        <v>0.88</v>
      </c>
      <c r="W1618" t="n">
        <v>2.95</v>
      </c>
      <c r="X1618" t="n">
        <v>0.12</v>
      </c>
      <c r="Y1618" t="n">
        <v>1</v>
      </c>
      <c r="Z1618" t="n">
        <v>10</v>
      </c>
    </row>
    <row r="1619">
      <c r="A1619" t="n">
        <v>57</v>
      </c>
      <c r="B1619" t="n">
        <v>80</v>
      </c>
      <c r="C1619" t="inlineStr">
        <is>
          <t xml:space="preserve">CONCLUIDO	</t>
        </is>
      </c>
      <c r="D1619" t="n">
        <v>7.6614</v>
      </c>
      <c r="E1619" t="n">
        <v>13.05</v>
      </c>
      <c r="F1619" t="n">
        <v>10.5</v>
      </c>
      <c r="G1619" t="n">
        <v>90.02</v>
      </c>
      <c r="H1619" t="n">
        <v>1.5</v>
      </c>
      <c r="I1619" t="n">
        <v>7</v>
      </c>
      <c r="J1619" t="n">
        <v>179.83</v>
      </c>
      <c r="K1619" t="n">
        <v>50.28</v>
      </c>
      <c r="L1619" t="n">
        <v>15.25</v>
      </c>
      <c r="M1619" t="n">
        <v>5</v>
      </c>
      <c r="N1619" t="n">
        <v>34.3</v>
      </c>
      <c r="O1619" t="n">
        <v>22413.29</v>
      </c>
      <c r="P1619" t="n">
        <v>122.12</v>
      </c>
      <c r="Q1619" t="n">
        <v>197.84</v>
      </c>
      <c r="R1619" t="n">
        <v>30.83</v>
      </c>
      <c r="S1619" t="n">
        <v>25.4</v>
      </c>
      <c r="T1619" t="n">
        <v>1873.82</v>
      </c>
      <c r="U1619" t="n">
        <v>0.82</v>
      </c>
      <c r="V1619" t="n">
        <v>0.89</v>
      </c>
      <c r="W1619" t="n">
        <v>2.95</v>
      </c>
      <c r="X1619" t="n">
        <v>0.11</v>
      </c>
      <c r="Y1619" t="n">
        <v>1</v>
      </c>
      <c r="Z1619" t="n">
        <v>10</v>
      </c>
    </row>
    <row r="1620">
      <c r="A1620" t="n">
        <v>58</v>
      </c>
      <c r="B1620" t="n">
        <v>80</v>
      </c>
      <c r="C1620" t="inlineStr">
        <is>
          <t xml:space="preserve">CONCLUIDO	</t>
        </is>
      </c>
      <c r="D1620" t="n">
        <v>7.6562</v>
      </c>
      <c r="E1620" t="n">
        <v>13.06</v>
      </c>
      <c r="F1620" t="n">
        <v>10.51</v>
      </c>
      <c r="G1620" t="n">
        <v>90.09999999999999</v>
      </c>
      <c r="H1620" t="n">
        <v>1.53</v>
      </c>
      <c r="I1620" t="n">
        <v>7</v>
      </c>
      <c r="J1620" t="n">
        <v>180.2</v>
      </c>
      <c r="K1620" t="n">
        <v>50.28</v>
      </c>
      <c r="L1620" t="n">
        <v>15.5</v>
      </c>
      <c r="M1620" t="n">
        <v>5</v>
      </c>
      <c r="N1620" t="n">
        <v>34.43</v>
      </c>
      <c r="O1620" t="n">
        <v>22459.24</v>
      </c>
      <c r="P1620" t="n">
        <v>122.1</v>
      </c>
      <c r="Q1620" t="n">
        <v>197.78</v>
      </c>
      <c r="R1620" t="n">
        <v>31.08</v>
      </c>
      <c r="S1620" t="n">
        <v>25.4</v>
      </c>
      <c r="T1620" t="n">
        <v>2000.62</v>
      </c>
      <c r="U1620" t="n">
        <v>0.82</v>
      </c>
      <c r="V1620" t="n">
        <v>0.89</v>
      </c>
      <c r="W1620" t="n">
        <v>2.95</v>
      </c>
      <c r="X1620" t="n">
        <v>0.12</v>
      </c>
      <c r="Y1620" t="n">
        <v>1</v>
      </c>
      <c r="Z1620" t="n">
        <v>10</v>
      </c>
    </row>
    <row r="1621">
      <c r="A1621" t="n">
        <v>59</v>
      </c>
      <c r="B1621" t="n">
        <v>80</v>
      </c>
      <c r="C1621" t="inlineStr">
        <is>
          <t xml:space="preserve">CONCLUIDO	</t>
        </is>
      </c>
      <c r="D1621" t="n">
        <v>7.6537</v>
      </c>
      <c r="E1621" t="n">
        <v>13.07</v>
      </c>
      <c r="F1621" t="n">
        <v>10.52</v>
      </c>
      <c r="G1621" t="n">
        <v>90.13</v>
      </c>
      <c r="H1621" t="n">
        <v>1.55</v>
      </c>
      <c r="I1621" t="n">
        <v>7</v>
      </c>
      <c r="J1621" t="n">
        <v>180.58</v>
      </c>
      <c r="K1621" t="n">
        <v>50.28</v>
      </c>
      <c r="L1621" t="n">
        <v>15.75</v>
      </c>
      <c r="M1621" t="n">
        <v>5</v>
      </c>
      <c r="N1621" t="n">
        <v>34.55</v>
      </c>
      <c r="O1621" t="n">
        <v>22505.24</v>
      </c>
      <c r="P1621" t="n">
        <v>122.09</v>
      </c>
      <c r="Q1621" t="n">
        <v>197.76</v>
      </c>
      <c r="R1621" t="n">
        <v>31.28</v>
      </c>
      <c r="S1621" t="n">
        <v>25.4</v>
      </c>
      <c r="T1621" t="n">
        <v>2102.9</v>
      </c>
      <c r="U1621" t="n">
        <v>0.8100000000000001</v>
      </c>
      <c r="V1621" t="n">
        <v>0.88</v>
      </c>
      <c r="W1621" t="n">
        <v>2.95</v>
      </c>
      <c r="X1621" t="n">
        <v>0.13</v>
      </c>
      <c r="Y1621" t="n">
        <v>1</v>
      </c>
      <c r="Z1621" t="n">
        <v>10</v>
      </c>
    </row>
    <row r="1622">
      <c r="A1622" t="n">
        <v>60</v>
      </c>
      <c r="B1622" t="n">
        <v>80</v>
      </c>
      <c r="C1622" t="inlineStr">
        <is>
          <t xml:space="preserve">CONCLUIDO	</t>
        </is>
      </c>
      <c r="D1622" t="n">
        <v>7.6594</v>
      </c>
      <c r="E1622" t="n">
        <v>13.06</v>
      </c>
      <c r="F1622" t="n">
        <v>10.51</v>
      </c>
      <c r="G1622" t="n">
        <v>90.05</v>
      </c>
      <c r="H1622" t="n">
        <v>1.57</v>
      </c>
      <c r="I1622" t="n">
        <v>7</v>
      </c>
      <c r="J1622" t="n">
        <v>180.95</v>
      </c>
      <c r="K1622" t="n">
        <v>50.28</v>
      </c>
      <c r="L1622" t="n">
        <v>16</v>
      </c>
      <c r="M1622" t="n">
        <v>5</v>
      </c>
      <c r="N1622" t="n">
        <v>34.67</v>
      </c>
      <c r="O1622" t="n">
        <v>22551.28</v>
      </c>
      <c r="P1622" t="n">
        <v>121.8</v>
      </c>
      <c r="Q1622" t="n">
        <v>197.77</v>
      </c>
      <c r="R1622" t="n">
        <v>30.99</v>
      </c>
      <c r="S1622" t="n">
        <v>25.4</v>
      </c>
      <c r="T1622" t="n">
        <v>1954.46</v>
      </c>
      <c r="U1622" t="n">
        <v>0.82</v>
      </c>
      <c r="V1622" t="n">
        <v>0.89</v>
      </c>
      <c r="W1622" t="n">
        <v>2.95</v>
      </c>
      <c r="X1622" t="n">
        <v>0.12</v>
      </c>
      <c r="Y1622" t="n">
        <v>1</v>
      </c>
      <c r="Z1622" t="n">
        <v>10</v>
      </c>
    </row>
    <row r="1623">
      <c r="A1623" t="n">
        <v>61</v>
      </c>
      <c r="B1623" t="n">
        <v>80</v>
      </c>
      <c r="C1623" t="inlineStr">
        <is>
          <t xml:space="preserve">CONCLUIDO	</t>
        </is>
      </c>
      <c r="D1623" t="n">
        <v>7.6549</v>
      </c>
      <c r="E1623" t="n">
        <v>13.06</v>
      </c>
      <c r="F1623" t="n">
        <v>10.51</v>
      </c>
      <c r="G1623" t="n">
        <v>90.12</v>
      </c>
      <c r="H1623" t="n">
        <v>1.59</v>
      </c>
      <c r="I1623" t="n">
        <v>7</v>
      </c>
      <c r="J1623" t="n">
        <v>181.32</v>
      </c>
      <c r="K1623" t="n">
        <v>50.28</v>
      </c>
      <c r="L1623" t="n">
        <v>16.25</v>
      </c>
      <c r="M1623" t="n">
        <v>5</v>
      </c>
      <c r="N1623" t="n">
        <v>34.79</v>
      </c>
      <c r="O1623" t="n">
        <v>22597.36</v>
      </c>
      <c r="P1623" t="n">
        <v>121.4</v>
      </c>
      <c r="Q1623" t="n">
        <v>197.77</v>
      </c>
      <c r="R1623" t="n">
        <v>31.13</v>
      </c>
      <c r="S1623" t="n">
        <v>25.4</v>
      </c>
      <c r="T1623" t="n">
        <v>2027.42</v>
      </c>
      <c r="U1623" t="n">
        <v>0.82</v>
      </c>
      <c r="V1623" t="n">
        <v>0.89</v>
      </c>
      <c r="W1623" t="n">
        <v>2.95</v>
      </c>
      <c r="X1623" t="n">
        <v>0.12</v>
      </c>
      <c r="Y1623" t="n">
        <v>1</v>
      </c>
      <c r="Z1623" t="n">
        <v>10</v>
      </c>
    </row>
    <row r="1624">
      <c r="A1624" t="n">
        <v>62</v>
      </c>
      <c r="B1624" t="n">
        <v>80</v>
      </c>
      <c r="C1624" t="inlineStr">
        <is>
          <t xml:space="preserve">CONCLUIDO	</t>
        </is>
      </c>
      <c r="D1624" t="n">
        <v>7.6534</v>
      </c>
      <c r="E1624" t="n">
        <v>13.07</v>
      </c>
      <c r="F1624" t="n">
        <v>10.52</v>
      </c>
      <c r="G1624" t="n">
        <v>90.14</v>
      </c>
      <c r="H1624" t="n">
        <v>1.61</v>
      </c>
      <c r="I1624" t="n">
        <v>7</v>
      </c>
      <c r="J1624" t="n">
        <v>181.7</v>
      </c>
      <c r="K1624" t="n">
        <v>50.28</v>
      </c>
      <c r="L1624" t="n">
        <v>16.5</v>
      </c>
      <c r="M1624" t="n">
        <v>5</v>
      </c>
      <c r="N1624" t="n">
        <v>34.92</v>
      </c>
      <c r="O1624" t="n">
        <v>22643.61</v>
      </c>
      <c r="P1624" t="n">
        <v>121.06</v>
      </c>
      <c r="Q1624" t="n">
        <v>197.75</v>
      </c>
      <c r="R1624" t="n">
        <v>31.35</v>
      </c>
      <c r="S1624" t="n">
        <v>25.4</v>
      </c>
      <c r="T1624" t="n">
        <v>2134.37</v>
      </c>
      <c r="U1624" t="n">
        <v>0.8100000000000001</v>
      </c>
      <c r="V1624" t="n">
        <v>0.88</v>
      </c>
      <c r="W1624" t="n">
        <v>2.95</v>
      </c>
      <c r="X1624" t="n">
        <v>0.13</v>
      </c>
      <c r="Y1624" t="n">
        <v>1</v>
      </c>
      <c r="Z1624" t="n">
        <v>10</v>
      </c>
    </row>
    <row r="1625">
      <c r="A1625" t="n">
        <v>63</v>
      </c>
      <c r="B1625" t="n">
        <v>80</v>
      </c>
      <c r="C1625" t="inlineStr">
        <is>
          <t xml:space="preserve">CONCLUIDO	</t>
        </is>
      </c>
      <c r="D1625" t="n">
        <v>7.656</v>
      </c>
      <c r="E1625" t="n">
        <v>13.06</v>
      </c>
      <c r="F1625" t="n">
        <v>10.51</v>
      </c>
      <c r="G1625" t="n">
        <v>90.09999999999999</v>
      </c>
      <c r="H1625" t="n">
        <v>1.63</v>
      </c>
      <c r="I1625" t="n">
        <v>7</v>
      </c>
      <c r="J1625" t="n">
        <v>182.07</v>
      </c>
      <c r="K1625" t="n">
        <v>50.28</v>
      </c>
      <c r="L1625" t="n">
        <v>16.75</v>
      </c>
      <c r="M1625" t="n">
        <v>5</v>
      </c>
      <c r="N1625" t="n">
        <v>35.04</v>
      </c>
      <c r="O1625" t="n">
        <v>22689.77</v>
      </c>
      <c r="P1625" t="n">
        <v>120.7</v>
      </c>
      <c r="Q1625" t="n">
        <v>197.75</v>
      </c>
      <c r="R1625" t="n">
        <v>31.17</v>
      </c>
      <c r="S1625" t="n">
        <v>25.4</v>
      </c>
      <c r="T1625" t="n">
        <v>2047.44</v>
      </c>
      <c r="U1625" t="n">
        <v>0.8100000000000001</v>
      </c>
      <c r="V1625" t="n">
        <v>0.89</v>
      </c>
      <c r="W1625" t="n">
        <v>2.95</v>
      </c>
      <c r="X1625" t="n">
        <v>0.12</v>
      </c>
      <c r="Y1625" t="n">
        <v>1</v>
      </c>
      <c r="Z1625" t="n">
        <v>10</v>
      </c>
    </row>
    <row r="1626">
      <c r="A1626" t="n">
        <v>64</v>
      </c>
      <c r="B1626" t="n">
        <v>80</v>
      </c>
      <c r="C1626" t="inlineStr">
        <is>
          <t xml:space="preserve">CONCLUIDO	</t>
        </is>
      </c>
      <c r="D1626" t="n">
        <v>7.6584</v>
      </c>
      <c r="E1626" t="n">
        <v>13.06</v>
      </c>
      <c r="F1626" t="n">
        <v>10.51</v>
      </c>
      <c r="G1626" t="n">
        <v>90.06</v>
      </c>
      <c r="H1626" t="n">
        <v>1.65</v>
      </c>
      <c r="I1626" t="n">
        <v>7</v>
      </c>
      <c r="J1626" t="n">
        <v>182.45</v>
      </c>
      <c r="K1626" t="n">
        <v>50.28</v>
      </c>
      <c r="L1626" t="n">
        <v>17</v>
      </c>
      <c r="M1626" t="n">
        <v>5</v>
      </c>
      <c r="N1626" t="n">
        <v>35.17</v>
      </c>
      <c r="O1626" t="n">
        <v>22735.98</v>
      </c>
      <c r="P1626" t="n">
        <v>120.27</v>
      </c>
      <c r="Q1626" t="n">
        <v>197.77</v>
      </c>
      <c r="R1626" t="n">
        <v>31.04</v>
      </c>
      <c r="S1626" t="n">
        <v>25.4</v>
      </c>
      <c r="T1626" t="n">
        <v>1981.35</v>
      </c>
      <c r="U1626" t="n">
        <v>0.82</v>
      </c>
      <c r="V1626" t="n">
        <v>0.89</v>
      </c>
      <c r="W1626" t="n">
        <v>2.95</v>
      </c>
      <c r="X1626" t="n">
        <v>0.12</v>
      </c>
      <c r="Y1626" t="n">
        <v>1</v>
      </c>
      <c r="Z1626" t="n">
        <v>10</v>
      </c>
    </row>
    <row r="1627">
      <c r="A1627" t="n">
        <v>65</v>
      </c>
      <c r="B1627" t="n">
        <v>80</v>
      </c>
      <c r="C1627" t="inlineStr">
        <is>
          <t xml:space="preserve">CONCLUIDO	</t>
        </is>
      </c>
      <c r="D1627" t="n">
        <v>7.6877</v>
      </c>
      <c r="E1627" t="n">
        <v>13.01</v>
      </c>
      <c r="F1627" t="n">
        <v>10.49</v>
      </c>
      <c r="G1627" t="n">
        <v>104.9</v>
      </c>
      <c r="H1627" t="n">
        <v>1.67</v>
      </c>
      <c r="I1627" t="n">
        <v>6</v>
      </c>
      <c r="J1627" t="n">
        <v>182.82</v>
      </c>
      <c r="K1627" t="n">
        <v>50.28</v>
      </c>
      <c r="L1627" t="n">
        <v>17.25</v>
      </c>
      <c r="M1627" t="n">
        <v>4</v>
      </c>
      <c r="N1627" t="n">
        <v>35.29</v>
      </c>
      <c r="O1627" t="n">
        <v>22782.23</v>
      </c>
      <c r="P1627" t="n">
        <v>119.85</v>
      </c>
      <c r="Q1627" t="n">
        <v>197.8</v>
      </c>
      <c r="R1627" t="n">
        <v>30.48</v>
      </c>
      <c r="S1627" t="n">
        <v>25.4</v>
      </c>
      <c r="T1627" t="n">
        <v>1705.33</v>
      </c>
      <c r="U1627" t="n">
        <v>0.83</v>
      </c>
      <c r="V1627" t="n">
        <v>0.89</v>
      </c>
      <c r="W1627" t="n">
        <v>2.95</v>
      </c>
      <c r="X1627" t="n">
        <v>0.1</v>
      </c>
      <c r="Y1627" t="n">
        <v>1</v>
      </c>
      <c r="Z1627" t="n">
        <v>10</v>
      </c>
    </row>
    <row r="1628">
      <c r="A1628" t="n">
        <v>66</v>
      </c>
      <c r="B1628" t="n">
        <v>80</v>
      </c>
      <c r="C1628" t="inlineStr">
        <is>
          <t xml:space="preserve">CONCLUIDO	</t>
        </is>
      </c>
      <c r="D1628" t="n">
        <v>7.6917</v>
      </c>
      <c r="E1628" t="n">
        <v>13</v>
      </c>
      <c r="F1628" t="n">
        <v>10.48</v>
      </c>
      <c r="G1628" t="n">
        <v>104.83</v>
      </c>
      <c r="H1628" t="n">
        <v>1.69</v>
      </c>
      <c r="I1628" t="n">
        <v>6</v>
      </c>
      <c r="J1628" t="n">
        <v>183.2</v>
      </c>
      <c r="K1628" t="n">
        <v>50.28</v>
      </c>
      <c r="L1628" t="n">
        <v>17.5</v>
      </c>
      <c r="M1628" t="n">
        <v>4</v>
      </c>
      <c r="N1628" t="n">
        <v>35.42</v>
      </c>
      <c r="O1628" t="n">
        <v>22828.53</v>
      </c>
      <c r="P1628" t="n">
        <v>119.78</v>
      </c>
      <c r="Q1628" t="n">
        <v>197.75</v>
      </c>
      <c r="R1628" t="n">
        <v>30.17</v>
      </c>
      <c r="S1628" t="n">
        <v>25.4</v>
      </c>
      <c r="T1628" t="n">
        <v>1551.93</v>
      </c>
      <c r="U1628" t="n">
        <v>0.84</v>
      </c>
      <c r="V1628" t="n">
        <v>0.89</v>
      </c>
      <c r="W1628" t="n">
        <v>2.95</v>
      </c>
      <c r="X1628" t="n">
        <v>0.09</v>
      </c>
      <c r="Y1628" t="n">
        <v>1</v>
      </c>
      <c r="Z1628" t="n">
        <v>10</v>
      </c>
    </row>
    <row r="1629">
      <c r="A1629" t="n">
        <v>67</v>
      </c>
      <c r="B1629" t="n">
        <v>80</v>
      </c>
      <c r="C1629" t="inlineStr">
        <is>
          <t xml:space="preserve">CONCLUIDO	</t>
        </is>
      </c>
      <c r="D1629" t="n">
        <v>7.69</v>
      </c>
      <c r="E1629" t="n">
        <v>13</v>
      </c>
      <c r="F1629" t="n">
        <v>10.49</v>
      </c>
      <c r="G1629" t="n">
        <v>104.86</v>
      </c>
      <c r="H1629" t="n">
        <v>1.72</v>
      </c>
      <c r="I1629" t="n">
        <v>6</v>
      </c>
      <c r="J1629" t="n">
        <v>183.57</v>
      </c>
      <c r="K1629" t="n">
        <v>50.28</v>
      </c>
      <c r="L1629" t="n">
        <v>17.75</v>
      </c>
      <c r="M1629" t="n">
        <v>4</v>
      </c>
      <c r="N1629" t="n">
        <v>35.54</v>
      </c>
      <c r="O1629" t="n">
        <v>22874.86</v>
      </c>
      <c r="P1629" t="n">
        <v>119.8</v>
      </c>
      <c r="Q1629" t="n">
        <v>197.77</v>
      </c>
      <c r="R1629" t="n">
        <v>30.3</v>
      </c>
      <c r="S1629" t="n">
        <v>25.4</v>
      </c>
      <c r="T1629" t="n">
        <v>1616.24</v>
      </c>
      <c r="U1629" t="n">
        <v>0.84</v>
      </c>
      <c r="V1629" t="n">
        <v>0.89</v>
      </c>
      <c r="W1629" t="n">
        <v>2.95</v>
      </c>
      <c r="X1629" t="n">
        <v>0.1</v>
      </c>
      <c r="Y1629" t="n">
        <v>1</v>
      </c>
      <c r="Z1629" t="n">
        <v>10</v>
      </c>
    </row>
    <row r="1630">
      <c r="A1630" t="n">
        <v>68</v>
      </c>
      <c r="B1630" t="n">
        <v>80</v>
      </c>
      <c r="C1630" t="inlineStr">
        <is>
          <t xml:space="preserve">CONCLUIDO	</t>
        </is>
      </c>
      <c r="D1630" t="n">
        <v>7.6928</v>
      </c>
      <c r="E1630" t="n">
        <v>13</v>
      </c>
      <c r="F1630" t="n">
        <v>10.48</v>
      </c>
      <c r="G1630" t="n">
        <v>104.81</v>
      </c>
      <c r="H1630" t="n">
        <v>1.74</v>
      </c>
      <c r="I1630" t="n">
        <v>6</v>
      </c>
      <c r="J1630" t="n">
        <v>183.95</v>
      </c>
      <c r="K1630" t="n">
        <v>50.28</v>
      </c>
      <c r="L1630" t="n">
        <v>18</v>
      </c>
      <c r="M1630" t="n">
        <v>4</v>
      </c>
      <c r="N1630" t="n">
        <v>35.67</v>
      </c>
      <c r="O1630" t="n">
        <v>22921.24</v>
      </c>
      <c r="P1630" t="n">
        <v>120.03</v>
      </c>
      <c r="Q1630" t="n">
        <v>197.76</v>
      </c>
      <c r="R1630" t="n">
        <v>30.28</v>
      </c>
      <c r="S1630" t="n">
        <v>25.4</v>
      </c>
      <c r="T1630" t="n">
        <v>1604.98</v>
      </c>
      <c r="U1630" t="n">
        <v>0.84</v>
      </c>
      <c r="V1630" t="n">
        <v>0.89</v>
      </c>
      <c r="W1630" t="n">
        <v>2.95</v>
      </c>
      <c r="X1630" t="n">
        <v>0.09</v>
      </c>
      <c r="Y1630" t="n">
        <v>1</v>
      </c>
      <c r="Z1630" t="n">
        <v>10</v>
      </c>
    </row>
    <row r="1631">
      <c r="A1631" t="n">
        <v>69</v>
      </c>
      <c r="B1631" t="n">
        <v>80</v>
      </c>
      <c r="C1631" t="inlineStr">
        <is>
          <t xml:space="preserve">CONCLUIDO	</t>
        </is>
      </c>
      <c r="D1631" t="n">
        <v>7.6897</v>
      </c>
      <c r="E1631" t="n">
        <v>13</v>
      </c>
      <c r="F1631" t="n">
        <v>10.49</v>
      </c>
      <c r="G1631" t="n">
        <v>104.87</v>
      </c>
      <c r="H1631" t="n">
        <v>1.76</v>
      </c>
      <c r="I1631" t="n">
        <v>6</v>
      </c>
      <c r="J1631" t="n">
        <v>184.33</v>
      </c>
      <c r="K1631" t="n">
        <v>50.28</v>
      </c>
      <c r="L1631" t="n">
        <v>18.25</v>
      </c>
      <c r="M1631" t="n">
        <v>4</v>
      </c>
      <c r="N1631" t="n">
        <v>35.8</v>
      </c>
      <c r="O1631" t="n">
        <v>22967.66</v>
      </c>
      <c r="P1631" t="n">
        <v>120.26</v>
      </c>
      <c r="Q1631" t="n">
        <v>197.78</v>
      </c>
      <c r="R1631" t="n">
        <v>30.45</v>
      </c>
      <c r="S1631" t="n">
        <v>25.4</v>
      </c>
      <c r="T1631" t="n">
        <v>1688.85</v>
      </c>
      <c r="U1631" t="n">
        <v>0.83</v>
      </c>
      <c r="V1631" t="n">
        <v>0.89</v>
      </c>
      <c r="W1631" t="n">
        <v>2.95</v>
      </c>
      <c r="X1631" t="n">
        <v>0.1</v>
      </c>
      <c r="Y1631" t="n">
        <v>1</v>
      </c>
      <c r="Z1631" t="n">
        <v>10</v>
      </c>
    </row>
    <row r="1632">
      <c r="A1632" t="n">
        <v>70</v>
      </c>
      <c r="B1632" t="n">
        <v>80</v>
      </c>
      <c r="C1632" t="inlineStr">
        <is>
          <t xml:space="preserve">CONCLUIDO	</t>
        </is>
      </c>
      <c r="D1632" t="n">
        <v>7.6925</v>
      </c>
      <c r="E1632" t="n">
        <v>13</v>
      </c>
      <c r="F1632" t="n">
        <v>10.48</v>
      </c>
      <c r="G1632" t="n">
        <v>104.82</v>
      </c>
      <c r="H1632" t="n">
        <v>1.78</v>
      </c>
      <c r="I1632" t="n">
        <v>6</v>
      </c>
      <c r="J1632" t="n">
        <v>184.7</v>
      </c>
      <c r="K1632" t="n">
        <v>50.28</v>
      </c>
      <c r="L1632" t="n">
        <v>18.5</v>
      </c>
      <c r="M1632" t="n">
        <v>4</v>
      </c>
      <c r="N1632" t="n">
        <v>35.92</v>
      </c>
      <c r="O1632" t="n">
        <v>23014.13</v>
      </c>
      <c r="P1632" t="n">
        <v>119.99</v>
      </c>
      <c r="Q1632" t="n">
        <v>197.75</v>
      </c>
      <c r="R1632" t="n">
        <v>30.21</v>
      </c>
      <c r="S1632" t="n">
        <v>25.4</v>
      </c>
      <c r="T1632" t="n">
        <v>1570.92</v>
      </c>
      <c r="U1632" t="n">
        <v>0.84</v>
      </c>
      <c r="V1632" t="n">
        <v>0.89</v>
      </c>
      <c r="W1632" t="n">
        <v>2.95</v>
      </c>
      <c r="X1632" t="n">
        <v>0.09</v>
      </c>
      <c r="Y1632" t="n">
        <v>1</v>
      </c>
      <c r="Z1632" t="n">
        <v>10</v>
      </c>
    </row>
    <row r="1633">
      <c r="A1633" t="n">
        <v>71</v>
      </c>
      <c r="B1633" t="n">
        <v>80</v>
      </c>
      <c r="C1633" t="inlineStr">
        <is>
          <t xml:space="preserve">CONCLUIDO	</t>
        </is>
      </c>
      <c r="D1633" t="n">
        <v>7.6926</v>
      </c>
      <c r="E1633" t="n">
        <v>13</v>
      </c>
      <c r="F1633" t="n">
        <v>10.48</v>
      </c>
      <c r="G1633" t="n">
        <v>104.82</v>
      </c>
      <c r="H1633" t="n">
        <v>1.8</v>
      </c>
      <c r="I1633" t="n">
        <v>6</v>
      </c>
      <c r="J1633" t="n">
        <v>185.08</v>
      </c>
      <c r="K1633" t="n">
        <v>50.28</v>
      </c>
      <c r="L1633" t="n">
        <v>18.75</v>
      </c>
      <c r="M1633" t="n">
        <v>4</v>
      </c>
      <c r="N1633" t="n">
        <v>36.05</v>
      </c>
      <c r="O1633" t="n">
        <v>23060.64</v>
      </c>
      <c r="P1633" t="n">
        <v>120</v>
      </c>
      <c r="Q1633" t="n">
        <v>197.75</v>
      </c>
      <c r="R1633" t="n">
        <v>30.22</v>
      </c>
      <c r="S1633" t="n">
        <v>25.4</v>
      </c>
      <c r="T1633" t="n">
        <v>1576.85</v>
      </c>
      <c r="U1633" t="n">
        <v>0.84</v>
      </c>
      <c r="V1633" t="n">
        <v>0.89</v>
      </c>
      <c r="W1633" t="n">
        <v>2.95</v>
      </c>
      <c r="X1633" t="n">
        <v>0.09</v>
      </c>
      <c r="Y1633" t="n">
        <v>1</v>
      </c>
      <c r="Z1633" t="n">
        <v>10</v>
      </c>
    </row>
    <row r="1634">
      <c r="A1634" t="n">
        <v>72</v>
      </c>
      <c r="B1634" t="n">
        <v>80</v>
      </c>
      <c r="C1634" t="inlineStr">
        <is>
          <t xml:space="preserve">CONCLUIDO	</t>
        </is>
      </c>
      <c r="D1634" t="n">
        <v>7.6897</v>
      </c>
      <c r="E1634" t="n">
        <v>13</v>
      </c>
      <c r="F1634" t="n">
        <v>10.49</v>
      </c>
      <c r="G1634" t="n">
        <v>104.87</v>
      </c>
      <c r="H1634" t="n">
        <v>1.82</v>
      </c>
      <c r="I1634" t="n">
        <v>6</v>
      </c>
      <c r="J1634" t="n">
        <v>185.46</v>
      </c>
      <c r="K1634" t="n">
        <v>50.28</v>
      </c>
      <c r="L1634" t="n">
        <v>19</v>
      </c>
      <c r="M1634" t="n">
        <v>4</v>
      </c>
      <c r="N1634" t="n">
        <v>36.18</v>
      </c>
      <c r="O1634" t="n">
        <v>23107.19</v>
      </c>
      <c r="P1634" t="n">
        <v>119.94</v>
      </c>
      <c r="Q1634" t="n">
        <v>197.75</v>
      </c>
      <c r="R1634" t="n">
        <v>30.35</v>
      </c>
      <c r="S1634" t="n">
        <v>25.4</v>
      </c>
      <c r="T1634" t="n">
        <v>1639.79</v>
      </c>
      <c r="U1634" t="n">
        <v>0.84</v>
      </c>
      <c r="V1634" t="n">
        <v>0.89</v>
      </c>
      <c r="W1634" t="n">
        <v>2.95</v>
      </c>
      <c r="X1634" t="n">
        <v>0.1</v>
      </c>
      <c r="Y1634" t="n">
        <v>1</v>
      </c>
      <c r="Z1634" t="n">
        <v>10</v>
      </c>
    </row>
    <row r="1635">
      <c r="A1635" t="n">
        <v>73</v>
      </c>
      <c r="B1635" t="n">
        <v>80</v>
      </c>
      <c r="C1635" t="inlineStr">
        <is>
          <t xml:space="preserve">CONCLUIDO	</t>
        </is>
      </c>
      <c r="D1635" t="n">
        <v>7.6898</v>
      </c>
      <c r="E1635" t="n">
        <v>13</v>
      </c>
      <c r="F1635" t="n">
        <v>10.49</v>
      </c>
      <c r="G1635" t="n">
        <v>104.86</v>
      </c>
      <c r="H1635" t="n">
        <v>1.84</v>
      </c>
      <c r="I1635" t="n">
        <v>6</v>
      </c>
      <c r="J1635" t="n">
        <v>185.84</v>
      </c>
      <c r="K1635" t="n">
        <v>50.28</v>
      </c>
      <c r="L1635" t="n">
        <v>19.25</v>
      </c>
      <c r="M1635" t="n">
        <v>4</v>
      </c>
      <c r="N1635" t="n">
        <v>36.31</v>
      </c>
      <c r="O1635" t="n">
        <v>23153.78</v>
      </c>
      <c r="P1635" t="n">
        <v>119.7</v>
      </c>
      <c r="Q1635" t="n">
        <v>197.75</v>
      </c>
      <c r="R1635" t="n">
        <v>30.4</v>
      </c>
      <c r="S1635" t="n">
        <v>25.4</v>
      </c>
      <c r="T1635" t="n">
        <v>1667.29</v>
      </c>
      <c r="U1635" t="n">
        <v>0.84</v>
      </c>
      <c r="V1635" t="n">
        <v>0.89</v>
      </c>
      <c r="W1635" t="n">
        <v>2.95</v>
      </c>
      <c r="X1635" t="n">
        <v>0.1</v>
      </c>
      <c r="Y1635" t="n">
        <v>1</v>
      </c>
      <c r="Z1635" t="n">
        <v>10</v>
      </c>
    </row>
    <row r="1636">
      <c r="A1636" t="n">
        <v>74</v>
      </c>
      <c r="B1636" t="n">
        <v>80</v>
      </c>
      <c r="C1636" t="inlineStr">
        <is>
          <t xml:space="preserve">CONCLUIDO	</t>
        </is>
      </c>
      <c r="D1636" t="n">
        <v>7.6902</v>
      </c>
      <c r="E1636" t="n">
        <v>13</v>
      </c>
      <c r="F1636" t="n">
        <v>10.49</v>
      </c>
      <c r="G1636" t="n">
        <v>104.86</v>
      </c>
      <c r="H1636" t="n">
        <v>1.86</v>
      </c>
      <c r="I1636" t="n">
        <v>6</v>
      </c>
      <c r="J1636" t="n">
        <v>186.21</v>
      </c>
      <c r="K1636" t="n">
        <v>50.28</v>
      </c>
      <c r="L1636" t="n">
        <v>19.5</v>
      </c>
      <c r="M1636" t="n">
        <v>4</v>
      </c>
      <c r="N1636" t="n">
        <v>36.43</v>
      </c>
      <c r="O1636" t="n">
        <v>23200.42</v>
      </c>
      <c r="P1636" t="n">
        <v>119.57</v>
      </c>
      <c r="Q1636" t="n">
        <v>197.76</v>
      </c>
      <c r="R1636" t="n">
        <v>30.41</v>
      </c>
      <c r="S1636" t="n">
        <v>25.4</v>
      </c>
      <c r="T1636" t="n">
        <v>1669.65</v>
      </c>
      <c r="U1636" t="n">
        <v>0.84</v>
      </c>
      <c r="V1636" t="n">
        <v>0.89</v>
      </c>
      <c r="W1636" t="n">
        <v>2.95</v>
      </c>
      <c r="X1636" t="n">
        <v>0.1</v>
      </c>
      <c r="Y1636" t="n">
        <v>1</v>
      </c>
      <c r="Z1636" t="n">
        <v>10</v>
      </c>
    </row>
    <row r="1637">
      <c r="A1637" t="n">
        <v>75</v>
      </c>
      <c r="B1637" t="n">
        <v>80</v>
      </c>
      <c r="C1637" t="inlineStr">
        <is>
          <t xml:space="preserve">CONCLUIDO	</t>
        </is>
      </c>
      <c r="D1637" t="n">
        <v>7.6898</v>
      </c>
      <c r="E1637" t="n">
        <v>13</v>
      </c>
      <c r="F1637" t="n">
        <v>10.49</v>
      </c>
      <c r="G1637" t="n">
        <v>104.86</v>
      </c>
      <c r="H1637" t="n">
        <v>1.88</v>
      </c>
      <c r="I1637" t="n">
        <v>6</v>
      </c>
      <c r="J1637" t="n">
        <v>186.59</v>
      </c>
      <c r="K1637" t="n">
        <v>50.28</v>
      </c>
      <c r="L1637" t="n">
        <v>19.75</v>
      </c>
      <c r="M1637" t="n">
        <v>4</v>
      </c>
      <c r="N1637" t="n">
        <v>36.56</v>
      </c>
      <c r="O1637" t="n">
        <v>23247.1</v>
      </c>
      <c r="P1637" t="n">
        <v>119.27</v>
      </c>
      <c r="Q1637" t="n">
        <v>197.75</v>
      </c>
      <c r="R1637" t="n">
        <v>30.42</v>
      </c>
      <c r="S1637" t="n">
        <v>25.4</v>
      </c>
      <c r="T1637" t="n">
        <v>1675.11</v>
      </c>
      <c r="U1637" t="n">
        <v>0.83</v>
      </c>
      <c r="V1637" t="n">
        <v>0.89</v>
      </c>
      <c r="W1637" t="n">
        <v>2.95</v>
      </c>
      <c r="X1637" t="n">
        <v>0.1</v>
      </c>
      <c r="Y1637" t="n">
        <v>1</v>
      </c>
      <c r="Z1637" t="n">
        <v>10</v>
      </c>
    </row>
    <row r="1638">
      <c r="A1638" t="n">
        <v>76</v>
      </c>
      <c r="B1638" t="n">
        <v>80</v>
      </c>
      <c r="C1638" t="inlineStr">
        <is>
          <t xml:space="preserve">CONCLUIDO	</t>
        </is>
      </c>
      <c r="D1638" t="n">
        <v>7.6913</v>
      </c>
      <c r="E1638" t="n">
        <v>13</v>
      </c>
      <c r="F1638" t="n">
        <v>10.48</v>
      </c>
      <c r="G1638" t="n">
        <v>104.84</v>
      </c>
      <c r="H1638" t="n">
        <v>1.9</v>
      </c>
      <c r="I1638" t="n">
        <v>6</v>
      </c>
      <c r="J1638" t="n">
        <v>186.97</v>
      </c>
      <c r="K1638" t="n">
        <v>50.28</v>
      </c>
      <c r="L1638" t="n">
        <v>20</v>
      </c>
      <c r="M1638" t="n">
        <v>4</v>
      </c>
      <c r="N1638" t="n">
        <v>36.69</v>
      </c>
      <c r="O1638" t="n">
        <v>23293.82</v>
      </c>
      <c r="P1638" t="n">
        <v>118.86</v>
      </c>
      <c r="Q1638" t="n">
        <v>197.75</v>
      </c>
      <c r="R1638" t="n">
        <v>30.27</v>
      </c>
      <c r="S1638" t="n">
        <v>25.4</v>
      </c>
      <c r="T1638" t="n">
        <v>1600.71</v>
      </c>
      <c r="U1638" t="n">
        <v>0.84</v>
      </c>
      <c r="V1638" t="n">
        <v>0.89</v>
      </c>
      <c r="W1638" t="n">
        <v>2.95</v>
      </c>
      <c r="X1638" t="n">
        <v>0.09</v>
      </c>
      <c r="Y1638" t="n">
        <v>1</v>
      </c>
      <c r="Z1638" t="n">
        <v>10</v>
      </c>
    </row>
    <row r="1639">
      <c r="A1639" t="n">
        <v>77</v>
      </c>
      <c r="B1639" t="n">
        <v>80</v>
      </c>
      <c r="C1639" t="inlineStr">
        <is>
          <t xml:space="preserve">CONCLUIDO	</t>
        </is>
      </c>
      <c r="D1639" t="n">
        <v>7.6913</v>
      </c>
      <c r="E1639" t="n">
        <v>13</v>
      </c>
      <c r="F1639" t="n">
        <v>10.48</v>
      </c>
      <c r="G1639" t="n">
        <v>104.84</v>
      </c>
      <c r="H1639" t="n">
        <v>1.92</v>
      </c>
      <c r="I1639" t="n">
        <v>6</v>
      </c>
      <c r="J1639" t="n">
        <v>187.35</v>
      </c>
      <c r="K1639" t="n">
        <v>50.28</v>
      </c>
      <c r="L1639" t="n">
        <v>20.25</v>
      </c>
      <c r="M1639" t="n">
        <v>4</v>
      </c>
      <c r="N1639" t="n">
        <v>36.82</v>
      </c>
      <c r="O1639" t="n">
        <v>23340.59</v>
      </c>
      <c r="P1639" t="n">
        <v>118.54</v>
      </c>
      <c r="Q1639" t="n">
        <v>197.75</v>
      </c>
      <c r="R1639" t="n">
        <v>30.22</v>
      </c>
      <c r="S1639" t="n">
        <v>25.4</v>
      </c>
      <c r="T1639" t="n">
        <v>1574.07</v>
      </c>
      <c r="U1639" t="n">
        <v>0.84</v>
      </c>
      <c r="V1639" t="n">
        <v>0.89</v>
      </c>
      <c r="W1639" t="n">
        <v>2.95</v>
      </c>
      <c r="X1639" t="n">
        <v>0.09</v>
      </c>
      <c r="Y1639" t="n">
        <v>1</v>
      </c>
      <c r="Z1639" t="n">
        <v>10</v>
      </c>
    </row>
    <row r="1640">
      <c r="A1640" t="n">
        <v>78</v>
      </c>
      <c r="B1640" t="n">
        <v>80</v>
      </c>
      <c r="C1640" t="inlineStr">
        <is>
          <t xml:space="preserve">CONCLUIDO	</t>
        </is>
      </c>
      <c r="D1640" t="n">
        <v>7.693</v>
      </c>
      <c r="E1640" t="n">
        <v>13</v>
      </c>
      <c r="F1640" t="n">
        <v>10.48</v>
      </c>
      <c r="G1640" t="n">
        <v>104.81</v>
      </c>
      <c r="H1640" t="n">
        <v>1.94</v>
      </c>
      <c r="I1640" t="n">
        <v>6</v>
      </c>
      <c r="J1640" t="n">
        <v>187.73</v>
      </c>
      <c r="K1640" t="n">
        <v>50.28</v>
      </c>
      <c r="L1640" t="n">
        <v>20.5</v>
      </c>
      <c r="M1640" t="n">
        <v>4</v>
      </c>
      <c r="N1640" t="n">
        <v>36.95</v>
      </c>
      <c r="O1640" t="n">
        <v>23387.4</v>
      </c>
      <c r="P1640" t="n">
        <v>118.16</v>
      </c>
      <c r="Q1640" t="n">
        <v>197.75</v>
      </c>
      <c r="R1640" t="n">
        <v>30.31</v>
      </c>
      <c r="S1640" t="n">
        <v>25.4</v>
      </c>
      <c r="T1640" t="n">
        <v>1621.34</v>
      </c>
      <c r="U1640" t="n">
        <v>0.84</v>
      </c>
      <c r="V1640" t="n">
        <v>0.89</v>
      </c>
      <c r="W1640" t="n">
        <v>2.94</v>
      </c>
      <c r="X1640" t="n">
        <v>0.09</v>
      </c>
      <c r="Y1640" t="n">
        <v>1</v>
      </c>
      <c r="Z1640" t="n">
        <v>10</v>
      </c>
    </row>
    <row r="1641">
      <c r="A1641" t="n">
        <v>79</v>
      </c>
      <c r="B1641" t="n">
        <v>80</v>
      </c>
      <c r="C1641" t="inlineStr">
        <is>
          <t xml:space="preserve">CONCLUIDO	</t>
        </is>
      </c>
      <c r="D1641" t="n">
        <v>7.688</v>
      </c>
      <c r="E1641" t="n">
        <v>13.01</v>
      </c>
      <c r="F1641" t="n">
        <v>10.49</v>
      </c>
      <c r="G1641" t="n">
        <v>104.89</v>
      </c>
      <c r="H1641" t="n">
        <v>1.96</v>
      </c>
      <c r="I1641" t="n">
        <v>6</v>
      </c>
      <c r="J1641" t="n">
        <v>188.11</v>
      </c>
      <c r="K1641" t="n">
        <v>50.28</v>
      </c>
      <c r="L1641" t="n">
        <v>20.75</v>
      </c>
      <c r="M1641" t="n">
        <v>4</v>
      </c>
      <c r="N1641" t="n">
        <v>37.08</v>
      </c>
      <c r="O1641" t="n">
        <v>23434.26</v>
      </c>
      <c r="P1641" t="n">
        <v>117.65</v>
      </c>
      <c r="Q1641" t="n">
        <v>197.75</v>
      </c>
      <c r="R1641" t="n">
        <v>30.53</v>
      </c>
      <c r="S1641" t="n">
        <v>25.4</v>
      </c>
      <c r="T1641" t="n">
        <v>1733.3</v>
      </c>
      <c r="U1641" t="n">
        <v>0.83</v>
      </c>
      <c r="V1641" t="n">
        <v>0.89</v>
      </c>
      <c r="W1641" t="n">
        <v>2.95</v>
      </c>
      <c r="X1641" t="n">
        <v>0.1</v>
      </c>
      <c r="Y1641" t="n">
        <v>1</v>
      </c>
      <c r="Z1641" t="n">
        <v>10</v>
      </c>
    </row>
    <row r="1642">
      <c r="A1642" t="n">
        <v>80</v>
      </c>
      <c r="B1642" t="n">
        <v>80</v>
      </c>
      <c r="C1642" t="inlineStr">
        <is>
          <t xml:space="preserve">CONCLUIDO	</t>
        </is>
      </c>
      <c r="D1642" t="n">
        <v>7.7165</v>
      </c>
      <c r="E1642" t="n">
        <v>12.96</v>
      </c>
      <c r="F1642" t="n">
        <v>10.47</v>
      </c>
      <c r="G1642" t="n">
        <v>125.68</v>
      </c>
      <c r="H1642" t="n">
        <v>1.98</v>
      </c>
      <c r="I1642" t="n">
        <v>5</v>
      </c>
      <c r="J1642" t="n">
        <v>188.49</v>
      </c>
      <c r="K1642" t="n">
        <v>50.28</v>
      </c>
      <c r="L1642" t="n">
        <v>21</v>
      </c>
      <c r="M1642" t="n">
        <v>3</v>
      </c>
      <c r="N1642" t="n">
        <v>37.21</v>
      </c>
      <c r="O1642" t="n">
        <v>23481.16</v>
      </c>
      <c r="P1642" t="n">
        <v>117.11</v>
      </c>
      <c r="Q1642" t="n">
        <v>197.75</v>
      </c>
      <c r="R1642" t="n">
        <v>30.01</v>
      </c>
      <c r="S1642" t="n">
        <v>25.4</v>
      </c>
      <c r="T1642" t="n">
        <v>1477</v>
      </c>
      <c r="U1642" t="n">
        <v>0.85</v>
      </c>
      <c r="V1642" t="n">
        <v>0.89</v>
      </c>
      <c r="W1642" t="n">
        <v>2.95</v>
      </c>
      <c r="X1642" t="n">
        <v>0.08</v>
      </c>
      <c r="Y1642" t="n">
        <v>1</v>
      </c>
      <c r="Z1642" t="n">
        <v>10</v>
      </c>
    </row>
    <row r="1643">
      <c r="A1643" t="n">
        <v>81</v>
      </c>
      <c r="B1643" t="n">
        <v>80</v>
      </c>
      <c r="C1643" t="inlineStr">
        <is>
          <t xml:space="preserve">CONCLUIDO	</t>
        </is>
      </c>
      <c r="D1643" t="n">
        <v>7.7165</v>
      </c>
      <c r="E1643" t="n">
        <v>12.96</v>
      </c>
      <c r="F1643" t="n">
        <v>10.47</v>
      </c>
      <c r="G1643" t="n">
        <v>125.68</v>
      </c>
      <c r="H1643" t="n">
        <v>2</v>
      </c>
      <c r="I1643" t="n">
        <v>5</v>
      </c>
      <c r="J1643" t="n">
        <v>188.87</v>
      </c>
      <c r="K1643" t="n">
        <v>50.28</v>
      </c>
      <c r="L1643" t="n">
        <v>21.25</v>
      </c>
      <c r="M1643" t="n">
        <v>3</v>
      </c>
      <c r="N1643" t="n">
        <v>37.34</v>
      </c>
      <c r="O1643" t="n">
        <v>23528.1</v>
      </c>
      <c r="P1643" t="n">
        <v>117.41</v>
      </c>
      <c r="Q1643" t="n">
        <v>197.75</v>
      </c>
      <c r="R1643" t="n">
        <v>30.08</v>
      </c>
      <c r="S1643" t="n">
        <v>25.4</v>
      </c>
      <c r="T1643" t="n">
        <v>1508.7</v>
      </c>
      <c r="U1643" t="n">
        <v>0.84</v>
      </c>
      <c r="V1643" t="n">
        <v>0.89</v>
      </c>
      <c r="W1643" t="n">
        <v>2.94</v>
      </c>
      <c r="X1643" t="n">
        <v>0.08</v>
      </c>
      <c r="Y1643" t="n">
        <v>1</v>
      </c>
      <c r="Z1643" t="n">
        <v>10</v>
      </c>
    </row>
    <row r="1644">
      <c r="A1644" t="n">
        <v>82</v>
      </c>
      <c r="B1644" t="n">
        <v>80</v>
      </c>
      <c r="C1644" t="inlineStr">
        <is>
          <t xml:space="preserve">CONCLUIDO	</t>
        </is>
      </c>
      <c r="D1644" t="n">
        <v>7.7126</v>
      </c>
      <c r="E1644" t="n">
        <v>12.97</v>
      </c>
      <c r="F1644" t="n">
        <v>10.48</v>
      </c>
      <c r="G1644" t="n">
        <v>125.76</v>
      </c>
      <c r="H1644" t="n">
        <v>2.02</v>
      </c>
      <c r="I1644" t="n">
        <v>5</v>
      </c>
      <c r="J1644" t="n">
        <v>189.25</v>
      </c>
      <c r="K1644" t="n">
        <v>50.28</v>
      </c>
      <c r="L1644" t="n">
        <v>21.5</v>
      </c>
      <c r="M1644" t="n">
        <v>3</v>
      </c>
      <c r="N1644" t="n">
        <v>37.47</v>
      </c>
      <c r="O1644" t="n">
        <v>23575.09</v>
      </c>
      <c r="P1644" t="n">
        <v>117.7</v>
      </c>
      <c r="Q1644" t="n">
        <v>197.76</v>
      </c>
      <c r="R1644" t="n">
        <v>30.18</v>
      </c>
      <c r="S1644" t="n">
        <v>25.4</v>
      </c>
      <c r="T1644" t="n">
        <v>1563.52</v>
      </c>
      <c r="U1644" t="n">
        <v>0.84</v>
      </c>
      <c r="V1644" t="n">
        <v>0.89</v>
      </c>
      <c r="W1644" t="n">
        <v>2.95</v>
      </c>
      <c r="X1644" t="n">
        <v>0.09</v>
      </c>
      <c r="Y1644" t="n">
        <v>1</v>
      </c>
      <c r="Z1644" t="n">
        <v>10</v>
      </c>
    </row>
    <row r="1645">
      <c r="A1645" t="n">
        <v>83</v>
      </c>
      <c r="B1645" t="n">
        <v>80</v>
      </c>
      <c r="C1645" t="inlineStr">
        <is>
          <t xml:space="preserve">CONCLUIDO	</t>
        </is>
      </c>
      <c r="D1645" t="n">
        <v>7.7175</v>
      </c>
      <c r="E1645" t="n">
        <v>12.96</v>
      </c>
      <c r="F1645" t="n">
        <v>10.47</v>
      </c>
      <c r="G1645" t="n">
        <v>125.66</v>
      </c>
      <c r="H1645" t="n">
        <v>2.04</v>
      </c>
      <c r="I1645" t="n">
        <v>5</v>
      </c>
      <c r="J1645" t="n">
        <v>189.63</v>
      </c>
      <c r="K1645" t="n">
        <v>50.28</v>
      </c>
      <c r="L1645" t="n">
        <v>21.75</v>
      </c>
      <c r="M1645" t="n">
        <v>3</v>
      </c>
      <c r="N1645" t="n">
        <v>37.6</v>
      </c>
      <c r="O1645" t="n">
        <v>23622.13</v>
      </c>
      <c r="P1645" t="n">
        <v>117.59</v>
      </c>
      <c r="Q1645" t="n">
        <v>197.75</v>
      </c>
      <c r="R1645" t="n">
        <v>30.01</v>
      </c>
      <c r="S1645" t="n">
        <v>25.4</v>
      </c>
      <c r="T1645" t="n">
        <v>1474.88</v>
      </c>
      <c r="U1645" t="n">
        <v>0.85</v>
      </c>
      <c r="V1645" t="n">
        <v>0.89</v>
      </c>
      <c r="W1645" t="n">
        <v>2.95</v>
      </c>
      <c r="X1645" t="n">
        <v>0.08</v>
      </c>
      <c r="Y1645" t="n">
        <v>1</v>
      </c>
      <c r="Z1645" t="n">
        <v>10</v>
      </c>
    </row>
    <row r="1646">
      <c r="A1646" t="n">
        <v>84</v>
      </c>
      <c r="B1646" t="n">
        <v>80</v>
      </c>
      <c r="C1646" t="inlineStr">
        <is>
          <t xml:space="preserve">CONCLUIDO	</t>
        </is>
      </c>
      <c r="D1646" t="n">
        <v>7.7179</v>
      </c>
      <c r="E1646" t="n">
        <v>12.96</v>
      </c>
      <c r="F1646" t="n">
        <v>10.47</v>
      </c>
      <c r="G1646" t="n">
        <v>125.66</v>
      </c>
      <c r="H1646" t="n">
        <v>2.05</v>
      </c>
      <c r="I1646" t="n">
        <v>5</v>
      </c>
      <c r="J1646" t="n">
        <v>190.01</v>
      </c>
      <c r="K1646" t="n">
        <v>50.28</v>
      </c>
      <c r="L1646" t="n">
        <v>22</v>
      </c>
      <c r="M1646" t="n">
        <v>3</v>
      </c>
      <c r="N1646" t="n">
        <v>37.74</v>
      </c>
      <c r="O1646" t="n">
        <v>23669.2</v>
      </c>
      <c r="P1646" t="n">
        <v>117.55</v>
      </c>
      <c r="Q1646" t="n">
        <v>197.75</v>
      </c>
      <c r="R1646" t="n">
        <v>29.91</v>
      </c>
      <c r="S1646" t="n">
        <v>25.4</v>
      </c>
      <c r="T1646" t="n">
        <v>1424.71</v>
      </c>
      <c r="U1646" t="n">
        <v>0.85</v>
      </c>
      <c r="V1646" t="n">
        <v>0.89</v>
      </c>
      <c r="W1646" t="n">
        <v>2.95</v>
      </c>
      <c r="X1646" t="n">
        <v>0.08</v>
      </c>
      <c r="Y1646" t="n">
        <v>1</v>
      </c>
      <c r="Z1646" t="n">
        <v>10</v>
      </c>
    </row>
    <row r="1647">
      <c r="A1647" t="n">
        <v>85</v>
      </c>
      <c r="B1647" t="n">
        <v>80</v>
      </c>
      <c r="C1647" t="inlineStr">
        <is>
          <t xml:space="preserve">CONCLUIDO	</t>
        </is>
      </c>
      <c r="D1647" t="n">
        <v>7.7177</v>
      </c>
      <c r="E1647" t="n">
        <v>12.96</v>
      </c>
      <c r="F1647" t="n">
        <v>10.47</v>
      </c>
      <c r="G1647" t="n">
        <v>125.66</v>
      </c>
      <c r="H1647" t="n">
        <v>2.07</v>
      </c>
      <c r="I1647" t="n">
        <v>5</v>
      </c>
      <c r="J1647" t="n">
        <v>190.4</v>
      </c>
      <c r="K1647" t="n">
        <v>50.28</v>
      </c>
      <c r="L1647" t="n">
        <v>22.25</v>
      </c>
      <c r="M1647" t="n">
        <v>3</v>
      </c>
      <c r="N1647" t="n">
        <v>37.87</v>
      </c>
      <c r="O1647" t="n">
        <v>23716.33</v>
      </c>
      <c r="P1647" t="n">
        <v>117.7</v>
      </c>
      <c r="Q1647" t="n">
        <v>197.75</v>
      </c>
      <c r="R1647" t="n">
        <v>29.99</v>
      </c>
      <c r="S1647" t="n">
        <v>25.4</v>
      </c>
      <c r="T1647" t="n">
        <v>1466.05</v>
      </c>
      <c r="U1647" t="n">
        <v>0.85</v>
      </c>
      <c r="V1647" t="n">
        <v>0.89</v>
      </c>
      <c r="W1647" t="n">
        <v>2.95</v>
      </c>
      <c r="X1647" t="n">
        <v>0.08</v>
      </c>
      <c r="Y1647" t="n">
        <v>1</v>
      </c>
      <c r="Z1647" t="n">
        <v>10</v>
      </c>
    </row>
    <row r="1648">
      <c r="A1648" t="n">
        <v>86</v>
      </c>
      <c r="B1648" t="n">
        <v>80</v>
      </c>
      <c r="C1648" t="inlineStr">
        <is>
          <t xml:space="preserve">CONCLUIDO	</t>
        </is>
      </c>
      <c r="D1648" t="n">
        <v>7.723</v>
      </c>
      <c r="E1648" t="n">
        <v>12.95</v>
      </c>
      <c r="F1648" t="n">
        <v>10.46</v>
      </c>
      <c r="G1648" t="n">
        <v>125.55</v>
      </c>
      <c r="H1648" t="n">
        <v>2.09</v>
      </c>
      <c r="I1648" t="n">
        <v>5</v>
      </c>
      <c r="J1648" t="n">
        <v>190.78</v>
      </c>
      <c r="K1648" t="n">
        <v>50.28</v>
      </c>
      <c r="L1648" t="n">
        <v>22.5</v>
      </c>
      <c r="M1648" t="n">
        <v>3</v>
      </c>
      <c r="N1648" t="n">
        <v>38</v>
      </c>
      <c r="O1648" t="n">
        <v>23763.49</v>
      </c>
      <c r="P1648" t="n">
        <v>117.55</v>
      </c>
      <c r="Q1648" t="n">
        <v>197.75</v>
      </c>
      <c r="R1648" t="n">
        <v>29.67</v>
      </c>
      <c r="S1648" t="n">
        <v>25.4</v>
      </c>
      <c r="T1648" t="n">
        <v>1305.55</v>
      </c>
      <c r="U1648" t="n">
        <v>0.86</v>
      </c>
      <c r="V1648" t="n">
        <v>0.89</v>
      </c>
      <c r="W1648" t="n">
        <v>2.95</v>
      </c>
      <c r="X1648" t="n">
        <v>0.07000000000000001</v>
      </c>
      <c r="Y1648" t="n">
        <v>1</v>
      </c>
      <c r="Z1648" t="n">
        <v>10</v>
      </c>
    </row>
    <row r="1649">
      <c r="A1649" t="n">
        <v>87</v>
      </c>
      <c r="B1649" t="n">
        <v>80</v>
      </c>
      <c r="C1649" t="inlineStr">
        <is>
          <t xml:space="preserve">CONCLUIDO	</t>
        </is>
      </c>
      <c r="D1649" t="n">
        <v>7.7199</v>
      </c>
      <c r="E1649" t="n">
        <v>12.95</v>
      </c>
      <c r="F1649" t="n">
        <v>10.47</v>
      </c>
      <c r="G1649" t="n">
        <v>125.62</v>
      </c>
      <c r="H1649" t="n">
        <v>2.11</v>
      </c>
      <c r="I1649" t="n">
        <v>5</v>
      </c>
      <c r="J1649" t="n">
        <v>191.16</v>
      </c>
      <c r="K1649" t="n">
        <v>50.28</v>
      </c>
      <c r="L1649" t="n">
        <v>22.75</v>
      </c>
      <c r="M1649" t="n">
        <v>3</v>
      </c>
      <c r="N1649" t="n">
        <v>38.13</v>
      </c>
      <c r="O1649" t="n">
        <v>23810.71</v>
      </c>
      <c r="P1649" t="n">
        <v>117.64</v>
      </c>
      <c r="Q1649" t="n">
        <v>197.79</v>
      </c>
      <c r="R1649" t="n">
        <v>29.79</v>
      </c>
      <c r="S1649" t="n">
        <v>25.4</v>
      </c>
      <c r="T1649" t="n">
        <v>1367.72</v>
      </c>
      <c r="U1649" t="n">
        <v>0.85</v>
      </c>
      <c r="V1649" t="n">
        <v>0.89</v>
      </c>
      <c r="W1649" t="n">
        <v>2.95</v>
      </c>
      <c r="X1649" t="n">
        <v>0.08</v>
      </c>
      <c r="Y1649" t="n">
        <v>1</v>
      </c>
      <c r="Z1649" t="n">
        <v>10</v>
      </c>
    </row>
    <row r="1650">
      <c r="A1650" t="n">
        <v>88</v>
      </c>
      <c r="B1650" t="n">
        <v>80</v>
      </c>
      <c r="C1650" t="inlineStr">
        <is>
          <t xml:space="preserve">CONCLUIDO	</t>
        </is>
      </c>
      <c r="D1650" t="n">
        <v>7.7199</v>
      </c>
      <c r="E1650" t="n">
        <v>12.95</v>
      </c>
      <c r="F1650" t="n">
        <v>10.47</v>
      </c>
      <c r="G1650" t="n">
        <v>125.62</v>
      </c>
      <c r="H1650" t="n">
        <v>2.13</v>
      </c>
      <c r="I1650" t="n">
        <v>5</v>
      </c>
      <c r="J1650" t="n">
        <v>191.55</v>
      </c>
      <c r="K1650" t="n">
        <v>50.28</v>
      </c>
      <c r="L1650" t="n">
        <v>23</v>
      </c>
      <c r="M1650" t="n">
        <v>3</v>
      </c>
      <c r="N1650" t="n">
        <v>38.27</v>
      </c>
      <c r="O1650" t="n">
        <v>23857.96</v>
      </c>
      <c r="P1650" t="n">
        <v>117.64</v>
      </c>
      <c r="Q1650" t="n">
        <v>197.75</v>
      </c>
      <c r="R1650" t="n">
        <v>29.91</v>
      </c>
      <c r="S1650" t="n">
        <v>25.4</v>
      </c>
      <c r="T1650" t="n">
        <v>1424.14</v>
      </c>
      <c r="U1650" t="n">
        <v>0.85</v>
      </c>
      <c r="V1650" t="n">
        <v>0.89</v>
      </c>
      <c r="W1650" t="n">
        <v>2.94</v>
      </c>
      <c r="X1650" t="n">
        <v>0.08</v>
      </c>
      <c r="Y1650" t="n">
        <v>1</v>
      </c>
      <c r="Z1650" t="n">
        <v>10</v>
      </c>
    </row>
    <row r="1651">
      <c r="A1651" t="n">
        <v>89</v>
      </c>
      <c r="B1651" t="n">
        <v>80</v>
      </c>
      <c r="C1651" t="inlineStr">
        <is>
          <t xml:space="preserve">CONCLUIDO	</t>
        </is>
      </c>
      <c r="D1651" t="n">
        <v>7.72</v>
      </c>
      <c r="E1651" t="n">
        <v>12.95</v>
      </c>
      <c r="F1651" t="n">
        <v>10.47</v>
      </c>
      <c r="G1651" t="n">
        <v>125.61</v>
      </c>
      <c r="H1651" t="n">
        <v>2.15</v>
      </c>
      <c r="I1651" t="n">
        <v>5</v>
      </c>
      <c r="J1651" t="n">
        <v>191.93</v>
      </c>
      <c r="K1651" t="n">
        <v>50.28</v>
      </c>
      <c r="L1651" t="n">
        <v>23.25</v>
      </c>
      <c r="M1651" t="n">
        <v>3</v>
      </c>
      <c r="N1651" t="n">
        <v>38.4</v>
      </c>
      <c r="O1651" t="n">
        <v>23905.27</v>
      </c>
      <c r="P1651" t="n">
        <v>117.47</v>
      </c>
      <c r="Q1651" t="n">
        <v>197.75</v>
      </c>
      <c r="R1651" t="n">
        <v>29.89</v>
      </c>
      <c r="S1651" t="n">
        <v>25.4</v>
      </c>
      <c r="T1651" t="n">
        <v>1415.13</v>
      </c>
      <c r="U1651" t="n">
        <v>0.85</v>
      </c>
      <c r="V1651" t="n">
        <v>0.89</v>
      </c>
      <c r="W1651" t="n">
        <v>2.94</v>
      </c>
      <c r="X1651" t="n">
        <v>0.08</v>
      </c>
      <c r="Y1651" t="n">
        <v>1</v>
      </c>
      <c r="Z1651" t="n">
        <v>10</v>
      </c>
    </row>
    <row r="1652">
      <c r="A1652" t="n">
        <v>90</v>
      </c>
      <c r="B1652" t="n">
        <v>80</v>
      </c>
      <c r="C1652" t="inlineStr">
        <is>
          <t xml:space="preserve">CONCLUIDO	</t>
        </is>
      </c>
      <c r="D1652" t="n">
        <v>7.7187</v>
      </c>
      <c r="E1652" t="n">
        <v>12.96</v>
      </c>
      <c r="F1652" t="n">
        <v>10.47</v>
      </c>
      <c r="G1652" t="n">
        <v>125.64</v>
      </c>
      <c r="H1652" t="n">
        <v>2.17</v>
      </c>
      <c r="I1652" t="n">
        <v>5</v>
      </c>
      <c r="J1652" t="n">
        <v>192.31</v>
      </c>
      <c r="K1652" t="n">
        <v>50.28</v>
      </c>
      <c r="L1652" t="n">
        <v>23.5</v>
      </c>
      <c r="M1652" t="n">
        <v>3</v>
      </c>
      <c r="N1652" t="n">
        <v>38.53</v>
      </c>
      <c r="O1652" t="n">
        <v>23952.62</v>
      </c>
      <c r="P1652" t="n">
        <v>117.33</v>
      </c>
      <c r="Q1652" t="n">
        <v>197.75</v>
      </c>
      <c r="R1652" t="n">
        <v>29.85</v>
      </c>
      <c r="S1652" t="n">
        <v>25.4</v>
      </c>
      <c r="T1652" t="n">
        <v>1397.57</v>
      </c>
      <c r="U1652" t="n">
        <v>0.85</v>
      </c>
      <c r="V1652" t="n">
        <v>0.89</v>
      </c>
      <c r="W1652" t="n">
        <v>2.95</v>
      </c>
      <c r="X1652" t="n">
        <v>0.08</v>
      </c>
      <c r="Y1652" t="n">
        <v>1</v>
      </c>
      <c r="Z1652" t="n">
        <v>10</v>
      </c>
    </row>
    <row r="1653">
      <c r="A1653" t="n">
        <v>91</v>
      </c>
      <c r="B1653" t="n">
        <v>80</v>
      </c>
      <c r="C1653" t="inlineStr">
        <is>
          <t xml:space="preserve">CONCLUIDO	</t>
        </is>
      </c>
      <c r="D1653" t="n">
        <v>7.7207</v>
      </c>
      <c r="E1653" t="n">
        <v>12.95</v>
      </c>
      <c r="F1653" t="n">
        <v>10.47</v>
      </c>
      <c r="G1653" t="n">
        <v>125.6</v>
      </c>
      <c r="H1653" t="n">
        <v>2.19</v>
      </c>
      <c r="I1653" t="n">
        <v>5</v>
      </c>
      <c r="J1653" t="n">
        <v>192.7</v>
      </c>
      <c r="K1653" t="n">
        <v>50.28</v>
      </c>
      <c r="L1653" t="n">
        <v>23.75</v>
      </c>
      <c r="M1653" t="n">
        <v>3</v>
      </c>
      <c r="N1653" t="n">
        <v>38.67</v>
      </c>
      <c r="O1653" t="n">
        <v>24000.01</v>
      </c>
      <c r="P1653" t="n">
        <v>117.23</v>
      </c>
      <c r="Q1653" t="n">
        <v>197.78</v>
      </c>
      <c r="R1653" t="n">
        <v>29.82</v>
      </c>
      <c r="S1653" t="n">
        <v>25.4</v>
      </c>
      <c r="T1653" t="n">
        <v>1378.95</v>
      </c>
      <c r="U1653" t="n">
        <v>0.85</v>
      </c>
      <c r="V1653" t="n">
        <v>0.89</v>
      </c>
      <c r="W1653" t="n">
        <v>2.94</v>
      </c>
      <c r="X1653" t="n">
        <v>0.08</v>
      </c>
      <c r="Y1653" t="n">
        <v>1</v>
      </c>
      <c r="Z1653" t="n">
        <v>10</v>
      </c>
    </row>
    <row r="1654">
      <c r="A1654" t="n">
        <v>92</v>
      </c>
      <c r="B1654" t="n">
        <v>80</v>
      </c>
      <c r="C1654" t="inlineStr">
        <is>
          <t xml:space="preserve">CONCLUIDO	</t>
        </is>
      </c>
      <c r="D1654" t="n">
        <v>7.7218</v>
      </c>
      <c r="E1654" t="n">
        <v>12.95</v>
      </c>
      <c r="F1654" t="n">
        <v>10.46</v>
      </c>
      <c r="G1654" t="n">
        <v>125.58</v>
      </c>
      <c r="H1654" t="n">
        <v>2.21</v>
      </c>
      <c r="I1654" t="n">
        <v>5</v>
      </c>
      <c r="J1654" t="n">
        <v>193.08</v>
      </c>
      <c r="K1654" t="n">
        <v>50.28</v>
      </c>
      <c r="L1654" t="n">
        <v>24</v>
      </c>
      <c r="M1654" t="n">
        <v>3</v>
      </c>
      <c r="N1654" t="n">
        <v>38.8</v>
      </c>
      <c r="O1654" t="n">
        <v>24047.45</v>
      </c>
      <c r="P1654" t="n">
        <v>116.93</v>
      </c>
      <c r="Q1654" t="n">
        <v>197.75</v>
      </c>
      <c r="R1654" t="n">
        <v>29.74</v>
      </c>
      <c r="S1654" t="n">
        <v>25.4</v>
      </c>
      <c r="T1654" t="n">
        <v>1338.69</v>
      </c>
      <c r="U1654" t="n">
        <v>0.85</v>
      </c>
      <c r="V1654" t="n">
        <v>0.89</v>
      </c>
      <c r="W1654" t="n">
        <v>2.95</v>
      </c>
      <c r="X1654" t="n">
        <v>0.07000000000000001</v>
      </c>
      <c r="Y1654" t="n">
        <v>1</v>
      </c>
      <c r="Z1654" t="n">
        <v>10</v>
      </c>
    </row>
    <row r="1655">
      <c r="A1655" t="n">
        <v>93</v>
      </c>
      <c r="B1655" t="n">
        <v>80</v>
      </c>
      <c r="C1655" t="inlineStr">
        <is>
          <t xml:space="preserve">CONCLUIDO	</t>
        </is>
      </c>
      <c r="D1655" t="n">
        <v>7.722</v>
      </c>
      <c r="E1655" t="n">
        <v>12.95</v>
      </c>
      <c r="F1655" t="n">
        <v>10.46</v>
      </c>
      <c r="G1655" t="n">
        <v>125.57</v>
      </c>
      <c r="H1655" t="n">
        <v>2.22</v>
      </c>
      <c r="I1655" t="n">
        <v>5</v>
      </c>
      <c r="J1655" t="n">
        <v>193.47</v>
      </c>
      <c r="K1655" t="n">
        <v>50.28</v>
      </c>
      <c r="L1655" t="n">
        <v>24.25</v>
      </c>
      <c r="M1655" t="n">
        <v>3</v>
      </c>
      <c r="N1655" t="n">
        <v>38.94</v>
      </c>
      <c r="O1655" t="n">
        <v>24094.93</v>
      </c>
      <c r="P1655" t="n">
        <v>116.72</v>
      </c>
      <c r="Q1655" t="n">
        <v>197.76</v>
      </c>
      <c r="R1655" t="n">
        <v>29.63</v>
      </c>
      <c r="S1655" t="n">
        <v>25.4</v>
      </c>
      <c r="T1655" t="n">
        <v>1286.31</v>
      </c>
      <c r="U1655" t="n">
        <v>0.86</v>
      </c>
      <c r="V1655" t="n">
        <v>0.89</v>
      </c>
      <c r="W1655" t="n">
        <v>2.95</v>
      </c>
      <c r="X1655" t="n">
        <v>0.07000000000000001</v>
      </c>
      <c r="Y1655" t="n">
        <v>1</v>
      </c>
      <c r="Z1655" t="n">
        <v>10</v>
      </c>
    </row>
    <row r="1656">
      <c r="A1656" t="n">
        <v>94</v>
      </c>
      <c r="B1656" t="n">
        <v>80</v>
      </c>
      <c r="C1656" t="inlineStr">
        <is>
          <t xml:space="preserve">CONCLUIDO	</t>
        </is>
      </c>
      <c r="D1656" t="n">
        <v>7.7237</v>
      </c>
      <c r="E1656" t="n">
        <v>12.95</v>
      </c>
      <c r="F1656" t="n">
        <v>10.46</v>
      </c>
      <c r="G1656" t="n">
        <v>125.54</v>
      </c>
      <c r="H1656" t="n">
        <v>2.24</v>
      </c>
      <c r="I1656" t="n">
        <v>5</v>
      </c>
      <c r="J1656" t="n">
        <v>193.85</v>
      </c>
      <c r="K1656" t="n">
        <v>50.28</v>
      </c>
      <c r="L1656" t="n">
        <v>24.5</v>
      </c>
      <c r="M1656" t="n">
        <v>3</v>
      </c>
      <c r="N1656" t="n">
        <v>39.07</v>
      </c>
      <c r="O1656" t="n">
        <v>24142.46</v>
      </c>
      <c r="P1656" t="n">
        <v>116.36</v>
      </c>
      <c r="Q1656" t="n">
        <v>197.79</v>
      </c>
      <c r="R1656" t="n">
        <v>29.63</v>
      </c>
      <c r="S1656" t="n">
        <v>25.4</v>
      </c>
      <c r="T1656" t="n">
        <v>1284.21</v>
      </c>
      <c r="U1656" t="n">
        <v>0.86</v>
      </c>
      <c r="V1656" t="n">
        <v>0.89</v>
      </c>
      <c r="W1656" t="n">
        <v>2.95</v>
      </c>
      <c r="X1656" t="n">
        <v>0.07000000000000001</v>
      </c>
      <c r="Y1656" t="n">
        <v>1</v>
      </c>
      <c r="Z1656" t="n">
        <v>10</v>
      </c>
    </row>
    <row r="1657">
      <c r="A1657" t="n">
        <v>95</v>
      </c>
      <c r="B1657" t="n">
        <v>80</v>
      </c>
      <c r="C1657" t="inlineStr">
        <is>
          <t xml:space="preserve">CONCLUIDO	</t>
        </is>
      </c>
      <c r="D1657" t="n">
        <v>7.7245</v>
      </c>
      <c r="E1657" t="n">
        <v>12.95</v>
      </c>
      <c r="F1657" t="n">
        <v>10.46</v>
      </c>
      <c r="G1657" t="n">
        <v>125.52</v>
      </c>
      <c r="H1657" t="n">
        <v>2.26</v>
      </c>
      <c r="I1657" t="n">
        <v>5</v>
      </c>
      <c r="J1657" t="n">
        <v>194.24</v>
      </c>
      <c r="K1657" t="n">
        <v>50.28</v>
      </c>
      <c r="L1657" t="n">
        <v>24.75</v>
      </c>
      <c r="M1657" t="n">
        <v>3</v>
      </c>
      <c r="N1657" t="n">
        <v>39.21</v>
      </c>
      <c r="O1657" t="n">
        <v>24190.04</v>
      </c>
      <c r="P1657" t="n">
        <v>116.13</v>
      </c>
      <c r="Q1657" t="n">
        <v>197.75</v>
      </c>
      <c r="R1657" t="n">
        <v>29.62</v>
      </c>
      <c r="S1657" t="n">
        <v>25.4</v>
      </c>
      <c r="T1657" t="n">
        <v>1279</v>
      </c>
      <c r="U1657" t="n">
        <v>0.86</v>
      </c>
      <c r="V1657" t="n">
        <v>0.89</v>
      </c>
      <c r="W1657" t="n">
        <v>2.94</v>
      </c>
      <c r="X1657" t="n">
        <v>0.07000000000000001</v>
      </c>
      <c r="Y1657" t="n">
        <v>1</v>
      </c>
      <c r="Z1657" t="n">
        <v>10</v>
      </c>
    </row>
    <row r="1658">
      <c r="A1658" t="n">
        <v>96</v>
      </c>
      <c r="B1658" t="n">
        <v>80</v>
      </c>
      <c r="C1658" t="inlineStr">
        <is>
          <t xml:space="preserve">CONCLUIDO	</t>
        </is>
      </c>
      <c r="D1658" t="n">
        <v>7.722</v>
      </c>
      <c r="E1658" t="n">
        <v>12.95</v>
      </c>
      <c r="F1658" t="n">
        <v>10.46</v>
      </c>
      <c r="G1658" t="n">
        <v>125.57</v>
      </c>
      <c r="H1658" t="n">
        <v>2.28</v>
      </c>
      <c r="I1658" t="n">
        <v>5</v>
      </c>
      <c r="J1658" t="n">
        <v>194.62</v>
      </c>
      <c r="K1658" t="n">
        <v>50.28</v>
      </c>
      <c r="L1658" t="n">
        <v>25</v>
      </c>
      <c r="M1658" t="n">
        <v>3</v>
      </c>
      <c r="N1658" t="n">
        <v>39.34</v>
      </c>
      <c r="O1658" t="n">
        <v>24237.67</v>
      </c>
      <c r="P1658" t="n">
        <v>115.88</v>
      </c>
      <c r="Q1658" t="n">
        <v>197.75</v>
      </c>
      <c r="R1658" t="n">
        <v>29.6</v>
      </c>
      <c r="S1658" t="n">
        <v>25.4</v>
      </c>
      <c r="T1658" t="n">
        <v>1269.07</v>
      </c>
      <c r="U1658" t="n">
        <v>0.86</v>
      </c>
      <c r="V1658" t="n">
        <v>0.89</v>
      </c>
      <c r="W1658" t="n">
        <v>2.95</v>
      </c>
      <c r="X1658" t="n">
        <v>0.07000000000000001</v>
      </c>
      <c r="Y1658" t="n">
        <v>1</v>
      </c>
      <c r="Z1658" t="n">
        <v>10</v>
      </c>
    </row>
    <row r="1659">
      <c r="A1659" t="n">
        <v>97</v>
      </c>
      <c r="B1659" t="n">
        <v>80</v>
      </c>
      <c r="C1659" t="inlineStr">
        <is>
          <t xml:space="preserve">CONCLUIDO	</t>
        </is>
      </c>
      <c r="D1659" t="n">
        <v>7.7238</v>
      </c>
      <c r="E1659" t="n">
        <v>12.95</v>
      </c>
      <c r="F1659" t="n">
        <v>10.46</v>
      </c>
      <c r="G1659" t="n">
        <v>125.54</v>
      </c>
      <c r="H1659" t="n">
        <v>2.3</v>
      </c>
      <c r="I1659" t="n">
        <v>5</v>
      </c>
      <c r="J1659" t="n">
        <v>195.01</v>
      </c>
      <c r="K1659" t="n">
        <v>50.28</v>
      </c>
      <c r="L1659" t="n">
        <v>25.25</v>
      </c>
      <c r="M1659" t="n">
        <v>3</v>
      </c>
      <c r="N1659" t="n">
        <v>39.48</v>
      </c>
      <c r="O1659" t="n">
        <v>24285.33</v>
      </c>
      <c r="P1659" t="n">
        <v>115.25</v>
      </c>
      <c r="Q1659" t="n">
        <v>197.75</v>
      </c>
      <c r="R1659" t="n">
        <v>29.61</v>
      </c>
      <c r="S1659" t="n">
        <v>25.4</v>
      </c>
      <c r="T1659" t="n">
        <v>1275.01</v>
      </c>
      <c r="U1659" t="n">
        <v>0.86</v>
      </c>
      <c r="V1659" t="n">
        <v>0.89</v>
      </c>
      <c r="W1659" t="n">
        <v>2.95</v>
      </c>
      <c r="X1659" t="n">
        <v>0.07000000000000001</v>
      </c>
      <c r="Y1659" t="n">
        <v>1</v>
      </c>
      <c r="Z1659" t="n">
        <v>10</v>
      </c>
    </row>
    <row r="1660">
      <c r="A1660" t="n">
        <v>98</v>
      </c>
      <c r="B1660" t="n">
        <v>80</v>
      </c>
      <c r="C1660" t="inlineStr">
        <is>
          <t xml:space="preserve">CONCLUIDO	</t>
        </is>
      </c>
      <c r="D1660" t="n">
        <v>7.7223</v>
      </c>
      <c r="E1660" t="n">
        <v>12.95</v>
      </c>
      <c r="F1660" t="n">
        <v>10.46</v>
      </c>
      <c r="G1660" t="n">
        <v>125.57</v>
      </c>
      <c r="H1660" t="n">
        <v>2.32</v>
      </c>
      <c r="I1660" t="n">
        <v>5</v>
      </c>
      <c r="J1660" t="n">
        <v>195.4</v>
      </c>
      <c r="K1660" t="n">
        <v>50.28</v>
      </c>
      <c r="L1660" t="n">
        <v>25.5</v>
      </c>
      <c r="M1660" t="n">
        <v>3</v>
      </c>
      <c r="N1660" t="n">
        <v>39.62</v>
      </c>
      <c r="O1660" t="n">
        <v>24333.05</v>
      </c>
      <c r="P1660" t="n">
        <v>114.79</v>
      </c>
      <c r="Q1660" t="n">
        <v>197.75</v>
      </c>
      <c r="R1660" t="n">
        <v>29.64</v>
      </c>
      <c r="S1660" t="n">
        <v>25.4</v>
      </c>
      <c r="T1660" t="n">
        <v>1292.42</v>
      </c>
      <c r="U1660" t="n">
        <v>0.86</v>
      </c>
      <c r="V1660" t="n">
        <v>0.89</v>
      </c>
      <c r="W1660" t="n">
        <v>2.95</v>
      </c>
      <c r="X1660" t="n">
        <v>0.07000000000000001</v>
      </c>
      <c r="Y1660" t="n">
        <v>1</v>
      </c>
      <c r="Z1660" t="n">
        <v>10</v>
      </c>
    </row>
    <row r="1661">
      <c r="A1661" t="n">
        <v>99</v>
      </c>
      <c r="B1661" t="n">
        <v>80</v>
      </c>
      <c r="C1661" t="inlineStr">
        <is>
          <t xml:space="preserve">CONCLUIDO	</t>
        </is>
      </c>
      <c r="D1661" t="n">
        <v>7.7195</v>
      </c>
      <c r="E1661" t="n">
        <v>12.95</v>
      </c>
      <c r="F1661" t="n">
        <v>10.47</v>
      </c>
      <c r="G1661" t="n">
        <v>125.62</v>
      </c>
      <c r="H1661" t="n">
        <v>2.33</v>
      </c>
      <c r="I1661" t="n">
        <v>5</v>
      </c>
      <c r="J1661" t="n">
        <v>195.78</v>
      </c>
      <c r="K1661" t="n">
        <v>50.28</v>
      </c>
      <c r="L1661" t="n">
        <v>25.75</v>
      </c>
      <c r="M1661" t="n">
        <v>3</v>
      </c>
      <c r="N1661" t="n">
        <v>39.75</v>
      </c>
      <c r="O1661" t="n">
        <v>24380.81</v>
      </c>
      <c r="P1661" t="n">
        <v>114.7</v>
      </c>
      <c r="Q1661" t="n">
        <v>197.78</v>
      </c>
      <c r="R1661" t="n">
        <v>29.8</v>
      </c>
      <c r="S1661" t="n">
        <v>25.4</v>
      </c>
      <c r="T1661" t="n">
        <v>1369.64</v>
      </c>
      <c r="U1661" t="n">
        <v>0.85</v>
      </c>
      <c r="V1661" t="n">
        <v>0.89</v>
      </c>
      <c r="W1661" t="n">
        <v>2.95</v>
      </c>
      <c r="X1661" t="n">
        <v>0.08</v>
      </c>
      <c r="Y1661" t="n">
        <v>1</v>
      </c>
      <c r="Z1661" t="n">
        <v>10</v>
      </c>
    </row>
    <row r="1662">
      <c r="A1662" t="n">
        <v>100</v>
      </c>
      <c r="B1662" t="n">
        <v>80</v>
      </c>
      <c r="C1662" t="inlineStr">
        <is>
          <t xml:space="preserve">CONCLUIDO	</t>
        </is>
      </c>
      <c r="D1662" t="n">
        <v>7.7175</v>
      </c>
      <c r="E1662" t="n">
        <v>12.96</v>
      </c>
      <c r="F1662" t="n">
        <v>10.47</v>
      </c>
      <c r="G1662" t="n">
        <v>125.66</v>
      </c>
      <c r="H1662" t="n">
        <v>2.35</v>
      </c>
      <c r="I1662" t="n">
        <v>5</v>
      </c>
      <c r="J1662" t="n">
        <v>196.17</v>
      </c>
      <c r="K1662" t="n">
        <v>50.28</v>
      </c>
      <c r="L1662" t="n">
        <v>26</v>
      </c>
      <c r="M1662" t="n">
        <v>3</v>
      </c>
      <c r="N1662" t="n">
        <v>39.89</v>
      </c>
      <c r="O1662" t="n">
        <v>24428.62</v>
      </c>
      <c r="P1662" t="n">
        <v>114.49</v>
      </c>
      <c r="Q1662" t="n">
        <v>197.77</v>
      </c>
      <c r="R1662" t="n">
        <v>29.87</v>
      </c>
      <c r="S1662" t="n">
        <v>25.4</v>
      </c>
      <c r="T1662" t="n">
        <v>1404.9</v>
      </c>
      <c r="U1662" t="n">
        <v>0.85</v>
      </c>
      <c r="V1662" t="n">
        <v>0.89</v>
      </c>
      <c r="W1662" t="n">
        <v>2.95</v>
      </c>
      <c r="X1662" t="n">
        <v>0.08</v>
      </c>
      <c r="Y1662" t="n">
        <v>1</v>
      </c>
      <c r="Z1662" t="n">
        <v>10</v>
      </c>
    </row>
    <row r="1663">
      <c r="A1663" t="n">
        <v>101</v>
      </c>
      <c r="B1663" t="n">
        <v>80</v>
      </c>
      <c r="C1663" t="inlineStr">
        <is>
          <t xml:space="preserve">CONCLUIDO	</t>
        </is>
      </c>
      <c r="D1663" t="n">
        <v>7.7189</v>
      </c>
      <c r="E1663" t="n">
        <v>12.96</v>
      </c>
      <c r="F1663" t="n">
        <v>10.47</v>
      </c>
      <c r="G1663" t="n">
        <v>125.64</v>
      </c>
      <c r="H1663" t="n">
        <v>2.37</v>
      </c>
      <c r="I1663" t="n">
        <v>5</v>
      </c>
      <c r="J1663" t="n">
        <v>196.56</v>
      </c>
      <c r="K1663" t="n">
        <v>50.28</v>
      </c>
      <c r="L1663" t="n">
        <v>26.25</v>
      </c>
      <c r="M1663" t="n">
        <v>3</v>
      </c>
      <c r="N1663" t="n">
        <v>40.03</v>
      </c>
      <c r="O1663" t="n">
        <v>24476.48</v>
      </c>
      <c r="P1663" t="n">
        <v>114.08</v>
      </c>
      <c r="Q1663" t="n">
        <v>197.78</v>
      </c>
      <c r="R1663" t="n">
        <v>29.82</v>
      </c>
      <c r="S1663" t="n">
        <v>25.4</v>
      </c>
      <c r="T1663" t="n">
        <v>1378.77</v>
      </c>
      <c r="U1663" t="n">
        <v>0.85</v>
      </c>
      <c r="V1663" t="n">
        <v>0.89</v>
      </c>
      <c r="W1663" t="n">
        <v>2.95</v>
      </c>
      <c r="X1663" t="n">
        <v>0.08</v>
      </c>
      <c r="Y1663" t="n">
        <v>1</v>
      </c>
      <c r="Z1663" t="n">
        <v>10</v>
      </c>
    </row>
    <row r="1664">
      <c r="A1664" t="n">
        <v>102</v>
      </c>
      <c r="B1664" t="n">
        <v>80</v>
      </c>
      <c r="C1664" t="inlineStr">
        <is>
          <t xml:space="preserve">CONCLUIDO	</t>
        </is>
      </c>
      <c r="D1664" t="n">
        <v>7.721</v>
      </c>
      <c r="E1664" t="n">
        <v>12.95</v>
      </c>
      <c r="F1664" t="n">
        <v>10.47</v>
      </c>
      <c r="G1664" t="n">
        <v>125.59</v>
      </c>
      <c r="H1664" t="n">
        <v>2.39</v>
      </c>
      <c r="I1664" t="n">
        <v>5</v>
      </c>
      <c r="J1664" t="n">
        <v>196.95</v>
      </c>
      <c r="K1664" t="n">
        <v>50.28</v>
      </c>
      <c r="L1664" t="n">
        <v>26.5</v>
      </c>
      <c r="M1664" t="n">
        <v>3</v>
      </c>
      <c r="N1664" t="n">
        <v>40.17</v>
      </c>
      <c r="O1664" t="n">
        <v>24524.38</v>
      </c>
      <c r="P1664" t="n">
        <v>113.55</v>
      </c>
      <c r="Q1664" t="n">
        <v>197.78</v>
      </c>
      <c r="R1664" t="n">
        <v>29.79</v>
      </c>
      <c r="S1664" t="n">
        <v>25.4</v>
      </c>
      <c r="T1664" t="n">
        <v>1363.96</v>
      </c>
      <c r="U1664" t="n">
        <v>0.85</v>
      </c>
      <c r="V1664" t="n">
        <v>0.89</v>
      </c>
      <c r="W1664" t="n">
        <v>2.95</v>
      </c>
      <c r="X1664" t="n">
        <v>0.08</v>
      </c>
      <c r="Y1664" t="n">
        <v>1</v>
      </c>
      <c r="Z1664" t="n">
        <v>10</v>
      </c>
    </row>
    <row r="1665">
      <c r="A1665" t="n">
        <v>103</v>
      </c>
      <c r="B1665" t="n">
        <v>80</v>
      </c>
      <c r="C1665" t="inlineStr">
        <is>
          <t xml:space="preserve">CONCLUIDO	</t>
        </is>
      </c>
      <c r="D1665" t="n">
        <v>7.7215</v>
      </c>
      <c r="E1665" t="n">
        <v>12.95</v>
      </c>
      <c r="F1665" t="n">
        <v>10.47</v>
      </c>
      <c r="G1665" t="n">
        <v>125.58</v>
      </c>
      <c r="H1665" t="n">
        <v>2.41</v>
      </c>
      <c r="I1665" t="n">
        <v>5</v>
      </c>
      <c r="J1665" t="n">
        <v>197.34</v>
      </c>
      <c r="K1665" t="n">
        <v>50.28</v>
      </c>
      <c r="L1665" t="n">
        <v>26.75</v>
      </c>
      <c r="M1665" t="n">
        <v>3</v>
      </c>
      <c r="N1665" t="n">
        <v>40.31</v>
      </c>
      <c r="O1665" t="n">
        <v>24572.33</v>
      </c>
      <c r="P1665" t="n">
        <v>113.35</v>
      </c>
      <c r="Q1665" t="n">
        <v>197.77</v>
      </c>
      <c r="R1665" t="n">
        <v>29.72</v>
      </c>
      <c r="S1665" t="n">
        <v>25.4</v>
      </c>
      <c r="T1665" t="n">
        <v>1330.94</v>
      </c>
      <c r="U1665" t="n">
        <v>0.85</v>
      </c>
      <c r="V1665" t="n">
        <v>0.89</v>
      </c>
      <c r="W1665" t="n">
        <v>2.95</v>
      </c>
      <c r="X1665" t="n">
        <v>0.08</v>
      </c>
      <c r="Y1665" t="n">
        <v>1</v>
      </c>
      <c r="Z1665" t="n">
        <v>10</v>
      </c>
    </row>
    <row r="1666">
      <c r="A1666" t="n">
        <v>104</v>
      </c>
      <c r="B1666" t="n">
        <v>80</v>
      </c>
      <c r="C1666" t="inlineStr">
        <is>
          <t xml:space="preserve">CONCLUIDO	</t>
        </is>
      </c>
      <c r="D1666" t="n">
        <v>7.7544</v>
      </c>
      <c r="E1666" t="n">
        <v>12.9</v>
      </c>
      <c r="F1666" t="n">
        <v>10.44</v>
      </c>
      <c r="G1666" t="n">
        <v>156.64</v>
      </c>
      <c r="H1666" t="n">
        <v>2.42</v>
      </c>
      <c r="I1666" t="n">
        <v>4</v>
      </c>
      <c r="J1666" t="n">
        <v>197.73</v>
      </c>
      <c r="K1666" t="n">
        <v>50.28</v>
      </c>
      <c r="L1666" t="n">
        <v>27</v>
      </c>
      <c r="M1666" t="n">
        <v>2</v>
      </c>
      <c r="N1666" t="n">
        <v>40.45</v>
      </c>
      <c r="O1666" t="n">
        <v>24620.33</v>
      </c>
      <c r="P1666" t="n">
        <v>112.82</v>
      </c>
      <c r="Q1666" t="n">
        <v>197.75</v>
      </c>
      <c r="R1666" t="n">
        <v>29</v>
      </c>
      <c r="S1666" t="n">
        <v>25.4</v>
      </c>
      <c r="T1666" t="n">
        <v>975.1900000000001</v>
      </c>
      <c r="U1666" t="n">
        <v>0.88</v>
      </c>
      <c r="V1666" t="n">
        <v>0.89</v>
      </c>
      <c r="W1666" t="n">
        <v>2.94</v>
      </c>
      <c r="X1666" t="n">
        <v>0.05</v>
      </c>
      <c r="Y1666" t="n">
        <v>1</v>
      </c>
      <c r="Z1666" t="n">
        <v>10</v>
      </c>
    </row>
    <row r="1667">
      <c r="A1667" t="n">
        <v>105</v>
      </c>
      <c r="B1667" t="n">
        <v>80</v>
      </c>
      <c r="C1667" t="inlineStr">
        <is>
          <t xml:space="preserve">CONCLUIDO	</t>
        </is>
      </c>
      <c r="D1667" t="n">
        <v>7.7559</v>
      </c>
      <c r="E1667" t="n">
        <v>12.89</v>
      </c>
      <c r="F1667" t="n">
        <v>10.44</v>
      </c>
      <c r="G1667" t="n">
        <v>156.6</v>
      </c>
      <c r="H1667" t="n">
        <v>2.44</v>
      </c>
      <c r="I1667" t="n">
        <v>4</v>
      </c>
      <c r="J1667" t="n">
        <v>198.12</v>
      </c>
      <c r="K1667" t="n">
        <v>50.28</v>
      </c>
      <c r="L1667" t="n">
        <v>27.25</v>
      </c>
      <c r="M1667" t="n">
        <v>2</v>
      </c>
      <c r="N1667" t="n">
        <v>40.59</v>
      </c>
      <c r="O1667" t="n">
        <v>24668.37</v>
      </c>
      <c r="P1667" t="n">
        <v>113.03</v>
      </c>
      <c r="Q1667" t="n">
        <v>197.75</v>
      </c>
      <c r="R1667" t="n">
        <v>28.92</v>
      </c>
      <c r="S1667" t="n">
        <v>25.4</v>
      </c>
      <c r="T1667" t="n">
        <v>934.11</v>
      </c>
      <c r="U1667" t="n">
        <v>0.88</v>
      </c>
      <c r="V1667" t="n">
        <v>0.89</v>
      </c>
      <c r="W1667" t="n">
        <v>2.94</v>
      </c>
      <c r="X1667" t="n">
        <v>0.05</v>
      </c>
      <c r="Y1667" t="n">
        <v>1</v>
      </c>
      <c r="Z1667" t="n">
        <v>10</v>
      </c>
    </row>
    <row r="1668">
      <c r="A1668" t="n">
        <v>106</v>
      </c>
      <c r="B1668" t="n">
        <v>80</v>
      </c>
      <c r="C1668" t="inlineStr">
        <is>
          <t xml:space="preserve">CONCLUIDO	</t>
        </is>
      </c>
      <c r="D1668" t="n">
        <v>7.7543</v>
      </c>
      <c r="E1668" t="n">
        <v>12.9</v>
      </c>
      <c r="F1668" t="n">
        <v>10.44</v>
      </c>
      <c r="G1668" t="n">
        <v>156.64</v>
      </c>
      <c r="H1668" t="n">
        <v>2.46</v>
      </c>
      <c r="I1668" t="n">
        <v>4</v>
      </c>
      <c r="J1668" t="n">
        <v>198.51</v>
      </c>
      <c r="K1668" t="n">
        <v>50.28</v>
      </c>
      <c r="L1668" t="n">
        <v>27.5</v>
      </c>
      <c r="M1668" t="n">
        <v>2</v>
      </c>
      <c r="N1668" t="n">
        <v>40.73</v>
      </c>
      <c r="O1668" t="n">
        <v>24716.47</v>
      </c>
      <c r="P1668" t="n">
        <v>113.2</v>
      </c>
      <c r="Q1668" t="n">
        <v>197.78</v>
      </c>
      <c r="R1668" t="n">
        <v>29.04</v>
      </c>
      <c r="S1668" t="n">
        <v>25.4</v>
      </c>
      <c r="T1668" t="n">
        <v>997.36</v>
      </c>
      <c r="U1668" t="n">
        <v>0.87</v>
      </c>
      <c r="V1668" t="n">
        <v>0.89</v>
      </c>
      <c r="W1668" t="n">
        <v>2.94</v>
      </c>
      <c r="X1668" t="n">
        <v>0.05</v>
      </c>
      <c r="Y1668" t="n">
        <v>1</v>
      </c>
      <c r="Z1668" t="n">
        <v>10</v>
      </c>
    </row>
    <row r="1669">
      <c r="A1669" t="n">
        <v>107</v>
      </c>
      <c r="B1669" t="n">
        <v>80</v>
      </c>
      <c r="C1669" t="inlineStr">
        <is>
          <t xml:space="preserve">CONCLUIDO	</t>
        </is>
      </c>
      <c r="D1669" t="n">
        <v>7.7551</v>
      </c>
      <c r="E1669" t="n">
        <v>12.89</v>
      </c>
      <c r="F1669" t="n">
        <v>10.44</v>
      </c>
      <c r="G1669" t="n">
        <v>156.62</v>
      </c>
      <c r="H1669" t="n">
        <v>2.48</v>
      </c>
      <c r="I1669" t="n">
        <v>4</v>
      </c>
      <c r="J1669" t="n">
        <v>198.9</v>
      </c>
      <c r="K1669" t="n">
        <v>50.28</v>
      </c>
      <c r="L1669" t="n">
        <v>27.75</v>
      </c>
      <c r="M1669" t="n">
        <v>2</v>
      </c>
      <c r="N1669" t="n">
        <v>40.87</v>
      </c>
      <c r="O1669" t="n">
        <v>24764.61</v>
      </c>
      <c r="P1669" t="n">
        <v>113.31</v>
      </c>
      <c r="Q1669" t="n">
        <v>197.75</v>
      </c>
      <c r="R1669" t="n">
        <v>29.02</v>
      </c>
      <c r="S1669" t="n">
        <v>25.4</v>
      </c>
      <c r="T1669" t="n">
        <v>985.27</v>
      </c>
      <c r="U1669" t="n">
        <v>0.88</v>
      </c>
      <c r="V1669" t="n">
        <v>0.89</v>
      </c>
      <c r="W1669" t="n">
        <v>2.94</v>
      </c>
      <c r="X1669" t="n">
        <v>0.05</v>
      </c>
      <c r="Y1669" t="n">
        <v>1</v>
      </c>
      <c r="Z1669" t="n">
        <v>10</v>
      </c>
    </row>
    <row r="1670">
      <c r="A1670" t="n">
        <v>108</v>
      </c>
      <c r="B1670" t="n">
        <v>80</v>
      </c>
      <c r="C1670" t="inlineStr">
        <is>
          <t xml:space="preserve">CONCLUIDO	</t>
        </is>
      </c>
      <c r="D1670" t="n">
        <v>7.7533</v>
      </c>
      <c r="E1670" t="n">
        <v>12.9</v>
      </c>
      <c r="F1670" t="n">
        <v>10.44</v>
      </c>
      <c r="G1670" t="n">
        <v>156.67</v>
      </c>
      <c r="H1670" t="n">
        <v>2.49</v>
      </c>
      <c r="I1670" t="n">
        <v>4</v>
      </c>
      <c r="J1670" t="n">
        <v>199.29</v>
      </c>
      <c r="K1670" t="n">
        <v>50.28</v>
      </c>
      <c r="L1670" t="n">
        <v>28</v>
      </c>
      <c r="M1670" t="n">
        <v>2</v>
      </c>
      <c r="N1670" t="n">
        <v>41.01</v>
      </c>
      <c r="O1670" t="n">
        <v>24812.8</v>
      </c>
      <c r="P1670" t="n">
        <v>113.53</v>
      </c>
      <c r="Q1670" t="n">
        <v>197.75</v>
      </c>
      <c r="R1670" t="n">
        <v>29.08</v>
      </c>
      <c r="S1670" t="n">
        <v>25.4</v>
      </c>
      <c r="T1670" t="n">
        <v>1014.19</v>
      </c>
      <c r="U1670" t="n">
        <v>0.87</v>
      </c>
      <c r="V1670" t="n">
        <v>0.89</v>
      </c>
      <c r="W1670" t="n">
        <v>2.94</v>
      </c>
      <c r="X1670" t="n">
        <v>0.05</v>
      </c>
      <c r="Y1670" t="n">
        <v>1</v>
      </c>
      <c r="Z1670" t="n">
        <v>10</v>
      </c>
    </row>
    <row r="1671">
      <c r="A1671" t="n">
        <v>109</v>
      </c>
      <c r="B1671" t="n">
        <v>80</v>
      </c>
      <c r="C1671" t="inlineStr">
        <is>
          <t xml:space="preserve">CONCLUIDO	</t>
        </is>
      </c>
      <c r="D1671" t="n">
        <v>7.7531</v>
      </c>
      <c r="E1671" t="n">
        <v>12.9</v>
      </c>
      <c r="F1671" t="n">
        <v>10.44</v>
      </c>
      <c r="G1671" t="n">
        <v>156.67</v>
      </c>
      <c r="H1671" t="n">
        <v>2.51</v>
      </c>
      <c r="I1671" t="n">
        <v>4</v>
      </c>
      <c r="J1671" t="n">
        <v>199.68</v>
      </c>
      <c r="K1671" t="n">
        <v>50.28</v>
      </c>
      <c r="L1671" t="n">
        <v>28.25</v>
      </c>
      <c r="M1671" t="n">
        <v>2</v>
      </c>
      <c r="N1671" t="n">
        <v>41.15</v>
      </c>
      <c r="O1671" t="n">
        <v>24861.03</v>
      </c>
      <c r="P1671" t="n">
        <v>113.55</v>
      </c>
      <c r="Q1671" t="n">
        <v>197.75</v>
      </c>
      <c r="R1671" t="n">
        <v>29.09</v>
      </c>
      <c r="S1671" t="n">
        <v>25.4</v>
      </c>
      <c r="T1671" t="n">
        <v>1018.77</v>
      </c>
      <c r="U1671" t="n">
        <v>0.87</v>
      </c>
      <c r="V1671" t="n">
        <v>0.89</v>
      </c>
      <c r="W1671" t="n">
        <v>2.95</v>
      </c>
      <c r="X1671" t="n">
        <v>0.06</v>
      </c>
      <c r="Y1671" t="n">
        <v>1</v>
      </c>
      <c r="Z1671" t="n">
        <v>10</v>
      </c>
    </row>
    <row r="1672">
      <c r="A1672" t="n">
        <v>110</v>
      </c>
      <c r="B1672" t="n">
        <v>80</v>
      </c>
      <c r="C1672" t="inlineStr">
        <is>
          <t xml:space="preserve">CONCLUIDO	</t>
        </is>
      </c>
      <c r="D1672" t="n">
        <v>7.7526</v>
      </c>
      <c r="E1672" t="n">
        <v>12.9</v>
      </c>
      <c r="F1672" t="n">
        <v>10.45</v>
      </c>
      <c r="G1672" t="n">
        <v>156.68</v>
      </c>
      <c r="H1672" t="n">
        <v>2.53</v>
      </c>
      <c r="I1672" t="n">
        <v>4</v>
      </c>
      <c r="J1672" t="n">
        <v>200.07</v>
      </c>
      <c r="K1672" t="n">
        <v>50.28</v>
      </c>
      <c r="L1672" t="n">
        <v>28.5</v>
      </c>
      <c r="M1672" t="n">
        <v>2</v>
      </c>
      <c r="N1672" t="n">
        <v>41.29</v>
      </c>
      <c r="O1672" t="n">
        <v>24909.32</v>
      </c>
      <c r="P1672" t="n">
        <v>113.6</v>
      </c>
      <c r="Q1672" t="n">
        <v>197.75</v>
      </c>
      <c r="R1672" t="n">
        <v>29.19</v>
      </c>
      <c r="S1672" t="n">
        <v>25.4</v>
      </c>
      <c r="T1672" t="n">
        <v>1070.59</v>
      </c>
      <c r="U1672" t="n">
        <v>0.87</v>
      </c>
      <c r="V1672" t="n">
        <v>0.89</v>
      </c>
      <c r="W1672" t="n">
        <v>2.94</v>
      </c>
      <c r="X1672" t="n">
        <v>0.06</v>
      </c>
      <c r="Y1672" t="n">
        <v>1</v>
      </c>
      <c r="Z1672" t="n">
        <v>10</v>
      </c>
    </row>
    <row r="1673">
      <c r="A1673" t="n">
        <v>111</v>
      </c>
      <c r="B1673" t="n">
        <v>80</v>
      </c>
      <c r="C1673" t="inlineStr">
        <is>
          <t xml:space="preserve">CONCLUIDO	</t>
        </is>
      </c>
      <c r="D1673" t="n">
        <v>7.7503</v>
      </c>
      <c r="E1673" t="n">
        <v>12.9</v>
      </c>
      <c r="F1673" t="n">
        <v>10.45</v>
      </c>
      <c r="G1673" t="n">
        <v>156.74</v>
      </c>
      <c r="H1673" t="n">
        <v>2.55</v>
      </c>
      <c r="I1673" t="n">
        <v>4</v>
      </c>
      <c r="J1673" t="n">
        <v>200.46</v>
      </c>
      <c r="K1673" t="n">
        <v>50.28</v>
      </c>
      <c r="L1673" t="n">
        <v>28.75</v>
      </c>
      <c r="M1673" t="n">
        <v>2</v>
      </c>
      <c r="N1673" t="n">
        <v>41.43</v>
      </c>
      <c r="O1673" t="n">
        <v>24957.65</v>
      </c>
      <c r="P1673" t="n">
        <v>113.62</v>
      </c>
      <c r="Q1673" t="n">
        <v>197.75</v>
      </c>
      <c r="R1673" t="n">
        <v>29.25</v>
      </c>
      <c r="S1673" t="n">
        <v>25.4</v>
      </c>
      <c r="T1673" t="n">
        <v>1101.48</v>
      </c>
      <c r="U1673" t="n">
        <v>0.87</v>
      </c>
      <c r="V1673" t="n">
        <v>0.89</v>
      </c>
      <c r="W1673" t="n">
        <v>2.94</v>
      </c>
      <c r="X1673" t="n">
        <v>0.06</v>
      </c>
      <c r="Y1673" t="n">
        <v>1</v>
      </c>
      <c r="Z1673" t="n">
        <v>10</v>
      </c>
    </row>
    <row r="1674">
      <c r="A1674" t="n">
        <v>112</v>
      </c>
      <c r="B1674" t="n">
        <v>80</v>
      </c>
      <c r="C1674" t="inlineStr">
        <is>
          <t xml:space="preserve">CONCLUIDO	</t>
        </is>
      </c>
      <c r="D1674" t="n">
        <v>7.7544</v>
      </c>
      <c r="E1674" t="n">
        <v>12.9</v>
      </c>
      <c r="F1674" t="n">
        <v>10.44</v>
      </c>
      <c r="G1674" t="n">
        <v>156.64</v>
      </c>
      <c r="H1674" t="n">
        <v>2.56</v>
      </c>
      <c r="I1674" t="n">
        <v>4</v>
      </c>
      <c r="J1674" t="n">
        <v>200.85</v>
      </c>
      <c r="K1674" t="n">
        <v>50.28</v>
      </c>
      <c r="L1674" t="n">
        <v>29</v>
      </c>
      <c r="M1674" t="n">
        <v>2</v>
      </c>
      <c r="N1674" t="n">
        <v>41.57</v>
      </c>
      <c r="O1674" t="n">
        <v>25006.03</v>
      </c>
      <c r="P1674" t="n">
        <v>113.43</v>
      </c>
      <c r="Q1674" t="n">
        <v>197.75</v>
      </c>
      <c r="R1674" t="n">
        <v>29.03</v>
      </c>
      <c r="S1674" t="n">
        <v>25.4</v>
      </c>
      <c r="T1674" t="n">
        <v>991.02</v>
      </c>
      <c r="U1674" t="n">
        <v>0.87</v>
      </c>
      <c r="V1674" t="n">
        <v>0.89</v>
      </c>
      <c r="W1674" t="n">
        <v>2.94</v>
      </c>
      <c r="X1674" t="n">
        <v>0.05</v>
      </c>
      <c r="Y1674" t="n">
        <v>1</v>
      </c>
      <c r="Z1674" t="n">
        <v>10</v>
      </c>
    </row>
    <row r="1675">
      <c r="A1675" t="n">
        <v>113</v>
      </c>
      <c r="B1675" t="n">
        <v>80</v>
      </c>
      <c r="C1675" t="inlineStr">
        <is>
          <t xml:space="preserve">CONCLUIDO	</t>
        </is>
      </c>
      <c r="D1675" t="n">
        <v>7.7544</v>
      </c>
      <c r="E1675" t="n">
        <v>12.9</v>
      </c>
      <c r="F1675" t="n">
        <v>10.44</v>
      </c>
      <c r="G1675" t="n">
        <v>156.64</v>
      </c>
      <c r="H1675" t="n">
        <v>2.58</v>
      </c>
      <c r="I1675" t="n">
        <v>4</v>
      </c>
      <c r="J1675" t="n">
        <v>201.25</v>
      </c>
      <c r="K1675" t="n">
        <v>50.28</v>
      </c>
      <c r="L1675" t="n">
        <v>29.25</v>
      </c>
      <c r="M1675" t="n">
        <v>2</v>
      </c>
      <c r="N1675" t="n">
        <v>41.72</v>
      </c>
      <c r="O1675" t="n">
        <v>25054.46</v>
      </c>
      <c r="P1675" t="n">
        <v>113.34</v>
      </c>
      <c r="Q1675" t="n">
        <v>197.75</v>
      </c>
      <c r="R1675" t="n">
        <v>28.97</v>
      </c>
      <c r="S1675" t="n">
        <v>25.4</v>
      </c>
      <c r="T1675" t="n">
        <v>963.4</v>
      </c>
      <c r="U1675" t="n">
        <v>0.88</v>
      </c>
      <c r="V1675" t="n">
        <v>0.89</v>
      </c>
      <c r="W1675" t="n">
        <v>2.95</v>
      </c>
      <c r="X1675" t="n">
        <v>0.05</v>
      </c>
      <c r="Y1675" t="n">
        <v>1</v>
      </c>
      <c r="Z1675" t="n">
        <v>10</v>
      </c>
    </row>
    <row r="1676">
      <c r="A1676" t="n">
        <v>114</v>
      </c>
      <c r="B1676" t="n">
        <v>80</v>
      </c>
      <c r="C1676" t="inlineStr">
        <is>
          <t xml:space="preserve">CONCLUIDO	</t>
        </is>
      </c>
      <c r="D1676" t="n">
        <v>7.7543</v>
      </c>
      <c r="E1676" t="n">
        <v>12.9</v>
      </c>
      <c r="F1676" t="n">
        <v>10.44</v>
      </c>
      <c r="G1676" t="n">
        <v>156.64</v>
      </c>
      <c r="H1676" t="n">
        <v>2.6</v>
      </c>
      <c r="I1676" t="n">
        <v>4</v>
      </c>
      <c r="J1676" t="n">
        <v>201.64</v>
      </c>
      <c r="K1676" t="n">
        <v>50.28</v>
      </c>
      <c r="L1676" t="n">
        <v>29.5</v>
      </c>
      <c r="M1676" t="n">
        <v>2</v>
      </c>
      <c r="N1676" t="n">
        <v>41.86</v>
      </c>
      <c r="O1676" t="n">
        <v>25102.94</v>
      </c>
      <c r="P1676" t="n">
        <v>113.29</v>
      </c>
      <c r="Q1676" t="n">
        <v>197.78</v>
      </c>
      <c r="R1676" t="n">
        <v>29.03</v>
      </c>
      <c r="S1676" t="n">
        <v>25.4</v>
      </c>
      <c r="T1676" t="n">
        <v>990.5700000000001</v>
      </c>
      <c r="U1676" t="n">
        <v>0.87</v>
      </c>
      <c r="V1676" t="n">
        <v>0.89</v>
      </c>
      <c r="W1676" t="n">
        <v>2.94</v>
      </c>
      <c r="X1676" t="n">
        <v>0.05</v>
      </c>
      <c r="Y1676" t="n">
        <v>1</v>
      </c>
      <c r="Z1676" t="n">
        <v>10</v>
      </c>
    </row>
    <row r="1677">
      <c r="A1677" t="n">
        <v>115</v>
      </c>
      <c r="B1677" t="n">
        <v>80</v>
      </c>
      <c r="C1677" t="inlineStr">
        <is>
          <t xml:space="preserve">CONCLUIDO	</t>
        </is>
      </c>
      <c r="D1677" t="n">
        <v>7.7543</v>
      </c>
      <c r="E1677" t="n">
        <v>12.9</v>
      </c>
      <c r="F1677" t="n">
        <v>10.44</v>
      </c>
      <c r="G1677" t="n">
        <v>156.64</v>
      </c>
      <c r="H1677" t="n">
        <v>2.61</v>
      </c>
      <c r="I1677" t="n">
        <v>4</v>
      </c>
      <c r="J1677" t="n">
        <v>202.03</v>
      </c>
      <c r="K1677" t="n">
        <v>50.28</v>
      </c>
      <c r="L1677" t="n">
        <v>29.75</v>
      </c>
      <c r="M1677" t="n">
        <v>2</v>
      </c>
      <c r="N1677" t="n">
        <v>42</v>
      </c>
      <c r="O1677" t="n">
        <v>25151.46</v>
      </c>
      <c r="P1677" t="n">
        <v>113.21</v>
      </c>
      <c r="Q1677" t="n">
        <v>197.75</v>
      </c>
      <c r="R1677" t="n">
        <v>29.03</v>
      </c>
      <c r="S1677" t="n">
        <v>25.4</v>
      </c>
      <c r="T1677" t="n">
        <v>988.76</v>
      </c>
      <c r="U1677" t="n">
        <v>0.88</v>
      </c>
      <c r="V1677" t="n">
        <v>0.89</v>
      </c>
      <c r="W1677" t="n">
        <v>2.94</v>
      </c>
      <c r="X1677" t="n">
        <v>0.05</v>
      </c>
      <c r="Y1677" t="n">
        <v>1</v>
      </c>
      <c r="Z1677" t="n">
        <v>10</v>
      </c>
    </row>
    <row r="1678">
      <c r="A1678" t="n">
        <v>116</v>
      </c>
      <c r="B1678" t="n">
        <v>80</v>
      </c>
      <c r="C1678" t="inlineStr">
        <is>
          <t xml:space="preserve">CONCLUIDO	</t>
        </is>
      </c>
      <c r="D1678" t="n">
        <v>7.7498</v>
      </c>
      <c r="E1678" t="n">
        <v>12.9</v>
      </c>
      <c r="F1678" t="n">
        <v>10.45</v>
      </c>
      <c r="G1678" t="n">
        <v>156.75</v>
      </c>
      <c r="H1678" t="n">
        <v>2.63</v>
      </c>
      <c r="I1678" t="n">
        <v>4</v>
      </c>
      <c r="J1678" t="n">
        <v>202.43</v>
      </c>
      <c r="K1678" t="n">
        <v>50.28</v>
      </c>
      <c r="L1678" t="n">
        <v>30</v>
      </c>
      <c r="M1678" t="n">
        <v>2</v>
      </c>
      <c r="N1678" t="n">
        <v>42.15</v>
      </c>
      <c r="O1678" t="n">
        <v>25200.04</v>
      </c>
      <c r="P1678" t="n">
        <v>113.22</v>
      </c>
      <c r="Q1678" t="n">
        <v>197.75</v>
      </c>
      <c r="R1678" t="n">
        <v>29.22</v>
      </c>
      <c r="S1678" t="n">
        <v>25.4</v>
      </c>
      <c r="T1678" t="n">
        <v>1083.56</v>
      </c>
      <c r="U1678" t="n">
        <v>0.87</v>
      </c>
      <c r="V1678" t="n">
        <v>0.89</v>
      </c>
      <c r="W1678" t="n">
        <v>2.95</v>
      </c>
      <c r="X1678" t="n">
        <v>0.06</v>
      </c>
      <c r="Y1678" t="n">
        <v>1</v>
      </c>
      <c r="Z1678" t="n">
        <v>10</v>
      </c>
    </row>
    <row r="1679">
      <c r="A1679" t="n">
        <v>117</v>
      </c>
      <c r="B1679" t="n">
        <v>80</v>
      </c>
      <c r="C1679" t="inlineStr">
        <is>
          <t xml:space="preserve">CONCLUIDO	</t>
        </is>
      </c>
      <c r="D1679" t="n">
        <v>7.7528</v>
      </c>
      <c r="E1679" t="n">
        <v>12.9</v>
      </c>
      <c r="F1679" t="n">
        <v>10.45</v>
      </c>
      <c r="G1679" t="n">
        <v>156.68</v>
      </c>
      <c r="H1679" t="n">
        <v>2.65</v>
      </c>
      <c r="I1679" t="n">
        <v>4</v>
      </c>
      <c r="J1679" t="n">
        <v>202.82</v>
      </c>
      <c r="K1679" t="n">
        <v>50.28</v>
      </c>
      <c r="L1679" t="n">
        <v>30.25</v>
      </c>
      <c r="M1679" t="n">
        <v>2</v>
      </c>
      <c r="N1679" t="n">
        <v>42.29</v>
      </c>
      <c r="O1679" t="n">
        <v>25248.79</v>
      </c>
      <c r="P1679" t="n">
        <v>113.06</v>
      </c>
      <c r="Q1679" t="n">
        <v>197.78</v>
      </c>
      <c r="R1679" t="n">
        <v>29.07</v>
      </c>
      <c r="S1679" t="n">
        <v>25.4</v>
      </c>
      <c r="T1679" t="n">
        <v>1008.67</v>
      </c>
      <c r="U1679" t="n">
        <v>0.87</v>
      </c>
      <c r="V1679" t="n">
        <v>0.89</v>
      </c>
      <c r="W1679" t="n">
        <v>2.95</v>
      </c>
      <c r="X1679" t="n">
        <v>0.06</v>
      </c>
      <c r="Y1679" t="n">
        <v>1</v>
      </c>
      <c r="Z1679" t="n">
        <v>10</v>
      </c>
    </row>
    <row r="1680">
      <c r="A1680" t="n">
        <v>118</v>
      </c>
      <c r="B1680" t="n">
        <v>80</v>
      </c>
      <c r="C1680" t="inlineStr">
        <is>
          <t xml:space="preserve">CONCLUIDO	</t>
        </is>
      </c>
      <c r="D1680" t="n">
        <v>7.7539</v>
      </c>
      <c r="E1680" t="n">
        <v>12.9</v>
      </c>
      <c r="F1680" t="n">
        <v>10.44</v>
      </c>
      <c r="G1680" t="n">
        <v>156.65</v>
      </c>
      <c r="H1680" t="n">
        <v>2.67</v>
      </c>
      <c r="I1680" t="n">
        <v>4</v>
      </c>
      <c r="J1680" t="n">
        <v>203.22</v>
      </c>
      <c r="K1680" t="n">
        <v>50.28</v>
      </c>
      <c r="L1680" t="n">
        <v>30.5</v>
      </c>
      <c r="M1680" t="n">
        <v>2</v>
      </c>
      <c r="N1680" t="n">
        <v>42.44</v>
      </c>
      <c r="O1680" t="n">
        <v>25297.46</v>
      </c>
      <c r="P1680" t="n">
        <v>112.94</v>
      </c>
      <c r="Q1680" t="n">
        <v>197.75</v>
      </c>
      <c r="R1680" t="n">
        <v>29.03</v>
      </c>
      <c r="S1680" t="n">
        <v>25.4</v>
      </c>
      <c r="T1680" t="n">
        <v>992.84</v>
      </c>
      <c r="U1680" t="n">
        <v>0.87</v>
      </c>
      <c r="V1680" t="n">
        <v>0.89</v>
      </c>
      <c r="W1680" t="n">
        <v>2.94</v>
      </c>
      <c r="X1680" t="n">
        <v>0.05</v>
      </c>
      <c r="Y1680" t="n">
        <v>1</v>
      </c>
      <c r="Z1680" t="n">
        <v>10</v>
      </c>
    </row>
    <row r="1681">
      <c r="A1681" t="n">
        <v>119</v>
      </c>
      <c r="B1681" t="n">
        <v>80</v>
      </c>
      <c r="C1681" t="inlineStr">
        <is>
          <t xml:space="preserve">CONCLUIDO	</t>
        </is>
      </c>
      <c r="D1681" t="n">
        <v>7.7519</v>
      </c>
      <c r="E1681" t="n">
        <v>12.9</v>
      </c>
      <c r="F1681" t="n">
        <v>10.45</v>
      </c>
      <c r="G1681" t="n">
        <v>156.7</v>
      </c>
      <c r="H1681" t="n">
        <v>2.68</v>
      </c>
      <c r="I1681" t="n">
        <v>4</v>
      </c>
      <c r="J1681" t="n">
        <v>203.61</v>
      </c>
      <c r="K1681" t="n">
        <v>50.28</v>
      </c>
      <c r="L1681" t="n">
        <v>30.75</v>
      </c>
      <c r="M1681" t="n">
        <v>0</v>
      </c>
      <c r="N1681" t="n">
        <v>42.58</v>
      </c>
      <c r="O1681" t="n">
        <v>25346.19</v>
      </c>
      <c r="P1681" t="n">
        <v>113.02</v>
      </c>
      <c r="Q1681" t="n">
        <v>197.8</v>
      </c>
      <c r="R1681" t="n">
        <v>29.09</v>
      </c>
      <c r="S1681" t="n">
        <v>25.4</v>
      </c>
      <c r="T1681" t="n">
        <v>1019.36</v>
      </c>
      <c r="U1681" t="n">
        <v>0.87</v>
      </c>
      <c r="V1681" t="n">
        <v>0.89</v>
      </c>
      <c r="W1681" t="n">
        <v>2.95</v>
      </c>
      <c r="X1681" t="n">
        <v>0.06</v>
      </c>
      <c r="Y1681" t="n">
        <v>1</v>
      </c>
      <c r="Z1681" t="n">
        <v>10</v>
      </c>
    </row>
    <row r="1682">
      <c r="A1682" t="n">
        <v>0</v>
      </c>
      <c r="B1682" t="n">
        <v>115</v>
      </c>
      <c r="C1682" t="inlineStr">
        <is>
          <t xml:space="preserve">CONCLUIDO	</t>
        </is>
      </c>
      <c r="D1682" t="n">
        <v>4.4184</v>
      </c>
      <c r="E1682" t="n">
        <v>22.63</v>
      </c>
      <c r="F1682" t="n">
        <v>13.43</v>
      </c>
      <c r="G1682" t="n">
        <v>5.41</v>
      </c>
      <c r="H1682" t="n">
        <v>0.08</v>
      </c>
      <c r="I1682" t="n">
        <v>149</v>
      </c>
      <c r="J1682" t="n">
        <v>222.93</v>
      </c>
      <c r="K1682" t="n">
        <v>56.94</v>
      </c>
      <c r="L1682" t="n">
        <v>1</v>
      </c>
      <c r="M1682" t="n">
        <v>147</v>
      </c>
      <c r="N1682" t="n">
        <v>49.99</v>
      </c>
      <c r="O1682" t="n">
        <v>27728.69</v>
      </c>
      <c r="P1682" t="n">
        <v>206.16</v>
      </c>
      <c r="Q1682" t="n">
        <v>198.2</v>
      </c>
      <c r="R1682" t="n">
        <v>122.16</v>
      </c>
      <c r="S1682" t="n">
        <v>25.4</v>
      </c>
      <c r="T1682" t="n">
        <v>46829.31</v>
      </c>
      <c r="U1682" t="n">
        <v>0.21</v>
      </c>
      <c r="V1682" t="n">
        <v>0.6899999999999999</v>
      </c>
      <c r="W1682" t="n">
        <v>3.18</v>
      </c>
      <c r="X1682" t="n">
        <v>3.03</v>
      </c>
      <c r="Y1682" t="n">
        <v>1</v>
      </c>
      <c r="Z1682" t="n">
        <v>10</v>
      </c>
    </row>
    <row r="1683">
      <c r="A1683" t="n">
        <v>1</v>
      </c>
      <c r="B1683" t="n">
        <v>115</v>
      </c>
      <c r="C1683" t="inlineStr">
        <is>
          <t xml:space="preserve">CONCLUIDO	</t>
        </is>
      </c>
      <c r="D1683" t="n">
        <v>4.9221</v>
      </c>
      <c r="E1683" t="n">
        <v>20.32</v>
      </c>
      <c r="F1683" t="n">
        <v>12.7</v>
      </c>
      <c r="G1683" t="n">
        <v>6.74</v>
      </c>
      <c r="H1683" t="n">
        <v>0.1</v>
      </c>
      <c r="I1683" t="n">
        <v>113</v>
      </c>
      <c r="J1683" t="n">
        <v>223.35</v>
      </c>
      <c r="K1683" t="n">
        <v>56.94</v>
      </c>
      <c r="L1683" t="n">
        <v>1.25</v>
      </c>
      <c r="M1683" t="n">
        <v>111</v>
      </c>
      <c r="N1683" t="n">
        <v>50.15</v>
      </c>
      <c r="O1683" t="n">
        <v>27780.03</v>
      </c>
      <c r="P1683" t="n">
        <v>194.85</v>
      </c>
      <c r="Q1683" t="n">
        <v>198.01</v>
      </c>
      <c r="R1683" t="n">
        <v>99.23999999999999</v>
      </c>
      <c r="S1683" t="n">
        <v>25.4</v>
      </c>
      <c r="T1683" t="n">
        <v>35551.14</v>
      </c>
      <c r="U1683" t="n">
        <v>0.26</v>
      </c>
      <c r="V1683" t="n">
        <v>0.73</v>
      </c>
      <c r="W1683" t="n">
        <v>3.12</v>
      </c>
      <c r="X1683" t="n">
        <v>2.3</v>
      </c>
      <c r="Y1683" t="n">
        <v>1</v>
      </c>
      <c r="Z1683" t="n">
        <v>10</v>
      </c>
    </row>
    <row r="1684">
      <c r="A1684" t="n">
        <v>2</v>
      </c>
      <c r="B1684" t="n">
        <v>115</v>
      </c>
      <c r="C1684" t="inlineStr">
        <is>
          <t xml:space="preserve">CONCLUIDO	</t>
        </is>
      </c>
      <c r="D1684" t="n">
        <v>5.3001</v>
      </c>
      <c r="E1684" t="n">
        <v>18.87</v>
      </c>
      <c r="F1684" t="n">
        <v>12.21</v>
      </c>
      <c r="G1684" t="n">
        <v>8.050000000000001</v>
      </c>
      <c r="H1684" t="n">
        <v>0.12</v>
      </c>
      <c r="I1684" t="n">
        <v>91</v>
      </c>
      <c r="J1684" t="n">
        <v>223.76</v>
      </c>
      <c r="K1684" t="n">
        <v>56.94</v>
      </c>
      <c r="L1684" t="n">
        <v>1.5</v>
      </c>
      <c r="M1684" t="n">
        <v>89</v>
      </c>
      <c r="N1684" t="n">
        <v>50.32</v>
      </c>
      <c r="O1684" t="n">
        <v>27831.42</v>
      </c>
      <c r="P1684" t="n">
        <v>187.37</v>
      </c>
      <c r="Q1684" t="n">
        <v>197.91</v>
      </c>
      <c r="R1684" t="n">
        <v>84.18000000000001</v>
      </c>
      <c r="S1684" t="n">
        <v>25.4</v>
      </c>
      <c r="T1684" t="n">
        <v>28132.64</v>
      </c>
      <c r="U1684" t="n">
        <v>0.3</v>
      </c>
      <c r="V1684" t="n">
        <v>0.76</v>
      </c>
      <c r="W1684" t="n">
        <v>3.08</v>
      </c>
      <c r="X1684" t="n">
        <v>1.82</v>
      </c>
      <c r="Y1684" t="n">
        <v>1</v>
      </c>
      <c r="Z1684" t="n">
        <v>10</v>
      </c>
    </row>
    <row r="1685">
      <c r="A1685" t="n">
        <v>3</v>
      </c>
      <c r="B1685" t="n">
        <v>115</v>
      </c>
      <c r="C1685" t="inlineStr">
        <is>
          <t xml:space="preserve">CONCLUIDO	</t>
        </is>
      </c>
      <c r="D1685" t="n">
        <v>5.5805</v>
      </c>
      <c r="E1685" t="n">
        <v>17.92</v>
      </c>
      <c r="F1685" t="n">
        <v>11.92</v>
      </c>
      <c r="G1685" t="n">
        <v>9.41</v>
      </c>
      <c r="H1685" t="n">
        <v>0.14</v>
      </c>
      <c r="I1685" t="n">
        <v>76</v>
      </c>
      <c r="J1685" t="n">
        <v>224.18</v>
      </c>
      <c r="K1685" t="n">
        <v>56.94</v>
      </c>
      <c r="L1685" t="n">
        <v>1.75</v>
      </c>
      <c r="M1685" t="n">
        <v>74</v>
      </c>
      <c r="N1685" t="n">
        <v>50.49</v>
      </c>
      <c r="O1685" t="n">
        <v>27882.87</v>
      </c>
      <c r="P1685" t="n">
        <v>182.88</v>
      </c>
      <c r="Q1685" t="n">
        <v>197.89</v>
      </c>
      <c r="R1685" t="n">
        <v>74.89</v>
      </c>
      <c r="S1685" t="n">
        <v>25.4</v>
      </c>
      <c r="T1685" t="n">
        <v>23561.44</v>
      </c>
      <c r="U1685" t="n">
        <v>0.34</v>
      </c>
      <c r="V1685" t="n">
        <v>0.78</v>
      </c>
      <c r="W1685" t="n">
        <v>3.07</v>
      </c>
      <c r="X1685" t="n">
        <v>1.53</v>
      </c>
      <c r="Y1685" t="n">
        <v>1</v>
      </c>
      <c r="Z1685" t="n">
        <v>10</v>
      </c>
    </row>
    <row r="1686">
      <c r="A1686" t="n">
        <v>4</v>
      </c>
      <c r="B1686" t="n">
        <v>115</v>
      </c>
      <c r="C1686" t="inlineStr">
        <is>
          <t xml:space="preserve">CONCLUIDO	</t>
        </is>
      </c>
      <c r="D1686" t="n">
        <v>5.787</v>
      </c>
      <c r="E1686" t="n">
        <v>17.28</v>
      </c>
      <c r="F1686" t="n">
        <v>11.72</v>
      </c>
      <c r="G1686" t="n">
        <v>10.66</v>
      </c>
      <c r="H1686" t="n">
        <v>0.16</v>
      </c>
      <c r="I1686" t="n">
        <v>66</v>
      </c>
      <c r="J1686" t="n">
        <v>224.6</v>
      </c>
      <c r="K1686" t="n">
        <v>56.94</v>
      </c>
      <c r="L1686" t="n">
        <v>2</v>
      </c>
      <c r="M1686" t="n">
        <v>64</v>
      </c>
      <c r="N1686" t="n">
        <v>50.65</v>
      </c>
      <c r="O1686" t="n">
        <v>27934.37</v>
      </c>
      <c r="P1686" t="n">
        <v>179.73</v>
      </c>
      <c r="Q1686" t="n">
        <v>197.92</v>
      </c>
      <c r="R1686" t="n">
        <v>68.62</v>
      </c>
      <c r="S1686" t="n">
        <v>25.4</v>
      </c>
      <c r="T1686" t="n">
        <v>20474.49</v>
      </c>
      <c r="U1686" t="n">
        <v>0.37</v>
      </c>
      <c r="V1686" t="n">
        <v>0.79</v>
      </c>
      <c r="W1686" t="n">
        <v>3.05</v>
      </c>
      <c r="X1686" t="n">
        <v>1.33</v>
      </c>
      <c r="Y1686" t="n">
        <v>1</v>
      </c>
      <c r="Z1686" t="n">
        <v>10</v>
      </c>
    </row>
    <row r="1687">
      <c r="A1687" t="n">
        <v>5</v>
      </c>
      <c r="B1687" t="n">
        <v>115</v>
      </c>
      <c r="C1687" t="inlineStr">
        <is>
          <t xml:space="preserve">CONCLUIDO	</t>
        </is>
      </c>
      <c r="D1687" t="n">
        <v>5.9666</v>
      </c>
      <c r="E1687" t="n">
        <v>16.76</v>
      </c>
      <c r="F1687" t="n">
        <v>11.55</v>
      </c>
      <c r="G1687" t="n">
        <v>11.95</v>
      </c>
      <c r="H1687" t="n">
        <v>0.18</v>
      </c>
      <c r="I1687" t="n">
        <v>58</v>
      </c>
      <c r="J1687" t="n">
        <v>225.01</v>
      </c>
      <c r="K1687" t="n">
        <v>56.94</v>
      </c>
      <c r="L1687" t="n">
        <v>2.25</v>
      </c>
      <c r="M1687" t="n">
        <v>56</v>
      </c>
      <c r="N1687" t="n">
        <v>50.82</v>
      </c>
      <c r="O1687" t="n">
        <v>27985.94</v>
      </c>
      <c r="P1687" t="n">
        <v>177.09</v>
      </c>
      <c r="Q1687" t="n">
        <v>197.96</v>
      </c>
      <c r="R1687" t="n">
        <v>63.51</v>
      </c>
      <c r="S1687" t="n">
        <v>25.4</v>
      </c>
      <c r="T1687" t="n">
        <v>17959.66</v>
      </c>
      <c r="U1687" t="n">
        <v>0.4</v>
      </c>
      <c r="V1687" t="n">
        <v>0.8100000000000001</v>
      </c>
      <c r="W1687" t="n">
        <v>3.03</v>
      </c>
      <c r="X1687" t="n">
        <v>1.16</v>
      </c>
      <c r="Y1687" t="n">
        <v>1</v>
      </c>
      <c r="Z1687" t="n">
        <v>10</v>
      </c>
    </row>
    <row r="1688">
      <c r="A1688" t="n">
        <v>6</v>
      </c>
      <c r="B1688" t="n">
        <v>115</v>
      </c>
      <c r="C1688" t="inlineStr">
        <is>
          <t xml:space="preserve">CONCLUIDO	</t>
        </is>
      </c>
      <c r="D1688" t="n">
        <v>6.1093</v>
      </c>
      <c r="E1688" t="n">
        <v>16.37</v>
      </c>
      <c r="F1688" t="n">
        <v>11.43</v>
      </c>
      <c r="G1688" t="n">
        <v>13.18</v>
      </c>
      <c r="H1688" t="n">
        <v>0.2</v>
      </c>
      <c r="I1688" t="n">
        <v>52</v>
      </c>
      <c r="J1688" t="n">
        <v>225.43</v>
      </c>
      <c r="K1688" t="n">
        <v>56.94</v>
      </c>
      <c r="L1688" t="n">
        <v>2.5</v>
      </c>
      <c r="M1688" t="n">
        <v>50</v>
      </c>
      <c r="N1688" t="n">
        <v>50.99</v>
      </c>
      <c r="O1688" t="n">
        <v>28037.57</v>
      </c>
      <c r="P1688" t="n">
        <v>175.04</v>
      </c>
      <c r="Q1688" t="n">
        <v>197.9</v>
      </c>
      <c r="R1688" t="n">
        <v>60.05</v>
      </c>
      <c r="S1688" t="n">
        <v>25.4</v>
      </c>
      <c r="T1688" t="n">
        <v>16262.6</v>
      </c>
      <c r="U1688" t="n">
        <v>0.42</v>
      </c>
      <c r="V1688" t="n">
        <v>0.8100000000000001</v>
      </c>
      <c r="W1688" t="n">
        <v>3.01</v>
      </c>
      <c r="X1688" t="n">
        <v>1.03</v>
      </c>
      <c r="Y1688" t="n">
        <v>1</v>
      </c>
      <c r="Z1688" t="n">
        <v>10</v>
      </c>
    </row>
    <row r="1689">
      <c r="A1689" t="n">
        <v>7</v>
      </c>
      <c r="B1689" t="n">
        <v>115</v>
      </c>
      <c r="C1689" t="inlineStr">
        <is>
          <t xml:space="preserve">CONCLUIDO	</t>
        </is>
      </c>
      <c r="D1689" t="n">
        <v>6.2592</v>
      </c>
      <c r="E1689" t="n">
        <v>15.98</v>
      </c>
      <c r="F1689" t="n">
        <v>11.3</v>
      </c>
      <c r="G1689" t="n">
        <v>14.73</v>
      </c>
      <c r="H1689" t="n">
        <v>0.22</v>
      </c>
      <c r="I1689" t="n">
        <v>46</v>
      </c>
      <c r="J1689" t="n">
        <v>225.85</v>
      </c>
      <c r="K1689" t="n">
        <v>56.94</v>
      </c>
      <c r="L1689" t="n">
        <v>2.75</v>
      </c>
      <c r="M1689" t="n">
        <v>44</v>
      </c>
      <c r="N1689" t="n">
        <v>51.16</v>
      </c>
      <c r="O1689" t="n">
        <v>28089.25</v>
      </c>
      <c r="P1689" t="n">
        <v>173.01</v>
      </c>
      <c r="Q1689" t="n">
        <v>197.8</v>
      </c>
      <c r="R1689" t="n">
        <v>55.72</v>
      </c>
      <c r="S1689" t="n">
        <v>25.4</v>
      </c>
      <c r="T1689" t="n">
        <v>14126.08</v>
      </c>
      <c r="U1689" t="n">
        <v>0.46</v>
      </c>
      <c r="V1689" t="n">
        <v>0.82</v>
      </c>
      <c r="W1689" t="n">
        <v>3.01</v>
      </c>
      <c r="X1689" t="n">
        <v>0.91</v>
      </c>
      <c r="Y1689" t="n">
        <v>1</v>
      </c>
      <c r="Z1689" t="n">
        <v>10</v>
      </c>
    </row>
    <row r="1690">
      <c r="A1690" t="n">
        <v>8</v>
      </c>
      <c r="B1690" t="n">
        <v>115</v>
      </c>
      <c r="C1690" t="inlineStr">
        <is>
          <t xml:space="preserve">CONCLUIDO	</t>
        </is>
      </c>
      <c r="D1690" t="n">
        <v>6.3575</v>
      </c>
      <c r="E1690" t="n">
        <v>15.73</v>
      </c>
      <c r="F1690" t="n">
        <v>11.23</v>
      </c>
      <c r="G1690" t="n">
        <v>16.04</v>
      </c>
      <c r="H1690" t="n">
        <v>0.24</v>
      </c>
      <c r="I1690" t="n">
        <v>42</v>
      </c>
      <c r="J1690" t="n">
        <v>226.27</v>
      </c>
      <c r="K1690" t="n">
        <v>56.94</v>
      </c>
      <c r="L1690" t="n">
        <v>3</v>
      </c>
      <c r="M1690" t="n">
        <v>40</v>
      </c>
      <c r="N1690" t="n">
        <v>51.33</v>
      </c>
      <c r="O1690" t="n">
        <v>28140.99</v>
      </c>
      <c r="P1690" t="n">
        <v>171.84</v>
      </c>
      <c r="Q1690" t="n">
        <v>197.83</v>
      </c>
      <c r="R1690" t="n">
        <v>53.38</v>
      </c>
      <c r="S1690" t="n">
        <v>25.4</v>
      </c>
      <c r="T1690" t="n">
        <v>12975.59</v>
      </c>
      <c r="U1690" t="n">
        <v>0.48</v>
      </c>
      <c r="V1690" t="n">
        <v>0.83</v>
      </c>
      <c r="W1690" t="n">
        <v>3</v>
      </c>
      <c r="X1690" t="n">
        <v>0.83</v>
      </c>
      <c r="Y1690" t="n">
        <v>1</v>
      </c>
      <c r="Z1690" t="n">
        <v>10</v>
      </c>
    </row>
    <row r="1691">
      <c r="A1691" t="n">
        <v>9</v>
      </c>
      <c r="B1691" t="n">
        <v>115</v>
      </c>
      <c r="C1691" t="inlineStr">
        <is>
          <t xml:space="preserve">CONCLUIDO	</t>
        </is>
      </c>
      <c r="D1691" t="n">
        <v>6.4371</v>
      </c>
      <c r="E1691" t="n">
        <v>15.54</v>
      </c>
      <c r="F1691" t="n">
        <v>11.16</v>
      </c>
      <c r="G1691" t="n">
        <v>17.17</v>
      </c>
      <c r="H1691" t="n">
        <v>0.25</v>
      </c>
      <c r="I1691" t="n">
        <v>39</v>
      </c>
      <c r="J1691" t="n">
        <v>226.69</v>
      </c>
      <c r="K1691" t="n">
        <v>56.94</v>
      </c>
      <c r="L1691" t="n">
        <v>3.25</v>
      </c>
      <c r="M1691" t="n">
        <v>37</v>
      </c>
      <c r="N1691" t="n">
        <v>51.5</v>
      </c>
      <c r="O1691" t="n">
        <v>28192.8</v>
      </c>
      <c r="P1691" t="n">
        <v>170.87</v>
      </c>
      <c r="Q1691" t="n">
        <v>197.79</v>
      </c>
      <c r="R1691" t="n">
        <v>51.22</v>
      </c>
      <c r="S1691" t="n">
        <v>25.4</v>
      </c>
      <c r="T1691" t="n">
        <v>11911.08</v>
      </c>
      <c r="U1691" t="n">
        <v>0.5</v>
      </c>
      <c r="V1691" t="n">
        <v>0.83</v>
      </c>
      <c r="W1691" t="n">
        <v>3.01</v>
      </c>
      <c r="X1691" t="n">
        <v>0.77</v>
      </c>
      <c r="Y1691" t="n">
        <v>1</v>
      </c>
      <c r="Z1691" t="n">
        <v>10</v>
      </c>
    </row>
    <row r="1692">
      <c r="A1692" t="n">
        <v>10</v>
      </c>
      <c r="B1692" t="n">
        <v>115</v>
      </c>
      <c r="C1692" t="inlineStr">
        <is>
          <t xml:space="preserve">CONCLUIDO	</t>
        </is>
      </c>
      <c r="D1692" t="n">
        <v>6.5221</v>
      </c>
      <c r="E1692" t="n">
        <v>15.33</v>
      </c>
      <c r="F1692" t="n">
        <v>11.09</v>
      </c>
      <c r="G1692" t="n">
        <v>18.49</v>
      </c>
      <c r="H1692" t="n">
        <v>0.27</v>
      </c>
      <c r="I1692" t="n">
        <v>36</v>
      </c>
      <c r="J1692" t="n">
        <v>227.11</v>
      </c>
      <c r="K1692" t="n">
        <v>56.94</v>
      </c>
      <c r="L1692" t="n">
        <v>3.5</v>
      </c>
      <c r="M1692" t="n">
        <v>34</v>
      </c>
      <c r="N1692" t="n">
        <v>51.67</v>
      </c>
      <c r="O1692" t="n">
        <v>28244.66</v>
      </c>
      <c r="P1692" t="n">
        <v>169.66</v>
      </c>
      <c r="Q1692" t="n">
        <v>197.79</v>
      </c>
      <c r="R1692" t="n">
        <v>49.16</v>
      </c>
      <c r="S1692" t="n">
        <v>25.4</v>
      </c>
      <c r="T1692" t="n">
        <v>10896.14</v>
      </c>
      <c r="U1692" t="n">
        <v>0.52</v>
      </c>
      <c r="V1692" t="n">
        <v>0.84</v>
      </c>
      <c r="W1692" t="n">
        <v>3</v>
      </c>
      <c r="X1692" t="n">
        <v>0.7</v>
      </c>
      <c r="Y1692" t="n">
        <v>1</v>
      </c>
      <c r="Z1692" t="n">
        <v>10</v>
      </c>
    </row>
    <row r="1693">
      <c r="A1693" t="n">
        <v>11</v>
      </c>
      <c r="B1693" t="n">
        <v>115</v>
      </c>
      <c r="C1693" t="inlineStr">
        <is>
          <t xml:space="preserve">CONCLUIDO	</t>
        </is>
      </c>
      <c r="D1693" t="n">
        <v>6.5677</v>
      </c>
      <c r="E1693" t="n">
        <v>15.23</v>
      </c>
      <c r="F1693" t="n">
        <v>11.07</v>
      </c>
      <c r="G1693" t="n">
        <v>19.54</v>
      </c>
      <c r="H1693" t="n">
        <v>0.29</v>
      </c>
      <c r="I1693" t="n">
        <v>34</v>
      </c>
      <c r="J1693" t="n">
        <v>227.53</v>
      </c>
      <c r="K1693" t="n">
        <v>56.94</v>
      </c>
      <c r="L1693" t="n">
        <v>3.75</v>
      </c>
      <c r="M1693" t="n">
        <v>32</v>
      </c>
      <c r="N1693" t="n">
        <v>51.84</v>
      </c>
      <c r="O1693" t="n">
        <v>28296.58</v>
      </c>
      <c r="P1693" t="n">
        <v>169.29</v>
      </c>
      <c r="Q1693" t="n">
        <v>197.83</v>
      </c>
      <c r="R1693" t="n">
        <v>48.36</v>
      </c>
      <c r="S1693" t="n">
        <v>25.4</v>
      </c>
      <c r="T1693" t="n">
        <v>10506.95</v>
      </c>
      <c r="U1693" t="n">
        <v>0.53</v>
      </c>
      <c r="V1693" t="n">
        <v>0.84</v>
      </c>
      <c r="W1693" t="n">
        <v>3</v>
      </c>
      <c r="X1693" t="n">
        <v>0.68</v>
      </c>
      <c r="Y1693" t="n">
        <v>1</v>
      </c>
      <c r="Z1693" t="n">
        <v>10</v>
      </c>
    </row>
    <row r="1694">
      <c r="A1694" t="n">
        <v>12</v>
      </c>
      <c r="B1694" t="n">
        <v>115</v>
      </c>
      <c r="C1694" t="inlineStr">
        <is>
          <t xml:space="preserve">CONCLUIDO	</t>
        </is>
      </c>
      <c r="D1694" t="n">
        <v>6.625</v>
      </c>
      <c r="E1694" t="n">
        <v>15.09</v>
      </c>
      <c r="F1694" t="n">
        <v>11.03</v>
      </c>
      <c r="G1694" t="n">
        <v>20.68</v>
      </c>
      <c r="H1694" t="n">
        <v>0.31</v>
      </c>
      <c r="I1694" t="n">
        <v>32</v>
      </c>
      <c r="J1694" t="n">
        <v>227.95</v>
      </c>
      <c r="K1694" t="n">
        <v>56.94</v>
      </c>
      <c r="L1694" t="n">
        <v>4</v>
      </c>
      <c r="M1694" t="n">
        <v>30</v>
      </c>
      <c r="N1694" t="n">
        <v>52.01</v>
      </c>
      <c r="O1694" t="n">
        <v>28348.56</v>
      </c>
      <c r="P1694" t="n">
        <v>168.6</v>
      </c>
      <c r="Q1694" t="n">
        <v>197.88</v>
      </c>
      <c r="R1694" t="n">
        <v>47.24</v>
      </c>
      <c r="S1694" t="n">
        <v>25.4</v>
      </c>
      <c r="T1694" t="n">
        <v>9955.110000000001</v>
      </c>
      <c r="U1694" t="n">
        <v>0.54</v>
      </c>
      <c r="V1694" t="n">
        <v>0.84</v>
      </c>
      <c r="W1694" t="n">
        <v>2.99</v>
      </c>
      <c r="X1694" t="n">
        <v>0.64</v>
      </c>
      <c r="Y1694" t="n">
        <v>1</v>
      </c>
      <c r="Z1694" t="n">
        <v>10</v>
      </c>
    </row>
    <row r="1695">
      <c r="A1695" t="n">
        <v>13</v>
      </c>
      <c r="B1695" t="n">
        <v>115</v>
      </c>
      <c r="C1695" t="inlineStr">
        <is>
          <t xml:space="preserve">CONCLUIDO	</t>
        </is>
      </c>
      <c r="D1695" t="n">
        <v>6.6906</v>
      </c>
      <c r="E1695" t="n">
        <v>14.95</v>
      </c>
      <c r="F1695" t="n">
        <v>10.97</v>
      </c>
      <c r="G1695" t="n">
        <v>21.94</v>
      </c>
      <c r="H1695" t="n">
        <v>0.33</v>
      </c>
      <c r="I1695" t="n">
        <v>30</v>
      </c>
      <c r="J1695" t="n">
        <v>228.38</v>
      </c>
      <c r="K1695" t="n">
        <v>56.94</v>
      </c>
      <c r="L1695" t="n">
        <v>4.25</v>
      </c>
      <c r="M1695" t="n">
        <v>28</v>
      </c>
      <c r="N1695" t="n">
        <v>52.18</v>
      </c>
      <c r="O1695" t="n">
        <v>28400.61</v>
      </c>
      <c r="P1695" t="n">
        <v>167.58</v>
      </c>
      <c r="Q1695" t="n">
        <v>197.88</v>
      </c>
      <c r="R1695" t="n">
        <v>45.1</v>
      </c>
      <c r="S1695" t="n">
        <v>25.4</v>
      </c>
      <c r="T1695" t="n">
        <v>8896.41</v>
      </c>
      <c r="U1695" t="n">
        <v>0.5600000000000001</v>
      </c>
      <c r="V1695" t="n">
        <v>0.85</v>
      </c>
      <c r="W1695" t="n">
        <v>2.99</v>
      </c>
      <c r="X1695" t="n">
        <v>0.58</v>
      </c>
      <c r="Y1695" t="n">
        <v>1</v>
      </c>
      <c r="Z1695" t="n">
        <v>10</v>
      </c>
    </row>
    <row r="1696">
      <c r="A1696" t="n">
        <v>14</v>
      </c>
      <c r="B1696" t="n">
        <v>115</v>
      </c>
      <c r="C1696" t="inlineStr">
        <is>
          <t xml:space="preserve">CONCLUIDO	</t>
        </is>
      </c>
      <c r="D1696" t="n">
        <v>6.7459</v>
      </c>
      <c r="E1696" t="n">
        <v>14.82</v>
      </c>
      <c r="F1696" t="n">
        <v>10.93</v>
      </c>
      <c r="G1696" t="n">
        <v>23.43</v>
      </c>
      <c r="H1696" t="n">
        <v>0.35</v>
      </c>
      <c r="I1696" t="n">
        <v>28</v>
      </c>
      <c r="J1696" t="n">
        <v>228.8</v>
      </c>
      <c r="K1696" t="n">
        <v>56.94</v>
      </c>
      <c r="L1696" t="n">
        <v>4.5</v>
      </c>
      <c r="M1696" t="n">
        <v>26</v>
      </c>
      <c r="N1696" t="n">
        <v>52.36</v>
      </c>
      <c r="O1696" t="n">
        <v>28452.71</v>
      </c>
      <c r="P1696" t="n">
        <v>167.03</v>
      </c>
      <c r="Q1696" t="n">
        <v>197.85</v>
      </c>
      <c r="R1696" t="n">
        <v>44.18</v>
      </c>
      <c r="S1696" t="n">
        <v>25.4</v>
      </c>
      <c r="T1696" t="n">
        <v>8447.530000000001</v>
      </c>
      <c r="U1696" t="n">
        <v>0.57</v>
      </c>
      <c r="V1696" t="n">
        <v>0.85</v>
      </c>
      <c r="W1696" t="n">
        <v>2.98</v>
      </c>
      <c r="X1696" t="n">
        <v>0.54</v>
      </c>
      <c r="Y1696" t="n">
        <v>1</v>
      </c>
      <c r="Z1696" t="n">
        <v>10</v>
      </c>
    </row>
    <row r="1697">
      <c r="A1697" t="n">
        <v>15</v>
      </c>
      <c r="B1697" t="n">
        <v>115</v>
      </c>
      <c r="C1697" t="inlineStr">
        <is>
          <t xml:space="preserve">CONCLUIDO	</t>
        </is>
      </c>
      <c r="D1697" t="n">
        <v>6.7702</v>
      </c>
      <c r="E1697" t="n">
        <v>14.77</v>
      </c>
      <c r="F1697" t="n">
        <v>10.92</v>
      </c>
      <c r="G1697" t="n">
        <v>24.28</v>
      </c>
      <c r="H1697" t="n">
        <v>0.37</v>
      </c>
      <c r="I1697" t="n">
        <v>27</v>
      </c>
      <c r="J1697" t="n">
        <v>229.22</v>
      </c>
      <c r="K1697" t="n">
        <v>56.94</v>
      </c>
      <c r="L1697" t="n">
        <v>4.75</v>
      </c>
      <c r="M1697" t="n">
        <v>25</v>
      </c>
      <c r="N1697" t="n">
        <v>52.53</v>
      </c>
      <c r="O1697" t="n">
        <v>28504.87</v>
      </c>
      <c r="P1697" t="n">
        <v>166.74</v>
      </c>
      <c r="Q1697" t="n">
        <v>197.88</v>
      </c>
      <c r="R1697" t="n">
        <v>43.84</v>
      </c>
      <c r="S1697" t="n">
        <v>25.4</v>
      </c>
      <c r="T1697" t="n">
        <v>8279.719999999999</v>
      </c>
      <c r="U1697" t="n">
        <v>0.58</v>
      </c>
      <c r="V1697" t="n">
        <v>0.85</v>
      </c>
      <c r="W1697" t="n">
        <v>2.99</v>
      </c>
      <c r="X1697" t="n">
        <v>0.53</v>
      </c>
      <c r="Y1697" t="n">
        <v>1</v>
      </c>
      <c r="Z1697" t="n">
        <v>10</v>
      </c>
    </row>
    <row r="1698">
      <c r="A1698" t="n">
        <v>16</v>
      </c>
      <c r="B1698" t="n">
        <v>115</v>
      </c>
      <c r="C1698" t="inlineStr">
        <is>
          <t xml:space="preserve">CONCLUIDO	</t>
        </is>
      </c>
      <c r="D1698" t="n">
        <v>6.835</v>
      </c>
      <c r="E1698" t="n">
        <v>14.63</v>
      </c>
      <c r="F1698" t="n">
        <v>10.87</v>
      </c>
      <c r="G1698" t="n">
        <v>26.09</v>
      </c>
      <c r="H1698" t="n">
        <v>0.39</v>
      </c>
      <c r="I1698" t="n">
        <v>25</v>
      </c>
      <c r="J1698" t="n">
        <v>229.65</v>
      </c>
      <c r="K1698" t="n">
        <v>56.94</v>
      </c>
      <c r="L1698" t="n">
        <v>5</v>
      </c>
      <c r="M1698" t="n">
        <v>23</v>
      </c>
      <c r="N1698" t="n">
        <v>52.7</v>
      </c>
      <c r="O1698" t="n">
        <v>28557.1</v>
      </c>
      <c r="P1698" t="n">
        <v>165.98</v>
      </c>
      <c r="Q1698" t="n">
        <v>197.8</v>
      </c>
      <c r="R1698" t="n">
        <v>42.45</v>
      </c>
      <c r="S1698" t="n">
        <v>25.4</v>
      </c>
      <c r="T1698" t="n">
        <v>7598.4</v>
      </c>
      <c r="U1698" t="n">
        <v>0.6</v>
      </c>
      <c r="V1698" t="n">
        <v>0.86</v>
      </c>
      <c r="W1698" t="n">
        <v>2.98</v>
      </c>
      <c r="X1698" t="n">
        <v>0.48</v>
      </c>
      <c r="Y1698" t="n">
        <v>1</v>
      </c>
      <c r="Z1698" t="n">
        <v>10</v>
      </c>
    </row>
    <row r="1699">
      <c r="A1699" t="n">
        <v>17</v>
      </c>
      <c r="B1699" t="n">
        <v>115</v>
      </c>
      <c r="C1699" t="inlineStr">
        <is>
          <t xml:space="preserve">CONCLUIDO	</t>
        </is>
      </c>
      <c r="D1699" t="n">
        <v>6.8681</v>
      </c>
      <c r="E1699" t="n">
        <v>14.56</v>
      </c>
      <c r="F1699" t="n">
        <v>10.85</v>
      </c>
      <c r="G1699" t="n">
        <v>27.11</v>
      </c>
      <c r="H1699" t="n">
        <v>0.41</v>
      </c>
      <c r="I1699" t="n">
        <v>24</v>
      </c>
      <c r="J1699" t="n">
        <v>230.07</v>
      </c>
      <c r="K1699" t="n">
        <v>56.94</v>
      </c>
      <c r="L1699" t="n">
        <v>5.25</v>
      </c>
      <c r="M1699" t="n">
        <v>22</v>
      </c>
      <c r="N1699" t="n">
        <v>52.88</v>
      </c>
      <c r="O1699" t="n">
        <v>28609.38</v>
      </c>
      <c r="P1699" t="n">
        <v>165.49</v>
      </c>
      <c r="Q1699" t="n">
        <v>197.81</v>
      </c>
      <c r="R1699" t="n">
        <v>41.62</v>
      </c>
      <c r="S1699" t="n">
        <v>25.4</v>
      </c>
      <c r="T1699" t="n">
        <v>7187.23</v>
      </c>
      <c r="U1699" t="n">
        <v>0.61</v>
      </c>
      <c r="V1699" t="n">
        <v>0.86</v>
      </c>
      <c r="W1699" t="n">
        <v>2.97</v>
      </c>
      <c r="X1699" t="n">
        <v>0.45</v>
      </c>
      <c r="Y1699" t="n">
        <v>1</v>
      </c>
      <c r="Z1699" t="n">
        <v>10</v>
      </c>
    </row>
    <row r="1700">
      <c r="A1700" t="n">
        <v>18</v>
      </c>
      <c r="B1700" t="n">
        <v>115</v>
      </c>
      <c r="C1700" t="inlineStr">
        <is>
          <t xml:space="preserve">CONCLUIDO	</t>
        </is>
      </c>
      <c r="D1700" t="n">
        <v>6.8905</v>
      </c>
      <c r="E1700" t="n">
        <v>14.51</v>
      </c>
      <c r="F1700" t="n">
        <v>10.84</v>
      </c>
      <c r="G1700" t="n">
        <v>28.28</v>
      </c>
      <c r="H1700" t="n">
        <v>0.42</v>
      </c>
      <c r="I1700" t="n">
        <v>23</v>
      </c>
      <c r="J1700" t="n">
        <v>230.49</v>
      </c>
      <c r="K1700" t="n">
        <v>56.94</v>
      </c>
      <c r="L1700" t="n">
        <v>5.5</v>
      </c>
      <c r="M1700" t="n">
        <v>21</v>
      </c>
      <c r="N1700" t="n">
        <v>53.05</v>
      </c>
      <c r="O1700" t="n">
        <v>28661.73</v>
      </c>
      <c r="P1700" t="n">
        <v>165.36</v>
      </c>
      <c r="Q1700" t="n">
        <v>197.79</v>
      </c>
      <c r="R1700" t="n">
        <v>41.23</v>
      </c>
      <c r="S1700" t="n">
        <v>25.4</v>
      </c>
      <c r="T1700" t="n">
        <v>6996.37</v>
      </c>
      <c r="U1700" t="n">
        <v>0.62</v>
      </c>
      <c r="V1700" t="n">
        <v>0.86</v>
      </c>
      <c r="W1700" t="n">
        <v>2.98</v>
      </c>
      <c r="X1700" t="n">
        <v>0.45</v>
      </c>
      <c r="Y1700" t="n">
        <v>1</v>
      </c>
      <c r="Z1700" t="n">
        <v>10</v>
      </c>
    </row>
    <row r="1701">
      <c r="A1701" t="n">
        <v>19</v>
      </c>
      <c r="B1701" t="n">
        <v>115</v>
      </c>
      <c r="C1701" t="inlineStr">
        <is>
          <t xml:space="preserve">CONCLUIDO	</t>
        </is>
      </c>
      <c r="D1701" t="n">
        <v>6.9275</v>
      </c>
      <c r="E1701" t="n">
        <v>14.44</v>
      </c>
      <c r="F1701" t="n">
        <v>10.81</v>
      </c>
      <c r="G1701" t="n">
        <v>29.48</v>
      </c>
      <c r="H1701" t="n">
        <v>0.44</v>
      </c>
      <c r="I1701" t="n">
        <v>22</v>
      </c>
      <c r="J1701" t="n">
        <v>230.92</v>
      </c>
      <c r="K1701" t="n">
        <v>56.94</v>
      </c>
      <c r="L1701" t="n">
        <v>5.75</v>
      </c>
      <c r="M1701" t="n">
        <v>20</v>
      </c>
      <c r="N1701" t="n">
        <v>53.23</v>
      </c>
      <c r="O1701" t="n">
        <v>28714.14</v>
      </c>
      <c r="P1701" t="n">
        <v>164.79</v>
      </c>
      <c r="Q1701" t="n">
        <v>197.8</v>
      </c>
      <c r="R1701" t="n">
        <v>40.22</v>
      </c>
      <c r="S1701" t="n">
        <v>25.4</v>
      </c>
      <c r="T1701" t="n">
        <v>6497.92</v>
      </c>
      <c r="U1701" t="n">
        <v>0.63</v>
      </c>
      <c r="V1701" t="n">
        <v>0.86</v>
      </c>
      <c r="W1701" t="n">
        <v>2.98</v>
      </c>
      <c r="X1701" t="n">
        <v>0.42</v>
      </c>
      <c r="Y1701" t="n">
        <v>1</v>
      </c>
      <c r="Z1701" t="n">
        <v>10</v>
      </c>
    </row>
    <row r="1702">
      <c r="A1702" t="n">
        <v>20</v>
      </c>
      <c r="B1702" t="n">
        <v>115</v>
      </c>
      <c r="C1702" t="inlineStr">
        <is>
          <t xml:space="preserve">CONCLUIDO	</t>
        </is>
      </c>
      <c r="D1702" t="n">
        <v>6.9569</v>
      </c>
      <c r="E1702" t="n">
        <v>14.37</v>
      </c>
      <c r="F1702" t="n">
        <v>10.79</v>
      </c>
      <c r="G1702" t="n">
        <v>30.83</v>
      </c>
      <c r="H1702" t="n">
        <v>0.46</v>
      </c>
      <c r="I1702" t="n">
        <v>21</v>
      </c>
      <c r="J1702" t="n">
        <v>231.34</v>
      </c>
      <c r="K1702" t="n">
        <v>56.94</v>
      </c>
      <c r="L1702" t="n">
        <v>6</v>
      </c>
      <c r="M1702" t="n">
        <v>19</v>
      </c>
      <c r="N1702" t="n">
        <v>53.4</v>
      </c>
      <c r="O1702" t="n">
        <v>28766.61</v>
      </c>
      <c r="P1702" t="n">
        <v>164.47</v>
      </c>
      <c r="Q1702" t="n">
        <v>197.78</v>
      </c>
      <c r="R1702" t="n">
        <v>40.1</v>
      </c>
      <c r="S1702" t="n">
        <v>25.4</v>
      </c>
      <c r="T1702" t="n">
        <v>6439.47</v>
      </c>
      <c r="U1702" t="n">
        <v>0.63</v>
      </c>
      <c r="V1702" t="n">
        <v>0.86</v>
      </c>
      <c r="W1702" t="n">
        <v>2.97</v>
      </c>
      <c r="X1702" t="n">
        <v>0.4</v>
      </c>
      <c r="Y1702" t="n">
        <v>1</v>
      </c>
      <c r="Z1702" t="n">
        <v>10</v>
      </c>
    </row>
    <row r="1703">
      <c r="A1703" t="n">
        <v>21</v>
      </c>
      <c r="B1703" t="n">
        <v>115</v>
      </c>
      <c r="C1703" t="inlineStr">
        <is>
          <t xml:space="preserve">CONCLUIDO	</t>
        </is>
      </c>
      <c r="D1703" t="n">
        <v>6.9887</v>
      </c>
      <c r="E1703" t="n">
        <v>14.31</v>
      </c>
      <c r="F1703" t="n">
        <v>10.77</v>
      </c>
      <c r="G1703" t="n">
        <v>32.31</v>
      </c>
      <c r="H1703" t="n">
        <v>0.48</v>
      </c>
      <c r="I1703" t="n">
        <v>20</v>
      </c>
      <c r="J1703" t="n">
        <v>231.77</v>
      </c>
      <c r="K1703" t="n">
        <v>56.94</v>
      </c>
      <c r="L1703" t="n">
        <v>6.25</v>
      </c>
      <c r="M1703" t="n">
        <v>18</v>
      </c>
      <c r="N1703" t="n">
        <v>53.58</v>
      </c>
      <c r="O1703" t="n">
        <v>28819.14</v>
      </c>
      <c r="P1703" t="n">
        <v>164.06</v>
      </c>
      <c r="Q1703" t="n">
        <v>197.81</v>
      </c>
      <c r="R1703" t="n">
        <v>39.27</v>
      </c>
      <c r="S1703" t="n">
        <v>25.4</v>
      </c>
      <c r="T1703" t="n">
        <v>6031.91</v>
      </c>
      <c r="U1703" t="n">
        <v>0.65</v>
      </c>
      <c r="V1703" t="n">
        <v>0.86</v>
      </c>
      <c r="W1703" t="n">
        <v>2.97</v>
      </c>
      <c r="X1703" t="n">
        <v>0.38</v>
      </c>
      <c r="Y1703" t="n">
        <v>1</v>
      </c>
      <c r="Z1703" t="n">
        <v>10</v>
      </c>
    </row>
    <row r="1704">
      <c r="A1704" t="n">
        <v>22</v>
      </c>
      <c r="B1704" t="n">
        <v>115</v>
      </c>
      <c r="C1704" t="inlineStr">
        <is>
          <t xml:space="preserve">CONCLUIDO	</t>
        </is>
      </c>
      <c r="D1704" t="n">
        <v>7.0225</v>
      </c>
      <c r="E1704" t="n">
        <v>14.24</v>
      </c>
      <c r="F1704" t="n">
        <v>10.75</v>
      </c>
      <c r="G1704" t="n">
        <v>33.93</v>
      </c>
      <c r="H1704" t="n">
        <v>0.5</v>
      </c>
      <c r="I1704" t="n">
        <v>19</v>
      </c>
      <c r="J1704" t="n">
        <v>232.2</v>
      </c>
      <c r="K1704" t="n">
        <v>56.94</v>
      </c>
      <c r="L1704" t="n">
        <v>6.5</v>
      </c>
      <c r="M1704" t="n">
        <v>17</v>
      </c>
      <c r="N1704" t="n">
        <v>53.75</v>
      </c>
      <c r="O1704" t="n">
        <v>28871.74</v>
      </c>
      <c r="P1704" t="n">
        <v>163.52</v>
      </c>
      <c r="Q1704" t="n">
        <v>197.8</v>
      </c>
      <c r="R1704" t="n">
        <v>38.4</v>
      </c>
      <c r="S1704" t="n">
        <v>25.4</v>
      </c>
      <c r="T1704" t="n">
        <v>5602.63</v>
      </c>
      <c r="U1704" t="n">
        <v>0.66</v>
      </c>
      <c r="V1704" t="n">
        <v>0.87</v>
      </c>
      <c r="W1704" t="n">
        <v>2.97</v>
      </c>
      <c r="X1704" t="n">
        <v>0.35</v>
      </c>
      <c r="Y1704" t="n">
        <v>1</v>
      </c>
      <c r="Z1704" t="n">
        <v>10</v>
      </c>
    </row>
    <row r="1705">
      <c r="A1705" t="n">
        <v>23</v>
      </c>
      <c r="B1705" t="n">
        <v>115</v>
      </c>
      <c r="C1705" t="inlineStr">
        <is>
          <t xml:space="preserve">CONCLUIDO	</t>
        </is>
      </c>
      <c r="D1705" t="n">
        <v>7.0195</v>
      </c>
      <c r="E1705" t="n">
        <v>14.25</v>
      </c>
      <c r="F1705" t="n">
        <v>10.75</v>
      </c>
      <c r="G1705" t="n">
        <v>33.95</v>
      </c>
      <c r="H1705" t="n">
        <v>0.52</v>
      </c>
      <c r="I1705" t="n">
        <v>19</v>
      </c>
      <c r="J1705" t="n">
        <v>232.62</v>
      </c>
      <c r="K1705" t="n">
        <v>56.94</v>
      </c>
      <c r="L1705" t="n">
        <v>6.75</v>
      </c>
      <c r="M1705" t="n">
        <v>17</v>
      </c>
      <c r="N1705" t="n">
        <v>53.93</v>
      </c>
      <c r="O1705" t="n">
        <v>28924.39</v>
      </c>
      <c r="P1705" t="n">
        <v>163.74</v>
      </c>
      <c r="Q1705" t="n">
        <v>197.77</v>
      </c>
      <c r="R1705" t="n">
        <v>38.65</v>
      </c>
      <c r="S1705" t="n">
        <v>25.4</v>
      </c>
      <c r="T1705" t="n">
        <v>5726.17</v>
      </c>
      <c r="U1705" t="n">
        <v>0.66</v>
      </c>
      <c r="V1705" t="n">
        <v>0.87</v>
      </c>
      <c r="W1705" t="n">
        <v>2.97</v>
      </c>
      <c r="X1705" t="n">
        <v>0.36</v>
      </c>
      <c r="Y1705" t="n">
        <v>1</v>
      </c>
      <c r="Z1705" t="n">
        <v>10</v>
      </c>
    </row>
    <row r="1706">
      <c r="A1706" t="n">
        <v>24</v>
      </c>
      <c r="B1706" t="n">
        <v>115</v>
      </c>
      <c r="C1706" t="inlineStr">
        <is>
          <t xml:space="preserve">CONCLUIDO	</t>
        </is>
      </c>
      <c r="D1706" t="n">
        <v>7.0529</v>
      </c>
      <c r="E1706" t="n">
        <v>14.18</v>
      </c>
      <c r="F1706" t="n">
        <v>10.73</v>
      </c>
      <c r="G1706" t="n">
        <v>35.76</v>
      </c>
      <c r="H1706" t="n">
        <v>0.53</v>
      </c>
      <c r="I1706" t="n">
        <v>18</v>
      </c>
      <c r="J1706" t="n">
        <v>233.05</v>
      </c>
      <c r="K1706" t="n">
        <v>56.94</v>
      </c>
      <c r="L1706" t="n">
        <v>7</v>
      </c>
      <c r="M1706" t="n">
        <v>16</v>
      </c>
      <c r="N1706" t="n">
        <v>54.11</v>
      </c>
      <c r="O1706" t="n">
        <v>28977.11</v>
      </c>
      <c r="P1706" t="n">
        <v>163.23</v>
      </c>
      <c r="Q1706" t="n">
        <v>197.83</v>
      </c>
      <c r="R1706" t="n">
        <v>37.86</v>
      </c>
      <c r="S1706" t="n">
        <v>25.4</v>
      </c>
      <c r="T1706" t="n">
        <v>5336.78</v>
      </c>
      <c r="U1706" t="n">
        <v>0.67</v>
      </c>
      <c r="V1706" t="n">
        <v>0.87</v>
      </c>
      <c r="W1706" t="n">
        <v>2.97</v>
      </c>
      <c r="X1706" t="n">
        <v>0.34</v>
      </c>
      <c r="Y1706" t="n">
        <v>1</v>
      </c>
      <c r="Z1706" t="n">
        <v>10</v>
      </c>
    </row>
    <row r="1707">
      <c r="A1707" t="n">
        <v>25</v>
      </c>
      <c r="B1707" t="n">
        <v>115</v>
      </c>
      <c r="C1707" t="inlineStr">
        <is>
          <t xml:space="preserve">CONCLUIDO	</t>
        </is>
      </c>
      <c r="D1707" t="n">
        <v>7.0537</v>
      </c>
      <c r="E1707" t="n">
        <v>14.18</v>
      </c>
      <c r="F1707" t="n">
        <v>10.73</v>
      </c>
      <c r="G1707" t="n">
        <v>35.75</v>
      </c>
      <c r="H1707" t="n">
        <v>0.55</v>
      </c>
      <c r="I1707" t="n">
        <v>18</v>
      </c>
      <c r="J1707" t="n">
        <v>233.48</v>
      </c>
      <c r="K1707" t="n">
        <v>56.94</v>
      </c>
      <c r="L1707" t="n">
        <v>7.25</v>
      </c>
      <c r="M1707" t="n">
        <v>16</v>
      </c>
      <c r="N1707" t="n">
        <v>54.29</v>
      </c>
      <c r="O1707" t="n">
        <v>29029.89</v>
      </c>
      <c r="P1707" t="n">
        <v>162.96</v>
      </c>
      <c r="Q1707" t="n">
        <v>197.78</v>
      </c>
      <c r="R1707" t="n">
        <v>37.85</v>
      </c>
      <c r="S1707" t="n">
        <v>25.4</v>
      </c>
      <c r="T1707" t="n">
        <v>5331.2</v>
      </c>
      <c r="U1707" t="n">
        <v>0.67</v>
      </c>
      <c r="V1707" t="n">
        <v>0.87</v>
      </c>
      <c r="W1707" t="n">
        <v>2.97</v>
      </c>
      <c r="X1707" t="n">
        <v>0.34</v>
      </c>
      <c r="Y1707" t="n">
        <v>1</v>
      </c>
      <c r="Z1707" t="n">
        <v>10</v>
      </c>
    </row>
    <row r="1708">
      <c r="A1708" t="n">
        <v>26</v>
      </c>
      <c r="B1708" t="n">
        <v>115</v>
      </c>
      <c r="C1708" t="inlineStr">
        <is>
          <t xml:space="preserve">CONCLUIDO	</t>
        </is>
      </c>
      <c r="D1708" t="n">
        <v>7.0798</v>
      </c>
      <c r="E1708" t="n">
        <v>14.12</v>
      </c>
      <c r="F1708" t="n">
        <v>10.72</v>
      </c>
      <c r="G1708" t="n">
        <v>37.83</v>
      </c>
      <c r="H1708" t="n">
        <v>0.57</v>
      </c>
      <c r="I1708" t="n">
        <v>17</v>
      </c>
      <c r="J1708" t="n">
        <v>233.91</v>
      </c>
      <c r="K1708" t="n">
        <v>56.94</v>
      </c>
      <c r="L1708" t="n">
        <v>7.5</v>
      </c>
      <c r="M1708" t="n">
        <v>15</v>
      </c>
      <c r="N1708" t="n">
        <v>54.46</v>
      </c>
      <c r="O1708" t="n">
        <v>29082.74</v>
      </c>
      <c r="P1708" t="n">
        <v>162.9</v>
      </c>
      <c r="Q1708" t="n">
        <v>197.76</v>
      </c>
      <c r="R1708" t="n">
        <v>37.79</v>
      </c>
      <c r="S1708" t="n">
        <v>25.4</v>
      </c>
      <c r="T1708" t="n">
        <v>5306.24</v>
      </c>
      <c r="U1708" t="n">
        <v>0.67</v>
      </c>
      <c r="V1708" t="n">
        <v>0.87</v>
      </c>
      <c r="W1708" t="n">
        <v>2.96</v>
      </c>
      <c r="X1708" t="n">
        <v>0.33</v>
      </c>
      <c r="Y1708" t="n">
        <v>1</v>
      </c>
      <c r="Z1708" t="n">
        <v>10</v>
      </c>
    </row>
    <row r="1709">
      <c r="A1709" t="n">
        <v>27</v>
      </c>
      <c r="B1709" t="n">
        <v>115</v>
      </c>
      <c r="C1709" t="inlineStr">
        <is>
          <t xml:space="preserve">CONCLUIDO	</t>
        </is>
      </c>
      <c r="D1709" t="n">
        <v>7.1149</v>
      </c>
      <c r="E1709" t="n">
        <v>14.06</v>
      </c>
      <c r="F1709" t="n">
        <v>10.69</v>
      </c>
      <c r="G1709" t="n">
        <v>40.09</v>
      </c>
      <c r="H1709" t="n">
        <v>0.59</v>
      </c>
      <c r="I1709" t="n">
        <v>16</v>
      </c>
      <c r="J1709" t="n">
        <v>234.34</v>
      </c>
      <c r="K1709" t="n">
        <v>56.94</v>
      </c>
      <c r="L1709" t="n">
        <v>7.75</v>
      </c>
      <c r="M1709" t="n">
        <v>14</v>
      </c>
      <c r="N1709" t="n">
        <v>54.64</v>
      </c>
      <c r="O1709" t="n">
        <v>29135.65</v>
      </c>
      <c r="P1709" t="n">
        <v>162.42</v>
      </c>
      <c r="Q1709" t="n">
        <v>197.8</v>
      </c>
      <c r="R1709" t="n">
        <v>36.85</v>
      </c>
      <c r="S1709" t="n">
        <v>25.4</v>
      </c>
      <c r="T1709" t="n">
        <v>4841.7</v>
      </c>
      <c r="U1709" t="n">
        <v>0.6899999999999999</v>
      </c>
      <c r="V1709" t="n">
        <v>0.87</v>
      </c>
      <c r="W1709" t="n">
        <v>2.96</v>
      </c>
      <c r="X1709" t="n">
        <v>0.3</v>
      </c>
      <c r="Y1709" t="n">
        <v>1</v>
      </c>
      <c r="Z1709" t="n">
        <v>10</v>
      </c>
    </row>
    <row r="1710">
      <c r="A1710" t="n">
        <v>28</v>
      </c>
      <c r="B1710" t="n">
        <v>115</v>
      </c>
      <c r="C1710" t="inlineStr">
        <is>
          <t xml:space="preserve">CONCLUIDO	</t>
        </is>
      </c>
      <c r="D1710" t="n">
        <v>7.1184</v>
      </c>
      <c r="E1710" t="n">
        <v>14.05</v>
      </c>
      <c r="F1710" t="n">
        <v>10.69</v>
      </c>
      <c r="G1710" t="n">
        <v>40.07</v>
      </c>
      <c r="H1710" t="n">
        <v>0.61</v>
      </c>
      <c r="I1710" t="n">
        <v>16</v>
      </c>
      <c r="J1710" t="n">
        <v>234.77</v>
      </c>
      <c r="K1710" t="n">
        <v>56.94</v>
      </c>
      <c r="L1710" t="n">
        <v>8</v>
      </c>
      <c r="M1710" t="n">
        <v>14</v>
      </c>
      <c r="N1710" t="n">
        <v>54.82</v>
      </c>
      <c r="O1710" t="n">
        <v>29188.62</v>
      </c>
      <c r="P1710" t="n">
        <v>162.36</v>
      </c>
      <c r="Q1710" t="n">
        <v>197.78</v>
      </c>
      <c r="R1710" t="n">
        <v>36.53</v>
      </c>
      <c r="S1710" t="n">
        <v>25.4</v>
      </c>
      <c r="T1710" t="n">
        <v>4682.54</v>
      </c>
      <c r="U1710" t="n">
        <v>0.7</v>
      </c>
      <c r="V1710" t="n">
        <v>0.87</v>
      </c>
      <c r="W1710" t="n">
        <v>2.96</v>
      </c>
      <c r="X1710" t="n">
        <v>0.29</v>
      </c>
      <c r="Y1710" t="n">
        <v>1</v>
      </c>
      <c r="Z1710" t="n">
        <v>10</v>
      </c>
    </row>
    <row r="1711">
      <c r="A1711" t="n">
        <v>29</v>
      </c>
      <c r="B1711" t="n">
        <v>115</v>
      </c>
      <c r="C1711" t="inlineStr">
        <is>
          <t xml:space="preserve">CONCLUIDO	</t>
        </is>
      </c>
      <c r="D1711" t="n">
        <v>7.1157</v>
      </c>
      <c r="E1711" t="n">
        <v>14.05</v>
      </c>
      <c r="F1711" t="n">
        <v>10.69</v>
      </c>
      <c r="G1711" t="n">
        <v>40.09</v>
      </c>
      <c r="H1711" t="n">
        <v>0.62</v>
      </c>
      <c r="I1711" t="n">
        <v>16</v>
      </c>
      <c r="J1711" t="n">
        <v>235.2</v>
      </c>
      <c r="K1711" t="n">
        <v>56.94</v>
      </c>
      <c r="L1711" t="n">
        <v>8.25</v>
      </c>
      <c r="M1711" t="n">
        <v>14</v>
      </c>
      <c r="N1711" t="n">
        <v>55</v>
      </c>
      <c r="O1711" t="n">
        <v>29241.66</v>
      </c>
      <c r="P1711" t="n">
        <v>162.36</v>
      </c>
      <c r="Q1711" t="n">
        <v>197.81</v>
      </c>
      <c r="R1711" t="n">
        <v>36.77</v>
      </c>
      <c r="S1711" t="n">
        <v>25.4</v>
      </c>
      <c r="T1711" t="n">
        <v>4801.18</v>
      </c>
      <c r="U1711" t="n">
        <v>0.6899999999999999</v>
      </c>
      <c r="V1711" t="n">
        <v>0.87</v>
      </c>
      <c r="W1711" t="n">
        <v>2.96</v>
      </c>
      <c r="X1711" t="n">
        <v>0.3</v>
      </c>
      <c r="Y1711" t="n">
        <v>1</v>
      </c>
      <c r="Z1711" t="n">
        <v>10</v>
      </c>
    </row>
    <row r="1712">
      <c r="A1712" t="n">
        <v>30</v>
      </c>
      <c r="B1712" t="n">
        <v>115</v>
      </c>
      <c r="C1712" t="inlineStr">
        <is>
          <t xml:space="preserve">CONCLUIDO	</t>
        </is>
      </c>
      <c r="D1712" t="n">
        <v>7.146</v>
      </c>
      <c r="E1712" t="n">
        <v>13.99</v>
      </c>
      <c r="F1712" t="n">
        <v>10.67</v>
      </c>
      <c r="G1712" t="n">
        <v>42.7</v>
      </c>
      <c r="H1712" t="n">
        <v>0.64</v>
      </c>
      <c r="I1712" t="n">
        <v>15</v>
      </c>
      <c r="J1712" t="n">
        <v>235.63</v>
      </c>
      <c r="K1712" t="n">
        <v>56.94</v>
      </c>
      <c r="L1712" t="n">
        <v>8.5</v>
      </c>
      <c r="M1712" t="n">
        <v>13</v>
      </c>
      <c r="N1712" t="n">
        <v>55.18</v>
      </c>
      <c r="O1712" t="n">
        <v>29294.76</v>
      </c>
      <c r="P1712" t="n">
        <v>162.12</v>
      </c>
      <c r="Q1712" t="n">
        <v>197.76</v>
      </c>
      <c r="R1712" t="n">
        <v>36.23</v>
      </c>
      <c r="S1712" t="n">
        <v>25.4</v>
      </c>
      <c r="T1712" t="n">
        <v>4537.91</v>
      </c>
      <c r="U1712" t="n">
        <v>0.7</v>
      </c>
      <c r="V1712" t="n">
        <v>0.87</v>
      </c>
      <c r="W1712" t="n">
        <v>2.96</v>
      </c>
      <c r="X1712" t="n">
        <v>0.28</v>
      </c>
      <c r="Y1712" t="n">
        <v>1</v>
      </c>
      <c r="Z1712" t="n">
        <v>10</v>
      </c>
    </row>
    <row r="1713">
      <c r="A1713" t="n">
        <v>31</v>
      </c>
      <c r="B1713" t="n">
        <v>115</v>
      </c>
      <c r="C1713" t="inlineStr">
        <is>
          <t xml:space="preserve">CONCLUIDO	</t>
        </is>
      </c>
      <c r="D1713" t="n">
        <v>7.1504</v>
      </c>
      <c r="E1713" t="n">
        <v>13.99</v>
      </c>
      <c r="F1713" t="n">
        <v>10.67</v>
      </c>
      <c r="G1713" t="n">
        <v>42.66</v>
      </c>
      <c r="H1713" t="n">
        <v>0.66</v>
      </c>
      <c r="I1713" t="n">
        <v>15</v>
      </c>
      <c r="J1713" t="n">
        <v>236.06</v>
      </c>
      <c r="K1713" t="n">
        <v>56.94</v>
      </c>
      <c r="L1713" t="n">
        <v>8.75</v>
      </c>
      <c r="M1713" t="n">
        <v>13</v>
      </c>
      <c r="N1713" t="n">
        <v>55.36</v>
      </c>
      <c r="O1713" t="n">
        <v>29347.92</v>
      </c>
      <c r="P1713" t="n">
        <v>161.84</v>
      </c>
      <c r="Q1713" t="n">
        <v>197.75</v>
      </c>
      <c r="R1713" t="n">
        <v>35.95</v>
      </c>
      <c r="S1713" t="n">
        <v>25.4</v>
      </c>
      <c r="T1713" t="n">
        <v>4395.34</v>
      </c>
      <c r="U1713" t="n">
        <v>0.71</v>
      </c>
      <c r="V1713" t="n">
        <v>0.87</v>
      </c>
      <c r="W1713" t="n">
        <v>2.96</v>
      </c>
      <c r="X1713" t="n">
        <v>0.28</v>
      </c>
      <c r="Y1713" t="n">
        <v>1</v>
      </c>
      <c r="Z1713" t="n">
        <v>10</v>
      </c>
    </row>
    <row r="1714">
      <c r="A1714" t="n">
        <v>32</v>
      </c>
      <c r="B1714" t="n">
        <v>115</v>
      </c>
      <c r="C1714" t="inlineStr">
        <is>
          <t xml:space="preserve">CONCLUIDO	</t>
        </is>
      </c>
      <c r="D1714" t="n">
        <v>7.1813</v>
      </c>
      <c r="E1714" t="n">
        <v>13.92</v>
      </c>
      <c r="F1714" t="n">
        <v>10.65</v>
      </c>
      <c r="G1714" t="n">
        <v>45.64</v>
      </c>
      <c r="H1714" t="n">
        <v>0.68</v>
      </c>
      <c r="I1714" t="n">
        <v>14</v>
      </c>
      <c r="J1714" t="n">
        <v>236.49</v>
      </c>
      <c r="K1714" t="n">
        <v>56.94</v>
      </c>
      <c r="L1714" t="n">
        <v>9</v>
      </c>
      <c r="M1714" t="n">
        <v>12</v>
      </c>
      <c r="N1714" t="n">
        <v>55.55</v>
      </c>
      <c r="O1714" t="n">
        <v>29401.15</v>
      </c>
      <c r="P1714" t="n">
        <v>161.59</v>
      </c>
      <c r="Q1714" t="n">
        <v>197.78</v>
      </c>
      <c r="R1714" t="n">
        <v>35.28</v>
      </c>
      <c r="S1714" t="n">
        <v>25.4</v>
      </c>
      <c r="T1714" t="n">
        <v>4066.37</v>
      </c>
      <c r="U1714" t="n">
        <v>0.72</v>
      </c>
      <c r="V1714" t="n">
        <v>0.87</v>
      </c>
      <c r="W1714" t="n">
        <v>2.97</v>
      </c>
      <c r="X1714" t="n">
        <v>0.26</v>
      </c>
      <c r="Y1714" t="n">
        <v>1</v>
      </c>
      <c r="Z1714" t="n">
        <v>10</v>
      </c>
    </row>
    <row r="1715">
      <c r="A1715" t="n">
        <v>33</v>
      </c>
      <c r="B1715" t="n">
        <v>115</v>
      </c>
      <c r="C1715" t="inlineStr">
        <is>
          <t xml:space="preserve">CONCLUIDO	</t>
        </is>
      </c>
      <c r="D1715" t="n">
        <v>7.1809</v>
      </c>
      <c r="E1715" t="n">
        <v>13.93</v>
      </c>
      <c r="F1715" t="n">
        <v>10.65</v>
      </c>
      <c r="G1715" t="n">
        <v>45.65</v>
      </c>
      <c r="H1715" t="n">
        <v>0.6899999999999999</v>
      </c>
      <c r="I1715" t="n">
        <v>14</v>
      </c>
      <c r="J1715" t="n">
        <v>236.92</v>
      </c>
      <c r="K1715" t="n">
        <v>56.94</v>
      </c>
      <c r="L1715" t="n">
        <v>9.25</v>
      </c>
      <c r="M1715" t="n">
        <v>12</v>
      </c>
      <c r="N1715" t="n">
        <v>55.73</v>
      </c>
      <c r="O1715" t="n">
        <v>29454.44</v>
      </c>
      <c r="P1715" t="n">
        <v>161.52</v>
      </c>
      <c r="Q1715" t="n">
        <v>197.77</v>
      </c>
      <c r="R1715" t="n">
        <v>35.45</v>
      </c>
      <c r="S1715" t="n">
        <v>25.4</v>
      </c>
      <c r="T1715" t="n">
        <v>4150</v>
      </c>
      <c r="U1715" t="n">
        <v>0.72</v>
      </c>
      <c r="V1715" t="n">
        <v>0.87</v>
      </c>
      <c r="W1715" t="n">
        <v>2.96</v>
      </c>
      <c r="X1715" t="n">
        <v>0.26</v>
      </c>
      <c r="Y1715" t="n">
        <v>1</v>
      </c>
      <c r="Z1715" t="n">
        <v>10</v>
      </c>
    </row>
    <row r="1716">
      <c r="A1716" t="n">
        <v>34</v>
      </c>
      <c r="B1716" t="n">
        <v>115</v>
      </c>
      <c r="C1716" t="inlineStr">
        <is>
          <t xml:space="preserve">CONCLUIDO	</t>
        </is>
      </c>
      <c r="D1716" t="n">
        <v>7.1775</v>
      </c>
      <c r="E1716" t="n">
        <v>13.93</v>
      </c>
      <c r="F1716" t="n">
        <v>10.66</v>
      </c>
      <c r="G1716" t="n">
        <v>45.67</v>
      </c>
      <c r="H1716" t="n">
        <v>0.71</v>
      </c>
      <c r="I1716" t="n">
        <v>14</v>
      </c>
      <c r="J1716" t="n">
        <v>237.35</v>
      </c>
      <c r="K1716" t="n">
        <v>56.94</v>
      </c>
      <c r="L1716" t="n">
        <v>9.5</v>
      </c>
      <c r="M1716" t="n">
        <v>12</v>
      </c>
      <c r="N1716" t="n">
        <v>55.91</v>
      </c>
      <c r="O1716" t="n">
        <v>29507.8</v>
      </c>
      <c r="P1716" t="n">
        <v>161.41</v>
      </c>
      <c r="Q1716" t="n">
        <v>197.77</v>
      </c>
      <c r="R1716" t="n">
        <v>35.69</v>
      </c>
      <c r="S1716" t="n">
        <v>25.4</v>
      </c>
      <c r="T1716" t="n">
        <v>4270.86</v>
      </c>
      <c r="U1716" t="n">
        <v>0.71</v>
      </c>
      <c r="V1716" t="n">
        <v>0.87</v>
      </c>
      <c r="W1716" t="n">
        <v>2.96</v>
      </c>
      <c r="X1716" t="n">
        <v>0.27</v>
      </c>
      <c r="Y1716" t="n">
        <v>1</v>
      </c>
      <c r="Z1716" t="n">
        <v>10</v>
      </c>
    </row>
    <row r="1717">
      <c r="A1717" t="n">
        <v>35</v>
      </c>
      <c r="B1717" t="n">
        <v>115</v>
      </c>
      <c r="C1717" t="inlineStr">
        <is>
          <t xml:space="preserve">CONCLUIDO	</t>
        </is>
      </c>
      <c r="D1717" t="n">
        <v>7.2154</v>
      </c>
      <c r="E1717" t="n">
        <v>13.86</v>
      </c>
      <c r="F1717" t="n">
        <v>10.63</v>
      </c>
      <c r="G1717" t="n">
        <v>49.05</v>
      </c>
      <c r="H1717" t="n">
        <v>0.73</v>
      </c>
      <c r="I1717" t="n">
        <v>13</v>
      </c>
      <c r="J1717" t="n">
        <v>237.79</v>
      </c>
      <c r="K1717" t="n">
        <v>56.94</v>
      </c>
      <c r="L1717" t="n">
        <v>9.75</v>
      </c>
      <c r="M1717" t="n">
        <v>11</v>
      </c>
      <c r="N1717" t="n">
        <v>56.09</v>
      </c>
      <c r="O1717" t="n">
        <v>29561.22</v>
      </c>
      <c r="P1717" t="n">
        <v>161.12</v>
      </c>
      <c r="Q1717" t="n">
        <v>197.78</v>
      </c>
      <c r="R1717" t="n">
        <v>34.79</v>
      </c>
      <c r="S1717" t="n">
        <v>25.4</v>
      </c>
      <c r="T1717" t="n">
        <v>3826.88</v>
      </c>
      <c r="U1717" t="n">
        <v>0.73</v>
      </c>
      <c r="V1717" t="n">
        <v>0.88</v>
      </c>
      <c r="W1717" t="n">
        <v>2.96</v>
      </c>
      <c r="X1717" t="n">
        <v>0.24</v>
      </c>
      <c r="Y1717" t="n">
        <v>1</v>
      </c>
      <c r="Z1717" t="n">
        <v>10</v>
      </c>
    </row>
    <row r="1718">
      <c r="A1718" t="n">
        <v>36</v>
      </c>
      <c r="B1718" t="n">
        <v>115</v>
      </c>
      <c r="C1718" t="inlineStr">
        <is>
          <t xml:space="preserve">CONCLUIDO	</t>
        </is>
      </c>
      <c r="D1718" t="n">
        <v>7.2165</v>
      </c>
      <c r="E1718" t="n">
        <v>13.86</v>
      </c>
      <c r="F1718" t="n">
        <v>10.63</v>
      </c>
      <c r="G1718" t="n">
        <v>49.04</v>
      </c>
      <c r="H1718" t="n">
        <v>0.75</v>
      </c>
      <c r="I1718" t="n">
        <v>13</v>
      </c>
      <c r="J1718" t="n">
        <v>238.22</v>
      </c>
      <c r="K1718" t="n">
        <v>56.94</v>
      </c>
      <c r="L1718" t="n">
        <v>10</v>
      </c>
      <c r="M1718" t="n">
        <v>11</v>
      </c>
      <c r="N1718" t="n">
        <v>56.28</v>
      </c>
      <c r="O1718" t="n">
        <v>29614.71</v>
      </c>
      <c r="P1718" t="n">
        <v>161.1</v>
      </c>
      <c r="Q1718" t="n">
        <v>197.79</v>
      </c>
      <c r="R1718" t="n">
        <v>34.86</v>
      </c>
      <c r="S1718" t="n">
        <v>25.4</v>
      </c>
      <c r="T1718" t="n">
        <v>3859.16</v>
      </c>
      <c r="U1718" t="n">
        <v>0.73</v>
      </c>
      <c r="V1718" t="n">
        <v>0.88</v>
      </c>
      <c r="W1718" t="n">
        <v>2.96</v>
      </c>
      <c r="X1718" t="n">
        <v>0.24</v>
      </c>
      <c r="Y1718" t="n">
        <v>1</v>
      </c>
      <c r="Z1718" t="n">
        <v>10</v>
      </c>
    </row>
    <row r="1719">
      <c r="A1719" t="n">
        <v>37</v>
      </c>
      <c r="B1719" t="n">
        <v>115</v>
      </c>
      <c r="C1719" t="inlineStr">
        <is>
          <t xml:space="preserve">CONCLUIDO	</t>
        </is>
      </c>
      <c r="D1719" t="n">
        <v>7.213</v>
      </c>
      <c r="E1719" t="n">
        <v>13.86</v>
      </c>
      <c r="F1719" t="n">
        <v>10.63</v>
      </c>
      <c r="G1719" t="n">
        <v>49.07</v>
      </c>
      <c r="H1719" t="n">
        <v>0.76</v>
      </c>
      <c r="I1719" t="n">
        <v>13</v>
      </c>
      <c r="J1719" t="n">
        <v>238.66</v>
      </c>
      <c r="K1719" t="n">
        <v>56.94</v>
      </c>
      <c r="L1719" t="n">
        <v>10.25</v>
      </c>
      <c r="M1719" t="n">
        <v>11</v>
      </c>
      <c r="N1719" t="n">
        <v>56.46</v>
      </c>
      <c r="O1719" t="n">
        <v>29668.27</v>
      </c>
      <c r="P1719" t="n">
        <v>161.02</v>
      </c>
      <c r="Q1719" t="n">
        <v>197.75</v>
      </c>
      <c r="R1719" t="n">
        <v>34.83</v>
      </c>
      <c r="S1719" t="n">
        <v>25.4</v>
      </c>
      <c r="T1719" t="n">
        <v>3845.26</v>
      </c>
      <c r="U1719" t="n">
        <v>0.73</v>
      </c>
      <c r="V1719" t="n">
        <v>0.88</v>
      </c>
      <c r="W1719" t="n">
        <v>2.96</v>
      </c>
      <c r="X1719" t="n">
        <v>0.24</v>
      </c>
      <c r="Y1719" t="n">
        <v>1</v>
      </c>
      <c r="Z1719" t="n">
        <v>10</v>
      </c>
    </row>
    <row r="1720">
      <c r="A1720" t="n">
        <v>38</v>
      </c>
      <c r="B1720" t="n">
        <v>115</v>
      </c>
      <c r="C1720" t="inlineStr">
        <is>
          <t xml:space="preserve">CONCLUIDO	</t>
        </is>
      </c>
      <c r="D1720" t="n">
        <v>7.242</v>
      </c>
      <c r="E1720" t="n">
        <v>13.81</v>
      </c>
      <c r="F1720" t="n">
        <v>10.62</v>
      </c>
      <c r="G1720" t="n">
        <v>53.1</v>
      </c>
      <c r="H1720" t="n">
        <v>0.78</v>
      </c>
      <c r="I1720" t="n">
        <v>12</v>
      </c>
      <c r="J1720" t="n">
        <v>239.09</v>
      </c>
      <c r="K1720" t="n">
        <v>56.94</v>
      </c>
      <c r="L1720" t="n">
        <v>10.5</v>
      </c>
      <c r="M1720" t="n">
        <v>10</v>
      </c>
      <c r="N1720" t="n">
        <v>56.65</v>
      </c>
      <c r="O1720" t="n">
        <v>29721.89</v>
      </c>
      <c r="P1720" t="n">
        <v>160.68</v>
      </c>
      <c r="Q1720" t="n">
        <v>197.79</v>
      </c>
      <c r="R1720" t="n">
        <v>34.48</v>
      </c>
      <c r="S1720" t="n">
        <v>25.4</v>
      </c>
      <c r="T1720" t="n">
        <v>3676.87</v>
      </c>
      <c r="U1720" t="n">
        <v>0.74</v>
      </c>
      <c r="V1720" t="n">
        <v>0.88</v>
      </c>
      <c r="W1720" t="n">
        <v>2.96</v>
      </c>
      <c r="X1720" t="n">
        <v>0.23</v>
      </c>
      <c r="Y1720" t="n">
        <v>1</v>
      </c>
      <c r="Z1720" t="n">
        <v>10</v>
      </c>
    </row>
    <row r="1721">
      <c r="A1721" t="n">
        <v>39</v>
      </c>
      <c r="B1721" t="n">
        <v>115</v>
      </c>
      <c r="C1721" t="inlineStr">
        <is>
          <t xml:space="preserve">CONCLUIDO	</t>
        </is>
      </c>
      <c r="D1721" t="n">
        <v>7.2443</v>
      </c>
      <c r="E1721" t="n">
        <v>13.8</v>
      </c>
      <c r="F1721" t="n">
        <v>10.62</v>
      </c>
      <c r="G1721" t="n">
        <v>53.08</v>
      </c>
      <c r="H1721" t="n">
        <v>0.8</v>
      </c>
      <c r="I1721" t="n">
        <v>12</v>
      </c>
      <c r="J1721" t="n">
        <v>239.53</v>
      </c>
      <c r="K1721" t="n">
        <v>56.94</v>
      </c>
      <c r="L1721" t="n">
        <v>10.75</v>
      </c>
      <c r="M1721" t="n">
        <v>10</v>
      </c>
      <c r="N1721" t="n">
        <v>56.83</v>
      </c>
      <c r="O1721" t="n">
        <v>29775.57</v>
      </c>
      <c r="P1721" t="n">
        <v>160.59</v>
      </c>
      <c r="Q1721" t="n">
        <v>197.76</v>
      </c>
      <c r="R1721" t="n">
        <v>34.32</v>
      </c>
      <c r="S1721" t="n">
        <v>25.4</v>
      </c>
      <c r="T1721" t="n">
        <v>3598.48</v>
      </c>
      <c r="U1721" t="n">
        <v>0.74</v>
      </c>
      <c r="V1721" t="n">
        <v>0.88</v>
      </c>
      <c r="W1721" t="n">
        <v>2.96</v>
      </c>
      <c r="X1721" t="n">
        <v>0.23</v>
      </c>
      <c r="Y1721" t="n">
        <v>1</v>
      </c>
      <c r="Z1721" t="n">
        <v>10</v>
      </c>
    </row>
    <row r="1722">
      <c r="A1722" t="n">
        <v>40</v>
      </c>
      <c r="B1722" t="n">
        <v>115</v>
      </c>
      <c r="C1722" t="inlineStr">
        <is>
          <t xml:space="preserve">CONCLUIDO	</t>
        </is>
      </c>
      <c r="D1722" t="n">
        <v>7.2473</v>
      </c>
      <c r="E1722" t="n">
        <v>13.8</v>
      </c>
      <c r="F1722" t="n">
        <v>10.61</v>
      </c>
      <c r="G1722" t="n">
        <v>53.05</v>
      </c>
      <c r="H1722" t="n">
        <v>0.82</v>
      </c>
      <c r="I1722" t="n">
        <v>12</v>
      </c>
      <c r="J1722" t="n">
        <v>239.96</v>
      </c>
      <c r="K1722" t="n">
        <v>56.94</v>
      </c>
      <c r="L1722" t="n">
        <v>11</v>
      </c>
      <c r="M1722" t="n">
        <v>10</v>
      </c>
      <c r="N1722" t="n">
        <v>57.02</v>
      </c>
      <c r="O1722" t="n">
        <v>29829.32</v>
      </c>
      <c r="P1722" t="n">
        <v>160.53</v>
      </c>
      <c r="Q1722" t="n">
        <v>197.81</v>
      </c>
      <c r="R1722" t="n">
        <v>34.26</v>
      </c>
      <c r="S1722" t="n">
        <v>25.4</v>
      </c>
      <c r="T1722" t="n">
        <v>3564.99</v>
      </c>
      <c r="U1722" t="n">
        <v>0.74</v>
      </c>
      <c r="V1722" t="n">
        <v>0.88</v>
      </c>
      <c r="W1722" t="n">
        <v>2.96</v>
      </c>
      <c r="X1722" t="n">
        <v>0.22</v>
      </c>
      <c r="Y1722" t="n">
        <v>1</v>
      </c>
      <c r="Z1722" t="n">
        <v>10</v>
      </c>
    </row>
    <row r="1723">
      <c r="A1723" t="n">
        <v>41</v>
      </c>
      <c r="B1723" t="n">
        <v>115</v>
      </c>
      <c r="C1723" t="inlineStr">
        <is>
          <t xml:space="preserve">CONCLUIDO	</t>
        </is>
      </c>
      <c r="D1723" t="n">
        <v>7.2474</v>
      </c>
      <c r="E1723" t="n">
        <v>13.8</v>
      </c>
      <c r="F1723" t="n">
        <v>10.61</v>
      </c>
      <c r="G1723" t="n">
        <v>53.05</v>
      </c>
      <c r="H1723" t="n">
        <v>0.83</v>
      </c>
      <c r="I1723" t="n">
        <v>12</v>
      </c>
      <c r="J1723" t="n">
        <v>240.4</v>
      </c>
      <c r="K1723" t="n">
        <v>56.94</v>
      </c>
      <c r="L1723" t="n">
        <v>11.25</v>
      </c>
      <c r="M1723" t="n">
        <v>10</v>
      </c>
      <c r="N1723" t="n">
        <v>57.21</v>
      </c>
      <c r="O1723" t="n">
        <v>29883.27</v>
      </c>
      <c r="P1723" t="n">
        <v>160.24</v>
      </c>
      <c r="Q1723" t="n">
        <v>197.76</v>
      </c>
      <c r="R1723" t="n">
        <v>34.32</v>
      </c>
      <c r="S1723" t="n">
        <v>25.4</v>
      </c>
      <c r="T1723" t="n">
        <v>3593.85</v>
      </c>
      <c r="U1723" t="n">
        <v>0.74</v>
      </c>
      <c r="V1723" t="n">
        <v>0.88</v>
      </c>
      <c r="W1723" t="n">
        <v>2.96</v>
      </c>
      <c r="X1723" t="n">
        <v>0.22</v>
      </c>
      <c r="Y1723" t="n">
        <v>1</v>
      </c>
      <c r="Z1723" t="n">
        <v>10</v>
      </c>
    </row>
    <row r="1724">
      <c r="A1724" t="n">
        <v>42</v>
      </c>
      <c r="B1724" t="n">
        <v>115</v>
      </c>
      <c r="C1724" t="inlineStr">
        <is>
          <t xml:space="preserve">CONCLUIDO	</t>
        </is>
      </c>
      <c r="D1724" t="n">
        <v>7.2796</v>
      </c>
      <c r="E1724" t="n">
        <v>13.74</v>
      </c>
      <c r="F1724" t="n">
        <v>10.59</v>
      </c>
      <c r="G1724" t="n">
        <v>57.78</v>
      </c>
      <c r="H1724" t="n">
        <v>0.85</v>
      </c>
      <c r="I1724" t="n">
        <v>11</v>
      </c>
      <c r="J1724" t="n">
        <v>240.84</v>
      </c>
      <c r="K1724" t="n">
        <v>56.94</v>
      </c>
      <c r="L1724" t="n">
        <v>11.5</v>
      </c>
      <c r="M1724" t="n">
        <v>9</v>
      </c>
      <c r="N1724" t="n">
        <v>57.39</v>
      </c>
      <c r="O1724" t="n">
        <v>29937.16</v>
      </c>
      <c r="P1724" t="n">
        <v>159.9</v>
      </c>
      <c r="Q1724" t="n">
        <v>197.77</v>
      </c>
      <c r="R1724" t="n">
        <v>33.71</v>
      </c>
      <c r="S1724" t="n">
        <v>25.4</v>
      </c>
      <c r="T1724" t="n">
        <v>3295.27</v>
      </c>
      <c r="U1724" t="n">
        <v>0.75</v>
      </c>
      <c r="V1724" t="n">
        <v>0.88</v>
      </c>
      <c r="W1724" t="n">
        <v>2.96</v>
      </c>
      <c r="X1724" t="n">
        <v>0.2</v>
      </c>
      <c r="Y1724" t="n">
        <v>1</v>
      </c>
      <c r="Z1724" t="n">
        <v>10</v>
      </c>
    </row>
    <row r="1725">
      <c r="A1725" t="n">
        <v>43</v>
      </c>
      <c r="B1725" t="n">
        <v>115</v>
      </c>
      <c r="C1725" t="inlineStr">
        <is>
          <t xml:space="preserve">CONCLUIDO	</t>
        </is>
      </c>
      <c r="D1725" t="n">
        <v>7.2845</v>
      </c>
      <c r="E1725" t="n">
        <v>13.73</v>
      </c>
      <c r="F1725" t="n">
        <v>10.58</v>
      </c>
      <c r="G1725" t="n">
        <v>57.73</v>
      </c>
      <c r="H1725" t="n">
        <v>0.87</v>
      </c>
      <c r="I1725" t="n">
        <v>11</v>
      </c>
      <c r="J1725" t="n">
        <v>241.27</v>
      </c>
      <c r="K1725" t="n">
        <v>56.94</v>
      </c>
      <c r="L1725" t="n">
        <v>11.75</v>
      </c>
      <c r="M1725" t="n">
        <v>9</v>
      </c>
      <c r="N1725" t="n">
        <v>57.58</v>
      </c>
      <c r="O1725" t="n">
        <v>29991.11</v>
      </c>
      <c r="P1725" t="n">
        <v>159.76</v>
      </c>
      <c r="Q1725" t="n">
        <v>197.8</v>
      </c>
      <c r="R1725" t="n">
        <v>33.34</v>
      </c>
      <c r="S1725" t="n">
        <v>25.4</v>
      </c>
      <c r="T1725" t="n">
        <v>3113.42</v>
      </c>
      <c r="U1725" t="n">
        <v>0.76</v>
      </c>
      <c r="V1725" t="n">
        <v>0.88</v>
      </c>
      <c r="W1725" t="n">
        <v>2.96</v>
      </c>
      <c r="X1725" t="n">
        <v>0.19</v>
      </c>
      <c r="Y1725" t="n">
        <v>1</v>
      </c>
      <c r="Z1725" t="n">
        <v>10</v>
      </c>
    </row>
    <row r="1726">
      <c r="A1726" t="n">
        <v>44</v>
      </c>
      <c r="B1726" t="n">
        <v>115</v>
      </c>
      <c r="C1726" t="inlineStr">
        <is>
          <t xml:space="preserve">CONCLUIDO	</t>
        </is>
      </c>
      <c r="D1726" t="n">
        <v>7.2863</v>
      </c>
      <c r="E1726" t="n">
        <v>13.72</v>
      </c>
      <c r="F1726" t="n">
        <v>10.58</v>
      </c>
      <c r="G1726" t="n">
        <v>57.71</v>
      </c>
      <c r="H1726" t="n">
        <v>0.88</v>
      </c>
      <c r="I1726" t="n">
        <v>11</v>
      </c>
      <c r="J1726" t="n">
        <v>241.71</v>
      </c>
      <c r="K1726" t="n">
        <v>56.94</v>
      </c>
      <c r="L1726" t="n">
        <v>12</v>
      </c>
      <c r="M1726" t="n">
        <v>9</v>
      </c>
      <c r="N1726" t="n">
        <v>57.77</v>
      </c>
      <c r="O1726" t="n">
        <v>30045.13</v>
      </c>
      <c r="P1726" t="n">
        <v>159.7</v>
      </c>
      <c r="Q1726" t="n">
        <v>197.79</v>
      </c>
      <c r="R1726" t="n">
        <v>33.21</v>
      </c>
      <c r="S1726" t="n">
        <v>25.4</v>
      </c>
      <c r="T1726" t="n">
        <v>3046.87</v>
      </c>
      <c r="U1726" t="n">
        <v>0.76</v>
      </c>
      <c r="V1726" t="n">
        <v>0.88</v>
      </c>
      <c r="W1726" t="n">
        <v>2.96</v>
      </c>
      <c r="X1726" t="n">
        <v>0.19</v>
      </c>
      <c r="Y1726" t="n">
        <v>1</v>
      </c>
      <c r="Z1726" t="n">
        <v>10</v>
      </c>
    </row>
    <row r="1727">
      <c r="A1727" t="n">
        <v>45</v>
      </c>
      <c r="B1727" t="n">
        <v>115</v>
      </c>
      <c r="C1727" t="inlineStr">
        <is>
          <t xml:space="preserve">CONCLUIDO	</t>
        </is>
      </c>
      <c r="D1727" t="n">
        <v>7.2818</v>
      </c>
      <c r="E1727" t="n">
        <v>13.73</v>
      </c>
      <c r="F1727" t="n">
        <v>10.59</v>
      </c>
      <c r="G1727" t="n">
        <v>57.76</v>
      </c>
      <c r="H1727" t="n">
        <v>0.9</v>
      </c>
      <c r="I1727" t="n">
        <v>11</v>
      </c>
      <c r="J1727" t="n">
        <v>242.15</v>
      </c>
      <c r="K1727" t="n">
        <v>56.94</v>
      </c>
      <c r="L1727" t="n">
        <v>12.25</v>
      </c>
      <c r="M1727" t="n">
        <v>9</v>
      </c>
      <c r="N1727" t="n">
        <v>57.96</v>
      </c>
      <c r="O1727" t="n">
        <v>30099.23</v>
      </c>
      <c r="P1727" t="n">
        <v>159.99</v>
      </c>
      <c r="Q1727" t="n">
        <v>197.77</v>
      </c>
      <c r="R1727" t="n">
        <v>33.67</v>
      </c>
      <c r="S1727" t="n">
        <v>25.4</v>
      </c>
      <c r="T1727" t="n">
        <v>3274.78</v>
      </c>
      <c r="U1727" t="n">
        <v>0.75</v>
      </c>
      <c r="V1727" t="n">
        <v>0.88</v>
      </c>
      <c r="W1727" t="n">
        <v>2.95</v>
      </c>
      <c r="X1727" t="n">
        <v>0.2</v>
      </c>
      <c r="Y1727" t="n">
        <v>1</v>
      </c>
      <c r="Z1727" t="n">
        <v>10</v>
      </c>
    </row>
    <row r="1728">
      <c r="A1728" t="n">
        <v>46</v>
      </c>
      <c r="B1728" t="n">
        <v>115</v>
      </c>
      <c r="C1728" t="inlineStr">
        <is>
          <t xml:space="preserve">CONCLUIDO	</t>
        </is>
      </c>
      <c r="D1728" t="n">
        <v>7.2867</v>
      </c>
      <c r="E1728" t="n">
        <v>13.72</v>
      </c>
      <c r="F1728" t="n">
        <v>10.58</v>
      </c>
      <c r="G1728" t="n">
        <v>57.71</v>
      </c>
      <c r="H1728" t="n">
        <v>0.92</v>
      </c>
      <c r="I1728" t="n">
        <v>11</v>
      </c>
      <c r="J1728" t="n">
        <v>242.59</v>
      </c>
      <c r="K1728" t="n">
        <v>56.94</v>
      </c>
      <c r="L1728" t="n">
        <v>12.5</v>
      </c>
      <c r="M1728" t="n">
        <v>9</v>
      </c>
      <c r="N1728" t="n">
        <v>58.15</v>
      </c>
      <c r="O1728" t="n">
        <v>30153.38</v>
      </c>
      <c r="P1728" t="n">
        <v>159.51</v>
      </c>
      <c r="Q1728" t="n">
        <v>197.76</v>
      </c>
      <c r="R1728" t="n">
        <v>33.25</v>
      </c>
      <c r="S1728" t="n">
        <v>25.4</v>
      </c>
      <c r="T1728" t="n">
        <v>3065.67</v>
      </c>
      <c r="U1728" t="n">
        <v>0.76</v>
      </c>
      <c r="V1728" t="n">
        <v>0.88</v>
      </c>
      <c r="W1728" t="n">
        <v>2.96</v>
      </c>
      <c r="X1728" t="n">
        <v>0.19</v>
      </c>
      <c r="Y1728" t="n">
        <v>1</v>
      </c>
      <c r="Z1728" t="n">
        <v>10</v>
      </c>
    </row>
    <row r="1729">
      <c r="A1729" t="n">
        <v>47</v>
      </c>
      <c r="B1729" t="n">
        <v>115</v>
      </c>
      <c r="C1729" t="inlineStr">
        <is>
          <t xml:space="preserve">CONCLUIDO	</t>
        </is>
      </c>
      <c r="D1729" t="n">
        <v>7.3192</v>
      </c>
      <c r="E1729" t="n">
        <v>13.66</v>
      </c>
      <c r="F1729" t="n">
        <v>10.56</v>
      </c>
      <c r="G1729" t="n">
        <v>63.38</v>
      </c>
      <c r="H1729" t="n">
        <v>0.93</v>
      </c>
      <c r="I1729" t="n">
        <v>10</v>
      </c>
      <c r="J1729" t="n">
        <v>243.03</v>
      </c>
      <c r="K1729" t="n">
        <v>56.94</v>
      </c>
      <c r="L1729" t="n">
        <v>12.75</v>
      </c>
      <c r="M1729" t="n">
        <v>8</v>
      </c>
      <c r="N1729" t="n">
        <v>58.34</v>
      </c>
      <c r="O1729" t="n">
        <v>30207.61</v>
      </c>
      <c r="P1729" t="n">
        <v>159.3</v>
      </c>
      <c r="Q1729" t="n">
        <v>197.76</v>
      </c>
      <c r="R1729" t="n">
        <v>32.77</v>
      </c>
      <c r="S1729" t="n">
        <v>25.4</v>
      </c>
      <c r="T1729" t="n">
        <v>2832.27</v>
      </c>
      <c r="U1729" t="n">
        <v>0.77</v>
      </c>
      <c r="V1729" t="n">
        <v>0.88</v>
      </c>
      <c r="W1729" t="n">
        <v>2.95</v>
      </c>
      <c r="X1729" t="n">
        <v>0.17</v>
      </c>
      <c r="Y1729" t="n">
        <v>1</v>
      </c>
      <c r="Z1729" t="n">
        <v>10</v>
      </c>
    </row>
    <row r="1730">
      <c r="A1730" t="n">
        <v>48</v>
      </c>
      <c r="B1730" t="n">
        <v>115</v>
      </c>
      <c r="C1730" t="inlineStr">
        <is>
          <t xml:space="preserve">CONCLUIDO	</t>
        </is>
      </c>
      <c r="D1730" t="n">
        <v>7.3172</v>
      </c>
      <c r="E1730" t="n">
        <v>13.67</v>
      </c>
      <c r="F1730" t="n">
        <v>10.57</v>
      </c>
      <c r="G1730" t="n">
        <v>63.4</v>
      </c>
      <c r="H1730" t="n">
        <v>0.95</v>
      </c>
      <c r="I1730" t="n">
        <v>10</v>
      </c>
      <c r="J1730" t="n">
        <v>243.47</v>
      </c>
      <c r="K1730" t="n">
        <v>56.94</v>
      </c>
      <c r="L1730" t="n">
        <v>13</v>
      </c>
      <c r="M1730" t="n">
        <v>8</v>
      </c>
      <c r="N1730" t="n">
        <v>58.53</v>
      </c>
      <c r="O1730" t="n">
        <v>30261.91</v>
      </c>
      <c r="P1730" t="n">
        <v>159.52</v>
      </c>
      <c r="Q1730" t="n">
        <v>197.81</v>
      </c>
      <c r="R1730" t="n">
        <v>32.82</v>
      </c>
      <c r="S1730" t="n">
        <v>25.4</v>
      </c>
      <c r="T1730" t="n">
        <v>2856.43</v>
      </c>
      <c r="U1730" t="n">
        <v>0.77</v>
      </c>
      <c r="V1730" t="n">
        <v>0.88</v>
      </c>
      <c r="W1730" t="n">
        <v>2.96</v>
      </c>
      <c r="X1730" t="n">
        <v>0.18</v>
      </c>
      <c r="Y1730" t="n">
        <v>1</v>
      </c>
      <c r="Z1730" t="n">
        <v>10</v>
      </c>
    </row>
    <row r="1731">
      <c r="A1731" t="n">
        <v>49</v>
      </c>
      <c r="B1731" t="n">
        <v>115</v>
      </c>
      <c r="C1731" t="inlineStr">
        <is>
          <t xml:space="preserve">CONCLUIDO	</t>
        </is>
      </c>
      <c r="D1731" t="n">
        <v>7.3209</v>
      </c>
      <c r="E1731" t="n">
        <v>13.66</v>
      </c>
      <c r="F1731" t="n">
        <v>10.56</v>
      </c>
      <c r="G1731" t="n">
        <v>63.36</v>
      </c>
      <c r="H1731" t="n">
        <v>0.97</v>
      </c>
      <c r="I1731" t="n">
        <v>10</v>
      </c>
      <c r="J1731" t="n">
        <v>243.91</v>
      </c>
      <c r="K1731" t="n">
        <v>56.94</v>
      </c>
      <c r="L1731" t="n">
        <v>13.25</v>
      </c>
      <c r="M1731" t="n">
        <v>8</v>
      </c>
      <c r="N1731" t="n">
        <v>58.72</v>
      </c>
      <c r="O1731" t="n">
        <v>30316.27</v>
      </c>
      <c r="P1731" t="n">
        <v>159.35</v>
      </c>
      <c r="Q1731" t="n">
        <v>197.76</v>
      </c>
      <c r="R1731" t="n">
        <v>32.55</v>
      </c>
      <c r="S1731" t="n">
        <v>25.4</v>
      </c>
      <c r="T1731" t="n">
        <v>2722.36</v>
      </c>
      <c r="U1731" t="n">
        <v>0.78</v>
      </c>
      <c r="V1731" t="n">
        <v>0.88</v>
      </c>
      <c r="W1731" t="n">
        <v>2.96</v>
      </c>
      <c r="X1731" t="n">
        <v>0.17</v>
      </c>
      <c r="Y1731" t="n">
        <v>1</v>
      </c>
      <c r="Z1731" t="n">
        <v>10</v>
      </c>
    </row>
    <row r="1732">
      <c r="A1732" t="n">
        <v>50</v>
      </c>
      <c r="B1732" t="n">
        <v>115</v>
      </c>
      <c r="C1732" t="inlineStr">
        <is>
          <t xml:space="preserve">CONCLUIDO	</t>
        </is>
      </c>
      <c r="D1732" t="n">
        <v>7.3229</v>
      </c>
      <c r="E1732" t="n">
        <v>13.66</v>
      </c>
      <c r="F1732" t="n">
        <v>10.56</v>
      </c>
      <c r="G1732" t="n">
        <v>63.34</v>
      </c>
      <c r="H1732" t="n">
        <v>0.98</v>
      </c>
      <c r="I1732" t="n">
        <v>10</v>
      </c>
      <c r="J1732" t="n">
        <v>244.35</v>
      </c>
      <c r="K1732" t="n">
        <v>56.94</v>
      </c>
      <c r="L1732" t="n">
        <v>13.5</v>
      </c>
      <c r="M1732" t="n">
        <v>8</v>
      </c>
      <c r="N1732" t="n">
        <v>58.91</v>
      </c>
      <c r="O1732" t="n">
        <v>30370.7</v>
      </c>
      <c r="P1732" t="n">
        <v>159.21</v>
      </c>
      <c r="Q1732" t="n">
        <v>197.75</v>
      </c>
      <c r="R1732" t="n">
        <v>32.61</v>
      </c>
      <c r="S1732" t="n">
        <v>25.4</v>
      </c>
      <c r="T1732" t="n">
        <v>2750.42</v>
      </c>
      <c r="U1732" t="n">
        <v>0.78</v>
      </c>
      <c r="V1732" t="n">
        <v>0.88</v>
      </c>
      <c r="W1732" t="n">
        <v>2.95</v>
      </c>
      <c r="X1732" t="n">
        <v>0.17</v>
      </c>
      <c r="Y1732" t="n">
        <v>1</v>
      </c>
      <c r="Z1732" t="n">
        <v>10</v>
      </c>
    </row>
    <row r="1733">
      <c r="A1733" t="n">
        <v>51</v>
      </c>
      <c r="B1733" t="n">
        <v>115</v>
      </c>
      <c r="C1733" t="inlineStr">
        <is>
          <t xml:space="preserve">CONCLUIDO	</t>
        </is>
      </c>
      <c r="D1733" t="n">
        <v>7.3148</v>
      </c>
      <c r="E1733" t="n">
        <v>13.67</v>
      </c>
      <c r="F1733" t="n">
        <v>10.57</v>
      </c>
      <c r="G1733" t="n">
        <v>63.43</v>
      </c>
      <c r="H1733" t="n">
        <v>1</v>
      </c>
      <c r="I1733" t="n">
        <v>10</v>
      </c>
      <c r="J1733" t="n">
        <v>244.79</v>
      </c>
      <c r="K1733" t="n">
        <v>56.94</v>
      </c>
      <c r="L1733" t="n">
        <v>13.75</v>
      </c>
      <c r="M1733" t="n">
        <v>8</v>
      </c>
      <c r="N1733" t="n">
        <v>59.1</v>
      </c>
      <c r="O1733" t="n">
        <v>30425.2</v>
      </c>
      <c r="P1733" t="n">
        <v>159.37</v>
      </c>
      <c r="Q1733" t="n">
        <v>197.8</v>
      </c>
      <c r="R1733" t="n">
        <v>32.98</v>
      </c>
      <c r="S1733" t="n">
        <v>25.4</v>
      </c>
      <c r="T1733" t="n">
        <v>2934.3</v>
      </c>
      <c r="U1733" t="n">
        <v>0.77</v>
      </c>
      <c r="V1733" t="n">
        <v>0.88</v>
      </c>
      <c r="W1733" t="n">
        <v>2.96</v>
      </c>
      <c r="X1733" t="n">
        <v>0.18</v>
      </c>
      <c r="Y1733" t="n">
        <v>1</v>
      </c>
      <c r="Z1733" t="n">
        <v>10</v>
      </c>
    </row>
    <row r="1734">
      <c r="A1734" t="n">
        <v>52</v>
      </c>
      <c r="B1734" t="n">
        <v>115</v>
      </c>
      <c r="C1734" t="inlineStr">
        <is>
          <t xml:space="preserve">CONCLUIDO	</t>
        </is>
      </c>
      <c r="D1734" t="n">
        <v>7.3221</v>
      </c>
      <c r="E1734" t="n">
        <v>13.66</v>
      </c>
      <c r="F1734" t="n">
        <v>10.56</v>
      </c>
      <c r="G1734" t="n">
        <v>63.34</v>
      </c>
      <c r="H1734" t="n">
        <v>1.02</v>
      </c>
      <c r="I1734" t="n">
        <v>10</v>
      </c>
      <c r="J1734" t="n">
        <v>245.23</v>
      </c>
      <c r="K1734" t="n">
        <v>56.94</v>
      </c>
      <c r="L1734" t="n">
        <v>14</v>
      </c>
      <c r="M1734" t="n">
        <v>8</v>
      </c>
      <c r="N1734" t="n">
        <v>59.29</v>
      </c>
      <c r="O1734" t="n">
        <v>30479.78</v>
      </c>
      <c r="P1734" t="n">
        <v>158.87</v>
      </c>
      <c r="Q1734" t="n">
        <v>197.76</v>
      </c>
      <c r="R1734" t="n">
        <v>32.71</v>
      </c>
      <c r="S1734" t="n">
        <v>25.4</v>
      </c>
      <c r="T1734" t="n">
        <v>2803.07</v>
      </c>
      <c r="U1734" t="n">
        <v>0.78</v>
      </c>
      <c r="V1734" t="n">
        <v>0.88</v>
      </c>
      <c r="W1734" t="n">
        <v>2.95</v>
      </c>
      <c r="X1734" t="n">
        <v>0.17</v>
      </c>
      <c r="Y1734" t="n">
        <v>1</v>
      </c>
      <c r="Z1734" t="n">
        <v>10</v>
      </c>
    </row>
    <row r="1735">
      <c r="A1735" t="n">
        <v>53</v>
      </c>
      <c r="B1735" t="n">
        <v>115</v>
      </c>
      <c r="C1735" t="inlineStr">
        <is>
          <t xml:space="preserve">CONCLUIDO	</t>
        </is>
      </c>
      <c r="D1735" t="n">
        <v>7.3528</v>
      </c>
      <c r="E1735" t="n">
        <v>13.6</v>
      </c>
      <c r="F1735" t="n">
        <v>10.54</v>
      </c>
      <c r="G1735" t="n">
        <v>70.3</v>
      </c>
      <c r="H1735" t="n">
        <v>1.03</v>
      </c>
      <c r="I1735" t="n">
        <v>9</v>
      </c>
      <c r="J1735" t="n">
        <v>245.68</v>
      </c>
      <c r="K1735" t="n">
        <v>56.94</v>
      </c>
      <c r="L1735" t="n">
        <v>14.25</v>
      </c>
      <c r="M1735" t="n">
        <v>7</v>
      </c>
      <c r="N1735" t="n">
        <v>59.48</v>
      </c>
      <c r="O1735" t="n">
        <v>30534.42</v>
      </c>
      <c r="P1735" t="n">
        <v>158.36</v>
      </c>
      <c r="Q1735" t="n">
        <v>197.78</v>
      </c>
      <c r="R1735" t="n">
        <v>32.15</v>
      </c>
      <c r="S1735" t="n">
        <v>25.4</v>
      </c>
      <c r="T1735" t="n">
        <v>2528.37</v>
      </c>
      <c r="U1735" t="n">
        <v>0.79</v>
      </c>
      <c r="V1735" t="n">
        <v>0.88</v>
      </c>
      <c r="W1735" t="n">
        <v>2.95</v>
      </c>
      <c r="X1735" t="n">
        <v>0.15</v>
      </c>
      <c r="Y1735" t="n">
        <v>1</v>
      </c>
      <c r="Z1735" t="n">
        <v>10</v>
      </c>
    </row>
    <row r="1736">
      <c r="A1736" t="n">
        <v>54</v>
      </c>
      <c r="B1736" t="n">
        <v>115</v>
      </c>
      <c r="C1736" t="inlineStr">
        <is>
          <t xml:space="preserve">CONCLUIDO	</t>
        </is>
      </c>
      <c r="D1736" t="n">
        <v>7.3444</v>
      </c>
      <c r="E1736" t="n">
        <v>13.62</v>
      </c>
      <c r="F1736" t="n">
        <v>10.56</v>
      </c>
      <c r="G1736" t="n">
        <v>70.40000000000001</v>
      </c>
      <c r="H1736" t="n">
        <v>1.05</v>
      </c>
      <c r="I1736" t="n">
        <v>9</v>
      </c>
      <c r="J1736" t="n">
        <v>246.12</v>
      </c>
      <c r="K1736" t="n">
        <v>56.94</v>
      </c>
      <c r="L1736" t="n">
        <v>14.5</v>
      </c>
      <c r="M1736" t="n">
        <v>7</v>
      </c>
      <c r="N1736" t="n">
        <v>59.68</v>
      </c>
      <c r="O1736" t="n">
        <v>30589.13</v>
      </c>
      <c r="P1736" t="n">
        <v>158.78</v>
      </c>
      <c r="Q1736" t="n">
        <v>197.76</v>
      </c>
      <c r="R1736" t="n">
        <v>32.63</v>
      </c>
      <c r="S1736" t="n">
        <v>25.4</v>
      </c>
      <c r="T1736" t="n">
        <v>2764.36</v>
      </c>
      <c r="U1736" t="n">
        <v>0.78</v>
      </c>
      <c r="V1736" t="n">
        <v>0.88</v>
      </c>
      <c r="W1736" t="n">
        <v>2.96</v>
      </c>
      <c r="X1736" t="n">
        <v>0.17</v>
      </c>
      <c r="Y1736" t="n">
        <v>1</v>
      </c>
      <c r="Z1736" t="n">
        <v>10</v>
      </c>
    </row>
    <row r="1737">
      <c r="A1737" t="n">
        <v>55</v>
      </c>
      <c r="B1737" t="n">
        <v>115</v>
      </c>
      <c r="C1737" t="inlineStr">
        <is>
          <t xml:space="preserve">CONCLUIDO	</t>
        </is>
      </c>
      <c r="D1737" t="n">
        <v>7.3484</v>
      </c>
      <c r="E1737" t="n">
        <v>13.61</v>
      </c>
      <c r="F1737" t="n">
        <v>10.55</v>
      </c>
      <c r="G1737" t="n">
        <v>70.34999999999999</v>
      </c>
      <c r="H1737" t="n">
        <v>1.06</v>
      </c>
      <c r="I1737" t="n">
        <v>9</v>
      </c>
      <c r="J1737" t="n">
        <v>246.57</v>
      </c>
      <c r="K1737" t="n">
        <v>56.94</v>
      </c>
      <c r="L1737" t="n">
        <v>14.75</v>
      </c>
      <c r="M1737" t="n">
        <v>7</v>
      </c>
      <c r="N1737" t="n">
        <v>59.87</v>
      </c>
      <c r="O1737" t="n">
        <v>30643.91</v>
      </c>
      <c r="P1737" t="n">
        <v>158.73</v>
      </c>
      <c r="Q1737" t="n">
        <v>197.77</v>
      </c>
      <c r="R1737" t="n">
        <v>32.46</v>
      </c>
      <c r="S1737" t="n">
        <v>25.4</v>
      </c>
      <c r="T1737" t="n">
        <v>2683.12</v>
      </c>
      <c r="U1737" t="n">
        <v>0.78</v>
      </c>
      <c r="V1737" t="n">
        <v>0.88</v>
      </c>
      <c r="W1737" t="n">
        <v>2.95</v>
      </c>
      <c r="X1737" t="n">
        <v>0.16</v>
      </c>
      <c r="Y1737" t="n">
        <v>1</v>
      </c>
      <c r="Z1737" t="n">
        <v>10</v>
      </c>
    </row>
    <row r="1738">
      <c r="A1738" t="n">
        <v>56</v>
      </c>
      <c r="B1738" t="n">
        <v>115</v>
      </c>
      <c r="C1738" t="inlineStr">
        <is>
          <t xml:space="preserve">CONCLUIDO	</t>
        </is>
      </c>
      <c r="D1738" t="n">
        <v>7.3486</v>
      </c>
      <c r="E1738" t="n">
        <v>13.61</v>
      </c>
      <c r="F1738" t="n">
        <v>10.55</v>
      </c>
      <c r="G1738" t="n">
        <v>70.34999999999999</v>
      </c>
      <c r="H1738" t="n">
        <v>1.08</v>
      </c>
      <c r="I1738" t="n">
        <v>9</v>
      </c>
      <c r="J1738" t="n">
        <v>247.01</v>
      </c>
      <c r="K1738" t="n">
        <v>56.94</v>
      </c>
      <c r="L1738" t="n">
        <v>15</v>
      </c>
      <c r="M1738" t="n">
        <v>7</v>
      </c>
      <c r="N1738" t="n">
        <v>60.07</v>
      </c>
      <c r="O1738" t="n">
        <v>30698.76</v>
      </c>
      <c r="P1738" t="n">
        <v>158.82</v>
      </c>
      <c r="Q1738" t="n">
        <v>197.75</v>
      </c>
      <c r="R1738" t="n">
        <v>32.41</v>
      </c>
      <c r="S1738" t="n">
        <v>25.4</v>
      </c>
      <c r="T1738" t="n">
        <v>2654.13</v>
      </c>
      <c r="U1738" t="n">
        <v>0.78</v>
      </c>
      <c r="V1738" t="n">
        <v>0.88</v>
      </c>
      <c r="W1738" t="n">
        <v>2.95</v>
      </c>
      <c r="X1738" t="n">
        <v>0.16</v>
      </c>
      <c r="Y1738" t="n">
        <v>1</v>
      </c>
      <c r="Z1738" t="n">
        <v>10</v>
      </c>
    </row>
    <row r="1739">
      <c r="A1739" t="n">
        <v>57</v>
      </c>
      <c r="B1739" t="n">
        <v>115</v>
      </c>
      <c r="C1739" t="inlineStr">
        <is>
          <t xml:space="preserve">CONCLUIDO	</t>
        </is>
      </c>
      <c r="D1739" t="n">
        <v>7.3501</v>
      </c>
      <c r="E1739" t="n">
        <v>13.61</v>
      </c>
      <c r="F1739" t="n">
        <v>10.55</v>
      </c>
      <c r="G1739" t="n">
        <v>70.33</v>
      </c>
      <c r="H1739" t="n">
        <v>1.1</v>
      </c>
      <c r="I1739" t="n">
        <v>9</v>
      </c>
      <c r="J1739" t="n">
        <v>247.46</v>
      </c>
      <c r="K1739" t="n">
        <v>56.94</v>
      </c>
      <c r="L1739" t="n">
        <v>15.25</v>
      </c>
      <c r="M1739" t="n">
        <v>7</v>
      </c>
      <c r="N1739" t="n">
        <v>60.26</v>
      </c>
      <c r="O1739" t="n">
        <v>30753.68</v>
      </c>
      <c r="P1739" t="n">
        <v>158.73</v>
      </c>
      <c r="Q1739" t="n">
        <v>197.76</v>
      </c>
      <c r="R1739" t="n">
        <v>32.29</v>
      </c>
      <c r="S1739" t="n">
        <v>25.4</v>
      </c>
      <c r="T1739" t="n">
        <v>2596.89</v>
      </c>
      <c r="U1739" t="n">
        <v>0.79</v>
      </c>
      <c r="V1739" t="n">
        <v>0.88</v>
      </c>
      <c r="W1739" t="n">
        <v>2.95</v>
      </c>
      <c r="X1739" t="n">
        <v>0.16</v>
      </c>
      <c r="Y1739" t="n">
        <v>1</v>
      </c>
      <c r="Z1739" t="n">
        <v>10</v>
      </c>
    </row>
    <row r="1740">
      <c r="A1740" t="n">
        <v>58</v>
      </c>
      <c r="B1740" t="n">
        <v>115</v>
      </c>
      <c r="C1740" t="inlineStr">
        <is>
          <t xml:space="preserve">CONCLUIDO	</t>
        </is>
      </c>
      <c r="D1740" t="n">
        <v>7.3483</v>
      </c>
      <c r="E1740" t="n">
        <v>13.61</v>
      </c>
      <c r="F1740" t="n">
        <v>10.55</v>
      </c>
      <c r="G1740" t="n">
        <v>70.34999999999999</v>
      </c>
      <c r="H1740" t="n">
        <v>1.11</v>
      </c>
      <c r="I1740" t="n">
        <v>9</v>
      </c>
      <c r="J1740" t="n">
        <v>247.9</v>
      </c>
      <c r="K1740" t="n">
        <v>56.94</v>
      </c>
      <c r="L1740" t="n">
        <v>15.5</v>
      </c>
      <c r="M1740" t="n">
        <v>7</v>
      </c>
      <c r="N1740" t="n">
        <v>60.46</v>
      </c>
      <c r="O1740" t="n">
        <v>30808.68</v>
      </c>
      <c r="P1740" t="n">
        <v>158.6</v>
      </c>
      <c r="Q1740" t="n">
        <v>197.76</v>
      </c>
      <c r="R1740" t="n">
        <v>32.47</v>
      </c>
      <c r="S1740" t="n">
        <v>25.4</v>
      </c>
      <c r="T1740" t="n">
        <v>2686.95</v>
      </c>
      <c r="U1740" t="n">
        <v>0.78</v>
      </c>
      <c r="V1740" t="n">
        <v>0.88</v>
      </c>
      <c r="W1740" t="n">
        <v>2.95</v>
      </c>
      <c r="X1740" t="n">
        <v>0.16</v>
      </c>
      <c r="Y1740" t="n">
        <v>1</v>
      </c>
      <c r="Z1740" t="n">
        <v>10</v>
      </c>
    </row>
    <row r="1741">
      <c r="A1741" t="n">
        <v>59</v>
      </c>
      <c r="B1741" t="n">
        <v>115</v>
      </c>
      <c r="C1741" t="inlineStr">
        <is>
          <t xml:space="preserve">CONCLUIDO	</t>
        </is>
      </c>
      <c r="D1741" t="n">
        <v>7.3492</v>
      </c>
      <c r="E1741" t="n">
        <v>13.61</v>
      </c>
      <c r="F1741" t="n">
        <v>10.55</v>
      </c>
      <c r="G1741" t="n">
        <v>70.34</v>
      </c>
      <c r="H1741" t="n">
        <v>1.13</v>
      </c>
      <c r="I1741" t="n">
        <v>9</v>
      </c>
      <c r="J1741" t="n">
        <v>248.35</v>
      </c>
      <c r="K1741" t="n">
        <v>56.94</v>
      </c>
      <c r="L1741" t="n">
        <v>15.75</v>
      </c>
      <c r="M1741" t="n">
        <v>7</v>
      </c>
      <c r="N1741" t="n">
        <v>60.66</v>
      </c>
      <c r="O1741" t="n">
        <v>30863.74</v>
      </c>
      <c r="P1741" t="n">
        <v>158.51</v>
      </c>
      <c r="Q1741" t="n">
        <v>197.76</v>
      </c>
      <c r="R1741" t="n">
        <v>32.42</v>
      </c>
      <c r="S1741" t="n">
        <v>25.4</v>
      </c>
      <c r="T1741" t="n">
        <v>2661.62</v>
      </c>
      <c r="U1741" t="n">
        <v>0.78</v>
      </c>
      <c r="V1741" t="n">
        <v>0.88</v>
      </c>
      <c r="W1741" t="n">
        <v>2.95</v>
      </c>
      <c r="X1741" t="n">
        <v>0.16</v>
      </c>
      <c r="Y1741" t="n">
        <v>1</v>
      </c>
      <c r="Z1741" t="n">
        <v>10</v>
      </c>
    </row>
    <row r="1742">
      <c r="A1742" t="n">
        <v>60</v>
      </c>
      <c r="B1742" t="n">
        <v>115</v>
      </c>
      <c r="C1742" t="inlineStr">
        <is>
          <t xml:space="preserve">CONCLUIDO	</t>
        </is>
      </c>
      <c r="D1742" t="n">
        <v>7.3529</v>
      </c>
      <c r="E1742" t="n">
        <v>13.6</v>
      </c>
      <c r="F1742" t="n">
        <v>10.54</v>
      </c>
      <c r="G1742" t="n">
        <v>70.29000000000001</v>
      </c>
      <c r="H1742" t="n">
        <v>1.14</v>
      </c>
      <c r="I1742" t="n">
        <v>9</v>
      </c>
      <c r="J1742" t="n">
        <v>248.79</v>
      </c>
      <c r="K1742" t="n">
        <v>56.94</v>
      </c>
      <c r="L1742" t="n">
        <v>16</v>
      </c>
      <c r="M1742" t="n">
        <v>7</v>
      </c>
      <c r="N1742" t="n">
        <v>60.85</v>
      </c>
      <c r="O1742" t="n">
        <v>30918.88</v>
      </c>
      <c r="P1742" t="n">
        <v>158.27</v>
      </c>
      <c r="Q1742" t="n">
        <v>197.76</v>
      </c>
      <c r="R1742" t="n">
        <v>32.23</v>
      </c>
      <c r="S1742" t="n">
        <v>25.4</v>
      </c>
      <c r="T1742" t="n">
        <v>2565</v>
      </c>
      <c r="U1742" t="n">
        <v>0.79</v>
      </c>
      <c r="V1742" t="n">
        <v>0.88</v>
      </c>
      <c r="W1742" t="n">
        <v>2.95</v>
      </c>
      <c r="X1742" t="n">
        <v>0.15</v>
      </c>
      <c r="Y1742" t="n">
        <v>1</v>
      </c>
      <c r="Z1742" t="n">
        <v>10</v>
      </c>
    </row>
    <row r="1743">
      <c r="A1743" t="n">
        <v>61</v>
      </c>
      <c r="B1743" t="n">
        <v>115</v>
      </c>
      <c r="C1743" t="inlineStr">
        <is>
          <t xml:space="preserve">CONCLUIDO	</t>
        </is>
      </c>
      <c r="D1743" t="n">
        <v>7.384</v>
      </c>
      <c r="E1743" t="n">
        <v>13.54</v>
      </c>
      <c r="F1743" t="n">
        <v>10.53</v>
      </c>
      <c r="G1743" t="n">
        <v>78.98</v>
      </c>
      <c r="H1743" t="n">
        <v>1.16</v>
      </c>
      <c r="I1743" t="n">
        <v>8</v>
      </c>
      <c r="J1743" t="n">
        <v>249.24</v>
      </c>
      <c r="K1743" t="n">
        <v>56.94</v>
      </c>
      <c r="L1743" t="n">
        <v>16.25</v>
      </c>
      <c r="M1743" t="n">
        <v>6</v>
      </c>
      <c r="N1743" t="n">
        <v>61.05</v>
      </c>
      <c r="O1743" t="n">
        <v>30974.09</v>
      </c>
      <c r="P1743" t="n">
        <v>157.99</v>
      </c>
      <c r="Q1743" t="n">
        <v>197.76</v>
      </c>
      <c r="R1743" t="n">
        <v>31.73</v>
      </c>
      <c r="S1743" t="n">
        <v>25.4</v>
      </c>
      <c r="T1743" t="n">
        <v>2319.07</v>
      </c>
      <c r="U1743" t="n">
        <v>0.8</v>
      </c>
      <c r="V1743" t="n">
        <v>0.88</v>
      </c>
      <c r="W1743" t="n">
        <v>2.95</v>
      </c>
      <c r="X1743" t="n">
        <v>0.14</v>
      </c>
      <c r="Y1743" t="n">
        <v>1</v>
      </c>
      <c r="Z1743" t="n">
        <v>10</v>
      </c>
    </row>
    <row r="1744">
      <c r="A1744" t="n">
        <v>62</v>
      </c>
      <c r="B1744" t="n">
        <v>115</v>
      </c>
      <c r="C1744" t="inlineStr">
        <is>
          <t xml:space="preserve">CONCLUIDO	</t>
        </is>
      </c>
      <c r="D1744" t="n">
        <v>7.3908</v>
      </c>
      <c r="E1744" t="n">
        <v>13.53</v>
      </c>
      <c r="F1744" t="n">
        <v>10.52</v>
      </c>
      <c r="G1744" t="n">
        <v>78.89</v>
      </c>
      <c r="H1744" t="n">
        <v>1.18</v>
      </c>
      <c r="I1744" t="n">
        <v>8</v>
      </c>
      <c r="J1744" t="n">
        <v>249.69</v>
      </c>
      <c r="K1744" t="n">
        <v>56.94</v>
      </c>
      <c r="L1744" t="n">
        <v>16.5</v>
      </c>
      <c r="M1744" t="n">
        <v>6</v>
      </c>
      <c r="N1744" t="n">
        <v>61.25</v>
      </c>
      <c r="O1744" t="n">
        <v>31029.37</v>
      </c>
      <c r="P1744" t="n">
        <v>157.81</v>
      </c>
      <c r="Q1744" t="n">
        <v>197.75</v>
      </c>
      <c r="R1744" t="n">
        <v>31.4</v>
      </c>
      <c r="S1744" t="n">
        <v>25.4</v>
      </c>
      <c r="T1744" t="n">
        <v>2156.25</v>
      </c>
      <c r="U1744" t="n">
        <v>0.8100000000000001</v>
      </c>
      <c r="V1744" t="n">
        <v>0.88</v>
      </c>
      <c r="W1744" t="n">
        <v>2.95</v>
      </c>
      <c r="X1744" t="n">
        <v>0.13</v>
      </c>
      <c r="Y1744" t="n">
        <v>1</v>
      </c>
      <c r="Z1744" t="n">
        <v>10</v>
      </c>
    </row>
    <row r="1745">
      <c r="A1745" t="n">
        <v>63</v>
      </c>
      <c r="B1745" t="n">
        <v>115</v>
      </c>
      <c r="C1745" t="inlineStr">
        <is>
          <t xml:space="preserve">CONCLUIDO	</t>
        </is>
      </c>
      <c r="D1745" t="n">
        <v>7.3878</v>
      </c>
      <c r="E1745" t="n">
        <v>13.54</v>
      </c>
      <c r="F1745" t="n">
        <v>10.52</v>
      </c>
      <c r="G1745" t="n">
        <v>78.93000000000001</v>
      </c>
      <c r="H1745" t="n">
        <v>1.19</v>
      </c>
      <c r="I1745" t="n">
        <v>8</v>
      </c>
      <c r="J1745" t="n">
        <v>250.14</v>
      </c>
      <c r="K1745" t="n">
        <v>56.94</v>
      </c>
      <c r="L1745" t="n">
        <v>16.75</v>
      </c>
      <c r="M1745" t="n">
        <v>6</v>
      </c>
      <c r="N1745" t="n">
        <v>61.45</v>
      </c>
      <c r="O1745" t="n">
        <v>31084.72</v>
      </c>
      <c r="P1745" t="n">
        <v>158</v>
      </c>
      <c r="Q1745" t="n">
        <v>197.77</v>
      </c>
      <c r="R1745" t="n">
        <v>31.51</v>
      </c>
      <c r="S1745" t="n">
        <v>25.4</v>
      </c>
      <c r="T1745" t="n">
        <v>2211.66</v>
      </c>
      <c r="U1745" t="n">
        <v>0.8100000000000001</v>
      </c>
      <c r="V1745" t="n">
        <v>0.88</v>
      </c>
      <c r="W1745" t="n">
        <v>2.95</v>
      </c>
      <c r="X1745" t="n">
        <v>0.13</v>
      </c>
      <c r="Y1745" t="n">
        <v>1</v>
      </c>
      <c r="Z1745" t="n">
        <v>10</v>
      </c>
    </row>
    <row r="1746">
      <c r="A1746" t="n">
        <v>64</v>
      </c>
      <c r="B1746" t="n">
        <v>115</v>
      </c>
      <c r="C1746" t="inlineStr">
        <is>
          <t xml:space="preserve">CONCLUIDO	</t>
        </is>
      </c>
      <c r="D1746" t="n">
        <v>7.3843</v>
      </c>
      <c r="E1746" t="n">
        <v>13.54</v>
      </c>
      <c r="F1746" t="n">
        <v>10.53</v>
      </c>
      <c r="G1746" t="n">
        <v>78.98</v>
      </c>
      <c r="H1746" t="n">
        <v>1.21</v>
      </c>
      <c r="I1746" t="n">
        <v>8</v>
      </c>
      <c r="J1746" t="n">
        <v>250.59</v>
      </c>
      <c r="K1746" t="n">
        <v>56.94</v>
      </c>
      <c r="L1746" t="n">
        <v>17</v>
      </c>
      <c r="M1746" t="n">
        <v>6</v>
      </c>
      <c r="N1746" t="n">
        <v>61.65</v>
      </c>
      <c r="O1746" t="n">
        <v>31140.15</v>
      </c>
      <c r="P1746" t="n">
        <v>158.16</v>
      </c>
      <c r="Q1746" t="n">
        <v>197.75</v>
      </c>
      <c r="R1746" t="n">
        <v>31.75</v>
      </c>
      <c r="S1746" t="n">
        <v>25.4</v>
      </c>
      <c r="T1746" t="n">
        <v>2329.51</v>
      </c>
      <c r="U1746" t="n">
        <v>0.8</v>
      </c>
      <c r="V1746" t="n">
        <v>0.88</v>
      </c>
      <c r="W1746" t="n">
        <v>2.95</v>
      </c>
      <c r="X1746" t="n">
        <v>0.14</v>
      </c>
      <c r="Y1746" t="n">
        <v>1</v>
      </c>
      <c r="Z1746" t="n">
        <v>10</v>
      </c>
    </row>
    <row r="1747">
      <c r="A1747" t="n">
        <v>65</v>
      </c>
      <c r="B1747" t="n">
        <v>115</v>
      </c>
      <c r="C1747" t="inlineStr">
        <is>
          <t xml:space="preserve">CONCLUIDO	</t>
        </is>
      </c>
      <c r="D1747" t="n">
        <v>7.3861</v>
      </c>
      <c r="E1747" t="n">
        <v>13.54</v>
      </c>
      <c r="F1747" t="n">
        <v>10.53</v>
      </c>
      <c r="G1747" t="n">
        <v>78.95</v>
      </c>
      <c r="H1747" t="n">
        <v>1.22</v>
      </c>
      <c r="I1747" t="n">
        <v>8</v>
      </c>
      <c r="J1747" t="n">
        <v>251.04</v>
      </c>
      <c r="K1747" t="n">
        <v>56.94</v>
      </c>
      <c r="L1747" t="n">
        <v>17.25</v>
      </c>
      <c r="M1747" t="n">
        <v>6</v>
      </c>
      <c r="N1747" t="n">
        <v>61.85</v>
      </c>
      <c r="O1747" t="n">
        <v>31195.65</v>
      </c>
      <c r="P1747" t="n">
        <v>158.11</v>
      </c>
      <c r="Q1747" t="n">
        <v>197.79</v>
      </c>
      <c r="R1747" t="n">
        <v>31.61</v>
      </c>
      <c r="S1747" t="n">
        <v>25.4</v>
      </c>
      <c r="T1747" t="n">
        <v>2260.48</v>
      </c>
      <c r="U1747" t="n">
        <v>0.8</v>
      </c>
      <c r="V1747" t="n">
        <v>0.88</v>
      </c>
      <c r="W1747" t="n">
        <v>2.95</v>
      </c>
      <c r="X1747" t="n">
        <v>0.14</v>
      </c>
      <c r="Y1747" t="n">
        <v>1</v>
      </c>
      <c r="Z1747" t="n">
        <v>10</v>
      </c>
    </row>
    <row r="1748">
      <c r="A1748" t="n">
        <v>66</v>
      </c>
      <c r="B1748" t="n">
        <v>115</v>
      </c>
      <c r="C1748" t="inlineStr">
        <is>
          <t xml:space="preserve">CONCLUIDO	</t>
        </is>
      </c>
      <c r="D1748" t="n">
        <v>7.3886</v>
      </c>
      <c r="E1748" t="n">
        <v>13.53</v>
      </c>
      <c r="F1748" t="n">
        <v>10.52</v>
      </c>
      <c r="G1748" t="n">
        <v>78.92</v>
      </c>
      <c r="H1748" t="n">
        <v>1.24</v>
      </c>
      <c r="I1748" t="n">
        <v>8</v>
      </c>
      <c r="J1748" t="n">
        <v>251.49</v>
      </c>
      <c r="K1748" t="n">
        <v>56.94</v>
      </c>
      <c r="L1748" t="n">
        <v>17.5</v>
      </c>
      <c r="M1748" t="n">
        <v>6</v>
      </c>
      <c r="N1748" t="n">
        <v>62.05</v>
      </c>
      <c r="O1748" t="n">
        <v>31251.22</v>
      </c>
      <c r="P1748" t="n">
        <v>157.93</v>
      </c>
      <c r="Q1748" t="n">
        <v>197.76</v>
      </c>
      <c r="R1748" t="n">
        <v>31.55</v>
      </c>
      <c r="S1748" t="n">
        <v>25.4</v>
      </c>
      <c r="T1748" t="n">
        <v>2232.47</v>
      </c>
      <c r="U1748" t="n">
        <v>0.8</v>
      </c>
      <c r="V1748" t="n">
        <v>0.88</v>
      </c>
      <c r="W1748" t="n">
        <v>2.95</v>
      </c>
      <c r="X1748" t="n">
        <v>0.13</v>
      </c>
      <c r="Y1748" t="n">
        <v>1</v>
      </c>
      <c r="Z1748" t="n">
        <v>10</v>
      </c>
    </row>
    <row r="1749">
      <c r="A1749" t="n">
        <v>67</v>
      </c>
      <c r="B1749" t="n">
        <v>115</v>
      </c>
      <c r="C1749" t="inlineStr">
        <is>
          <t xml:space="preserve">CONCLUIDO	</t>
        </is>
      </c>
      <c r="D1749" t="n">
        <v>7.3898</v>
      </c>
      <c r="E1749" t="n">
        <v>13.53</v>
      </c>
      <c r="F1749" t="n">
        <v>10.52</v>
      </c>
      <c r="G1749" t="n">
        <v>78.90000000000001</v>
      </c>
      <c r="H1749" t="n">
        <v>1.25</v>
      </c>
      <c r="I1749" t="n">
        <v>8</v>
      </c>
      <c r="J1749" t="n">
        <v>251.94</v>
      </c>
      <c r="K1749" t="n">
        <v>56.94</v>
      </c>
      <c r="L1749" t="n">
        <v>17.75</v>
      </c>
      <c r="M1749" t="n">
        <v>6</v>
      </c>
      <c r="N1749" t="n">
        <v>62.25</v>
      </c>
      <c r="O1749" t="n">
        <v>31306.86</v>
      </c>
      <c r="P1749" t="n">
        <v>157.79</v>
      </c>
      <c r="Q1749" t="n">
        <v>197.78</v>
      </c>
      <c r="R1749" t="n">
        <v>31.43</v>
      </c>
      <c r="S1749" t="n">
        <v>25.4</v>
      </c>
      <c r="T1749" t="n">
        <v>2173.32</v>
      </c>
      <c r="U1749" t="n">
        <v>0.8100000000000001</v>
      </c>
      <c r="V1749" t="n">
        <v>0.88</v>
      </c>
      <c r="W1749" t="n">
        <v>2.95</v>
      </c>
      <c r="X1749" t="n">
        <v>0.13</v>
      </c>
      <c r="Y1749" t="n">
        <v>1</v>
      </c>
      <c r="Z1749" t="n">
        <v>10</v>
      </c>
    </row>
    <row r="1750">
      <c r="A1750" t="n">
        <v>68</v>
      </c>
      <c r="B1750" t="n">
        <v>115</v>
      </c>
      <c r="C1750" t="inlineStr">
        <is>
          <t xml:space="preserve">CONCLUIDO	</t>
        </is>
      </c>
      <c r="D1750" t="n">
        <v>7.3848</v>
      </c>
      <c r="E1750" t="n">
        <v>13.54</v>
      </c>
      <c r="F1750" t="n">
        <v>10.53</v>
      </c>
      <c r="G1750" t="n">
        <v>78.97</v>
      </c>
      <c r="H1750" t="n">
        <v>1.27</v>
      </c>
      <c r="I1750" t="n">
        <v>8</v>
      </c>
      <c r="J1750" t="n">
        <v>252.39</v>
      </c>
      <c r="K1750" t="n">
        <v>56.94</v>
      </c>
      <c r="L1750" t="n">
        <v>18</v>
      </c>
      <c r="M1750" t="n">
        <v>6</v>
      </c>
      <c r="N1750" t="n">
        <v>62.45</v>
      </c>
      <c r="O1750" t="n">
        <v>31362.58</v>
      </c>
      <c r="P1750" t="n">
        <v>157.9</v>
      </c>
      <c r="Q1750" t="n">
        <v>197.77</v>
      </c>
      <c r="R1750" t="n">
        <v>31.72</v>
      </c>
      <c r="S1750" t="n">
        <v>25.4</v>
      </c>
      <c r="T1750" t="n">
        <v>2316.96</v>
      </c>
      <c r="U1750" t="n">
        <v>0.8</v>
      </c>
      <c r="V1750" t="n">
        <v>0.88</v>
      </c>
      <c r="W1750" t="n">
        <v>2.95</v>
      </c>
      <c r="X1750" t="n">
        <v>0.14</v>
      </c>
      <c r="Y1750" t="n">
        <v>1</v>
      </c>
      <c r="Z1750" t="n">
        <v>10</v>
      </c>
    </row>
    <row r="1751">
      <c r="A1751" t="n">
        <v>69</v>
      </c>
      <c r="B1751" t="n">
        <v>115</v>
      </c>
      <c r="C1751" t="inlineStr">
        <is>
          <t xml:space="preserve">CONCLUIDO	</t>
        </is>
      </c>
      <c r="D1751" t="n">
        <v>7.3884</v>
      </c>
      <c r="E1751" t="n">
        <v>13.53</v>
      </c>
      <c r="F1751" t="n">
        <v>10.52</v>
      </c>
      <c r="G1751" t="n">
        <v>78.92</v>
      </c>
      <c r="H1751" t="n">
        <v>1.28</v>
      </c>
      <c r="I1751" t="n">
        <v>8</v>
      </c>
      <c r="J1751" t="n">
        <v>252.84</v>
      </c>
      <c r="K1751" t="n">
        <v>56.94</v>
      </c>
      <c r="L1751" t="n">
        <v>18.25</v>
      </c>
      <c r="M1751" t="n">
        <v>6</v>
      </c>
      <c r="N1751" t="n">
        <v>62.65</v>
      </c>
      <c r="O1751" t="n">
        <v>31418.38</v>
      </c>
      <c r="P1751" t="n">
        <v>157.56</v>
      </c>
      <c r="Q1751" t="n">
        <v>197.77</v>
      </c>
      <c r="R1751" t="n">
        <v>31.45</v>
      </c>
      <c r="S1751" t="n">
        <v>25.4</v>
      </c>
      <c r="T1751" t="n">
        <v>2179.51</v>
      </c>
      <c r="U1751" t="n">
        <v>0.8100000000000001</v>
      </c>
      <c r="V1751" t="n">
        <v>0.88</v>
      </c>
      <c r="W1751" t="n">
        <v>2.95</v>
      </c>
      <c r="X1751" t="n">
        <v>0.13</v>
      </c>
      <c r="Y1751" t="n">
        <v>1</v>
      </c>
      <c r="Z1751" t="n">
        <v>10</v>
      </c>
    </row>
    <row r="1752">
      <c r="A1752" t="n">
        <v>70</v>
      </c>
      <c r="B1752" t="n">
        <v>115</v>
      </c>
      <c r="C1752" t="inlineStr">
        <is>
          <t xml:space="preserve">CONCLUIDO	</t>
        </is>
      </c>
      <c r="D1752" t="n">
        <v>7.3866</v>
      </c>
      <c r="E1752" t="n">
        <v>13.54</v>
      </c>
      <c r="F1752" t="n">
        <v>10.53</v>
      </c>
      <c r="G1752" t="n">
        <v>78.95</v>
      </c>
      <c r="H1752" t="n">
        <v>1.3</v>
      </c>
      <c r="I1752" t="n">
        <v>8</v>
      </c>
      <c r="J1752" t="n">
        <v>253.3</v>
      </c>
      <c r="K1752" t="n">
        <v>56.94</v>
      </c>
      <c r="L1752" t="n">
        <v>18.5</v>
      </c>
      <c r="M1752" t="n">
        <v>6</v>
      </c>
      <c r="N1752" t="n">
        <v>62.86</v>
      </c>
      <c r="O1752" t="n">
        <v>31474.25</v>
      </c>
      <c r="P1752" t="n">
        <v>157.27</v>
      </c>
      <c r="Q1752" t="n">
        <v>197.76</v>
      </c>
      <c r="R1752" t="n">
        <v>31.63</v>
      </c>
      <c r="S1752" t="n">
        <v>25.4</v>
      </c>
      <c r="T1752" t="n">
        <v>2272.9</v>
      </c>
      <c r="U1752" t="n">
        <v>0.8</v>
      </c>
      <c r="V1752" t="n">
        <v>0.88</v>
      </c>
      <c r="W1752" t="n">
        <v>2.95</v>
      </c>
      <c r="X1752" t="n">
        <v>0.14</v>
      </c>
      <c r="Y1752" t="n">
        <v>1</v>
      </c>
      <c r="Z1752" t="n">
        <v>10</v>
      </c>
    </row>
    <row r="1753">
      <c r="A1753" t="n">
        <v>71</v>
      </c>
      <c r="B1753" t="n">
        <v>115</v>
      </c>
      <c r="C1753" t="inlineStr">
        <is>
          <t xml:space="preserve">CONCLUIDO	</t>
        </is>
      </c>
      <c r="D1753" t="n">
        <v>7.4189</v>
      </c>
      <c r="E1753" t="n">
        <v>13.48</v>
      </c>
      <c r="F1753" t="n">
        <v>10.51</v>
      </c>
      <c r="G1753" t="n">
        <v>90.09999999999999</v>
      </c>
      <c r="H1753" t="n">
        <v>1.31</v>
      </c>
      <c r="I1753" t="n">
        <v>7</v>
      </c>
      <c r="J1753" t="n">
        <v>253.75</v>
      </c>
      <c r="K1753" t="n">
        <v>56.94</v>
      </c>
      <c r="L1753" t="n">
        <v>18.75</v>
      </c>
      <c r="M1753" t="n">
        <v>5</v>
      </c>
      <c r="N1753" t="n">
        <v>63.06</v>
      </c>
      <c r="O1753" t="n">
        <v>31530.19</v>
      </c>
      <c r="P1753" t="n">
        <v>156.93</v>
      </c>
      <c r="Q1753" t="n">
        <v>197.76</v>
      </c>
      <c r="R1753" t="n">
        <v>31.16</v>
      </c>
      <c r="S1753" t="n">
        <v>25.4</v>
      </c>
      <c r="T1753" t="n">
        <v>2041.72</v>
      </c>
      <c r="U1753" t="n">
        <v>0.82</v>
      </c>
      <c r="V1753" t="n">
        <v>0.89</v>
      </c>
      <c r="W1753" t="n">
        <v>2.95</v>
      </c>
      <c r="X1753" t="n">
        <v>0.12</v>
      </c>
      <c r="Y1753" t="n">
        <v>1</v>
      </c>
      <c r="Z1753" t="n">
        <v>10</v>
      </c>
    </row>
    <row r="1754">
      <c r="A1754" t="n">
        <v>72</v>
      </c>
      <c r="B1754" t="n">
        <v>115</v>
      </c>
      <c r="C1754" t="inlineStr">
        <is>
          <t xml:space="preserve">CONCLUIDO	</t>
        </is>
      </c>
      <c r="D1754" t="n">
        <v>7.423</v>
      </c>
      <c r="E1754" t="n">
        <v>13.47</v>
      </c>
      <c r="F1754" t="n">
        <v>10.5</v>
      </c>
      <c r="G1754" t="n">
        <v>90.03</v>
      </c>
      <c r="H1754" t="n">
        <v>1.33</v>
      </c>
      <c r="I1754" t="n">
        <v>7</v>
      </c>
      <c r="J1754" t="n">
        <v>254.21</v>
      </c>
      <c r="K1754" t="n">
        <v>56.94</v>
      </c>
      <c r="L1754" t="n">
        <v>19</v>
      </c>
      <c r="M1754" t="n">
        <v>5</v>
      </c>
      <c r="N1754" t="n">
        <v>63.26</v>
      </c>
      <c r="O1754" t="n">
        <v>31586.21</v>
      </c>
      <c r="P1754" t="n">
        <v>157.17</v>
      </c>
      <c r="Q1754" t="n">
        <v>197.75</v>
      </c>
      <c r="R1754" t="n">
        <v>30.92</v>
      </c>
      <c r="S1754" t="n">
        <v>25.4</v>
      </c>
      <c r="T1754" t="n">
        <v>1922.13</v>
      </c>
      <c r="U1754" t="n">
        <v>0.82</v>
      </c>
      <c r="V1754" t="n">
        <v>0.89</v>
      </c>
      <c r="W1754" t="n">
        <v>2.95</v>
      </c>
      <c r="X1754" t="n">
        <v>0.11</v>
      </c>
      <c r="Y1754" t="n">
        <v>1</v>
      </c>
      <c r="Z1754" t="n">
        <v>10</v>
      </c>
    </row>
    <row r="1755">
      <c r="A1755" t="n">
        <v>73</v>
      </c>
      <c r="B1755" t="n">
        <v>115</v>
      </c>
      <c r="C1755" t="inlineStr">
        <is>
          <t xml:space="preserve">CONCLUIDO	</t>
        </is>
      </c>
      <c r="D1755" t="n">
        <v>7.4175</v>
      </c>
      <c r="E1755" t="n">
        <v>13.48</v>
      </c>
      <c r="F1755" t="n">
        <v>10.51</v>
      </c>
      <c r="G1755" t="n">
        <v>90.12</v>
      </c>
      <c r="H1755" t="n">
        <v>1.34</v>
      </c>
      <c r="I1755" t="n">
        <v>7</v>
      </c>
      <c r="J1755" t="n">
        <v>254.66</v>
      </c>
      <c r="K1755" t="n">
        <v>56.94</v>
      </c>
      <c r="L1755" t="n">
        <v>19.25</v>
      </c>
      <c r="M1755" t="n">
        <v>5</v>
      </c>
      <c r="N1755" t="n">
        <v>63.47</v>
      </c>
      <c r="O1755" t="n">
        <v>31642.3</v>
      </c>
      <c r="P1755" t="n">
        <v>157.55</v>
      </c>
      <c r="Q1755" t="n">
        <v>197.82</v>
      </c>
      <c r="R1755" t="n">
        <v>31.2</v>
      </c>
      <c r="S1755" t="n">
        <v>25.4</v>
      </c>
      <c r="T1755" t="n">
        <v>2058.77</v>
      </c>
      <c r="U1755" t="n">
        <v>0.8100000000000001</v>
      </c>
      <c r="V1755" t="n">
        <v>0.89</v>
      </c>
      <c r="W1755" t="n">
        <v>2.95</v>
      </c>
      <c r="X1755" t="n">
        <v>0.12</v>
      </c>
      <c r="Y1755" t="n">
        <v>1</v>
      </c>
      <c r="Z1755" t="n">
        <v>10</v>
      </c>
    </row>
    <row r="1756">
      <c r="A1756" t="n">
        <v>74</v>
      </c>
      <c r="B1756" t="n">
        <v>115</v>
      </c>
      <c r="C1756" t="inlineStr">
        <is>
          <t xml:space="preserve">CONCLUIDO	</t>
        </is>
      </c>
      <c r="D1756" t="n">
        <v>7.4195</v>
      </c>
      <c r="E1756" t="n">
        <v>13.48</v>
      </c>
      <c r="F1756" t="n">
        <v>10.51</v>
      </c>
      <c r="G1756" t="n">
        <v>90.09</v>
      </c>
      <c r="H1756" t="n">
        <v>1.36</v>
      </c>
      <c r="I1756" t="n">
        <v>7</v>
      </c>
      <c r="J1756" t="n">
        <v>255.12</v>
      </c>
      <c r="K1756" t="n">
        <v>56.94</v>
      </c>
      <c r="L1756" t="n">
        <v>19.5</v>
      </c>
      <c r="M1756" t="n">
        <v>5</v>
      </c>
      <c r="N1756" t="n">
        <v>63.67</v>
      </c>
      <c r="O1756" t="n">
        <v>31698.47</v>
      </c>
      <c r="P1756" t="n">
        <v>157.55</v>
      </c>
      <c r="Q1756" t="n">
        <v>197.76</v>
      </c>
      <c r="R1756" t="n">
        <v>31.08</v>
      </c>
      <c r="S1756" t="n">
        <v>25.4</v>
      </c>
      <c r="T1756" t="n">
        <v>2001.2</v>
      </c>
      <c r="U1756" t="n">
        <v>0.82</v>
      </c>
      <c r="V1756" t="n">
        <v>0.89</v>
      </c>
      <c r="W1756" t="n">
        <v>2.95</v>
      </c>
      <c r="X1756" t="n">
        <v>0.12</v>
      </c>
      <c r="Y1756" t="n">
        <v>1</v>
      </c>
      <c r="Z1756" t="n">
        <v>10</v>
      </c>
    </row>
    <row r="1757">
      <c r="A1757" t="n">
        <v>75</v>
      </c>
      <c r="B1757" t="n">
        <v>115</v>
      </c>
      <c r="C1757" t="inlineStr">
        <is>
          <t xml:space="preserve">CONCLUIDO	</t>
        </is>
      </c>
      <c r="D1757" t="n">
        <v>7.4248</v>
      </c>
      <c r="E1757" t="n">
        <v>13.47</v>
      </c>
      <c r="F1757" t="n">
        <v>10.5</v>
      </c>
      <c r="G1757" t="n">
        <v>90</v>
      </c>
      <c r="H1757" t="n">
        <v>1.37</v>
      </c>
      <c r="I1757" t="n">
        <v>7</v>
      </c>
      <c r="J1757" t="n">
        <v>255.57</v>
      </c>
      <c r="K1757" t="n">
        <v>56.94</v>
      </c>
      <c r="L1757" t="n">
        <v>19.75</v>
      </c>
      <c r="M1757" t="n">
        <v>5</v>
      </c>
      <c r="N1757" t="n">
        <v>63.88</v>
      </c>
      <c r="O1757" t="n">
        <v>31754.72</v>
      </c>
      <c r="P1757" t="n">
        <v>157.42</v>
      </c>
      <c r="Q1757" t="n">
        <v>197.79</v>
      </c>
      <c r="R1757" t="n">
        <v>30.83</v>
      </c>
      <c r="S1757" t="n">
        <v>25.4</v>
      </c>
      <c r="T1757" t="n">
        <v>1875.13</v>
      </c>
      <c r="U1757" t="n">
        <v>0.82</v>
      </c>
      <c r="V1757" t="n">
        <v>0.89</v>
      </c>
      <c r="W1757" t="n">
        <v>2.95</v>
      </c>
      <c r="X1757" t="n">
        <v>0.11</v>
      </c>
      <c r="Y1757" t="n">
        <v>1</v>
      </c>
      <c r="Z1757" t="n">
        <v>10</v>
      </c>
    </row>
    <row r="1758">
      <c r="A1758" t="n">
        <v>76</v>
      </c>
      <c r="B1758" t="n">
        <v>115</v>
      </c>
      <c r="C1758" t="inlineStr">
        <is>
          <t xml:space="preserve">CONCLUIDO	</t>
        </is>
      </c>
      <c r="D1758" t="n">
        <v>7.4212</v>
      </c>
      <c r="E1758" t="n">
        <v>13.48</v>
      </c>
      <c r="F1758" t="n">
        <v>10.51</v>
      </c>
      <c r="G1758" t="n">
        <v>90.06</v>
      </c>
      <c r="H1758" t="n">
        <v>1.39</v>
      </c>
      <c r="I1758" t="n">
        <v>7</v>
      </c>
      <c r="J1758" t="n">
        <v>256.03</v>
      </c>
      <c r="K1758" t="n">
        <v>56.94</v>
      </c>
      <c r="L1758" t="n">
        <v>20</v>
      </c>
      <c r="M1758" t="n">
        <v>5</v>
      </c>
      <c r="N1758" t="n">
        <v>64.09</v>
      </c>
      <c r="O1758" t="n">
        <v>31811.04</v>
      </c>
      <c r="P1758" t="n">
        <v>157.48</v>
      </c>
      <c r="Q1758" t="n">
        <v>197.75</v>
      </c>
      <c r="R1758" t="n">
        <v>30.96</v>
      </c>
      <c r="S1758" t="n">
        <v>25.4</v>
      </c>
      <c r="T1758" t="n">
        <v>1939.52</v>
      </c>
      <c r="U1758" t="n">
        <v>0.82</v>
      </c>
      <c r="V1758" t="n">
        <v>0.89</v>
      </c>
      <c r="W1758" t="n">
        <v>2.95</v>
      </c>
      <c r="X1758" t="n">
        <v>0.12</v>
      </c>
      <c r="Y1758" t="n">
        <v>1</v>
      </c>
      <c r="Z1758" t="n">
        <v>10</v>
      </c>
    </row>
    <row r="1759">
      <c r="A1759" t="n">
        <v>77</v>
      </c>
      <c r="B1759" t="n">
        <v>115</v>
      </c>
      <c r="C1759" t="inlineStr">
        <is>
          <t xml:space="preserve">CONCLUIDO	</t>
        </is>
      </c>
      <c r="D1759" t="n">
        <v>7.4215</v>
      </c>
      <c r="E1759" t="n">
        <v>13.47</v>
      </c>
      <c r="F1759" t="n">
        <v>10.51</v>
      </c>
      <c r="G1759" t="n">
        <v>90.05</v>
      </c>
      <c r="H1759" t="n">
        <v>1.4</v>
      </c>
      <c r="I1759" t="n">
        <v>7</v>
      </c>
      <c r="J1759" t="n">
        <v>256.49</v>
      </c>
      <c r="K1759" t="n">
        <v>56.94</v>
      </c>
      <c r="L1759" t="n">
        <v>20.25</v>
      </c>
      <c r="M1759" t="n">
        <v>5</v>
      </c>
      <c r="N1759" t="n">
        <v>64.29000000000001</v>
      </c>
      <c r="O1759" t="n">
        <v>31867.44</v>
      </c>
      <c r="P1759" t="n">
        <v>157.51</v>
      </c>
      <c r="Q1759" t="n">
        <v>197.75</v>
      </c>
      <c r="R1759" t="n">
        <v>31.1</v>
      </c>
      <c r="S1759" t="n">
        <v>25.4</v>
      </c>
      <c r="T1759" t="n">
        <v>2010.11</v>
      </c>
      <c r="U1759" t="n">
        <v>0.82</v>
      </c>
      <c r="V1759" t="n">
        <v>0.89</v>
      </c>
      <c r="W1759" t="n">
        <v>2.95</v>
      </c>
      <c r="X1759" t="n">
        <v>0.12</v>
      </c>
      <c r="Y1759" t="n">
        <v>1</v>
      </c>
      <c r="Z1759" t="n">
        <v>10</v>
      </c>
    </row>
    <row r="1760">
      <c r="A1760" t="n">
        <v>78</v>
      </c>
      <c r="B1760" t="n">
        <v>115</v>
      </c>
      <c r="C1760" t="inlineStr">
        <is>
          <t xml:space="preserve">CONCLUIDO	</t>
        </is>
      </c>
      <c r="D1760" t="n">
        <v>7.4182</v>
      </c>
      <c r="E1760" t="n">
        <v>13.48</v>
      </c>
      <c r="F1760" t="n">
        <v>10.51</v>
      </c>
      <c r="G1760" t="n">
        <v>90.09999999999999</v>
      </c>
      <c r="H1760" t="n">
        <v>1.42</v>
      </c>
      <c r="I1760" t="n">
        <v>7</v>
      </c>
      <c r="J1760" t="n">
        <v>256.94</v>
      </c>
      <c r="K1760" t="n">
        <v>56.94</v>
      </c>
      <c r="L1760" t="n">
        <v>20.5</v>
      </c>
      <c r="M1760" t="n">
        <v>5</v>
      </c>
      <c r="N1760" t="n">
        <v>64.5</v>
      </c>
      <c r="O1760" t="n">
        <v>31924.04</v>
      </c>
      <c r="P1760" t="n">
        <v>157.57</v>
      </c>
      <c r="Q1760" t="n">
        <v>197.8</v>
      </c>
      <c r="R1760" t="n">
        <v>31.24</v>
      </c>
      <c r="S1760" t="n">
        <v>25.4</v>
      </c>
      <c r="T1760" t="n">
        <v>2082.72</v>
      </c>
      <c r="U1760" t="n">
        <v>0.8100000000000001</v>
      </c>
      <c r="V1760" t="n">
        <v>0.89</v>
      </c>
      <c r="W1760" t="n">
        <v>2.95</v>
      </c>
      <c r="X1760" t="n">
        <v>0.12</v>
      </c>
      <c r="Y1760" t="n">
        <v>1</v>
      </c>
      <c r="Z1760" t="n">
        <v>10</v>
      </c>
    </row>
    <row r="1761">
      <c r="A1761" t="n">
        <v>79</v>
      </c>
      <c r="B1761" t="n">
        <v>115</v>
      </c>
      <c r="C1761" t="inlineStr">
        <is>
          <t xml:space="preserve">CONCLUIDO	</t>
        </is>
      </c>
      <c r="D1761" t="n">
        <v>7.4227</v>
      </c>
      <c r="E1761" t="n">
        <v>13.47</v>
      </c>
      <c r="F1761" t="n">
        <v>10.5</v>
      </c>
      <c r="G1761" t="n">
        <v>90.04000000000001</v>
      </c>
      <c r="H1761" t="n">
        <v>1.43</v>
      </c>
      <c r="I1761" t="n">
        <v>7</v>
      </c>
      <c r="J1761" t="n">
        <v>257.4</v>
      </c>
      <c r="K1761" t="n">
        <v>56.94</v>
      </c>
      <c r="L1761" t="n">
        <v>20.75</v>
      </c>
      <c r="M1761" t="n">
        <v>5</v>
      </c>
      <c r="N1761" t="n">
        <v>64.70999999999999</v>
      </c>
      <c r="O1761" t="n">
        <v>31980.59</v>
      </c>
      <c r="P1761" t="n">
        <v>157.37</v>
      </c>
      <c r="Q1761" t="n">
        <v>197.78</v>
      </c>
      <c r="R1761" t="n">
        <v>30.94</v>
      </c>
      <c r="S1761" t="n">
        <v>25.4</v>
      </c>
      <c r="T1761" t="n">
        <v>1932.35</v>
      </c>
      <c r="U1761" t="n">
        <v>0.82</v>
      </c>
      <c r="V1761" t="n">
        <v>0.89</v>
      </c>
      <c r="W1761" t="n">
        <v>2.95</v>
      </c>
      <c r="X1761" t="n">
        <v>0.11</v>
      </c>
      <c r="Y1761" t="n">
        <v>1</v>
      </c>
      <c r="Z1761" t="n">
        <v>10</v>
      </c>
    </row>
    <row r="1762">
      <c r="A1762" t="n">
        <v>80</v>
      </c>
      <c r="B1762" t="n">
        <v>115</v>
      </c>
      <c r="C1762" t="inlineStr">
        <is>
          <t xml:space="preserve">CONCLUIDO	</t>
        </is>
      </c>
      <c r="D1762" t="n">
        <v>7.4184</v>
      </c>
      <c r="E1762" t="n">
        <v>13.48</v>
      </c>
      <c r="F1762" t="n">
        <v>10.51</v>
      </c>
      <c r="G1762" t="n">
        <v>90.09999999999999</v>
      </c>
      <c r="H1762" t="n">
        <v>1.45</v>
      </c>
      <c r="I1762" t="n">
        <v>7</v>
      </c>
      <c r="J1762" t="n">
        <v>257.86</v>
      </c>
      <c r="K1762" t="n">
        <v>56.94</v>
      </c>
      <c r="L1762" t="n">
        <v>21</v>
      </c>
      <c r="M1762" t="n">
        <v>5</v>
      </c>
      <c r="N1762" t="n">
        <v>64.92</v>
      </c>
      <c r="O1762" t="n">
        <v>32037.22</v>
      </c>
      <c r="P1762" t="n">
        <v>157.19</v>
      </c>
      <c r="Q1762" t="n">
        <v>197.75</v>
      </c>
      <c r="R1762" t="n">
        <v>31.21</v>
      </c>
      <c r="S1762" t="n">
        <v>25.4</v>
      </c>
      <c r="T1762" t="n">
        <v>2065.72</v>
      </c>
      <c r="U1762" t="n">
        <v>0.8100000000000001</v>
      </c>
      <c r="V1762" t="n">
        <v>0.89</v>
      </c>
      <c r="W1762" t="n">
        <v>2.95</v>
      </c>
      <c r="X1762" t="n">
        <v>0.12</v>
      </c>
      <c r="Y1762" t="n">
        <v>1</v>
      </c>
      <c r="Z1762" t="n">
        <v>10</v>
      </c>
    </row>
    <row r="1763">
      <c r="A1763" t="n">
        <v>81</v>
      </c>
      <c r="B1763" t="n">
        <v>115</v>
      </c>
      <c r="C1763" t="inlineStr">
        <is>
          <t xml:space="preserve">CONCLUIDO	</t>
        </is>
      </c>
      <c r="D1763" t="n">
        <v>7.4178</v>
      </c>
      <c r="E1763" t="n">
        <v>13.48</v>
      </c>
      <c r="F1763" t="n">
        <v>10.51</v>
      </c>
      <c r="G1763" t="n">
        <v>90.11</v>
      </c>
      <c r="H1763" t="n">
        <v>1.46</v>
      </c>
      <c r="I1763" t="n">
        <v>7</v>
      </c>
      <c r="J1763" t="n">
        <v>258.32</v>
      </c>
      <c r="K1763" t="n">
        <v>56.94</v>
      </c>
      <c r="L1763" t="n">
        <v>21.25</v>
      </c>
      <c r="M1763" t="n">
        <v>5</v>
      </c>
      <c r="N1763" t="n">
        <v>65.13</v>
      </c>
      <c r="O1763" t="n">
        <v>32093.94</v>
      </c>
      <c r="P1763" t="n">
        <v>157.08</v>
      </c>
      <c r="Q1763" t="n">
        <v>197.76</v>
      </c>
      <c r="R1763" t="n">
        <v>31.08</v>
      </c>
      <c r="S1763" t="n">
        <v>25.4</v>
      </c>
      <c r="T1763" t="n">
        <v>2002.98</v>
      </c>
      <c r="U1763" t="n">
        <v>0.82</v>
      </c>
      <c r="V1763" t="n">
        <v>0.89</v>
      </c>
      <c r="W1763" t="n">
        <v>2.95</v>
      </c>
      <c r="X1763" t="n">
        <v>0.12</v>
      </c>
      <c r="Y1763" t="n">
        <v>1</v>
      </c>
      <c r="Z1763" t="n">
        <v>10</v>
      </c>
    </row>
    <row r="1764">
      <c r="A1764" t="n">
        <v>82</v>
      </c>
      <c r="B1764" t="n">
        <v>115</v>
      </c>
      <c r="C1764" t="inlineStr">
        <is>
          <t xml:space="preserve">CONCLUIDO	</t>
        </is>
      </c>
      <c r="D1764" t="n">
        <v>7.4173</v>
      </c>
      <c r="E1764" t="n">
        <v>13.48</v>
      </c>
      <c r="F1764" t="n">
        <v>10.51</v>
      </c>
      <c r="G1764" t="n">
        <v>90.12</v>
      </c>
      <c r="H1764" t="n">
        <v>1.48</v>
      </c>
      <c r="I1764" t="n">
        <v>7</v>
      </c>
      <c r="J1764" t="n">
        <v>258.78</v>
      </c>
      <c r="K1764" t="n">
        <v>56.94</v>
      </c>
      <c r="L1764" t="n">
        <v>21.5</v>
      </c>
      <c r="M1764" t="n">
        <v>5</v>
      </c>
      <c r="N1764" t="n">
        <v>65.34</v>
      </c>
      <c r="O1764" t="n">
        <v>32150.72</v>
      </c>
      <c r="P1764" t="n">
        <v>156.89</v>
      </c>
      <c r="Q1764" t="n">
        <v>197.77</v>
      </c>
      <c r="R1764" t="n">
        <v>31.3</v>
      </c>
      <c r="S1764" t="n">
        <v>25.4</v>
      </c>
      <c r="T1764" t="n">
        <v>2112.58</v>
      </c>
      <c r="U1764" t="n">
        <v>0.8100000000000001</v>
      </c>
      <c r="V1764" t="n">
        <v>0.89</v>
      </c>
      <c r="W1764" t="n">
        <v>2.95</v>
      </c>
      <c r="X1764" t="n">
        <v>0.12</v>
      </c>
      <c r="Y1764" t="n">
        <v>1</v>
      </c>
      <c r="Z1764" t="n">
        <v>10</v>
      </c>
    </row>
    <row r="1765">
      <c r="A1765" t="n">
        <v>83</v>
      </c>
      <c r="B1765" t="n">
        <v>115</v>
      </c>
      <c r="C1765" t="inlineStr">
        <is>
          <t xml:space="preserve">CONCLUIDO	</t>
        </is>
      </c>
      <c r="D1765" t="n">
        <v>7.4195</v>
      </c>
      <c r="E1765" t="n">
        <v>13.48</v>
      </c>
      <c r="F1765" t="n">
        <v>10.51</v>
      </c>
      <c r="G1765" t="n">
        <v>90.09</v>
      </c>
      <c r="H1765" t="n">
        <v>1.49</v>
      </c>
      <c r="I1765" t="n">
        <v>7</v>
      </c>
      <c r="J1765" t="n">
        <v>259.24</v>
      </c>
      <c r="K1765" t="n">
        <v>56.94</v>
      </c>
      <c r="L1765" t="n">
        <v>21.75</v>
      </c>
      <c r="M1765" t="n">
        <v>5</v>
      </c>
      <c r="N1765" t="n">
        <v>65.55</v>
      </c>
      <c r="O1765" t="n">
        <v>32207.59</v>
      </c>
      <c r="P1765" t="n">
        <v>156.68</v>
      </c>
      <c r="Q1765" t="n">
        <v>197.77</v>
      </c>
      <c r="R1765" t="n">
        <v>31.19</v>
      </c>
      <c r="S1765" t="n">
        <v>25.4</v>
      </c>
      <c r="T1765" t="n">
        <v>2058.35</v>
      </c>
      <c r="U1765" t="n">
        <v>0.8100000000000001</v>
      </c>
      <c r="V1765" t="n">
        <v>0.89</v>
      </c>
      <c r="W1765" t="n">
        <v>2.95</v>
      </c>
      <c r="X1765" t="n">
        <v>0.12</v>
      </c>
      <c r="Y1765" t="n">
        <v>1</v>
      </c>
      <c r="Z1765" t="n">
        <v>10</v>
      </c>
    </row>
    <row r="1766">
      <c r="A1766" t="n">
        <v>84</v>
      </c>
      <c r="B1766" t="n">
        <v>115</v>
      </c>
      <c r="C1766" t="inlineStr">
        <is>
          <t xml:space="preserve">CONCLUIDO	</t>
        </is>
      </c>
      <c r="D1766" t="n">
        <v>7.4189</v>
      </c>
      <c r="E1766" t="n">
        <v>13.48</v>
      </c>
      <c r="F1766" t="n">
        <v>10.51</v>
      </c>
      <c r="G1766" t="n">
        <v>90.09999999999999</v>
      </c>
      <c r="H1766" t="n">
        <v>1.51</v>
      </c>
      <c r="I1766" t="n">
        <v>7</v>
      </c>
      <c r="J1766" t="n">
        <v>259.71</v>
      </c>
      <c r="K1766" t="n">
        <v>56.94</v>
      </c>
      <c r="L1766" t="n">
        <v>22</v>
      </c>
      <c r="M1766" t="n">
        <v>5</v>
      </c>
      <c r="N1766" t="n">
        <v>65.76000000000001</v>
      </c>
      <c r="O1766" t="n">
        <v>32264.54</v>
      </c>
      <c r="P1766" t="n">
        <v>156.43</v>
      </c>
      <c r="Q1766" t="n">
        <v>197.75</v>
      </c>
      <c r="R1766" t="n">
        <v>31.18</v>
      </c>
      <c r="S1766" t="n">
        <v>25.4</v>
      </c>
      <c r="T1766" t="n">
        <v>2051.96</v>
      </c>
      <c r="U1766" t="n">
        <v>0.8100000000000001</v>
      </c>
      <c r="V1766" t="n">
        <v>0.89</v>
      </c>
      <c r="W1766" t="n">
        <v>2.95</v>
      </c>
      <c r="X1766" t="n">
        <v>0.12</v>
      </c>
      <c r="Y1766" t="n">
        <v>1</v>
      </c>
      <c r="Z1766" t="n">
        <v>10</v>
      </c>
    </row>
    <row r="1767">
      <c r="A1767" t="n">
        <v>85</v>
      </c>
      <c r="B1767" t="n">
        <v>115</v>
      </c>
      <c r="C1767" t="inlineStr">
        <is>
          <t xml:space="preserve">CONCLUIDO	</t>
        </is>
      </c>
      <c r="D1767" t="n">
        <v>7.4196</v>
      </c>
      <c r="E1767" t="n">
        <v>13.48</v>
      </c>
      <c r="F1767" t="n">
        <v>10.51</v>
      </c>
      <c r="G1767" t="n">
        <v>90.08</v>
      </c>
      <c r="H1767" t="n">
        <v>1.52</v>
      </c>
      <c r="I1767" t="n">
        <v>7</v>
      </c>
      <c r="J1767" t="n">
        <v>260.17</v>
      </c>
      <c r="K1767" t="n">
        <v>56.94</v>
      </c>
      <c r="L1767" t="n">
        <v>22.25</v>
      </c>
      <c r="M1767" t="n">
        <v>5</v>
      </c>
      <c r="N1767" t="n">
        <v>65.98</v>
      </c>
      <c r="O1767" t="n">
        <v>32321.56</v>
      </c>
      <c r="P1767" t="n">
        <v>156.18</v>
      </c>
      <c r="Q1767" t="n">
        <v>197.78</v>
      </c>
      <c r="R1767" t="n">
        <v>31.12</v>
      </c>
      <c r="S1767" t="n">
        <v>25.4</v>
      </c>
      <c r="T1767" t="n">
        <v>2019.35</v>
      </c>
      <c r="U1767" t="n">
        <v>0.82</v>
      </c>
      <c r="V1767" t="n">
        <v>0.89</v>
      </c>
      <c r="W1767" t="n">
        <v>2.95</v>
      </c>
      <c r="X1767" t="n">
        <v>0.12</v>
      </c>
      <c r="Y1767" t="n">
        <v>1</v>
      </c>
      <c r="Z1767" t="n">
        <v>10</v>
      </c>
    </row>
    <row r="1768">
      <c r="A1768" t="n">
        <v>86</v>
      </c>
      <c r="B1768" t="n">
        <v>115</v>
      </c>
      <c r="C1768" t="inlineStr">
        <is>
          <t xml:space="preserve">CONCLUIDO	</t>
        </is>
      </c>
      <c r="D1768" t="n">
        <v>7.4556</v>
      </c>
      <c r="E1768" t="n">
        <v>13.41</v>
      </c>
      <c r="F1768" t="n">
        <v>10.49</v>
      </c>
      <c r="G1768" t="n">
        <v>104.89</v>
      </c>
      <c r="H1768" t="n">
        <v>1.54</v>
      </c>
      <c r="I1768" t="n">
        <v>6</v>
      </c>
      <c r="J1768" t="n">
        <v>260.63</v>
      </c>
      <c r="K1768" t="n">
        <v>56.94</v>
      </c>
      <c r="L1768" t="n">
        <v>22.5</v>
      </c>
      <c r="M1768" t="n">
        <v>4</v>
      </c>
      <c r="N1768" t="n">
        <v>66.19</v>
      </c>
      <c r="O1768" t="n">
        <v>32378.67</v>
      </c>
      <c r="P1768" t="n">
        <v>155.89</v>
      </c>
      <c r="Q1768" t="n">
        <v>197.77</v>
      </c>
      <c r="R1768" t="n">
        <v>30.44</v>
      </c>
      <c r="S1768" t="n">
        <v>25.4</v>
      </c>
      <c r="T1768" t="n">
        <v>1683.72</v>
      </c>
      <c r="U1768" t="n">
        <v>0.83</v>
      </c>
      <c r="V1768" t="n">
        <v>0.89</v>
      </c>
      <c r="W1768" t="n">
        <v>2.95</v>
      </c>
      <c r="X1768" t="n">
        <v>0.1</v>
      </c>
      <c r="Y1768" t="n">
        <v>1</v>
      </c>
      <c r="Z1768" t="n">
        <v>10</v>
      </c>
    </row>
    <row r="1769">
      <c r="A1769" t="n">
        <v>87</v>
      </c>
      <c r="B1769" t="n">
        <v>115</v>
      </c>
      <c r="C1769" t="inlineStr">
        <is>
          <t xml:space="preserve">CONCLUIDO	</t>
        </is>
      </c>
      <c r="D1769" t="n">
        <v>7.4574</v>
      </c>
      <c r="E1769" t="n">
        <v>13.41</v>
      </c>
      <c r="F1769" t="n">
        <v>10.49</v>
      </c>
      <c r="G1769" t="n">
        <v>104.85</v>
      </c>
      <c r="H1769" t="n">
        <v>1.55</v>
      </c>
      <c r="I1769" t="n">
        <v>6</v>
      </c>
      <c r="J1769" t="n">
        <v>261.09</v>
      </c>
      <c r="K1769" t="n">
        <v>56.94</v>
      </c>
      <c r="L1769" t="n">
        <v>22.75</v>
      </c>
      <c r="M1769" t="n">
        <v>4</v>
      </c>
      <c r="N1769" t="n">
        <v>66.40000000000001</v>
      </c>
      <c r="O1769" t="n">
        <v>32435.86</v>
      </c>
      <c r="P1769" t="n">
        <v>155.88</v>
      </c>
      <c r="Q1769" t="n">
        <v>197.78</v>
      </c>
      <c r="R1769" t="n">
        <v>30.26</v>
      </c>
      <c r="S1769" t="n">
        <v>25.4</v>
      </c>
      <c r="T1769" t="n">
        <v>1595.48</v>
      </c>
      <c r="U1769" t="n">
        <v>0.84</v>
      </c>
      <c r="V1769" t="n">
        <v>0.89</v>
      </c>
      <c r="W1769" t="n">
        <v>2.95</v>
      </c>
      <c r="X1769" t="n">
        <v>0.09</v>
      </c>
      <c r="Y1769" t="n">
        <v>1</v>
      </c>
      <c r="Z1769" t="n">
        <v>10</v>
      </c>
    </row>
    <row r="1770">
      <c r="A1770" t="n">
        <v>88</v>
      </c>
      <c r="B1770" t="n">
        <v>115</v>
      </c>
      <c r="C1770" t="inlineStr">
        <is>
          <t xml:space="preserve">CONCLUIDO	</t>
        </is>
      </c>
      <c r="D1770" t="n">
        <v>7.4585</v>
      </c>
      <c r="E1770" t="n">
        <v>13.41</v>
      </c>
      <c r="F1770" t="n">
        <v>10.48</v>
      </c>
      <c r="G1770" t="n">
        <v>104.83</v>
      </c>
      <c r="H1770" t="n">
        <v>1.56</v>
      </c>
      <c r="I1770" t="n">
        <v>6</v>
      </c>
      <c r="J1770" t="n">
        <v>261.56</v>
      </c>
      <c r="K1770" t="n">
        <v>56.94</v>
      </c>
      <c r="L1770" t="n">
        <v>23</v>
      </c>
      <c r="M1770" t="n">
        <v>4</v>
      </c>
      <c r="N1770" t="n">
        <v>66.62</v>
      </c>
      <c r="O1770" t="n">
        <v>32493.12</v>
      </c>
      <c r="P1770" t="n">
        <v>155.94</v>
      </c>
      <c r="Q1770" t="n">
        <v>197.75</v>
      </c>
      <c r="R1770" t="n">
        <v>30.29</v>
      </c>
      <c r="S1770" t="n">
        <v>25.4</v>
      </c>
      <c r="T1770" t="n">
        <v>1612.53</v>
      </c>
      <c r="U1770" t="n">
        <v>0.84</v>
      </c>
      <c r="V1770" t="n">
        <v>0.89</v>
      </c>
      <c r="W1770" t="n">
        <v>2.95</v>
      </c>
      <c r="X1770" t="n">
        <v>0.09</v>
      </c>
      <c r="Y1770" t="n">
        <v>1</v>
      </c>
      <c r="Z1770" t="n">
        <v>10</v>
      </c>
    </row>
    <row r="1771">
      <c r="A1771" t="n">
        <v>89</v>
      </c>
      <c r="B1771" t="n">
        <v>115</v>
      </c>
      <c r="C1771" t="inlineStr">
        <is>
          <t xml:space="preserve">CONCLUIDO	</t>
        </is>
      </c>
      <c r="D1771" t="n">
        <v>7.4573</v>
      </c>
      <c r="E1771" t="n">
        <v>13.41</v>
      </c>
      <c r="F1771" t="n">
        <v>10.49</v>
      </c>
      <c r="G1771" t="n">
        <v>104.86</v>
      </c>
      <c r="H1771" t="n">
        <v>1.58</v>
      </c>
      <c r="I1771" t="n">
        <v>6</v>
      </c>
      <c r="J1771" t="n">
        <v>262.02</v>
      </c>
      <c r="K1771" t="n">
        <v>56.94</v>
      </c>
      <c r="L1771" t="n">
        <v>23.25</v>
      </c>
      <c r="M1771" t="n">
        <v>4</v>
      </c>
      <c r="N1771" t="n">
        <v>66.83</v>
      </c>
      <c r="O1771" t="n">
        <v>32550.47</v>
      </c>
      <c r="P1771" t="n">
        <v>156.11</v>
      </c>
      <c r="Q1771" t="n">
        <v>197.75</v>
      </c>
      <c r="R1771" t="n">
        <v>30.33</v>
      </c>
      <c r="S1771" t="n">
        <v>25.4</v>
      </c>
      <c r="T1771" t="n">
        <v>1631.38</v>
      </c>
      <c r="U1771" t="n">
        <v>0.84</v>
      </c>
      <c r="V1771" t="n">
        <v>0.89</v>
      </c>
      <c r="W1771" t="n">
        <v>2.95</v>
      </c>
      <c r="X1771" t="n">
        <v>0.1</v>
      </c>
      <c r="Y1771" t="n">
        <v>1</v>
      </c>
      <c r="Z1771" t="n">
        <v>10</v>
      </c>
    </row>
    <row r="1772">
      <c r="A1772" t="n">
        <v>90</v>
      </c>
      <c r="B1772" t="n">
        <v>115</v>
      </c>
      <c r="C1772" t="inlineStr">
        <is>
          <t xml:space="preserve">CONCLUIDO	</t>
        </is>
      </c>
      <c r="D1772" t="n">
        <v>7.4579</v>
      </c>
      <c r="E1772" t="n">
        <v>13.41</v>
      </c>
      <c r="F1772" t="n">
        <v>10.48</v>
      </c>
      <c r="G1772" t="n">
        <v>104.84</v>
      </c>
      <c r="H1772" t="n">
        <v>1.59</v>
      </c>
      <c r="I1772" t="n">
        <v>6</v>
      </c>
      <c r="J1772" t="n">
        <v>262.49</v>
      </c>
      <c r="K1772" t="n">
        <v>56.94</v>
      </c>
      <c r="L1772" t="n">
        <v>23.5</v>
      </c>
      <c r="M1772" t="n">
        <v>4</v>
      </c>
      <c r="N1772" t="n">
        <v>67.05</v>
      </c>
      <c r="O1772" t="n">
        <v>32607.89</v>
      </c>
      <c r="P1772" t="n">
        <v>156.41</v>
      </c>
      <c r="Q1772" t="n">
        <v>197.78</v>
      </c>
      <c r="R1772" t="n">
        <v>30.27</v>
      </c>
      <c r="S1772" t="n">
        <v>25.4</v>
      </c>
      <c r="T1772" t="n">
        <v>1601.05</v>
      </c>
      <c r="U1772" t="n">
        <v>0.84</v>
      </c>
      <c r="V1772" t="n">
        <v>0.89</v>
      </c>
      <c r="W1772" t="n">
        <v>2.95</v>
      </c>
      <c r="X1772" t="n">
        <v>0.09</v>
      </c>
      <c r="Y1772" t="n">
        <v>1</v>
      </c>
      <c r="Z1772" t="n">
        <v>10</v>
      </c>
    </row>
    <row r="1773">
      <c r="A1773" t="n">
        <v>91</v>
      </c>
      <c r="B1773" t="n">
        <v>115</v>
      </c>
      <c r="C1773" t="inlineStr">
        <is>
          <t xml:space="preserve">CONCLUIDO	</t>
        </is>
      </c>
      <c r="D1773" t="n">
        <v>7.4543</v>
      </c>
      <c r="E1773" t="n">
        <v>13.42</v>
      </c>
      <c r="F1773" t="n">
        <v>10.49</v>
      </c>
      <c r="G1773" t="n">
        <v>104.91</v>
      </c>
      <c r="H1773" t="n">
        <v>1.61</v>
      </c>
      <c r="I1773" t="n">
        <v>6</v>
      </c>
      <c r="J1773" t="n">
        <v>262.96</v>
      </c>
      <c r="K1773" t="n">
        <v>56.94</v>
      </c>
      <c r="L1773" t="n">
        <v>23.75</v>
      </c>
      <c r="M1773" t="n">
        <v>4</v>
      </c>
      <c r="N1773" t="n">
        <v>67.26000000000001</v>
      </c>
      <c r="O1773" t="n">
        <v>32665.4</v>
      </c>
      <c r="P1773" t="n">
        <v>156.61</v>
      </c>
      <c r="Q1773" t="n">
        <v>197.75</v>
      </c>
      <c r="R1773" t="n">
        <v>30.5</v>
      </c>
      <c r="S1773" t="n">
        <v>25.4</v>
      </c>
      <c r="T1773" t="n">
        <v>1714.64</v>
      </c>
      <c r="U1773" t="n">
        <v>0.83</v>
      </c>
      <c r="V1773" t="n">
        <v>0.89</v>
      </c>
      <c r="W1773" t="n">
        <v>2.95</v>
      </c>
      <c r="X1773" t="n">
        <v>0.1</v>
      </c>
      <c r="Y1773" t="n">
        <v>1</v>
      </c>
      <c r="Z1773" t="n">
        <v>10</v>
      </c>
    </row>
    <row r="1774">
      <c r="A1774" t="n">
        <v>92</v>
      </c>
      <c r="B1774" t="n">
        <v>115</v>
      </c>
      <c r="C1774" t="inlineStr">
        <is>
          <t xml:space="preserve">CONCLUIDO	</t>
        </is>
      </c>
      <c r="D1774" t="n">
        <v>7.4565</v>
      </c>
      <c r="E1774" t="n">
        <v>13.41</v>
      </c>
      <c r="F1774" t="n">
        <v>10.49</v>
      </c>
      <c r="G1774" t="n">
        <v>104.87</v>
      </c>
      <c r="H1774" t="n">
        <v>1.62</v>
      </c>
      <c r="I1774" t="n">
        <v>6</v>
      </c>
      <c r="J1774" t="n">
        <v>263.42</v>
      </c>
      <c r="K1774" t="n">
        <v>56.94</v>
      </c>
      <c r="L1774" t="n">
        <v>24</v>
      </c>
      <c r="M1774" t="n">
        <v>4</v>
      </c>
      <c r="N1774" t="n">
        <v>67.48</v>
      </c>
      <c r="O1774" t="n">
        <v>32722.99</v>
      </c>
      <c r="P1774" t="n">
        <v>156.74</v>
      </c>
      <c r="Q1774" t="n">
        <v>197.75</v>
      </c>
      <c r="R1774" t="n">
        <v>30.42</v>
      </c>
      <c r="S1774" t="n">
        <v>25.4</v>
      </c>
      <c r="T1774" t="n">
        <v>1674.5</v>
      </c>
      <c r="U1774" t="n">
        <v>0.83</v>
      </c>
      <c r="V1774" t="n">
        <v>0.89</v>
      </c>
      <c r="W1774" t="n">
        <v>2.95</v>
      </c>
      <c r="X1774" t="n">
        <v>0.1</v>
      </c>
      <c r="Y1774" t="n">
        <v>1</v>
      </c>
      <c r="Z1774" t="n">
        <v>10</v>
      </c>
    </row>
    <row r="1775">
      <c r="A1775" t="n">
        <v>93</v>
      </c>
      <c r="B1775" t="n">
        <v>115</v>
      </c>
      <c r="C1775" t="inlineStr">
        <is>
          <t xml:space="preserve">CONCLUIDO	</t>
        </is>
      </c>
      <c r="D1775" t="n">
        <v>7.4633</v>
      </c>
      <c r="E1775" t="n">
        <v>13.4</v>
      </c>
      <c r="F1775" t="n">
        <v>10.47</v>
      </c>
      <c r="G1775" t="n">
        <v>104.75</v>
      </c>
      <c r="H1775" t="n">
        <v>1.64</v>
      </c>
      <c r="I1775" t="n">
        <v>6</v>
      </c>
      <c r="J1775" t="n">
        <v>263.89</v>
      </c>
      <c r="K1775" t="n">
        <v>56.94</v>
      </c>
      <c r="L1775" t="n">
        <v>24.25</v>
      </c>
      <c r="M1775" t="n">
        <v>4</v>
      </c>
      <c r="N1775" t="n">
        <v>67.7</v>
      </c>
      <c r="O1775" t="n">
        <v>32780.66</v>
      </c>
      <c r="P1775" t="n">
        <v>156.31</v>
      </c>
      <c r="Q1775" t="n">
        <v>197.75</v>
      </c>
      <c r="R1775" t="n">
        <v>30.02</v>
      </c>
      <c r="S1775" t="n">
        <v>25.4</v>
      </c>
      <c r="T1775" t="n">
        <v>1477.19</v>
      </c>
      <c r="U1775" t="n">
        <v>0.85</v>
      </c>
      <c r="V1775" t="n">
        <v>0.89</v>
      </c>
      <c r="W1775" t="n">
        <v>2.95</v>
      </c>
      <c r="X1775" t="n">
        <v>0.08</v>
      </c>
      <c r="Y1775" t="n">
        <v>1</v>
      </c>
      <c r="Z1775" t="n">
        <v>10</v>
      </c>
    </row>
    <row r="1776">
      <c r="A1776" t="n">
        <v>94</v>
      </c>
      <c r="B1776" t="n">
        <v>115</v>
      </c>
      <c r="C1776" t="inlineStr">
        <is>
          <t xml:space="preserve">CONCLUIDO	</t>
        </is>
      </c>
      <c r="D1776" t="n">
        <v>7.4584</v>
      </c>
      <c r="E1776" t="n">
        <v>13.41</v>
      </c>
      <c r="F1776" t="n">
        <v>10.48</v>
      </c>
      <c r="G1776" t="n">
        <v>104.84</v>
      </c>
      <c r="H1776" t="n">
        <v>1.65</v>
      </c>
      <c r="I1776" t="n">
        <v>6</v>
      </c>
      <c r="J1776" t="n">
        <v>264.36</v>
      </c>
      <c r="K1776" t="n">
        <v>56.94</v>
      </c>
      <c r="L1776" t="n">
        <v>24.5</v>
      </c>
      <c r="M1776" t="n">
        <v>4</v>
      </c>
      <c r="N1776" t="n">
        <v>67.92</v>
      </c>
      <c r="O1776" t="n">
        <v>32838.42</v>
      </c>
      <c r="P1776" t="n">
        <v>156.56</v>
      </c>
      <c r="Q1776" t="n">
        <v>197.76</v>
      </c>
      <c r="R1776" t="n">
        <v>30.21</v>
      </c>
      <c r="S1776" t="n">
        <v>25.4</v>
      </c>
      <c r="T1776" t="n">
        <v>1570.05</v>
      </c>
      <c r="U1776" t="n">
        <v>0.84</v>
      </c>
      <c r="V1776" t="n">
        <v>0.89</v>
      </c>
      <c r="W1776" t="n">
        <v>2.95</v>
      </c>
      <c r="X1776" t="n">
        <v>0.09</v>
      </c>
      <c r="Y1776" t="n">
        <v>1</v>
      </c>
      <c r="Z1776" t="n">
        <v>10</v>
      </c>
    </row>
    <row r="1777">
      <c r="A1777" t="n">
        <v>95</v>
      </c>
      <c r="B1777" t="n">
        <v>115</v>
      </c>
      <c r="C1777" t="inlineStr">
        <is>
          <t xml:space="preserve">CONCLUIDO	</t>
        </is>
      </c>
      <c r="D1777" t="n">
        <v>7.4565</v>
      </c>
      <c r="E1777" t="n">
        <v>13.41</v>
      </c>
      <c r="F1777" t="n">
        <v>10.49</v>
      </c>
      <c r="G1777" t="n">
        <v>104.87</v>
      </c>
      <c r="H1777" t="n">
        <v>1.66</v>
      </c>
      <c r="I1777" t="n">
        <v>6</v>
      </c>
      <c r="J1777" t="n">
        <v>264.83</v>
      </c>
      <c r="K1777" t="n">
        <v>56.94</v>
      </c>
      <c r="L1777" t="n">
        <v>24.75</v>
      </c>
      <c r="M1777" t="n">
        <v>4</v>
      </c>
      <c r="N1777" t="n">
        <v>68.13</v>
      </c>
      <c r="O1777" t="n">
        <v>32896.26</v>
      </c>
      <c r="P1777" t="n">
        <v>156.63</v>
      </c>
      <c r="Q1777" t="n">
        <v>197.75</v>
      </c>
      <c r="R1777" t="n">
        <v>30.38</v>
      </c>
      <c r="S1777" t="n">
        <v>25.4</v>
      </c>
      <c r="T1777" t="n">
        <v>1657.25</v>
      </c>
      <c r="U1777" t="n">
        <v>0.84</v>
      </c>
      <c r="V1777" t="n">
        <v>0.89</v>
      </c>
      <c r="W1777" t="n">
        <v>2.95</v>
      </c>
      <c r="X1777" t="n">
        <v>0.1</v>
      </c>
      <c r="Y1777" t="n">
        <v>1</v>
      </c>
      <c r="Z1777" t="n">
        <v>10</v>
      </c>
    </row>
    <row r="1778">
      <c r="A1778" t="n">
        <v>96</v>
      </c>
      <c r="B1778" t="n">
        <v>115</v>
      </c>
      <c r="C1778" t="inlineStr">
        <is>
          <t xml:space="preserve">CONCLUIDO	</t>
        </is>
      </c>
      <c r="D1778" t="n">
        <v>7.4579</v>
      </c>
      <c r="E1778" t="n">
        <v>13.41</v>
      </c>
      <c r="F1778" t="n">
        <v>10.48</v>
      </c>
      <c r="G1778" t="n">
        <v>104.84</v>
      </c>
      <c r="H1778" t="n">
        <v>1.68</v>
      </c>
      <c r="I1778" t="n">
        <v>6</v>
      </c>
      <c r="J1778" t="n">
        <v>265.3</v>
      </c>
      <c r="K1778" t="n">
        <v>56.94</v>
      </c>
      <c r="L1778" t="n">
        <v>25</v>
      </c>
      <c r="M1778" t="n">
        <v>4</v>
      </c>
      <c r="N1778" t="n">
        <v>68.34999999999999</v>
      </c>
      <c r="O1778" t="n">
        <v>32954.18</v>
      </c>
      <c r="P1778" t="n">
        <v>156.68</v>
      </c>
      <c r="Q1778" t="n">
        <v>197.75</v>
      </c>
      <c r="R1778" t="n">
        <v>30.31</v>
      </c>
      <c r="S1778" t="n">
        <v>25.4</v>
      </c>
      <c r="T1778" t="n">
        <v>1619.1</v>
      </c>
      <c r="U1778" t="n">
        <v>0.84</v>
      </c>
      <c r="V1778" t="n">
        <v>0.89</v>
      </c>
      <c r="W1778" t="n">
        <v>2.95</v>
      </c>
      <c r="X1778" t="n">
        <v>0.09</v>
      </c>
      <c r="Y1778" t="n">
        <v>1</v>
      </c>
      <c r="Z1778" t="n">
        <v>10</v>
      </c>
    </row>
    <row r="1779">
      <c r="A1779" t="n">
        <v>97</v>
      </c>
      <c r="B1779" t="n">
        <v>115</v>
      </c>
      <c r="C1779" t="inlineStr">
        <is>
          <t xml:space="preserve">CONCLUIDO	</t>
        </is>
      </c>
      <c r="D1779" t="n">
        <v>7.4556</v>
      </c>
      <c r="E1779" t="n">
        <v>13.41</v>
      </c>
      <c r="F1779" t="n">
        <v>10.49</v>
      </c>
      <c r="G1779" t="n">
        <v>104.89</v>
      </c>
      <c r="H1779" t="n">
        <v>1.69</v>
      </c>
      <c r="I1779" t="n">
        <v>6</v>
      </c>
      <c r="J1779" t="n">
        <v>265.77</v>
      </c>
      <c r="K1779" t="n">
        <v>56.94</v>
      </c>
      <c r="L1779" t="n">
        <v>25.25</v>
      </c>
      <c r="M1779" t="n">
        <v>4</v>
      </c>
      <c r="N1779" t="n">
        <v>68.56999999999999</v>
      </c>
      <c r="O1779" t="n">
        <v>33012.18</v>
      </c>
      <c r="P1779" t="n">
        <v>156.55</v>
      </c>
      <c r="Q1779" t="n">
        <v>197.76</v>
      </c>
      <c r="R1779" t="n">
        <v>30.42</v>
      </c>
      <c r="S1779" t="n">
        <v>25.4</v>
      </c>
      <c r="T1779" t="n">
        <v>1675.02</v>
      </c>
      <c r="U1779" t="n">
        <v>0.83</v>
      </c>
      <c r="V1779" t="n">
        <v>0.89</v>
      </c>
      <c r="W1779" t="n">
        <v>2.95</v>
      </c>
      <c r="X1779" t="n">
        <v>0.1</v>
      </c>
      <c r="Y1779" t="n">
        <v>1</v>
      </c>
      <c r="Z1779" t="n">
        <v>10</v>
      </c>
    </row>
    <row r="1780">
      <c r="A1780" t="n">
        <v>98</v>
      </c>
      <c r="B1780" t="n">
        <v>115</v>
      </c>
      <c r="C1780" t="inlineStr">
        <is>
          <t xml:space="preserve">CONCLUIDO	</t>
        </is>
      </c>
      <c r="D1780" t="n">
        <v>7.457</v>
      </c>
      <c r="E1780" t="n">
        <v>13.41</v>
      </c>
      <c r="F1780" t="n">
        <v>10.49</v>
      </c>
      <c r="G1780" t="n">
        <v>104.86</v>
      </c>
      <c r="H1780" t="n">
        <v>1.7</v>
      </c>
      <c r="I1780" t="n">
        <v>6</v>
      </c>
      <c r="J1780" t="n">
        <v>266.24</v>
      </c>
      <c r="K1780" t="n">
        <v>56.94</v>
      </c>
      <c r="L1780" t="n">
        <v>25.5</v>
      </c>
      <c r="M1780" t="n">
        <v>4</v>
      </c>
      <c r="N1780" t="n">
        <v>68.8</v>
      </c>
      <c r="O1780" t="n">
        <v>33070.26</v>
      </c>
      <c r="P1780" t="n">
        <v>156.5</v>
      </c>
      <c r="Q1780" t="n">
        <v>197.79</v>
      </c>
      <c r="R1780" t="n">
        <v>30.4</v>
      </c>
      <c r="S1780" t="n">
        <v>25.4</v>
      </c>
      <c r="T1780" t="n">
        <v>1667.69</v>
      </c>
      <c r="U1780" t="n">
        <v>0.84</v>
      </c>
      <c r="V1780" t="n">
        <v>0.89</v>
      </c>
      <c r="W1780" t="n">
        <v>2.95</v>
      </c>
      <c r="X1780" t="n">
        <v>0.1</v>
      </c>
      <c r="Y1780" t="n">
        <v>1</v>
      </c>
      <c r="Z1780" t="n">
        <v>10</v>
      </c>
    </row>
    <row r="1781">
      <c r="A1781" t="n">
        <v>99</v>
      </c>
      <c r="B1781" t="n">
        <v>115</v>
      </c>
      <c r="C1781" t="inlineStr">
        <is>
          <t xml:space="preserve">CONCLUIDO	</t>
        </is>
      </c>
      <c r="D1781" t="n">
        <v>7.4565</v>
      </c>
      <c r="E1781" t="n">
        <v>13.41</v>
      </c>
      <c r="F1781" t="n">
        <v>10.49</v>
      </c>
      <c r="G1781" t="n">
        <v>104.87</v>
      </c>
      <c r="H1781" t="n">
        <v>1.72</v>
      </c>
      <c r="I1781" t="n">
        <v>6</v>
      </c>
      <c r="J1781" t="n">
        <v>266.71</v>
      </c>
      <c r="K1781" t="n">
        <v>56.94</v>
      </c>
      <c r="L1781" t="n">
        <v>25.75</v>
      </c>
      <c r="M1781" t="n">
        <v>4</v>
      </c>
      <c r="N1781" t="n">
        <v>69.02</v>
      </c>
      <c r="O1781" t="n">
        <v>33128.44</v>
      </c>
      <c r="P1781" t="n">
        <v>156.44</v>
      </c>
      <c r="Q1781" t="n">
        <v>197.75</v>
      </c>
      <c r="R1781" t="n">
        <v>30.37</v>
      </c>
      <c r="S1781" t="n">
        <v>25.4</v>
      </c>
      <c r="T1781" t="n">
        <v>1648.77</v>
      </c>
      <c r="U1781" t="n">
        <v>0.84</v>
      </c>
      <c r="V1781" t="n">
        <v>0.89</v>
      </c>
      <c r="W1781" t="n">
        <v>2.95</v>
      </c>
      <c r="X1781" t="n">
        <v>0.1</v>
      </c>
      <c r="Y1781" t="n">
        <v>1</v>
      </c>
      <c r="Z1781" t="n">
        <v>10</v>
      </c>
    </row>
    <row r="1782">
      <c r="A1782" t="n">
        <v>100</v>
      </c>
      <c r="B1782" t="n">
        <v>115</v>
      </c>
      <c r="C1782" t="inlineStr">
        <is>
          <t xml:space="preserve">CONCLUIDO	</t>
        </is>
      </c>
      <c r="D1782" t="n">
        <v>7.456</v>
      </c>
      <c r="E1782" t="n">
        <v>13.41</v>
      </c>
      <c r="F1782" t="n">
        <v>10.49</v>
      </c>
      <c r="G1782" t="n">
        <v>104.88</v>
      </c>
      <c r="H1782" t="n">
        <v>1.73</v>
      </c>
      <c r="I1782" t="n">
        <v>6</v>
      </c>
      <c r="J1782" t="n">
        <v>267.18</v>
      </c>
      <c r="K1782" t="n">
        <v>56.94</v>
      </c>
      <c r="L1782" t="n">
        <v>26</v>
      </c>
      <c r="M1782" t="n">
        <v>4</v>
      </c>
      <c r="N1782" t="n">
        <v>69.23999999999999</v>
      </c>
      <c r="O1782" t="n">
        <v>33186.69</v>
      </c>
      <c r="P1782" t="n">
        <v>156.29</v>
      </c>
      <c r="Q1782" t="n">
        <v>197.76</v>
      </c>
      <c r="R1782" t="n">
        <v>30.42</v>
      </c>
      <c r="S1782" t="n">
        <v>25.4</v>
      </c>
      <c r="T1782" t="n">
        <v>1673.98</v>
      </c>
      <c r="U1782" t="n">
        <v>0.84</v>
      </c>
      <c r="V1782" t="n">
        <v>0.89</v>
      </c>
      <c r="W1782" t="n">
        <v>2.95</v>
      </c>
      <c r="X1782" t="n">
        <v>0.1</v>
      </c>
      <c r="Y1782" t="n">
        <v>1</v>
      </c>
      <c r="Z1782" t="n">
        <v>10</v>
      </c>
    </row>
    <row r="1783">
      <c r="A1783" t="n">
        <v>101</v>
      </c>
      <c r="B1783" t="n">
        <v>115</v>
      </c>
      <c r="C1783" t="inlineStr">
        <is>
          <t xml:space="preserve">CONCLUIDO	</t>
        </is>
      </c>
      <c r="D1783" t="n">
        <v>7.457</v>
      </c>
      <c r="E1783" t="n">
        <v>13.41</v>
      </c>
      <c r="F1783" t="n">
        <v>10.49</v>
      </c>
      <c r="G1783" t="n">
        <v>104.86</v>
      </c>
      <c r="H1783" t="n">
        <v>1.75</v>
      </c>
      <c r="I1783" t="n">
        <v>6</v>
      </c>
      <c r="J1783" t="n">
        <v>267.66</v>
      </c>
      <c r="K1783" t="n">
        <v>56.94</v>
      </c>
      <c r="L1783" t="n">
        <v>26.25</v>
      </c>
      <c r="M1783" t="n">
        <v>4</v>
      </c>
      <c r="N1783" t="n">
        <v>69.45999999999999</v>
      </c>
      <c r="O1783" t="n">
        <v>33245.03</v>
      </c>
      <c r="P1783" t="n">
        <v>156.08</v>
      </c>
      <c r="Q1783" t="n">
        <v>197.75</v>
      </c>
      <c r="R1783" t="n">
        <v>30.32</v>
      </c>
      <c r="S1783" t="n">
        <v>25.4</v>
      </c>
      <c r="T1783" t="n">
        <v>1625.53</v>
      </c>
      <c r="U1783" t="n">
        <v>0.84</v>
      </c>
      <c r="V1783" t="n">
        <v>0.89</v>
      </c>
      <c r="W1783" t="n">
        <v>2.95</v>
      </c>
      <c r="X1783" t="n">
        <v>0.1</v>
      </c>
      <c r="Y1783" t="n">
        <v>1</v>
      </c>
      <c r="Z1783" t="n">
        <v>10</v>
      </c>
    </row>
    <row r="1784">
      <c r="A1784" t="n">
        <v>102</v>
      </c>
      <c r="B1784" t="n">
        <v>115</v>
      </c>
      <c r="C1784" t="inlineStr">
        <is>
          <t xml:space="preserve">CONCLUIDO	</t>
        </is>
      </c>
      <c r="D1784" t="n">
        <v>7.4565</v>
      </c>
      <c r="E1784" t="n">
        <v>13.41</v>
      </c>
      <c r="F1784" t="n">
        <v>10.49</v>
      </c>
      <c r="G1784" t="n">
        <v>104.87</v>
      </c>
      <c r="H1784" t="n">
        <v>1.76</v>
      </c>
      <c r="I1784" t="n">
        <v>6</v>
      </c>
      <c r="J1784" t="n">
        <v>268.13</v>
      </c>
      <c r="K1784" t="n">
        <v>56.94</v>
      </c>
      <c r="L1784" t="n">
        <v>26.5</v>
      </c>
      <c r="M1784" t="n">
        <v>4</v>
      </c>
      <c r="N1784" t="n">
        <v>69.69</v>
      </c>
      <c r="O1784" t="n">
        <v>33303.46</v>
      </c>
      <c r="P1784" t="n">
        <v>155.91</v>
      </c>
      <c r="Q1784" t="n">
        <v>197.75</v>
      </c>
      <c r="R1784" t="n">
        <v>30.42</v>
      </c>
      <c r="S1784" t="n">
        <v>25.4</v>
      </c>
      <c r="T1784" t="n">
        <v>1676.07</v>
      </c>
      <c r="U1784" t="n">
        <v>0.83</v>
      </c>
      <c r="V1784" t="n">
        <v>0.89</v>
      </c>
      <c r="W1784" t="n">
        <v>2.95</v>
      </c>
      <c r="X1784" t="n">
        <v>0.1</v>
      </c>
      <c r="Y1784" t="n">
        <v>1</v>
      </c>
      <c r="Z1784" t="n">
        <v>10</v>
      </c>
    </row>
    <row r="1785">
      <c r="A1785" t="n">
        <v>103</v>
      </c>
      <c r="B1785" t="n">
        <v>115</v>
      </c>
      <c r="C1785" t="inlineStr">
        <is>
          <t xml:space="preserve">CONCLUIDO	</t>
        </is>
      </c>
      <c r="D1785" t="n">
        <v>7.4563</v>
      </c>
      <c r="E1785" t="n">
        <v>13.41</v>
      </c>
      <c r="F1785" t="n">
        <v>10.49</v>
      </c>
      <c r="G1785" t="n">
        <v>104.87</v>
      </c>
      <c r="H1785" t="n">
        <v>1.77</v>
      </c>
      <c r="I1785" t="n">
        <v>6</v>
      </c>
      <c r="J1785" t="n">
        <v>268.6</v>
      </c>
      <c r="K1785" t="n">
        <v>56.94</v>
      </c>
      <c r="L1785" t="n">
        <v>26.75</v>
      </c>
      <c r="M1785" t="n">
        <v>4</v>
      </c>
      <c r="N1785" t="n">
        <v>69.91</v>
      </c>
      <c r="O1785" t="n">
        <v>33361.97</v>
      </c>
      <c r="P1785" t="n">
        <v>155.73</v>
      </c>
      <c r="Q1785" t="n">
        <v>197.79</v>
      </c>
      <c r="R1785" t="n">
        <v>30.32</v>
      </c>
      <c r="S1785" t="n">
        <v>25.4</v>
      </c>
      <c r="T1785" t="n">
        <v>1627.83</v>
      </c>
      <c r="U1785" t="n">
        <v>0.84</v>
      </c>
      <c r="V1785" t="n">
        <v>0.89</v>
      </c>
      <c r="W1785" t="n">
        <v>2.95</v>
      </c>
      <c r="X1785" t="n">
        <v>0.1</v>
      </c>
      <c r="Y1785" t="n">
        <v>1</v>
      </c>
      <c r="Z1785" t="n">
        <v>10</v>
      </c>
    </row>
    <row r="1786">
      <c r="A1786" t="n">
        <v>104</v>
      </c>
      <c r="B1786" t="n">
        <v>115</v>
      </c>
      <c r="C1786" t="inlineStr">
        <is>
          <t xml:space="preserve">CONCLUIDO	</t>
        </is>
      </c>
      <c r="D1786" t="n">
        <v>7.4585</v>
      </c>
      <c r="E1786" t="n">
        <v>13.41</v>
      </c>
      <c r="F1786" t="n">
        <v>10.48</v>
      </c>
      <c r="G1786" t="n">
        <v>104.83</v>
      </c>
      <c r="H1786" t="n">
        <v>1.79</v>
      </c>
      <c r="I1786" t="n">
        <v>6</v>
      </c>
      <c r="J1786" t="n">
        <v>269.08</v>
      </c>
      <c r="K1786" t="n">
        <v>56.94</v>
      </c>
      <c r="L1786" t="n">
        <v>27</v>
      </c>
      <c r="M1786" t="n">
        <v>4</v>
      </c>
      <c r="N1786" t="n">
        <v>70.14</v>
      </c>
      <c r="O1786" t="n">
        <v>33420.56</v>
      </c>
      <c r="P1786" t="n">
        <v>155.51</v>
      </c>
      <c r="Q1786" t="n">
        <v>197.75</v>
      </c>
      <c r="R1786" t="n">
        <v>30.33</v>
      </c>
      <c r="S1786" t="n">
        <v>25.4</v>
      </c>
      <c r="T1786" t="n">
        <v>1632.6</v>
      </c>
      <c r="U1786" t="n">
        <v>0.84</v>
      </c>
      <c r="V1786" t="n">
        <v>0.89</v>
      </c>
      <c r="W1786" t="n">
        <v>2.95</v>
      </c>
      <c r="X1786" t="n">
        <v>0.09</v>
      </c>
      <c r="Y1786" t="n">
        <v>1</v>
      </c>
      <c r="Z1786" t="n">
        <v>10</v>
      </c>
    </row>
    <row r="1787">
      <c r="A1787" t="n">
        <v>105</v>
      </c>
      <c r="B1787" t="n">
        <v>115</v>
      </c>
      <c r="C1787" t="inlineStr">
        <is>
          <t xml:space="preserve">CONCLUIDO	</t>
        </is>
      </c>
      <c r="D1787" t="n">
        <v>7.4591</v>
      </c>
      <c r="E1787" t="n">
        <v>13.41</v>
      </c>
      <c r="F1787" t="n">
        <v>10.48</v>
      </c>
      <c r="G1787" t="n">
        <v>104.82</v>
      </c>
      <c r="H1787" t="n">
        <v>1.8</v>
      </c>
      <c r="I1787" t="n">
        <v>6</v>
      </c>
      <c r="J1787" t="n">
        <v>269.55</v>
      </c>
      <c r="K1787" t="n">
        <v>56.94</v>
      </c>
      <c r="L1787" t="n">
        <v>27.25</v>
      </c>
      <c r="M1787" t="n">
        <v>4</v>
      </c>
      <c r="N1787" t="n">
        <v>70.36</v>
      </c>
      <c r="O1787" t="n">
        <v>33479.25</v>
      </c>
      <c r="P1787" t="n">
        <v>155.21</v>
      </c>
      <c r="Q1787" t="n">
        <v>197.78</v>
      </c>
      <c r="R1787" t="n">
        <v>30.3</v>
      </c>
      <c r="S1787" t="n">
        <v>25.4</v>
      </c>
      <c r="T1787" t="n">
        <v>1615.85</v>
      </c>
      <c r="U1787" t="n">
        <v>0.84</v>
      </c>
      <c r="V1787" t="n">
        <v>0.89</v>
      </c>
      <c r="W1787" t="n">
        <v>2.95</v>
      </c>
      <c r="X1787" t="n">
        <v>0.09</v>
      </c>
      <c r="Y1787" t="n">
        <v>1</v>
      </c>
      <c r="Z1787" t="n">
        <v>10</v>
      </c>
    </row>
    <row r="1788">
      <c r="A1788" t="n">
        <v>106</v>
      </c>
      <c r="B1788" t="n">
        <v>115</v>
      </c>
      <c r="C1788" t="inlineStr">
        <is>
          <t xml:space="preserve">CONCLUIDO	</t>
        </is>
      </c>
      <c r="D1788" t="n">
        <v>7.4517</v>
      </c>
      <c r="E1788" t="n">
        <v>13.42</v>
      </c>
      <c r="F1788" t="n">
        <v>10.5</v>
      </c>
      <c r="G1788" t="n">
        <v>104.96</v>
      </c>
      <c r="H1788" t="n">
        <v>1.81</v>
      </c>
      <c r="I1788" t="n">
        <v>6</v>
      </c>
      <c r="J1788" t="n">
        <v>270.03</v>
      </c>
      <c r="K1788" t="n">
        <v>56.94</v>
      </c>
      <c r="L1788" t="n">
        <v>27.5</v>
      </c>
      <c r="M1788" t="n">
        <v>4</v>
      </c>
      <c r="N1788" t="n">
        <v>70.59</v>
      </c>
      <c r="O1788" t="n">
        <v>33538.02</v>
      </c>
      <c r="P1788" t="n">
        <v>155.05</v>
      </c>
      <c r="Q1788" t="n">
        <v>197.75</v>
      </c>
      <c r="R1788" t="n">
        <v>30.69</v>
      </c>
      <c r="S1788" t="n">
        <v>25.4</v>
      </c>
      <c r="T1788" t="n">
        <v>1808.86</v>
      </c>
      <c r="U1788" t="n">
        <v>0.83</v>
      </c>
      <c r="V1788" t="n">
        <v>0.89</v>
      </c>
      <c r="W1788" t="n">
        <v>2.95</v>
      </c>
      <c r="X1788" t="n">
        <v>0.11</v>
      </c>
      <c r="Y1788" t="n">
        <v>1</v>
      </c>
      <c r="Z1788" t="n">
        <v>10</v>
      </c>
    </row>
    <row r="1789">
      <c r="A1789" t="n">
        <v>107</v>
      </c>
      <c r="B1789" t="n">
        <v>115</v>
      </c>
      <c r="C1789" t="inlineStr">
        <is>
          <t xml:space="preserve">CONCLUIDO	</t>
        </is>
      </c>
      <c r="D1789" t="n">
        <v>7.4877</v>
      </c>
      <c r="E1789" t="n">
        <v>13.36</v>
      </c>
      <c r="F1789" t="n">
        <v>10.47</v>
      </c>
      <c r="G1789" t="n">
        <v>125.7</v>
      </c>
      <c r="H1789" t="n">
        <v>1.83</v>
      </c>
      <c r="I1789" t="n">
        <v>5</v>
      </c>
      <c r="J1789" t="n">
        <v>270.51</v>
      </c>
      <c r="K1789" t="n">
        <v>56.94</v>
      </c>
      <c r="L1789" t="n">
        <v>27.75</v>
      </c>
      <c r="M1789" t="n">
        <v>3</v>
      </c>
      <c r="N1789" t="n">
        <v>70.81999999999999</v>
      </c>
      <c r="O1789" t="n">
        <v>33596.87</v>
      </c>
      <c r="P1789" t="n">
        <v>154.7</v>
      </c>
      <c r="Q1789" t="n">
        <v>197.78</v>
      </c>
      <c r="R1789" t="n">
        <v>30.02</v>
      </c>
      <c r="S1789" t="n">
        <v>25.4</v>
      </c>
      <c r="T1789" t="n">
        <v>1481.72</v>
      </c>
      <c r="U1789" t="n">
        <v>0.85</v>
      </c>
      <c r="V1789" t="n">
        <v>0.89</v>
      </c>
      <c r="W1789" t="n">
        <v>2.95</v>
      </c>
      <c r="X1789" t="n">
        <v>0.09</v>
      </c>
      <c r="Y1789" t="n">
        <v>1</v>
      </c>
      <c r="Z1789" t="n">
        <v>10</v>
      </c>
    </row>
    <row r="1790">
      <c r="A1790" t="n">
        <v>108</v>
      </c>
      <c r="B1790" t="n">
        <v>115</v>
      </c>
      <c r="C1790" t="inlineStr">
        <is>
          <t xml:space="preserve">CONCLUIDO	</t>
        </is>
      </c>
      <c r="D1790" t="n">
        <v>7.4894</v>
      </c>
      <c r="E1790" t="n">
        <v>13.35</v>
      </c>
      <c r="F1790" t="n">
        <v>10.47</v>
      </c>
      <c r="G1790" t="n">
        <v>125.66</v>
      </c>
      <c r="H1790" t="n">
        <v>1.84</v>
      </c>
      <c r="I1790" t="n">
        <v>5</v>
      </c>
      <c r="J1790" t="n">
        <v>270.99</v>
      </c>
      <c r="K1790" t="n">
        <v>56.94</v>
      </c>
      <c r="L1790" t="n">
        <v>28</v>
      </c>
      <c r="M1790" t="n">
        <v>3</v>
      </c>
      <c r="N1790" t="n">
        <v>71.04000000000001</v>
      </c>
      <c r="O1790" t="n">
        <v>33655.82</v>
      </c>
      <c r="P1790" t="n">
        <v>154.99</v>
      </c>
      <c r="Q1790" t="n">
        <v>197.76</v>
      </c>
      <c r="R1790" t="n">
        <v>29.96</v>
      </c>
      <c r="S1790" t="n">
        <v>25.4</v>
      </c>
      <c r="T1790" t="n">
        <v>1449.4</v>
      </c>
      <c r="U1790" t="n">
        <v>0.85</v>
      </c>
      <c r="V1790" t="n">
        <v>0.89</v>
      </c>
      <c r="W1790" t="n">
        <v>2.95</v>
      </c>
      <c r="X1790" t="n">
        <v>0.08</v>
      </c>
      <c r="Y1790" t="n">
        <v>1</v>
      </c>
      <c r="Z1790" t="n">
        <v>10</v>
      </c>
    </row>
    <row r="1791">
      <c r="A1791" t="n">
        <v>109</v>
      </c>
      <c r="B1791" t="n">
        <v>115</v>
      </c>
      <c r="C1791" t="inlineStr">
        <is>
          <t xml:space="preserve">CONCLUIDO	</t>
        </is>
      </c>
      <c r="D1791" t="n">
        <v>7.4863</v>
      </c>
      <c r="E1791" t="n">
        <v>13.36</v>
      </c>
      <c r="F1791" t="n">
        <v>10.48</v>
      </c>
      <c r="G1791" t="n">
        <v>125.73</v>
      </c>
      <c r="H1791" t="n">
        <v>1.85</v>
      </c>
      <c r="I1791" t="n">
        <v>5</v>
      </c>
      <c r="J1791" t="n">
        <v>271.46</v>
      </c>
      <c r="K1791" t="n">
        <v>56.94</v>
      </c>
      <c r="L1791" t="n">
        <v>28.25</v>
      </c>
      <c r="M1791" t="n">
        <v>3</v>
      </c>
      <c r="N1791" t="n">
        <v>71.27</v>
      </c>
      <c r="O1791" t="n">
        <v>33714.85</v>
      </c>
      <c r="P1791" t="n">
        <v>155.2</v>
      </c>
      <c r="Q1791" t="n">
        <v>197.75</v>
      </c>
      <c r="R1791" t="n">
        <v>30.19</v>
      </c>
      <c r="S1791" t="n">
        <v>25.4</v>
      </c>
      <c r="T1791" t="n">
        <v>1568.46</v>
      </c>
      <c r="U1791" t="n">
        <v>0.84</v>
      </c>
      <c r="V1791" t="n">
        <v>0.89</v>
      </c>
      <c r="W1791" t="n">
        <v>2.95</v>
      </c>
      <c r="X1791" t="n">
        <v>0.09</v>
      </c>
      <c r="Y1791" t="n">
        <v>1</v>
      </c>
      <c r="Z1791" t="n">
        <v>10</v>
      </c>
    </row>
    <row r="1792">
      <c r="A1792" t="n">
        <v>110</v>
      </c>
      <c r="B1792" t="n">
        <v>115</v>
      </c>
      <c r="C1792" t="inlineStr">
        <is>
          <t xml:space="preserve">CONCLUIDO	</t>
        </is>
      </c>
      <c r="D1792" t="n">
        <v>7.4839</v>
      </c>
      <c r="E1792" t="n">
        <v>13.36</v>
      </c>
      <c r="F1792" t="n">
        <v>10.48</v>
      </c>
      <c r="G1792" t="n">
        <v>125.78</v>
      </c>
      <c r="H1792" t="n">
        <v>1.87</v>
      </c>
      <c r="I1792" t="n">
        <v>5</v>
      </c>
      <c r="J1792" t="n">
        <v>271.94</v>
      </c>
      <c r="K1792" t="n">
        <v>56.94</v>
      </c>
      <c r="L1792" t="n">
        <v>28.5</v>
      </c>
      <c r="M1792" t="n">
        <v>3</v>
      </c>
      <c r="N1792" t="n">
        <v>71.5</v>
      </c>
      <c r="O1792" t="n">
        <v>33773.97</v>
      </c>
      <c r="P1792" t="n">
        <v>155.46</v>
      </c>
      <c r="Q1792" t="n">
        <v>197.79</v>
      </c>
      <c r="R1792" t="n">
        <v>30.18</v>
      </c>
      <c r="S1792" t="n">
        <v>25.4</v>
      </c>
      <c r="T1792" t="n">
        <v>1559.74</v>
      </c>
      <c r="U1792" t="n">
        <v>0.84</v>
      </c>
      <c r="V1792" t="n">
        <v>0.89</v>
      </c>
      <c r="W1792" t="n">
        <v>2.95</v>
      </c>
      <c r="X1792" t="n">
        <v>0.09</v>
      </c>
      <c r="Y1792" t="n">
        <v>1</v>
      </c>
      <c r="Z1792" t="n">
        <v>10</v>
      </c>
    </row>
    <row r="1793">
      <c r="A1793" t="n">
        <v>111</v>
      </c>
      <c r="B1793" t="n">
        <v>115</v>
      </c>
      <c r="C1793" t="inlineStr">
        <is>
          <t xml:space="preserve">CONCLUIDO	</t>
        </is>
      </c>
      <c r="D1793" t="n">
        <v>7.488</v>
      </c>
      <c r="E1793" t="n">
        <v>13.35</v>
      </c>
      <c r="F1793" t="n">
        <v>10.47</v>
      </c>
      <c r="G1793" t="n">
        <v>125.69</v>
      </c>
      <c r="H1793" t="n">
        <v>1.88</v>
      </c>
      <c r="I1793" t="n">
        <v>5</v>
      </c>
      <c r="J1793" t="n">
        <v>272.43</v>
      </c>
      <c r="K1793" t="n">
        <v>56.94</v>
      </c>
      <c r="L1793" t="n">
        <v>28.75</v>
      </c>
      <c r="M1793" t="n">
        <v>3</v>
      </c>
      <c r="N1793" t="n">
        <v>71.73</v>
      </c>
      <c r="O1793" t="n">
        <v>33833.3</v>
      </c>
      <c r="P1793" t="n">
        <v>155.45</v>
      </c>
      <c r="Q1793" t="n">
        <v>197.75</v>
      </c>
      <c r="R1793" t="n">
        <v>30.07</v>
      </c>
      <c r="S1793" t="n">
        <v>25.4</v>
      </c>
      <c r="T1793" t="n">
        <v>1504.41</v>
      </c>
      <c r="U1793" t="n">
        <v>0.84</v>
      </c>
      <c r="V1793" t="n">
        <v>0.89</v>
      </c>
      <c r="W1793" t="n">
        <v>2.95</v>
      </c>
      <c r="X1793" t="n">
        <v>0.08</v>
      </c>
      <c r="Y1793" t="n">
        <v>1</v>
      </c>
      <c r="Z1793" t="n">
        <v>10</v>
      </c>
    </row>
    <row r="1794">
      <c r="A1794" t="n">
        <v>112</v>
      </c>
      <c r="B1794" t="n">
        <v>115</v>
      </c>
      <c r="C1794" t="inlineStr">
        <is>
          <t xml:space="preserve">CONCLUIDO	</t>
        </is>
      </c>
      <c r="D1794" t="n">
        <v>7.4878</v>
      </c>
      <c r="E1794" t="n">
        <v>13.36</v>
      </c>
      <c r="F1794" t="n">
        <v>10.47</v>
      </c>
      <c r="G1794" t="n">
        <v>125.7</v>
      </c>
      <c r="H1794" t="n">
        <v>1.89</v>
      </c>
      <c r="I1794" t="n">
        <v>5</v>
      </c>
      <c r="J1794" t="n">
        <v>272.91</v>
      </c>
      <c r="K1794" t="n">
        <v>56.94</v>
      </c>
      <c r="L1794" t="n">
        <v>29</v>
      </c>
      <c r="M1794" t="n">
        <v>3</v>
      </c>
      <c r="N1794" t="n">
        <v>71.95999999999999</v>
      </c>
      <c r="O1794" t="n">
        <v>33892.61</v>
      </c>
      <c r="P1794" t="n">
        <v>155.6</v>
      </c>
      <c r="Q1794" t="n">
        <v>197.76</v>
      </c>
      <c r="R1794" t="n">
        <v>30.01</v>
      </c>
      <c r="S1794" t="n">
        <v>25.4</v>
      </c>
      <c r="T1794" t="n">
        <v>1474.72</v>
      </c>
      <c r="U1794" t="n">
        <v>0.85</v>
      </c>
      <c r="V1794" t="n">
        <v>0.89</v>
      </c>
      <c r="W1794" t="n">
        <v>2.95</v>
      </c>
      <c r="X1794" t="n">
        <v>0.08</v>
      </c>
      <c r="Y1794" t="n">
        <v>1</v>
      </c>
      <c r="Z1794" t="n">
        <v>10</v>
      </c>
    </row>
    <row r="1795">
      <c r="A1795" t="n">
        <v>113</v>
      </c>
      <c r="B1795" t="n">
        <v>115</v>
      </c>
      <c r="C1795" t="inlineStr">
        <is>
          <t xml:space="preserve">CONCLUIDO	</t>
        </is>
      </c>
      <c r="D1795" t="n">
        <v>7.4899</v>
      </c>
      <c r="E1795" t="n">
        <v>13.35</v>
      </c>
      <c r="F1795" t="n">
        <v>10.47</v>
      </c>
      <c r="G1795" t="n">
        <v>125.65</v>
      </c>
      <c r="H1795" t="n">
        <v>1.9</v>
      </c>
      <c r="I1795" t="n">
        <v>5</v>
      </c>
      <c r="J1795" t="n">
        <v>273.39</v>
      </c>
      <c r="K1795" t="n">
        <v>56.94</v>
      </c>
      <c r="L1795" t="n">
        <v>29.25</v>
      </c>
      <c r="M1795" t="n">
        <v>3</v>
      </c>
      <c r="N1795" t="n">
        <v>72.19</v>
      </c>
      <c r="O1795" t="n">
        <v>33952</v>
      </c>
      <c r="P1795" t="n">
        <v>155.55</v>
      </c>
      <c r="Q1795" t="n">
        <v>197.75</v>
      </c>
      <c r="R1795" t="n">
        <v>29.88</v>
      </c>
      <c r="S1795" t="n">
        <v>25.4</v>
      </c>
      <c r="T1795" t="n">
        <v>1412.22</v>
      </c>
      <c r="U1795" t="n">
        <v>0.85</v>
      </c>
      <c r="V1795" t="n">
        <v>0.89</v>
      </c>
      <c r="W1795" t="n">
        <v>2.95</v>
      </c>
      <c r="X1795" t="n">
        <v>0.08</v>
      </c>
      <c r="Y1795" t="n">
        <v>1</v>
      </c>
      <c r="Z1795" t="n">
        <v>10</v>
      </c>
    </row>
    <row r="1796">
      <c r="A1796" t="n">
        <v>114</v>
      </c>
      <c r="B1796" t="n">
        <v>115</v>
      </c>
      <c r="C1796" t="inlineStr">
        <is>
          <t xml:space="preserve">CONCLUIDO	</t>
        </is>
      </c>
      <c r="D1796" t="n">
        <v>7.4905</v>
      </c>
      <c r="E1796" t="n">
        <v>13.35</v>
      </c>
      <c r="F1796" t="n">
        <v>10.47</v>
      </c>
      <c r="G1796" t="n">
        <v>125.64</v>
      </c>
      <c r="H1796" t="n">
        <v>1.92</v>
      </c>
      <c r="I1796" t="n">
        <v>5</v>
      </c>
      <c r="J1796" t="n">
        <v>273.87</v>
      </c>
      <c r="K1796" t="n">
        <v>56.94</v>
      </c>
      <c r="L1796" t="n">
        <v>29.5</v>
      </c>
      <c r="M1796" t="n">
        <v>3</v>
      </c>
      <c r="N1796" t="n">
        <v>72.43000000000001</v>
      </c>
      <c r="O1796" t="n">
        <v>34011.48</v>
      </c>
      <c r="P1796" t="n">
        <v>155.71</v>
      </c>
      <c r="Q1796" t="n">
        <v>197.75</v>
      </c>
      <c r="R1796" t="n">
        <v>29.98</v>
      </c>
      <c r="S1796" t="n">
        <v>25.4</v>
      </c>
      <c r="T1796" t="n">
        <v>1458.57</v>
      </c>
      <c r="U1796" t="n">
        <v>0.85</v>
      </c>
      <c r="V1796" t="n">
        <v>0.89</v>
      </c>
      <c r="W1796" t="n">
        <v>2.94</v>
      </c>
      <c r="X1796" t="n">
        <v>0.08</v>
      </c>
      <c r="Y1796" t="n">
        <v>1</v>
      </c>
      <c r="Z1796" t="n">
        <v>10</v>
      </c>
    </row>
    <row r="1797">
      <c r="A1797" t="n">
        <v>115</v>
      </c>
      <c r="B1797" t="n">
        <v>115</v>
      </c>
      <c r="C1797" t="inlineStr">
        <is>
          <t xml:space="preserve">CONCLUIDO	</t>
        </is>
      </c>
      <c r="D1797" t="n">
        <v>7.4902</v>
      </c>
      <c r="E1797" t="n">
        <v>13.35</v>
      </c>
      <c r="F1797" t="n">
        <v>10.47</v>
      </c>
      <c r="G1797" t="n">
        <v>125.65</v>
      </c>
      <c r="H1797" t="n">
        <v>1.93</v>
      </c>
      <c r="I1797" t="n">
        <v>5</v>
      </c>
      <c r="J1797" t="n">
        <v>274.35</v>
      </c>
      <c r="K1797" t="n">
        <v>56.94</v>
      </c>
      <c r="L1797" t="n">
        <v>29.75</v>
      </c>
      <c r="M1797" t="n">
        <v>3</v>
      </c>
      <c r="N1797" t="n">
        <v>72.66</v>
      </c>
      <c r="O1797" t="n">
        <v>34071.05</v>
      </c>
      <c r="P1797" t="n">
        <v>155.82</v>
      </c>
      <c r="Q1797" t="n">
        <v>197.76</v>
      </c>
      <c r="R1797" t="n">
        <v>29.87</v>
      </c>
      <c r="S1797" t="n">
        <v>25.4</v>
      </c>
      <c r="T1797" t="n">
        <v>1406.06</v>
      </c>
      <c r="U1797" t="n">
        <v>0.85</v>
      </c>
      <c r="V1797" t="n">
        <v>0.89</v>
      </c>
      <c r="W1797" t="n">
        <v>2.95</v>
      </c>
      <c r="X1797" t="n">
        <v>0.08</v>
      </c>
      <c r="Y1797" t="n">
        <v>1</v>
      </c>
      <c r="Z1797" t="n">
        <v>10</v>
      </c>
    </row>
    <row r="1798">
      <c r="A1798" t="n">
        <v>116</v>
      </c>
      <c r="B1798" t="n">
        <v>115</v>
      </c>
      <c r="C1798" t="inlineStr">
        <is>
          <t xml:space="preserve">CONCLUIDO	</t>
        </is>
      </c>
      <c r="D1798" t="n">
        <v>7.4933</v>
      </c>
      <c r="E1798" t="n">
        <v>13.35</v>
      </c>
      <c r="F1798" t="n">
        <v>10.46</v>
      </c>
      <c r="G1798" t="n">
        <v>125.58</v>
      </c>
      <c r="H1798" t="n">
        <v>1.94</v>
      </c>
      <c r="I1798" t="n">
        <v>5</v>
      </c>
      <c r="J1798" t="n">
        <v>274.84</v>
      </c>
      <c r="K1798" t="n">
        <v>56.94</v>
      </c>
      <c r="L1798" t="n">
        <v>30</v>
      </c>
      <c r="M1798" t="n">
        <v>3</v>
      </c>
      <c r="N1798" t="n">
        <v>72.89</v>
      </c>
      <c r="O1798" t="n">
        <v>34130.71</v>
      </c>
      <c r="P1798" t="n">
        <v>155.72</v>
      </c>
      <c r="Q1798" t="n">
        <v>197.75</v>
      </c>
      <c r="R1798" t="n">
        <v>29.72</v>
      </c>
      <c r="S1798" t="n">
        <v>25.4</v>
      </c>
      <c r="T1798" t="n">
        <v>1333.54</v>
      </c>
      <c r="U1798" t="n">
        <v>0.85</v>
      </c>
      <c r="V1798" t="n">
        <v>0.89</v>
      </c>
      <c r="W1798" t="n">
        <v>2.95</v>
      </c>
      <c r="X1798" t="n">
        <v>0.08</v>
      </c>
      <c r="Y1798" t="n">
        <v>1</v>
      </c>
      <c r="Z1798" t="n">
        <v>10</v>
      </c>
    </row>
    <row r="1799">
      <c r="A1799" t="n">
        <v>117</v>
      </c>
      <c r="B1799" t="n">
        <v>115</v>
      </c>
      <c r="C1799" t="inlineStr">
        <is>
          <t xml:space="preserve">CONCLUIDO	</t>
        </is>
      </c>
      <c r="D1799" t="n">
        <v>7.4909</v>
      </c>
      <c r="E1799" t="n">
        <v>13.35</v>
      </c>
      <c r="F1799" t="n">
        <v>10.47</v>
      </c>
      <c r="G1799" t="n">
        <v>125.63</v>
      </c>
      <c r="H1799" t="n">
        <v>1.96</v>
      </c>
      <c r="I1799" t="n">
        <v>5</v>
      </c>
      <c r="J1799" t="n">
        <v>275.32</v>
      </c>
      <c r="K1799" t="n">
        <v>56.94</v>
      </c>
      <c r="L1799" t="n">
        <v>30.25</v>
      </c>
      <c r="M1799" t="n">
        <v>3</v>
      </c>
      <c r="N1799" t="n">
        <v>73.13</v>
      </c>
      <c r="O1799" t="n">
        <v>34190.46</v>
      </c>
      <c r="P1799" t="n">
        <v>155.89</v>
      </c>
      <c r="Q1799" t="n">
        <v>197.76</v>
      </c>
      <c r="R1799" t="n">
        <v>29.83</v>
      </c>
      <c r="S1799" t="n">
        <v>25.4</v>
      </c>
      <c r="T1799" t="n">
        <v>1385.56</v>
      </c>
      <c r="U1799" t="n">
        <v>0.85</v>
      </c>
      <c r="V1799" t="n">
        <v>0.89</v>
      </c>
      <c r="W1799" t="n">
        <v>2.95</v>
      </c>
      <c r="X1799" t="n">
        <v>0.08</v>
      </c>
      <c r="Y1799" t="n">
        <v>1</v>
      </c>
      <c r="Z1799" t="n">
        <v>10</v>
      </c>
    </row>
    <row r="1800">
      <c r="A1800" t="n">
        <v>118</v>
      </c>
      <c r="B1800" t="n">
        <v>115</v>
      </c>
      <c r="C1800" t="inlineStr">
        <is>
          <t xml:space="preserve">CONCLUIDO	</t>
        </is>
      </c>
      <c r="D1800" t="n">
        <v>7.4903</v>
      </c>
      <c r="E1800" t="n">
        <v>13.35</v>
      </c>
      <c r="F1800" t="n">
        <v>10.47</v>
      </c>
      <c r="G1800" t="n">
        <v>125.64</v>
      </c>
      <c r="H1800" t="n">
        <v>1.97</v>
      </c>
      <c r="I1800" t="n">
        <v>5</v>
      </c>
      <c r="J1800" t="n">
        <v>275.81</v>
      </c>
      <c r="K1800" t="n">
        <v>56.94</v>
      </c>
      <c r="L1800" t="n">
        <v>30.5</v>
      </c>
      <c r="M1800" t="n">
        <v>3</v>
      </c>
      <c r="N1800" t="n">
        <v>73.36</v>
      </c>
      <c r="O1800" t="n">
        <v>34250.31</v>
      </c>
      <c r="P1800" t="n">
        <v>155.95</v>
      </c>
      <c r="Q1800" t="n">
        <v>197.75</v>
      </c>
      <c r="R1800" t="n">
        <v>29.88</v>
      </c>
      <c r="S1800" t="n">
        <v>25.4</v>
      </c>
      <c r="T1800" t="n">
        <v>1410.91</v>
      </c>
      <c r="U1800" t="n">
        <v>0.85</v>
      </c>
      <c r="V1800" t="n">
        <v>0.89</v>
      </c>
      <c r="W1800" t="n">
        <v>2.95</v>
      </c>
      <c r="X1800" t="n">
        <v>0.08</v>
      </c>
      <c r="Y1800" t="n">
        <v>1</v>
      </c>
      <c r="Z1800" t="n">
        <v>10</v>
      </c>
    </row>
    <row r="1801">
      <c r="A1801" t="n">
        <v>119</v>
      </c>
      <c r="B1801" t="n">
        <v>115</v>
      </c>
      <c r="C1801" t="inlineStr">
        <is>
          <t xml:space="preserve">CONCLUIDO	</t>
        </is>
      </c>
      <c r="D1801" t="n">
        <v>7.4894</v>
      </c>
      <c r="E1801" t="n">
        <v>13.35</v>
      </c>
      <c r="F1801" t="n">
        <v>10.47</v>
      </c>
      <c r="G1801" t="n">
        <v>125.66</v>
      </c>
      <c r="H1801" t="n">
        <v>1.98</v>
      </c>
      <c r="I1801" t="n">
        <v>5</v>
      </c>
      <c r="J1801" t="n">
        <v>276.29</v>
      </c>
      <c r="K1801" t="n">
        <v>56.94</v>
      </c>
      <c r="L1801" t="n">
        <v>30.75</v>
      </c>
      <c r="M1801" t="n">
        <v>3</v>
      </c>
      <c r="N1801" t="n">
        <v>73.59999999999999</v>
      </c>
      <c r="O1801" t="n">
        <v>34310.24</v>
      </c>
      <c r="P1801" t="n">
        <v>156.1</v>
      </c>
      <c r="Q1801" t="n">
        <v>197.75</v>
      </c>
      <c r="R1801" t="n">
        <v>29.91</v>
      </c>
      <c r="S1801" t="n">
        <v>25.4</v>
      </c>
      <c r="T1801" t="n">
        <v>1425.84</v>
      </c>
      <c r="U1801" t="n">
        <v>0.85</v>
      </c>
      <c r="V1801" t="n">
        <v>0.89</v>
      </c>
      <c r="W1801" t="n">
        <v>2.95</v>
      </c>
      <c r="X1801" t="n">
        <v>0.08</v>
      </c>
      <c r="Y1801" t="n">
        <v>1</v>
      </c>
      <c r="Z1801" t="n">
        <v>10</v>
      </c>
    </row>
    <row r="1802">
      <c r="A1802" t="n">
        <v>120</v>
      </c>
      <c r="B1802" t="n">
        <v>115</v>
      </c>
      <c r="C1802" t="inlineStr">
        <is>
          <t xml:space="preserve">CONCLUIDO	</t>
        </is>
      </c>
      <c r="D1802" t="n">
        <v>7.4888</v>
      </c>
      <c r="E1802" t="n">
        <v>13.35</v>
      </c>
      <c r="F1802" t="n">
        <v>10.47</v>
      </c>
      <c r="G1802" t="n">
        <v>125.68</v>
      </c>
      <c r="H1802" t="n">
        <v>1.99</v>
      </c>
      <c r="I1802" t="n">
        <v>5</v>
      </c>
      <c r="J1802" t="n">
        <v>276.78</v>
      </c>
      <c r="K1802" t="n">
        <v>56.94</v>
      </c>
      <c r="L1802" t="n">
        <v>31</v>
      </c>
      <c r="M1802" t="n">
        <v>3</v>
      </c>
      <c r="N1802" t="n">
        <v>73.84</v>
      </c>
      <c r="O1802" t="n">
        <v>34370.27</v>
      </c>
      <c r="P1802" t="n">
        <v>156.07</v>
      </c>
      <c r="Q1802" t="n">
        <v>197.75</v>
      </c>
      <c r="R1802" t="n">
        <v>29.96</v>
      </c>
      <c r="S1802" t="n">
        <v>25.4</v>
      </c>
      <c r="T1802" t="n">
        <v>1452.87</v>
      </c>
      <c r="U1802" t="n">
        <v>0.85</v>
      </c>
      <c r="V1802" t="n">
        <v>0.89</v>
      </c>
      <c r="W1802" t="n">
        <v>2.95</v>
      </c>
      <c r="X1802" t="n">
        <v>0.08</v>
      </c>
      <c r="Y1802" t="n">
        <v>1</v>
      </c>
      <c r="Z1802" t="n">
        <v>10</v>
      </c>
    </row>
    <row r="1803">
      <c r="A1803" t="n">
        <v>121</v>
      </c>
      <c r="B1803" t="n">
        <v>115</v>
      </c>
      <c r="C1803" t="inlineStr">
        <is>
          <t xml:space="preserve">CONCLUIDO	</t>
        </is>
      </c>
      <c r="D1803" t="n">
        <v>7.4894</v>
      </c>
      <c r="E1803" t="n">
        <v>13.35</v>
      </c>
      <c r="F1803" t="n">
        <v>10.47</v>
      </c>
      <c r="G1803" t="n">
        <v>125.66</v>
      </c>
      <c r="H1803" t="n">
        <v>2.01</v>
      </c>
      <c r="I1803" t="n">
        <v>5</v>
      </c>
      <c r="J1803" t="n">
        <v>277.27</v>
      </c>
      <c r="K1803" t="n">
        <v>56.94</v>
      </c>
      <c r="L1803" t="n">
        <v>31.25</v>
      </c>
      <c r="M1803" t="n">
        <v>3</v>
      </c>
      <c r="N1803" t="n">
        <v>74.06999999999999</v>
      </c>
      <c r="O1803" t="n">
        <v>34430.39</v>
      </c>
      <c r="P1803" t="n">
        <v>156.04</v>
      </c>
      <c r="Q1803" t="n">
        <v>197.75</v>
      </c>
      <c r="R1803" t="n">
        <v>29.92</v>
      </c>
      <c r="S1803" t="n">
        <v>25.4</v>
      </c>
      <c r="T1803" t="n">
        <v>1433.2</v>
      </c>
      <c r="U1803" t="n">
        <v>0.85</v>
      </c>
      <c r="V1803" t="n">
        <v>0.89</v>
      </c>
      <c r="W1803" t="n">
        <v>2.95</v>
      </c>
      <c r="X1803" t="n">
        <v>0.08</v>
      </c>
      <c r="Y1803" t="n">
        <v>1</v>
      </c>
      <c r="Z1803" t="n">
        <v>10</v>
      </c>
    </row>
    <row r="1804">
      <c r="A1804" t="n">
        <v>122</v>
      </c>
      <c r="B1804" t="n">
        <v>115</v>
      </c>
      <c r="C1804" t="inlineStr">
        <is>
          <t xml:space="preserve">CONCLUIDO	</t>
        </is>
      </c>
      <c r="D1804" t="n">
        <v>7.4911</v>
      </c>
      <c r="E1804" t="n">
        <v>13.35</v>
      </c>
      <c r="F1804" t="n">
        <v>10.47</v>
      </c>
      <c r="G1804" t="n">
        <v>125.63</v>
      </c>
      <c r="H1804" t="n">
        <v>2.02</v>
      </c>
      <c r="I1804" t="n">
        <v>5</v>
      </c>
      <c r="J1804" t="n">
        <v>277.75</v>
      </c>
      <c r="K1804" t="n">
        <v>56.94</v>
      </c>
      <c r="L1804" t="n">
        <v>31.5</v>
      </c>
      <c r="M1804" t="n">
        <v>3</v>
      </c>
      <c r="N1804" t="n">
        <v>74.31</v>
      </c>
      <c r="O1804" t="n">
        <v>34490.61</v>
      </c>
      <c r="P1804" t="n">
        <v>155.92</v>
      </c>
      <c r="Q1804" t="n">
        <v>197.78</v>
      </c>
      <c r="R1804" t="n">
        <v>29.84</v>
      </c>
      <c r="S1804" t="n">
        <v>25.4</v>
      </c>
      <c r="T1804" t="n">
        <v>1392.19</v>
      </c>
      <c r="U1804" t="n">
        <v>0.85</v>
      </c>
      <c r="V1804" t="n">
        <v>0.89</v>
      </c>
      <c r="W1804" t="n">
        <v>2.95</v>
      </c>
      <c r="X1804" t="n">
        <v>0.08</v>
      </c>
      <c r="Y1804" t="n">
        <v>1</v>
      </c>
      <c r="Z1804" t="n">
        <v>10</v>
      </c>
    </row>
    <row r="1805">
      <c r="A1805" t="n">
        <v>123</v>
      </c>
      <c r="B1805" t="n">
        <v>115</v>
      </c>
      <c r="C1805" t="inlineStr">
        <is>
          <t xml:space="preserve">CONCLUIDO	</t>
        </is>
      </c>
      <c r="D1805" t="n">
        <v>7.4922</v>
      </c>
      <c r="E1805" t="n">
        <v>13.35</v>
      </c>
      <c r="F1805" t="n">
        <v>10.47</v>
      </c>
      <c r="G1805" t="n">
        <v>125.6</v>
      </c>
      <c r="H1805" t="n">
        <v>2.03</v>
      </c>
      <c r="I1805" t="n">
        <v>5</v>
      </c>
      <c r="J1805" t="n">
        <v>278.24</v>
      </c>
      <c r="K1805" t="n">
        <v>56.94</v>
      </c>
      <c r="L1805" t="n">
        <v>31.75</v>
      </c>
      <c r="M1805" t="n">
        <v>3</v>
      </c>
      <c r="N1805" t="n">
        <v>74.55</v>
      </c>
      <c r="O1805" t="n">
        <v>34550.91</v>
      </c>
      <c r="P1805" t="n">
        <v>156.01</v>
      </c>
      <c r="Q1805" t="n">
        <v>197.76</v>
      </c>
      <c r="R1805" t="n">
        <v>29.8</v>
      </c>
      <c r="S1805" t="n">
        <v>25.4</v>
      </c>
      <c r="T1805" t="n">
        <v>1370.44</v>
      </c>
      <c r="U1805" t="n">
        <v>0.85</v>
      </c>
      <c r="V1805" t="n">
        <v>0.89</v>
      </c>
      <c r="W1805" t="n">
        <v>2.95</v>
      </c>
      <c r="X1805" t="n">
        <v>0.08</v>
      </c>
      <c r="Y1805" t="n">
        <v>1</v>
      </c>
      <c r="Z1805" t="n">
        <v>10</v>
      </c>
    </row>
    <row r="1806">
      <c r="A1806" t="n">
        <v>124</v>
      </c>
      <c r="B1806" t="n">
        <v>115</v>
      </c>
      <c r="C1806" t="inlineStr">
        <is>
          <t xml:space="preserve">CONCLUIDO	</t>
        </is>
      </c>
      <c r="D1806" t="n">
        <v>7.4925</v>
      </c>
      <c r="E1806" t="n">
        <v>13.35</v>
      </c>
      <c r="F1806" t="n">
        <v>10.47</v>
      </c>
      <c r="G1806" t="n">
        <v>125.6</v>
      </c>
      <c r="H1806" t="n">
        <v>2.04</v>
      </c>
      <c r="I1806" t="n">
        <v>5</v>
      </c>
      <c r="J1806" t="n">
        <v>278.73</v>
      </c>
      <c r="K1806" t="n">
        <v>56.94</v>
      </c>
      <c r="L1806" t="n">
        <v>32</v>
      </c>
      <c r="M1806" t="n">
        <v>3</v>
      </c>
      <c r="N1806" t="n">
        <v>74.79000000000001</v>
      </c>
      <c r="O1806" t="n">
        <v>34611.32</v>
      </c>
      <c r="P1806" t="n">
        <v>155.87</v>
      </c>
      <c r="Q1806" t="n">
        <v>197.75</v>
      </c>
      <c r="R1806" t="n">
        <v>29.76</v>
      </c>
      <c r="S1806" t="n">
        <v>25.4</v>
      </c>
      <c r="T1806" t="n">
        <v>1352.07</v>
      </c>
      <c r="U1806" t="n">
        <v>0.85</v>
      </c>
      <c r="V1806" t="n">
        <v>0.89</v>
      </c>
      <c r="W1806" t="n">
        <v>2.95</v>
      </c>
      <c r="X1806" t="n">
        <v>0.08</v>
      </c>
      <c r="Y1806" t="n">
        <v>1</v>
      </c>
      <c r="Z1806" t="n">
        <v>10</v>
      </c>
    </row>
    <row r="1807">
      <c r="A1807" t="n">
        <v>125</v>
      </c>
      <c r="B1807" t="n">
        <v>115</v>
      </c>
      <c r="C1807" t="inlineStr">
        <is>
          <t xml:space="preserve">CONCLUIDO	</t>
        </is>
      </c>
      <c r="D1807" t="n">
        <v>7.493</v>
      </c>
      <c r="E1807" t="n">
        <v>13.35</v>
      </c>
      <c r="F1807" t="n">
        <v>10.47</v>
      </c>
      <c r="G1807" t="n">
        <v>125.59</v>
      </c>
      <c r="H1807" t="n">
        <v>2.06</v>
      </c>
      <c r="I1807" t="n">
        <v>5</v>
      </c>
      <c r="J1807" t="n">
        <v>279.22</v>
      </c>
      <c r="K1807" t="n">
        <v>56.94</v>
      </c>
      <c r="L1807" t="n">
        <v>32.25</v>
      </c>
      <c r="M1807" t="n">
        <v>3</v>
      </c>
      <c r="N1807" t="n">
        <v>75.03</v>
      </c>
      <c r="O1807" t="n">
        <v>34671.81</v>
      </c>
      <c r="P1807" t="n">
        <v>155.8</v>
      </c>
      <c r="Q1807" t="n">
        <v>197.76</v>
      </c>
      <c r="R1807" t="n">
        <v>29.81</v>
      </c>
      <c r="S1807" t="n">
        <v>25.4</v>
      </c>
      <c r="T1807" t="n">
        <v>1377.58</v>
      </c>
      <c r="U1807" t="n">
        <v>0.85</v>
      </c>
      <c r="V1807" t="n">
        <v>0.89</v>
      </c>
      <c r="W1807" t="n">
        <v>2.94</v>
      </c>
      <c r="X1807" t="n">
        <v>0.08</v>
      </c>
      <c r="Y1807" t="n">
        <v>1</v>
      </c>
      <c r="Z1807" t="n">
        <v>10</v>
      </c>
    </row>
    <row r="1808">
      <c r="A1808" t="n">
        <v>126</v>
      </c>
      <c r="B1808" t="n">
        <v>115</v>
      </c>
      <c r="C1808" t="inlineStr">
        <is>
          <t xml:space="preserve">CONCLUIDO	</t>
        </is>
      </c>
      <c r="D1808" t="n">
        <v>7.4927</v>
      </c>
      <c r="E1808" t="n">
        <v>13.35</v>
      </c>
      <c r="F1808" t="n">
        <v>10.47</v>
      </c>
      <c r="G1808" t="n">
        <v>125.59</v>
      </c>
      <c r="H1808" t="n">
        <v>2.07</v>
      </c>
      <c r="I1808" t="n">
        <v>5</v>
      </c>
      <c r="J1808" t="n">
        <v>279.72</v>
      </c>
      <c r="K1808" t="n">
        <v>56.94</v>
      </c>
      <c r="L1808" t="n">
        <v>32.5</v>
      </c>
      <c r="M1808" t="n">
        <v>3</v>
      </c>
      <c r="N1808" t="n">
        <v>75.27</v>
      </c>
      <c r="O1808" t="n">
        <v>34732.41</v>
      </c>
      <c r="P1808" t="n">
        <v>155.74</v>
      </c>
      <c r="Q1808" t="n">
        <v>197.75</v>
      </c>
      <c r="R1808" t="n">
        <v>29.78</v>
      </c>
      <c r="S1808" t="n">
        <v>25.4</v>
      </c>
      <c r="T1808" t="n">
        <v>1359.85</v>
      </c>
      <c r="U1808" t="n">
        <v>0.85</v>
      </c>
      <c r="V1808" t="n">
        <v>0.89</v>
      </c>
      <c r="W1808" t="n">
        <v>2.95</v>
      </c>
      <c r="X1808" t="n">
        <v>0.08</v>
      </c>
      <c r="Y1808" t="n">
        <v>1</v>
      </c>
      <c r="Z1808" t="n">
        <v>10</v>
      </c>
    </row>
    <row r="1809">
      <c r="A1809" t="n">
        <v>127</v>
      </c>
      <c r="B1809" t="n">
        <v>115</v>
      </c>
      <c r="C1809" t="inlineStr">
        <is>
          <t xml:space="preserve">CONCLUIDO	</t>
        </is>
      </c>
      <c r="D1809" t="n">
        <v>7.4941</v>
      </c>
      <c r="E1809" t="n">
        <v>13.34</v>
      </c>
      <c r="F1809" t="n">
        <v>10.46</v>
      </c>
      <c r="G1809" t="n">
        <v>125.56</v>
      </c>
      <c r="H1809" t="n">
        <v>2.08</v>
      </c>
      <c r="I1809" t="n">
        <v>5</v>
      </c>
      <c r="J1809" t="n">
        <v>280.21</v>
      </c>
      <c r="K1809" t="n">
        <v>56.94</v>
      </c>
      <c r="L1809" t="n">
        <v>32.75</v>
      </c>
      <c r="M1809" t="n">
        <v>3</v>
      </c>
      <c r="N1809" t="n">
        <v>75.51000000000001</v>
      </c>
      <c r="O1809" t="n">
        <v>34793.09</v>
      </c>
      <c r="P1809" t="n">
        <v>155.59</v>
      </c>
      <c r="Q1809" t="n">
        <v>197.77</v>
      </c>
      <c r="R1809" t="n">
        <v>29.58</v>
      </c>
      <c r="S1809" t="n">
        <v>25.4</v>
      </c>
      <c r="T1809" t="n">
        <v>1260.99</v>
      </c>
      <c r="U1809" t="n">
        <v>0.86</v>
      </c>
      <c r="V1809" t="n">
        <v>0.89</v>
      </c>
      <c r="W1809" t="n">
        <v>2.95</v>
      </c>
      <c r="X1809" t="n">
        <v>0.07000000000000001</v>
      </c>
      <c r="Y1809" t="n">
        <v>1</v>
      </c>
      <c r="Z1809" t="n">
        <v>10</v>
      </c>
    </row>
    <row r="1810">
      <c r="A1810" t="n">
        <v>128</v>
      </c>
      <c r="B1810" t="n">
        <v>115</v>
      </c>
      <c r="C1810" t="inlineStr">
        <is>
          <t xml:space="preserve">CONCLUIDO	</t>
        </is>
      </c>
      <c r="D1810" t="n">
        <v>7.4933</v>
      </c>
      <c r="E1810" t="n">
        <v>13.35</v>
      </c>
      <c r="F1810" t="n">
        <v>10.46</v>
      </c>
      <c r="G1810" t="n">
        <v>125.58</v>
      </c>
      <c r="H1810" t="n">
        <v>2.09</v>
      </c>
      <c r="I1810" t="n">
        <v>5</v>
      </c>
      <c r="J1810" t="n">
        <v>280.7</v>
      </c>
      <c r="K1810" t="n">
        <v>56.94</v>
      </c>
      <c r="L1810" t="n">
        <v>33</v>
      </c>
      <c r="M1810" t="n">
        <v>3</v>
      </c>
      <c r="N1810" t="n">
        <v>75.76000000000001</v>
      </c>
      <c r="O1810" t="n">
        <v>34853.88</v>
      </c>
      <c r="P1810" t="n">
        <v>155.51</v>
      </c>
      <c r="Q1810" t="n">
        <v>197.77</v>
      </c>
      <c r="R1810" t="n">
        <v>29.66</v>
      </c>
      <c r="S1810" t="n">
        <v>25.4</v>
      </c>
      <c r="T1810" t="n">
        <v>1302.72</v>
      </c>
      <c r="U1810" t="n">
        <v>0.86</v>
      </c>
      <c r="V1810" t="n">
        <v>0.89</v>
      </c>
      <c r="W1810" t="n">
        <v>2.95</v>
      </c>
      <c r="X1810" t="n">
        <v>0.07000000000000001</v>
      </c>
      <c r="Y1810" t="n">
        <v>1</v>
      </c>
      <c r="Z1810" t="n">
        <v>10</v>
      </c>
    </row>
    <row r="1811">
      <c r="A1811" t="n">
        <v>129</v>
      </c>
      <c r="B1811" t="n">
        <v>115</v>
      </c>
      <c r="C1811" t="inlineStr">
        <is>
          <t xml:space="preserve">CONCLUIDO	</t>
        </is>
      </c>
      <c r="D1811" t="n">
        <v>7.4939</v>
      </c>
      <c r="E1811" t="n">
        <v>13.34</v>
      </c>
      <c r="F1811" t="n">
        <v>10.46</v>
      </c>
      <c r="G1811" t="n">
        <v>125.57</v>
      </c>
      <c r="H1811" t="n">
        <v>2.11</v>
      </c>
      <c r="I1811" t="n">
        <v>5</v>
      </c>
      <c r="J1811" t="n">
        <v>281.19</v>
      </c>
      <c r="K1811" t="n">
        <v>56.94</v>
      </c>
      <c r="L1811" t="n">
        <v>33.25</v>
      </c>
      <c r="M1811" t="n">
        <v>3</v>
      </c>
      <c r="N1811" t="n">
        <v>76</v>
      </c>
      <c r="O1811" t="n">
        <v>34914.76</v>
      </c>
      <c r="P1811" t="n">
        <v>155.48</v>
      </c>
      <c r="Q1811" t="n">
        <v>197.75</v>
      </c>
      <c r="R1811" t="n">
        <v>29.64</v>
      </c>
      <c r="S1811" t="n">
        <v>25.4</v>
      </c>
      <c r="T1811" t="n">
        <v>1289.68</v>
      </c>
      <c r="U1811" t="n">
        <v>0.86</v>
      </c>
      <c r="V1811" t="n">
        <v>0.89</v>
      </c>
      <c r="W1811" t="n">
        <v>2.95</v>
      </c>
      <c r="X1811" t="n">
        <v>0.07000000000000001</v>
      </c>
      <c r="Y1811" t="n">
        <v>1</v>
      </c>
      <c r="Z1811" t="n">
        <v>10</v>
      </c>
    </row>
    <row r="1812">
      <c r="A1812" t="n">
        <v>130</v>
      </c>
      <c r="B1812" t="n">
        <v>115</v>
      </c>
      <c r="C1812" t="inlineStr">
        <is>
          <t xml:space="preserve">CONCLUIDO	</t>
        </is>
      </c>
      <c r="D1812" t="n">
        <v>7.4978</v>
      </c>
      <c r="E1812" t="n">
        <v>13.34</v>
      </c>
      <c r="F1812" t="n">
        <v>10.46</v>
      </c>
      <c r="G1812" t="n">
        <v>125.48</v>
      </c>
      <c r="H1812" t="n">
        <v>2.12</v>
      </c>
      <c r="I1812" t="n">
        <v>5</v>
      </c>
      <c r="J1812" t="n">
        <v>281.69</v>
      </c>
      <c r="K1812" t="n">
        <v>56.94</v>
      </c>
      <c r="L1812" t="n">
        <v>33.5</v>
      </c>
      <c r="M1812" t="n">
        <v>3</v>
      </c>
      <c r="N1812" t="n">
        <v>76.25</v>
      </c>
      <c r="O1812" t="n">
        <v>34975.73</v>
      </c>
      <c r="P1812" t="n">
        <v>155.19</v>
      </c>
      <c r="Q1812" t="n">
        <v>197.75</v>
      </c>
      <c r="R1812" t="n">
        <v>29.46</v>
      </c>
      <c r="S1812" t="n">
        <v>25.4</v>
      </c>
      <c r="T1812" t="n">
        <v>1200.21</v>
      </c>
      <c r="U1812" t="n">
        <v>0.86</v>
      </c>
      <c r="V1812" t="n">
        <v>0.89</v>
      </c>
      <c r="W1812" t="n">
        <v>2.95</v>
      </c>
      <c r="X1812" t="n">
        <v>0.07000000000000001</v>
      </c>
      <c r="Y1812" t="n">
        <v>1</v>
      </c>
      <c r="Z1812" t="n">
        <v>10</v>
      </c>
    </row>
    <row r="1813">
      <c r="A1813" t="n">
        <v>131</v>
      </c>
      <c r="B1813" t="n">
        <v>115</v>
      </c>
      <c r="C1813" t="inlineStr">
        <is>
          <t xml:space="preserve">CONCLUIDO	</t>
        </is>
      </c>
      <c r="D1813" t="n">
        <v>7.4945</v>
      </c>
      <c r="E1813" t="n">
        <v>13.34</v>
      </c>
      <c r="F1813" t="n">
        <v>10.46</v>
      </c>
      <c r="G1813" t="n">
        <v>125.55</v>
      </c>
      <c r="H1813" t="n">
        <v>2.13</v>
      </c>
      <c r="I1813" t="n">
        <v>5</v>
      </c>
      <c r="J1813" t="n">
        <v>282.18</v>
      </c>
      <c r="K1813" t="n">
        <v>56.94</v>
      </c>
      <c r="L1813" t="n">
        <v>33.75</v>
      </c>
      <c r="M1813" t="n">
        <v>3</v>
      </c>
      <c r="N1813" t="n">
        <v>76.48999999999999</v>
      </c>
      <c r="O1813" t="n">
        <v>35036.81</v>
      </c>
      <c r="P1813" t="n">
        <v>155.22</v>
      </c>
      <c r="Q1813" t="n">
        <v>197.75</v>
      </c>
      <c r="R1813" t="n">
        <v>29.57</v>
      </c>
      <c r="S1813" t="n">
        <v>25.4</v>
      </c>
      <c r="T1813" t="n">
        <v>1258.42</v>
      </c>
      <c r="U1813" t="n">
        <v>0.86</v>
      </c>
      <c r="V1813" t="n">
        <v>0.89</v>
      </c>
      <c r="W1813" t="n">
        <v>2.95</v>
      </c>
      <c r="X1813" t="n">
        <v>0.07000000000000001</v>
      </c>
      <c r="Y1813" t="n">
        <v>1</v>
      </c>
      <c r="Z1813" t="n">
        <v>10</v>
      </c>
    </row>
    <row r="1814">
      <c r="A1814" t="n">
        <v>132</v>
      </c>
      <c r="B1814" t="n">
        <v>115</v>
      </c>
      <c r="C1814" t="inlineStr">
        <is>
          <t xml:space="preserve">CONCLUIDO	</t>
        </is>
      </c>
      <c r="D1814" t="n">
        <v>7.4952</v>
      </c>
      <c r="E1814" t="n">
        <v>13.34</v>
      </c>
      <c r="F1814" t="n">
        <v>10.46</v>
      </c>
      <c r="G1814" t="n">
        <v>125.54</v>
      </c>
      <c r="H1814" t="n">
        <v>2.14</v>
      </c>
      <c r="I1814" t="n">
        <v>5</v>
      </c>
      <c r="J1814" t="n">
        <v>282.68</v>
      </c>
      <c r="K1814" t="n">
        <v>56.94</v>
      </c>
      <c r="L1814" t="n">
        <v>34</v>
      </c>
      <c r="M1814" t="n">
        <v>3</v>
      </c>
      <c r="N1814" t="n">
        <v>76.73999999999999</v>
      </c>
      <c r="O1814" t="n">
        <v>35097.98</v>
      </c>
      <c r="P1814" t="n">
        <v>154.93</v>
      </c>
      <c r="Q1814" t="n">
        <v>197.75</v>
      </c>
      <c r="R1814" t="n">
        <v>29.56</v>
      </c>
      <c r="S1814" t="n">
        <v>25.4</v>
      </c>
      <c r="T1814" t="n">
        <v>1251.56</v>
      </c>
      <c r="U1814" t="n">
        <v>0.86</v>
      </c>
      <c r="V1814" t="n">
        <v>0.89</v>
      </c>
      <c r="W1814" t="n">
        <v>2.95</v>
      </c>
      <c r="X1814" t="n">
        <v>0.07000000000000001</v>
      </c>
      <c r="Y1814" t="n">
        <v>1</v>
      </c>
      <c r="Z1814" t="n">
        <v>10</v>
      </c>
    </row>
    <row r="1815">
      <c r="A1815" t="n">
        <v>133</v>
      </c>
      <c r="B1815" t="n">
        <v>115</v>
      </c>
      <c r="C1815" t="inlineStr">
        <is>
          <t xml:space="preserve">CONCLUIDO	</t>
        </is>
      </c>
      <c r="D1815" t="n">
        <v>7.4961</v>
      </c>
      <c r="E1815" t="n">
        <v>13.34</v>
      </c>
      <c r="F1815" t="n">
        <v>10.46</v>
      </c>
      <c r="G1815" t="n">
        <v>125.52</v>
      </c>
      <c r="H1815" t="n">
        <v>2.15</v>
      </c>
      <c r="I1815" t="n">
        <v>5</v>
      </c>
      <c r="J1815" t="n">
        <v>283.18</v>
      </c>
      <c r="K1815" t="n">
        <v>56.94</v>
      </c>
      <c r="L1815" t="n">
        <v>34.25</v>
      </c>
      <c r="M1815" t="n">
        <v>3</v>
      </c>
      <c r="N1815" t="n">
        <v>76.98</v>
      </c>
      <c r="O1815" t="n">
        <v>35159.25</v>
      </c>
      <c r="P1815" t="n">
        <v>154.67</v>
      </c>
      <c r="Q1815" t="n">
        <v>197.75</v>
      </c>
      <c r="R1815" t="n">
        <v>29.6</v>
      </c>
      <c r="S1815" t="n">
        <v>25.4</v>
      </c>
      <c r="T1815" t="n">
        <v>1268.88</v>
      </c>
      <c r="U1815" t="n">
        <v>0.86</v>
      </c>
      <c r="V1815" t="n">
        <v>0.89</v>
      </c>
      <c r="W1815" t="n">
        <v>2.94</v>
      </c>
      <c r="X1815" t="n">
        <v>0.07000000000000001</v>
      </c>
      <c r="Y1815" t="n">
        <v>1</v>
      </c>
      <c r="Z1815" t="n">
        <v>10</v>
      </c>
    </row>
    <row r="1816">
      <c r="A1816" t="n">
        <v>134</v>
      </c>
      <c r="B1816" t="n">
        <v>115</v>
      </c>
      <c r="C1816" t="inlineStr">
        <is>
          <t xml:space="preserve">CONCLUIDO	</t>
        </is>
      </c>
      <c r="D1816" t="n">
        <v>7.4953</v>
      </c>
      <c r="E1816" t="n">
        <v>13.34</v>
      </c>
      <c r="F1816" t="n">
        <v>10.46</v>
      </c>
      <c r="G1816" t="n">
        <v>125.54</v>
      </c>
      <c r="H1816" t="n">
        <v>2.17</v>
      </c>
      <c r="I1816" t="n">
        <v>5</v>
      </c>
      <c r="J1816" t="n">
        <v>283.67</v>
      </c>
      <c r="K1816" t="n">
        <v>56.94</v>
      </c>
      <c r="L1816" t="n">
        <v>34.5</v>
      </c>
      <c r="M1816" t="n">
        <v>3</v>
      </c>
      <c r="N1816" t="n">
        <v>77.23</v>
      </c>
      <c r="O1816" t="n">
        <v>35220.61</v>
      </c>
      <c r="P1816" t="n">
        <v>154.41</v>
      </c>
      <c r="Q1816" t="n">
        <v>197.75</v>
      </c>
      <c r="R1816" t="n">
        <v>29.62</v>
      </c>
      <c r="S1816" t="n">
        <v>25.4</v>
      </c>
      <c r="T1816" t="n">
        <v>1281.82</v>
      </c>
      <c r="U1816" t="n">
        <v>0.86</v>
      </c>
      <c r="V1816" t="n">
        <v>0.89</v>
      </c>
      <c r="W1816" t="n">
        <v>2.95</v>
      </c>
      <c r="X1816" t="n">
        <v>0.07000000000000001</v>
      </c>
      <c r="Y1816" t="n">
        <v>1</v>
      </c>
      <c r="Z1816" t="n">
        <v>10</v>
      </c>
    </row>
    <row r="1817">
      <c r="A1817" t="n">
        <v>135</v>
      </c>
      <c r="B1817" t="n">
        <v>115</v>
      </c>
      <c r="C1817" t="inlineStr">
        <is>
          <t xml:space="preserve">CONCLUIDO	</t>
        </is>
      </c>
      <c r="D1817" t="n">
        <v>7.4938</v>
      </c>
      <c r="E1817" t="n">
        <v>13.34</v>
      </c>
      <c r="F1817" t="n">
        <v>10.46</v>
      </c>
      <c r="G1817" t="n">
        <v>125.57</v>
      </c>
      <c r="H1817" t="n">
        <v>2.18</v>
      </c>
      <c r="I1817" t="n">
        <v>5</v>
      </c>
      <c r="J1817" t="n">
        <v>284.17</v>
      </c>
      <c r="K1817" t="n">
        <v>56.94</v>
      </c>
      <c r="L1817" t="n">
        <v>34.75</v>
      </c>
      <c r="M1817" t="n">
        <v>3</v>
      </c>
      <c r="N1817" t="n">
        <v>77.48</v>
      </c>
      <c r="O1817" t="n">
        <v>35282.08</v>
      </c>
      <c r="P1817" t="n">
        <v>154.37</v>
      </c>
      <c r="Q1817" t="n">
        <v>197.75</v>
      </c>
      <c r="R1817" t="n">
        <v>29.75</v>
      </c>
      <c r="S1817" t="n">
        <v>25.4</v>
      </c>
      <c r="T1817" t="n">
        <v>1344.97</v>
      </c>
      <c r="U1817" t="n">
        <v>0.85</v>
      </c>
      <c r="V1817" t="n">
        <v>0.89</v>
      </c>
      <c r="W1817" t="n">
        <v>2.95</v>
      </c>
      <c r="X1817" t="n">
        <v>0.07000000000000001</v>
      </c>
      <c r="Y1817" t="n">
        <v>1</v>
      </c>
      <c r="Z1817" t="n">
        <v>10</v>
      </c>
    </row>
    <row r="1818">
      <c r="A1818" t="n">
        <v>136</v>
      </c>
      <c r="B1818" t="n">
        <v>115</v>
      </c>
      <c r="C1818" t="inlineStr">
        <is>
          <t xml:space="preserve">CONCLUIDO	</t>
        </is>
      </c>
      <c r="D1818" t="n">
        <v>7.4908</v>
      </c>
      <c r="E1818" t="n">
        <v>13.35</v>
      </c>
      <c r="F1818" t="n">
        <v>10.47</v>
      </c>
      <c r="G1818" t="n">
        <v>125.63</v>
      </c>
      <c r="H1818" t="n">
        <v>2.19</v>
      </c>
      <c r="I1818" t="n">
        <v>5</v>
      </c>
      <c r="J1818" t="n">
        <v>284.67</v>
      </c>
      <c r="K1818" t="n">
        <v>56.94</v>
      </c>
      <c r="L1818" t="n">
        <v>35</v>
      </c>
      <c r="M1818" t="n">
        <v>3</v>
      </c>
      <c r="N1818" t="n">
        <v>77.73</v>
      </c>
      <c r="O1818" t="n">
        <v>35343.65</v>
      </c>
      <c r="P1818" t="n">
        <v>154.4</v>
      </c>
      <c r="Q1818" t="n">
        <v>197.78</v>
      </c>
      <c r="R1818" t="n">
        <v>29.82</v>
      </c>
      <c r="S1818" t="n">
        <v>25.4</v>
      </c>
      <c r="T1818" t="n">
        <v>1382.07</v>
      </c>
      <c r="U1818" t="n">
        <v>0.85</v>
      </c>
      <c r="V1818" t="n">
        <v>0.89</v>
      </c>
      <c r="W1818" t="n">
        <v>2.95</v>
      </c>
      <c r="X1818" t="n">
        <v>0.08</v>
      </c>
      <c r="Y1818" t="n">
        <v>1</v>
      </c>
      <c r="Z1818" t="n">
        <v>10</v>
      </c>
    </row>
    <row r="1819">
      <c r="A1819" t="n">
        <v>137</v>
      </c>
      <c r="B1819" t="n">
        <v>115</v>
      </c>
      <c r="C1819" t="inlineStr">
        <is>
          <t xml:space="preserve">CONCLUIDO	</t>
        </is>
      </c>
      <c r="D1819" t="n">
        <v>7.4905</v>
      </c>
      <c r="E1819" t="n">
        <v>13.35</v>
      </c>
      <c r="F1819" t="n">
        <v>10.47</v>
      </c>
      <c r="G1819" t="n">
        <v>125.64</v>
      </c>
      <c r="H1819" t="n">
        <v>2.2</v>
      </c>
      <c r="I1819" t="n">
        <v>5</v>
      </c>
      <c r="J1819" t="n">
        <v>285.17</v>
      </c>
      <c r="K1819" t="n">
        <v>56.94</v>
      </c>
      <c r="L1819" t="n">
        <v>35.25</v>
      </c>
      <c r="M1819" t="n">
        <v>3</v>
      </c>
      <c r="N1819" t="n">
        <v>77.98</v>
      </c>
      <c r="O1819" t="n">
        <v>35405.32</v>
      </c>
      <c r="P1819" t="n">
        <v>154.32</v>
      </c>
      <c r="Q1819" t="n">
        <v>197.75</v>
      </c>
      <c r="R1819" t="n">
        <v>29.88</v>
      </c>
      <c r="S1819" t="n">
        <v>25.4</v>
      </c>
      <c r="T1819" t="n">
        <v>1412.99</v>
      </c>
      <c r="U1819" t="n">
        <v>0.85</v>
      </c>
      <c r="V1819" t="n">
        <v>0.89</v>
      </c>
      <c r="W1819" t="n">
        <v>2.95</v>
      </c>
      <c r="X1819" t="n">
        <v>0.08</v>
      </c>
      <c r="Y1819" t="n">
        <v>1</v>
      </c>
      <c r="Z1819" t="n">
        <v>10</v>
      </c>
    </row>
    <row r="1820">
      <c r="A1820" t="n">
        <v>138</v>
      </c>
      <c r="B1820" t="n">
        <v>115</v>
      </c>
      <c r="C1820" t="inlineStr">
        <is>
          <t xml:space="preserve">CONCLUIDO	</t>
        </is>
      </c>
      <c r="D1820" t="n">
        <v>7.4928</v>
      </c>
      <c r="E1820" t="n">
        <v>13.35</v>
      </c>
      <c r="F1820" t="n">
        <v>10.47</v>
      </c>
      <c r="G1820" t="n">
        <v>125.59</v>
      </c>
      <c r="H1820" t="n">
        <v>2.21</v>
      </c>
      <c r="I1820" t="n">
        <v>5</v>
      </c>
      <c r="J1820" t="n">
        <v>285.67</v>
      </c>
      <c r="K1820" t="n">
        <v>56.94</v>
      </c>
      <c r="L1820" t="n">
        <v>35.5</v>
      </c>
      <c r="M1820" t="n">
        <v>3</v>
      </c>
      <c r="N1820" t="n">
        <v>78.23</v>
      </c>
      <c r="O1820" t="n">
        <v>35467.08</v>
      </c>
      <c r="P1820" t="n">
        <v>154.11</v>
      </c>
      <c r="Q1820" t="n">
        <v>197.78</v>
      </c>
      <c r="R1820" t="n">
        <v>29.77</v>
      </c>
      <c r="S1820" t="n">
        <v>25.4</v>
      </c>
      <c r="T1820" t="n">
        <v>1354.42</v>
      </c>
      <c r="U1820" t="n">
        <v>0.85</v>
      </c>
      <c r="V1820" t="n">
        <v>0.89</v>
      </c>
      <c r="W1820" t="n">
        <v>2.95</v>
      </c>
      <c r="X1820" t="n">
        <v>0.08</v>
      </c>
      <c r="Y1820" t="n">
        <v>1</v>
      </c>
      <c r="Z1820" t="n">
        <v>10</v>
      </c>
    </row>
    <row r="1821">
      <c r="A1821" t="n">
        <v>139</v>
      </c>
      <c r="B1821" t="n">
        <v>115</v>
      </c>
      <c r="C1821" t="inlineStr">
        <is>
          <t xml:space="preserve">CONCLUIDO	</t>
        </is>
      </c>
      <c r="D1821" t="n">
        <v>7.4913</v>
      </c>
      <c r="E1821" t="n">
        <v>13.35</v>
      </c>
      <c r="F1821" t="n">
        <v>10.47</v>
      </c>
      <c r="G1821" t="n">
        <v>125.62</v>
      </c>
      <c r="H1821" t="n">
        <v>2.22</v>
      </c>
      <c r="I1821" t="n">
        <v>5</v>
      </c>
      <c r="J1821" t="n">
        <v>286.17</v>
      </c>
      <c r="K1821" t="n">
        <v>56.94</v>
      </c>
      <c r="L1821" t="n">
        <v>35.75</v>
      </c>
      <c r="M1821" t="n">
        <v>3</v>
      </c>
      <c r="N1821" t="n">
        <v>78.48</v>
      </c>
      <c r="O1821" t="n">
        <v>35528.95</v>
      </c>
      <c r="P1821" t="n">
        <v>153.88</v>
      </c>
      <c r="Q1821" t="n">
        <v>197.75</v>
      </c>
      <c r="R1821" t="n">
        <v>29.81</v>
      </c>
      <c r="S1821" t="n">
        <v>25.4</v>
      </c>
      <c r="T1821" t="n">
        <v>1374.02</v>
      </c>
      <c r="U1821" t="n">
        <v>0.85</v>
      </c>
      <c r="V1821" t="n">
        <v>0.89</v>
      </c>
      <c r="W1821" t="n">
        <v>2.95</v>
      </c>
      <c r="X1821" t="n">
        <v>0.08</v>
      </c>
      <c r="Y1821" t="n">
        <v>1</v>
      </c>
      <c r="Z1821" t="n">
        <v>10</v>
      </c>
    </row>
    <row r="1822">
      <c r="A1822" t="n">
        <v>140</v>
      </c>
      <c r="B1822" t="n">
        <v>115</v>
      </c>
      <c r="C1822" t="inlineStr">
        <is>
          <t xml:space="preserve">CONCLUIDO	</t>
        </is>
      </c>
      <c r="D1822" t="n">
        <v>7.4903</v>
      </c>
      <c r="E1822" t="n">
        <v>13.35</v>
      </c>
      <c r="F1822" t="n">
        <v>10.47</v>
      </c>
      <c r="G1822" t="n">
        <v>125.64</v>
      </c>
      <c r="H1822" t="n">
        <v>2.24</v>
      </c>
      <c r="I1822" t="n">
        <v>5</v>
      </c>
      <c r="J1822" t="n">
        <v>286.68</v>
      </c>
      <c r="K1822" t="n">
        <v>56.94</v>
      </c>
      <c r="L1822" t="n">
        <v>36</v>
      </c>
      <c r="M1822" t="n">
        <v>3</v>
      </c>
      <c r="N1822" t="n">
        <v>78.73</v>
      </c>
      <c r="O1822" t="n">
        <v>35591.05</v>
      </c>
      <c r="P1822" t="n">
        <v>153.68</v>
      </c>
      <c r="Q1822" t="n">
        <v>197.77</v>
      </c>
      <c r="R1822" t="n">
        <v>29.77</v>
      </c>
      <c r="S1822" t="n">
        <v>25.4</v>
      </c>
      <c r="T1822" t="n">
        <v>1357.39</v>
      </c>
      <c r="U1822" t="n">
        <v>0.85</v>
      </c>
      <c r="V1822" t="n">
        <v>0.89</v>
      </c>
      <c r="W1822" t="n">
        <v>2.95</v>
      </c>
      <c r="X1822" t="n">
        <v>0.08</v>
      </c>
      <c r="Y1822" t="n">
        <v>1</v>
      </c>
      <c r="Z1822" t="n">
        <v>10</v>
      </c>
    </row>
    <row r="1823">
      <c r="A1823" t="n">
        <v>141</v>
      </c>
      <c r="B1823" t="n">
        <v>115</v>
      </c>
      <c r="C1823" t="inlineStr">
        <is>
          <t xml:space="preserve">CONCLUIDO	</t>
        </is>
      </c>
      <c r="D1823" t="n">
        <v>7.4928</v>
      </c>
      <c r="E1823" t="n">
        <v>13.35</v>
      </c>
      <c r="F1823" t="n">
        <v>10.47</v>
      </c>
      <c r="G1823" t="n">
        <v>125.59</v>
      </c>
      <c r="H1823" t="n">
        <v>2.25</v>
      </c>
      <c r="I1823" t="n">
        <v>5</v>
      </c>
      <c r="J1823" t="n">
        <v>287.18</v>
      </c>
      <c r="K1823" t="n">
        <v>56.94</v>
      </c>
      <c r="L1823" t="n">
        <v>36.25</v>
      </c>
      <c r="M1823" t="n">
        <v>3</v>
      </c>
      <c r="N1823" t="n">
        <v>78.98999999999999</v>
      </c>
      <c r="O1823" t="n">
        <v>35653.12</v>
      </c>
      <c r="P1823" t="n">
        <v>153.51</v>
      </c>
      <c r="Q1823" t="n">
        <v>197.8</v>
      </c>
      <c r="R1823" t="n">
        <v>29.77</v>
      </c>
      <c r="S1823" t="n">
        <v>25.4</v>
      </c>
      <c r="T1823" t="n">
        <v>1356.93</v>
      </c>
      <c r="U1823" t="n">
        <v>0.85</v>
      </c>
      <c r="V1823" t="n">
        <v>0.89</v>
      </c>
      <c r="W1823" t="n">
        <v>2.95</v>
      </c>
      <c r="X1823" t="n">
        <v>0.08</v>
      </c>
      <c r="Y1823" t="n">
        <v>1</v>
      </c>
      <c r="Z1823" t="n">
        <v>10</v>
      </c>
    </row>
    <row r="1824">
      <c r="A1824" t="n">
        <v>142</v>
      </c>
      <c r="B1824" t="n">
        <v>115</v>
      </c>
      <c r="C1824" t="inlineStr">
        <is>
          <t xml:space="preserve">CONCLUIDO	</t>
        </is>
      </c>
      <c r="D1824" t="n">
        <v>7.5293</v>
      </c>
      <c r="E1824" t="n">
        <v>13.28</v>
      </c>
      <c r="F1824" t="n">
        <v>10.45</v>
      </c>
      <c r="G1824" t="n">
        <v>156.68</v>
      </c>
      <c r="H1824" t="n">
        <v>2.26</v>
      </c>
      <c r="I1824" t="n">
        <v>4</v>
      </c>
      <c r="J1824" t="n">
        <v>287.68</v>
      </c>
      <c r="K1824" t="n">
        <v>56.94</v>
      </c>
      <c r="L1824" t="n">
        <v>36.5</v>
      </c>
      <c r="M1824" t="n">
        <v>2</v>
      </c>
      <c r="N1824" t="n">
        <v>79.23999999999999</v>
      </c>
      <c r="O1824" t="n">
        <v>35715.3</v>
      </c>
      <c r="P1824" t="n">
        <v>153.01</v>
      </c>
      <c r="Q1824" t="n">
        <v>197.79</v>
      </c>
      <c r="R1824" t="n">
        <v>29.11</v>
      </c>
      <c r="S1824" t="n">
        <v>25.4</v>
      </c>
      <c r="T1824" t="n">
        <v>1029.3</v>
      </c>
      <c r="U1824" t="n">
        <v>0.87</v>
      </c>
      <c r="V1824" t="n">
        <v>0.89</v>
      </c>
      <c r="W1824" t="n">
        <v>2.94</v>
      </c>
      <c r="X1824" t="n">
        <v>0.06</v>
      </c>
      <c r="Y1824" t="n">
        <v>1</v>
      </c>
      <c r="Z1824" t="n">
        <v>10</v>
      </c>
    </row>
    <row r="1825">
      <c r="A1825" t="n">
        <v>143</v>
      </c>
      <c r="B1825" t="n">
        <v>115</v>
      </c>
      <c r="C1825" t="inlineStr">
        <is>
          <t xml:space="preserve">CONCLUIDO	</t>
        </is>
      </c>
      <c r="D1825" t="n">
        <v>7.5296</v>
      </c>
      <c r="E1825" t="n">
        <v>13.28</v>
      </c>
      <c r="F1825" t="n">
        <v>10.44</v>
      </c>
      <c r="G1825" t="n">
        <v>156.67</v>
      </c>
      <c r="H1825" t="n">
        <v>2.27</v>
      </c>
      <c r="I1825" t="n">
        <v>4</v>
      </c>
      <c r="J1825" t="n">
        <v>288.19</v>
      </c>
      <c r="K1825" t="n">
        <v>56.94</v>
      </c>
      <c r="L1825" t="n">
        <v>36.75</v>
      </c>
      <c r="M1825" t="n">
        <v>2</v>
      </c>
      <c r="N1825" t="n">
        <v>79.5</v>
      </c>
      <c r="O1825" t="n">
        <v>35777.58</v>
      </c>
      <c r="P1825" t="n">
        <v>153.25</v>
      </c>
      <c r="Q1825" t="n">
        <v>197.75</v>
      </c>
      <c r="R1825" t="n">
        <v>29.05</v>
      </c>
      <c r="S1825" t="n">
        <v>25.4</v>
      </c>
      <c r="T1825" t="n">
        <v>1001.96</v>
      </c>
      <c r="U1825" t="n">
        <v>0.87</v>
      </c>
      <c r="V1825" t="n">
        <v>0.89</v>
      </c>
      <c r="W1825" t="n">
        <v>2.95</v>
      </c>
      <c r="X1825" t="n">
        <v>0.05</v>
      </c>
      <c r="Y1825" t="n">
        <v>1</v>
      </c>
      <c r="Z1825" t="n">
        <v>10</v>
      </c>
    </row>
    <row r="1826">
      <c r="A1826" t="n">
        <v>144</v>
      </c>
      <c r="B1826" t="n">
        <v>115</v>
      </c>
      <c r="C1826" t="inlineStr">
        <is>
          <t xml:space="preserve">CONCLUIDO	</t>
        </is>
      </c>
      <c r="D1826" t="n">
        <v>7.5323</v>
      </c>
      <c r="E1826" t="n">
        <v>13.28</v>
      </c>
      <c r="F1826" t="n">
        <v>10.44</v>
      </c>
      <c r="G1826" t="n">
        <v>156.6</v>
      </c>
      <c r="H1826" t="n">
        <v>2.28</v>
      </c>
      <c r="I1826" t="n">
        <v>4</v>
      </c>
      <c r="J1826" t="n">
        <v>288.7</v>
      </c>
      <c r="K1826" t="n">
        <v>56.94</v>
      </c>
      <c r="L1826" t="n">
        <v>37</v>
      </c>
      <c r="M1826" t="n">
        <v>2</v>
      </c>
      <c r="N1826" t="n">
        <v>79.75</v>
      </c>
      <c r="O1826" t="n">
        <v>35839.97</v>
      </c>
      <c r="P1826" t="n">
        <v>153.41</v>
      </c>
      <c r="Q1826" t="n">
        <v>197.75</v>
      </c>
      <c r="R1826" t="n">
        <v>28.95</v>
      </c>
      <c r="S1826" t="n">
        <v>25.4</v>
      </c>
      <c r="T1826" t="n">
        <v>948.97</v>
      </c>
      <c r="U1826" t="n">
        <v>0.88</v>
      </c>
      <c r="V1826" t="n">
        <v>0.89</v>
      </c>
      <c r="W1826" t="n">
        <v>2.94</v>
      </c>
      <c r="X1826" t="n">
        <v>0.05</v>
      </c>
      <c r="Y1826" t="n">
        <v>1</v>
      </c>
      <c r="Z1826" t="n">
        <v>10</v>
      </c>
    </row>
    <row r="1827">
      <c r="A1827" t="n">
        <v>145</v>
      </c>
      <c r="B1827" t="n">
        <v>115</v>
      </c>
      <c r="C1827" t="inlineStr">
        <is>
          <t xml:space="preserve">CONCLUIDO	</t>
        </is>
      </c>
      <c r="D1827" t="n">
        <v>7.5298</v>
      </c>
      <c r="E1827" t="n">
        <v>13.28</v>
      </c>
      <c r="F1827" t="n">
        <v>10.44</v>
      </c>
      <c r="G1827" t="n">
        <v>156.66</v>
      </c>
      <c r="H1827" t="n">
        <v>2.29</v>
      </c>
      <c r="I1827" t="n">
        <v>4</v>
      </c>
      <c r="J1827" t="n">
        <v>289.2</v>
      </c>
      <c r="K1827" t="n">
        <v>56.94</v>
      </c>
      <c r="L1827" t="n">
        <v>37.25</v>
      </c>
      <c r="M1827" t="n">
        <v>2</v>
      </c>
      <c r="N1827" t="n">
        <v>80.01000000000001</v>
      </c>
      <c r="O1827" t="n">
        <v>35902.46</v>
      </c>
      <c r="P1827" t="n">
        <v>153.62</v>
      </c>
      <c r="Q1827" t="n">
        <v>197.76</v>
      </c>
      <c r="R1827" t="n">
        <v>28.98</v>
      </c>
      <c r="S1827" t="n">
        <v>25.4</v>
      </c>
      <c r="T1827" t="n">
        <v>968.17</v>
      </c>
      <c r="U1827" t="n">
        <v>0.88</v>
      </c>
      <c r="V1827" t="n">
        <v>0.89</v>
      </c>
      <c r="W1827" t="n">
        <v>2.95</v>
      </c>
      <c r="X1827" t="n">
        <v>0.05</v>
      </c>
      <c r="Y1827" t="n">
        <v>1</v>
      </c>
      <c r="Z1827" t="n">
        <v>10</v>
      </c>
    </row>
    <row r="1828">
      <c r="A1828" t="n">
        <v>146</v>
      </c>
      <c r="B1828" t="n">
        <v>115</v>
      </c>
      <c r="C1828" t="inlineStr">
        <is>
          <t xml:space="preserve">CONCLUIDO	</t>
        </is>
      </c>
      <c r="D1828" t="n">
        <v>7.5287</v>
      </c>
      <c r="E1828" t="n">
        <v>13.28</v>
      </c>
      <c r="F1828" t="n">
        <v>10.45</v>
      </c>
      <c r="G1828" t="n">
        <v>156.69</v>
      </c>
      <c r="H1828" t="n">
        <v>2.31</v>
      </c>
      <c r="I1828" t="n">
        <v>4</v>
      </c>
      <c r="J1828" t="n">
        <v>289.71</v>
      </c>
      <c r="K1828" t="n">
        <v>56.94</v>
      </c>
      <c r="L1828" t="n">
        <v>37.5</v>
      </c>
      <c r="M1828" t="n">
        <v>2</v>
      </c>
      <c r="N1828" t="n">
        <v>80.27</v>
      </c>
      <c r="O1828" t="n">
        <v>35965.05</v>
      </c>
      <c r="P1828" t="n">
        <v>153.9</v>
      </c>
      <c r="Q1828" t="n">
        <v>197.76</v>
      </c>
      <c r="R1828" t="n">
        <v>29.11</v>
      </c>
      <c r="S1828" t="n">
        <v>25.4</v>
      </c>
      <c r="T1828" t="n">
        <v>1031.01</v>
      </c>
      <c r="U1828" t="n">
        <v>0.87</v>
      </c>
      <c r="V1828" t="n">
        <v>0.89</v>
      </c>
      <c r="W1828" t="n">
        <v>2.95</v>
      </c>
      <c r="X1828" t="n">
        <v>0.06</v>
      </c>
      <c r="Y1828" t="n">
        <v>1</v>
      </c>
      <c r="Z1828" t="n">
        <v>10</v>
      </c>
    </row>
    <row r="1829">
      <c r="A1829" t="n">
        <v>147</v>
      </c>
      <c r="B1829" t="n">
        <v>115</v>
      </c>
      <c r="C1829" t="inlineStr">
        <is>
          <t xml:space="preserve">CONCLUIDO	</t>
        </is>
      </c>
      <c r="D1829" t="n">
        <v>7.5295</v>
      </c>
      <c r="E1829" t="n">
        <v>13.28</v>
      </c>
      <c r="F1829" t="n">
        <v>10.44</v>
      </c>
      <c r="G1829" t="n">
        <v>156.67</v>
      </c>
      <c r="H1829" t="n">
        <v>2.32</v>
      </c>
      <c r="I1829" t="n">
        <v>4</v>
      </c>
      <c r="J1829" t="n">
        <v>290.22</v>
      </c>
      <c r="K1829" t="n">
        <v>56.94</v>
      </c>
      <c r="L1829" t="n">
        <v>37.75</v>
      </c>
      <c r="M1829" t="n">
        <v>2</v>
      </c>
      <c r="N1829" t="n">
        <v>80.52</v>
      </c>
      <c r="O1829" t="n">
        <v>36027.75</v>
      </c>
      <c r="P1829" t="n">
        <v>154.03</v>
      </c>
      <c r="Q1829" t="n">
        <v>197.75</v>
      </c>
      <c r="R1829" t="n">
        <v>29.07</v>
      </c>
      <c r="S1829" t="n">
        <v>25.4</v>
      </c>
      <c r="T1829" t="n">
        <v>1009.28</v>
      </c>
      <c r="U1829" t="n">
        <v>0.87</v>
      </c>
      <c r="V1829" t="n">
        <v>0.89</v>
      </c>
      <c r="W1829" t="n">
        <v>2.95</v>
      </c>
      <c r="X1829" t="n">
        <v>0.05</v>
      </c>
      <c r="Y1829" t="n">
        <v>1</v>
      </c>
      <c r="Z1829" t="n">
        <v>10</v>
      </c>
    </row>
    <row r="1830">
      <c r="A1830" t="n">
        <v>148</v>
      </c>
      <c r="B1830" t="n">
        <v>115</v>
      </c>
      <c r="C1830" t="inlineStr">
        <is>
          <t xml:space="preserve">CONCLUIDO	</t>
        </is>
      </c>
      <c r="D1830" t="n">
        <v>7.5292</v>
      </c>
      <c r="E1830" t="n">
        <v>13.28</v>
      </c>
      <c r="F1830" t="n">
        <v>10.45</v>
      </c>
      <c r="G1830" t="n">
        <v>156.68</v>
      </c>
      <c r="H1830" t="n">
        <v>2.33</v>
      </c>
      <c r="I1830" t="n">
        <v>4</v>
      </c>
      <c r="J1830" t="n">
        <v>290.73</v>
      </c>
      <c r="K1830" t="n">
        <v>56.94</v>
      </c>
      <c r="L1830" t="n">
        <v>38</v>
      </c>
      <c r="M1830" t="n">
        <v>2</v>
      </c>
      <c r="N1830" t="n">
        <v>80.78</v>
      </c>
      <c r="O1830" t="n">
        <v>36090.56</v>
      </c>
      <c r="P1830" t="n">
        <v>154.21</v>
      </c>
      <c r="Q1830" t="n">
        <v>197.75</v>
      </c>
      <c r="R1830" t="n">
        <v>29.03</v>
      </c>
      <c r="S1830" t="n">
        <v>25.4</v>
      </c>
      <c r="T1830" t="n">
        <v>991.78</v>
      </c>
      <c r="U1830" t="n">
        <v>0.87</v>
      </c>
      <c r="V1830" t="n">
        <v>0.89</v>
      </c>
      <c r="W1830" t="n">
        <v>2.95</v>
      </c>
      <c r="X1830" t="n">
        <v>0.06</v>
      </c>
      <c r="Y1830" t="n">
        <v>1</v>
      </c>
      <c r="Z1830" t="n">
        <v>10</v>
      </c>
    </row>
    <row r="1831">
      <c r="A1831" t="n">
        <v>149</v>
      </c>
      <c r="B1831" t="n">
        <v>115</v>
      </c>
      <c r="C1831" t="inlineStr">
        <is>
          <t xml:space="preserve">CONCLUIDO	</t>
        </is>
      </c>
      <c r="D1831" t="n">
        <v>7.5292</v>
      </c>
      <c r="E1831" t="n">
        <v>13.28</v>
      </c>
      <c r="F1831" t="n">
        <v>10.45</v>
      </c>
      <c r="G1831" t="n">
        <v>156.68</v>
      </c>
      <c r="H1831" t="n">
        <v>2.34</v>
      </c>
      <c r="I1831" t="n">
        <v>4</v>
      </c>
      <c r="J1831" t="n">
        <v>291.24</v>
      </c>
      <c r="K1831" t="n">
        <v>56.94</v>
      </c>
      <c r="L1831" t="n">
        <v>38.25</v>
      </c>
      <c r="M1831" t="n">
        <v>2</v>
      </c>
      <c r="N1831" t="n">
        <v>81.04000000000001</v>
      </c>
      <c r="O1831" t="n">
        <v>36153.47</v>
      </c>
      <c r="P1831" t="n">
        <v>154.45</v>
      </c>
      <c r="Q1831" t="n">
        <v>197.75</v>
      </c>
      <c r="R1831" t="n">
        <v>29.08</v>
      </c>
      <c r="S1831" t="n">
        <v>25.4</v>
      </c>
      <c r="T1831" t="n">
        <v>1014.58</v>
      </c>
      <c r="U1831" t="n">
        <v>0.87</v>
      </c>
      <c r="V1831" t="n">
        <v>0.89</v>
      </c>
      <c r="W1831" t="n">
        <v>2.95</v>
      </c>
      <c r="X1831" t="n">
        <v>0.06</v>
      </c>
      <c r="Y1831" t="n">
        <v>1</v>
      </c>
      <c r="Z1831" t="n">
        <v>10</v>
      </c>
    </row>
    <row r="1832">
      <c r="A1832" t="n">
        <v>150</v>
      </c>
      <c r="B1832" t="n">
        <v>115</v>
      </c>
      <c r="C1832" t="inlineStr">
        <is>
          <t xml:space="preserve">CONCLUIDO	</t>
        </is>
      </c>
      <c r="D1832" t="n">
        <v>7.5315</v>
      </c>
      <c r="E1832" t="n">
        <v>13.28</v>
      </c>
      <c r="F1832" t="n">
        <v>10.44</v>
      </c>
      <c r="G1832" t="n">
        <v>156.62</v>
      </c>
      <c r="H1832" t="n">
        <v>2.35</v>
      </c>
      <c r="I1832" t="n">
        <v>4</v>
      </c>
      <c r="J1832" t="n">
        <v>291.75</v>
      </c>
      <c r="K1832" t="n">
        <v>56.94</v>
      </c>
      <c r="L1832" t="n">
        <v>38.5</v>
      </c>
      <c r="M1832" t="n">
        <v>2</v>
      </c>
      <c r="N1832" t="n">
        <v>81.31</v>
      </c>
      <c r="O1832" t="n">
        <v>36216.49</v>
      </c>
      <c r="P1832" t="n">
        <v>154.55</v>
      </c>
      <c r="Q1832" t="n">
        <v>197.75</v>
      </c>
      <c r="R1832" t="n">
        <v>29.01</v>
      </c>
      <c r="S1832" t="n">
        <v>25.4</v>
      </c>
      <c r="T1832" t="n">
        <v>982.3200000000001</v>
      </c>
      <c r="U1832" t="n">
        <v>0.88</v>
      </c>
      <c r="V1832" t="n">
        <v>0.89</v>
      </c>
      <c r="W1832" t="n">
        <v>2.94</v>
      </c>
      <c r="X1832" t="n">
        <v>0.05</v>
      </c>
      <c r="Y1832" t="n">
        <v>1</v>
      </c>
      <c r="Z1832" t="n">
        <v>10</v>
      </c>
    </row>
    <row r="1833">
      <c r="A1833" t="n">
        <v>151</v>
      </c>
      <c r="B1833" t="n">
        <v>115</v>
      </c>
      <c r="C1833" t="inlineStr">
        <is>
          <t xml:space="preserve">CONCLUIDO	</t>
        </is>
      </c>
      <c r="D1833" t="n">
        <v>7.5308</v>
      </c>
      <c r="E1833" t="n">
        <v>13.28</v>
      </c>
      <c r="F1833" t="n">
        <v>10.44</v>
      </c>
      <c r="G1833" t="n">
        <v>156.64</v>
      </c>
      <c r="H1833" t="n">
        <v>2.36</v>
      </c>
      <c r="I1833" t="n">
        <v>4</v>
      </c>
      <c r="J1833" t="n">
        <v>292.26</v>
      </c>
      <c r="K1833" t="n">
        <v>56.94</v>
      </c>
      <c r="L1833" t="n">
        <v>38.75</v>
      </c>
      <c r="M1833" t="n">
        <v>2</v>
      </c>
      <c r="N1833" t="n">
        <v>81.56999999999999</v>
      </c>
      <c r="O1833" t="n">
        <v>36279.61</v>
      </c>
      <c r="P1833" t="n">
        <v>154.64</v>
      </c>
      <c r="Q1833" t="n">
        <v>197.75</v>
      </c>
      <c r="R1833" t="n">
        <v>28.98</v>
      </c>
      <c r="S1833" t="n">
        <v>25.4</v>
      </c>
      <c r="T1833" t="n">
        <v>967.91</v>
      </c>
      <c r="U1833" t="n">
        <v>0.88</v>
      </c>
      <c r="V1833" t="n">
        <v>0.89</v>
      </c>
      <c r="W1833" t="n">
        <v>2.95</v>
      </c>
      <c r="X1833" t="n">
        <v>0.05</v>
      </c>
      <c r="Y1833" t="n">
        <v>1</v>
      </c>
      <c r="Z1833" t="n">
        <v>10</v>
      </c>
    </row>
    <row r="1834">
      <c r="A1834" t="n">
        <v>152</v>
      </c>
      <c r="B1834" t="n">
        <v>115</v>
      </c>
      <c r="C1834" t="inlineStr">
        <is>
          <t xml:space="preserve">CONCLUIDO	</t>
        </is>
      </c>
      <c r="D1834" t="n">
        <v>7.5298</v>
      </c>
      <c r="E1834" t="n">
        <v>13.28</v>
      </c>
      <c r="F1834" t="n">
        <v>10.44</v>
      </c>
      <c r="G1834" t="n">
        <v>156.66</v>
      </c>
      <c r="H1834" t="n">
        <v>2.37</v>
      </c>
      <c r="I1834" t="n">
        <v>4</v>
      </c>
      <c r="J1834" t="n">
        <v>292.77</v>
      </c>
      <c r="K1834" t="n">
        <v>56.94</v>
      </c>
      <c r="L1834" t="n">
        <v>39</v>
      </c>
      <c r="M1834" t="n">
        <v>2</v>
      </c>
      <c r="N1834" t="n">
        <v>81.83</v>
      </c>
      <c r="O1834" t="n">
        <v>36342.85</v>
      </c>
      <c r="P1834" t="n">
        <v>154.77</v>
      </c>
      <c r="Q1834" t="n">
        <v>197.75</v>
      </c>
      <c r="R1834" t="n">
        <v>29.06</v>
      </c>
      <c r="S1834" t="n">
        <v>25.4</v>
      </c>
      <c r="T1834" t="n">
        <v>1004.08</v>
      </c>
      <c r="U1834" t="n">
        <v>0.87</v>
      </c>
      <c r="V1834" t="n">
        <v>0.89</v>
      </c>
      <c r="W1834" t="n">
        <v>2.94</v>
      </c>
      <c r="X1834" t="n">
        <v>0.05</v>
      </c>
      <c r="Y1834" t="n">
        <v>1</v>
      </c>
      <c r="Z1834" t="n">
        <v>10</v>
      </c>
    </row>
    <row r="1835">
      <c r="A1835" t="n">
        <v>153</v>
      </c>
      <c r="B1835" t="n">
        <v>115</v>
      </c>
      <c r="C1835" t="inlineStr">
        <is>
          <t xml:space="preserve">CONCLUIDO	</t>
        </is>
      </c>
      <c r="D1835" t="n">
        <v>7.5263</v>
      </c>
      <c r="E1835" t="n">
        <v>13.29</v>
      </c>
      <c r="F1835" t="n">
        <v>10.45</v>
      </c>
      <c r="G1835" t="n">
        <v>156.75</v>
      </c>
      <c r="H1835" t="n">
        <v>2.38</v>
      </c>
      <c r="I1835" t="n">
        <v>4</v>
      </c>
      <c r="J1835" t="n">
        <v>293.29</v>
      </c>
      <c r="K1835" t="n">
        <v>56.94</v>
      </c>
      <c r="L1835" t="n">
        <v>39.25</v>
      </c>
      <c r="M1835" t="n">
        <v>2</v>
      </c>
      <c r="N1835" t="n">
        <v>82.09</v>
      </c>
      <c r="O1835" t="n">
        <v>36406.19</v>
      </c>
      <c r="P1835" t="n">
        <v>154.96</v>
      </c>
      <c r="Q1835" t="n">
        <v>197.75</v>
      </c>
      <c r="R1835" t="n">
        <v>29.26</v>
      </c>
      <c r="S1835" t="n">
        <v>25.4</v>
      </c>
      <c r="T1835" t="n">
        <v>1108.12</v>
      </c>
      <c r="U1835" t="n">
        <v>0.87</v>
      </c>
      <c r="V1835" t="n">
        <v>0.89</v>
      </c>
      <c r="W1835" t="n">
        <v>2.95</v>
      </c>
      <c r="X1835" t="n">
        <v>0.06</v>
      </c>
      <c r="Y1835" t="n">
        <v>1</v>
      </c>
      <c r="Z1835" t="n">
        <v>10</v>
      </c>
    </row>
    <row r="1836">
      <c r="A1836" t="n">
        <v>154</v>
      </c>
      <c r="B1836" t="n">
        <v>115</v>
      </c>
      <c r="C1836" t="inlineStr">
        <is>
          <t xml:space="preserve">CONCLUIDO	</t>
        </is>
      </c>
      <c r="D1836" t="n">
        <v>7.5279</v>
      </c>
      <c r="E1836" t="n">
        <v>13.28</v>
      </c>
      <c r="F1836" t="n">
        <v>10.45</v>
      </c>
      <c r="G1836" t="n">
        <v>156.71</v>
      </c>
      <c r="H1836" t="n">
        <v>2.39</v>
      </c>
      <c r="I1836" t="n">
        <v>4</v>
      </c>
      <c r="J1836" t="n">
        <v>293.8</v>
      </c>
      <c r="K1836" t="n">
        <v>56.94</v>
      </c>
      <c r="L1836" t="n">
        <v>39.5</v>
      </c>
      <c r="M1836" t="n">
        <v>2</v>
      </c>
      <c r="N1836" t="n">
        <v>82.36</v>
      </c>
      <c r="O1836" t="n">
        <v>36469.64</v>
      </c>
      <c r="P1836" t="n">
        <v>155.03</v>
      </c>
      <c r="Q1836" t="n">
        <v>197.75</v>
      </c>
      <c r="R1836" t="n">
        <v>29.22</v>
      </c>
      <c r="S1836" t="n">
        <v>25.4</v>
      </c>
      <c r="T1836" t="n">
        <v>1083.56</v>
      </c>
      <c r="U1836" t="n">
        <v>0.87</v>
      </c>
      <c r="V1836" t="n">
        <v>0.89</v>
      </c>
      <c r="W1836" t="n">
        <v>2.94</v>
      </c>
      <c r="X1836" t="n">
        <v>0.06</v>
      </c>
      <c r="Y1836" t="n">
        <v>1</v>
      </c>
      <c r="Z1836" t="n">
        <v>10</v>
      </c>
    </row>
    <row r="1837">
      <c r="A1837" t="n">
        <v>155</v>
      </c>
      <c r="B1837" t="n">
        <v>115</v>
      </c>
      <c r="C1837" t="inlineStr">
        <is>
          <t xml:space="preserve">CONCLUIDO	</t>
        </is>
      </c>
      <c r="D1837" t="n">
        <v>7.5273</v>
      </c>
      <c r="E1837" t="n">
        <v>13.28</v>
      </c>
      <c r="F1837" t="n">
        <v>10.45</v>
      </c>
      <c r="G1837" t="n">
        <v>156.73</v>
      </c>
      <c r="H1837" t="n">
        <v>2.41</v>
      </c>
      <c r="I1837" t="n">
        <v>4</v>
      </c>
      <c r="J1837" t="n">
        <v>294.32</v>
      </c>
      <c r="K1837" t="n">
        <v>56.94</v>
      </c>
      <c r="L1837" t="n">
        <v>39.75</v>
      </c>
      <c r="M1837" t="n">
        <v>2</v>
      </c>
      <c r="N1837" t="n">
        <v>82.62</v>
      </c>
      <c r="O1837" t="n">
        <v>36533.2</v>
      </c>
      <c r="P1837" t="n">
        <v>155.13</v>
      </c>
      <c r="Q1837" t="n">
        <v>197.75</v>
      </c>
      <c r="R1837" t="n">
        <v>29.28</v>
      </c>
      <c r="S1837" t="n">
        <v>25.4</v>
      </c>
      <c r="T1837" t="n">
        <v>1114.23</v>
      </c>
      <c r="U1837" t="n">
        <v>0.87</v>
      </c>
      <c r="V1837" t="n">
        <v>0.89</v>
      </c>
      <c r="W1837" t="n">
        <v>2.94</v>
      </c>
      <c r="X1837" t="n">
        <v>0.06</v>
      </c>
      <c r="Y1837" t="n">
        <v>1</v>
      </c>
      <c r="Z1837" t="n">
        <v>10</v>
      </c>
    </row>
    <row r="1838">
      <c r="A1838" t="n">
        <v>156</v>
      </c>
      <c r="B1838" t="n">
        <v>115</v>
      </c>
      <c r="C1838" t="inlineStr">
        <is>
          <t xml:space="preserve">CONCLUIDO	</t>
        </is>
      </c>
      <c r="D1838" t="n">
        <v>7.5298</v>
      </c>
      <c r="E1838" t="n">
        <v>13.28</v>
      </c>
      <c r="F1838" t="n">
        <v>10.44</v>
      </c>
      <c r="G1838" t="n">
        <v>156.66</v>
      </c>
      <c r="H1838" t="n">
        <v>2.42</v>
      </c>
      <c r="I1838" t="n">
        <v>4</v>
      </c>
      <c r="J1838" t="n">
        <v>294.83</v>
      </c>
      <c r="K1838" t="n">
        <v>56.94</v>
      </c>
      <c r="L1838" t="n">
        <v>40</v>
      </c>
      <c r="M1838" t="n">
        <v>2</v>
      </c>
      <c r="N1838" t="n">
        <v>82.89</v>
      </c>
      <c r="O1838" t="n">
        <v>36596.87</v>
      </c>
      <c r="P1838" t="n">
        <v>155.04</v>
      </c>
      <c r="Q1838" t="n">
        <v>197.75</v>
      </c>
      <c r="R1838" t="n">
        <v>29.08</v>
      </c>
      <c r="S1838" t="n">
        <v>25.4</v>
      </c>
      <c r="T1838" t="n">
        <v>1015.08</v>
      </c>
      <c r="U1838" t="n">
        <v>0.87</v>
      </c>
      <c r="V1838" t="n">
        <v>0.89</v>
      </c>
      <c r="W1838" t="n">
        <v>2.94</v>
      </c>
      <c r="X1838" t="n">
        <v>0.05</v>
      </c>
      <c r="Y1838" t="n">
        <v>1</v>
      </c>
      <c r="Z1838" t="n">
        <v>10</v>
      </c>
    </row>
    <row r="1839">
      <c r="A1839" t="n">
        <v>0</v>
      </c>
      <c r="B1839" t="n">
        <v>35</v>
      </c>
      <c r="C1839" t="inlineStr">
        <is>
          <t xml:space="preserve">CONCLUIDO	</t>
        </is>
      </c>
      <c r="D1839" t="n">
        <v>6.7427</v>
      </c>
      <c r="E1839" t="n">
        <v>14.83</v>
      </c>
      <c r="F1839" t="n">
        <v>11.77</v>
      </c>
      <c r="G1839" t="n">
        <v>10.38</v>
      </c>
      <c r="H1839" t="n">
        <v>0.22</v>
      </c>
      <c r="I1839" t="n">
        <v>68</v>
      </c>
      <c r="J1839" t="n">
        <v>80.84</v>
      </c>
      <c r="K1839" t="n">
        <v>35.1</v>
      </c>
      <c r="L1839" t="n">
        <v>1</v>
      </c>
      <c r="M1839" t="n">
        <v>66</v>
      </c>
      <c r="N1839" t="n">
        <v>9.74</v>
      </c>
      <c r="O1839" t="n">
        <v>10204.21</v>
      </c>
      <c r="P1839" t="n">
        <v>92.44</v>
      </c>
      <c r="Q1839" t="n">
        <v>197.82</v>
      </c>
      <c r="R1839" t="n">
        <v>70.23</v>
      </c>
      <c r="S1839" t="n">
        <v>25.4</v>
      </c>
      <c r="T1839" t="n">
        <v>21269.64</v>
      </c>
      <c r="U1839" t="n">
        <v>0.36</v>
      </c>
      <c r="V1839" t="n">
        <v>0.79</v>
      </c>
      <c r="W1839" t="n">
        <v>3.05</v>
      </c>
      <c r="X1839" t="n">
        <v>1.37</v>
      </c>
      <c r="Y1839" t="n">
        <v>1</v>
      </c>
      <c r="Z1839" t="n">
        <v>10</v>
      </c>
    </row>
    <row r="1840">
      <c r="A1840" t="n">
        <v>1</v>
      </c>
      <c r="B1840" t="n">
        <v>35</v>
      </c>
      <c r="C1840" t="inlineStr">
        <is>
          <t xml:space="preserve">CONCLUIDO	</t>
        </is>
      </c>
      <c r="D1840" t="n">
        <v>7.0211</v>
      </c>
      <c r="E1840" t="n">
        <v>14.24</v>
      </c>
      <c r="F1840" t="n">
        <v>11.44</v>
      </c>
      <c r="G1840" t="n">
        <v>12.95</v>
      </c>
      <c r="H1840" t="n">
        <v>0.27</v>
      </c>
      <c r="I1840" t="n">
        <v>53</v>
      </c>
      <c r="J1840" t="n">
        <v>81.14</v>
      </c>
      <c r="K1840" t="n">
        <v>35.1</v>
      </c>
      <c r="L1840" t="n">
        <v>1.25</v>
      </c>
      <c r="M1840" t="n">
        <v>51</v>
      </c>
      <c r="N1840" t="n">
        <v>9.789999999999999</v>
      </c>
      <c r="O1840" t="n">
        <v>10241.25</v>
      </c>
      <c r="P1840" t="n">
        <v>89.42</v>
      </c>
      <c r="Q1840" t="n">
        <v>197.86</v>
      </c>
      <c r="R1840" t="n">
        <v>60.09</v>
      </c>
      <c r="S1840" t="n">
        <v>25.4</v>
      </c>
      <c r="T1840" t="n">
        <v>16274.27</v>
      </c>
      <c r="U1840" t="n">
        <v>0.42</v>
      </c>
      <c r="V1840" t="n">
        <v>0.8100000000000001</v>
      </c>
      <c r="W1840" t="n">
        <v>3.02</v>
      </c>
      <c r="X1840" t="n">
        <v>1.05</v>
      </c>
      <c r="Y1840" t="n">
        <v>1</v>
      </c>
      <c r="Z1840" t="n">
        <v>10</v>
      </c>
    </row>
    <row r="1841">
      <c r="A1841" t="n">
        <v>2</v>
      </c>
      <c r="B1841" t="n">
        <v>35</v>
      </c>
      <c r="C1841" t="inlineStr">
        <is>
          <t xml:space="preserve">CONCLUIDO	</t>
        </is>
      </c>
      <c r="D1841" t="n">
        <v>7.2049</v>
      </c>
      <c r="E1841" t="n">
        <v>13.88</v>
      </c>
      <c r="F1841" t="n">
        <v>11.25</v>
      </c>
      <c r="G1841" t="n">
        <v>15.69</v>
      </c>
      <c r="H1841" t="n">
        <v>0.32</v>
      </c>
      <c r="I1841" t="n">
        <v>43</v>
      </c>
      <c r="J1841" t="n">
        <v>81.44</v>
      </c>
      <c r="K1841" t="n">
        <v>35.1</v>
      </c>
      <c r="L1841" t="n">
        <v>1.5</v>
      </c>
      <c r="M1841" t="n">
        <v>41</v>
      </c>
      <c r="N1841" t="n">
        <v>9.84</v>
      </c>
      <c r="O1841" t="n">
        <v>10278.32</v>
      </c>
      <c r="P1841" t="n">
        <v>87.48999999999999</v>
      </c>
      <c r="Q1841" t="n">
        <v>197.96</v>
      </c>
      <c r="R1841" t="n">
        <v>53.88</v>
      </c>
      <c r="S1841" t="n">
        <v>25.4</v>
      </c>
      <c r="T1841" t="n">
        <v>13221.53</v>
      </c>
      <c r="U1841" t="n">
        <v>0.47</v>
      </c>
      <c r="V1841" t="n">
        <v>0.83</v>
      </c>
      <c r="W1841" t="n">
        <v>3.01</v>
      </c>
      <c r="X1841" t="n">
        <v>0.85</v>
      </c>
      <c r="Y1841" t="n">
        <v>1</v>
      </c>
      <c r="Z1841" t="n">
        <v>10</v>
      </c>
    </row>
    <row r="1842">
      <c r="A1842" t="n">
        <v>3</v>
      </c>
      <c r="B1842" t="n">
        <v>35</v>
      </c>
      <c r="C1842" t="inlineStr">
        <is>
          <t xml:space="preserve">CONCLUIDO	</t>
        </is>
      </c>
      <c r="D1842" t="n">
        <v>7.3275</v>
      </c>
      <c r="E1842" t="n">
        <v>13.65</v>
      </c>
      <c r="F1842" t="n">
        <v>11.12</v>
      </c>
      <c r="G1842" t="n">
        <v>18.03</v>
      </c>
      <c r="H1842" t="n">
        <v>0.38</v>
      </c>
      <c r="I1842" t="n">
        <v>37</v>
      </c>
      <c r="J1842" t="n">
        <v>81.73999999999999</v>
      </c>
      <c r="K1842" t="n">
        <v>35.1</v>
      </c>
      <c r="L1842" t="n">
        <v>1.75</v>
      </c>
      <c r="M1842" t="n">
        <v>35</v>
      </c>
      <c r="N1842" t="n">
        <v>9.890000000000001</v>
      </c>
      <c r="O1842" t="n">
        <v>10315.41</v>
      </c>
      <c r="P1842" t="n">
        <v>86.19</v>
      </c>
      <c r="Q1842" t="n">
        <v>197.93</v>
      </c>
      <c r="R1842" t="n">
        <v>49.94</v>
      </c>
      <c r="S1842" t="n">
        <v>25.4</v>
      </c>
      <c r="T1842" t="n">
        <v>11281.99</v>
      </c>
      <c r="U1842" t="n">
        <v>0.51</v>
      </c>
      <c r="V1842" t="n">
        <v>0.84</v>
      </c>
      <c r="W1842" t="n">
        <v>3</v>
      </c>
      <c r="X1842" t="n">
        <v>0.72</v>
      </c>
      <c r="Y1842" t="n">
        <v>1</v>
      </c>
      <c r="Z1842" t="n">
        <v>10</v>
      </c>
    </row>
    <row r="1843">
      <c r="A1843" t="n">
        <v>4</v>
      </c>
      <c r="B1843" t="n">
        <v>35</v>
      </c>
      <c r="C1843" t="inlineStr">
        <is>
          <t xml:space="preserve">CONCLUIDO	</t>
        </is>
      </c>
      <c r="D1843" t="n">
        <v>7.4196</v>
      </c>
      <c r="E1843" t="n">
        <v>13.48</v>
      </c>
      <c r="F1843" t="n">
        <v>11.03</v>
      </c>
      <c r="G1843" t="n">
        <v>20.69</v>
      </c>
      <c r="H1843" t="n">
        <v>0.43</v>
      </c>
      <c r="I1843" t="n">
        <v>32</v>
      </c>
      <c r="J1843" t="n">
        <v>82.04000000000001</v>
      </c>
      <c r="K1843" t="n">
        <v>35.1</v>
      </c>
      <c r="L1843" t="n">
        <v>2</v>
      </c>
      <c r="M1843" t="n">
        <v>30</v>
      </c>
      <c r="N1843" t="n">
        <v>9.94</v>
      </c>
      <c r="O1843" t="n">
        <v>10352.53</v>
      </c>
      <c r="P1843" t="n">
        <v>85.09</v>
      </c>
      <c r="Q1843" t="n">
        <v>197.89</v>
      </c>
      <c r="R1843" t="n">
        <v>47.32</v>
      </c>
      <c r="S1843" t="n">
        <v>25.4</v>
      </c>
      <c r="T1843" t="n">
        <v>9997.07</v>
      </c>
      <c r="U1843" t="n">
        <v>0.54</v>
      </c>
      <c r="V1843" t="n">
        <v>0.84</v>
      </c>
      <c r="W1843" t="n">
        <v>2.99</v>
      </c>
      <c r="X1843" t="n">
        <v>0.64</v>
      </c>
      <c r="Y1843" t="n">
        <v>1</v>
      </c>
      <c r="Z1843" t="n">
        <v>10</v>
      </c>
    </row>
    <row r="1844">
      <c r="A1844" t="n">
        <v>5</v>
      </c>
      <c r="B1844" t="n">
        <v>35</v>
      </c>
      <c r="C1844" t="inlineStr">
        <is>
          <t xml:space="preserve">CONCLUIDO	</t>
        </is>
      </c>
      <c r="D1844" t="n">
        <v>7.5131</v>
      </c>
      <c r="E1844" t="n">
        <v>13.31</v>
      </c>
      <c r="F1844" t="n">
        <v>10.94</v>
      </c>
      <c r="G1844" t="n">
        <v>23.43</v>
      </c>
      <c r="H1844" t="n">
        <v>0.48</v>
      </c>
      <c r="I1844" t="n">
        <v>28</v>
      </c>
      <c r="J1844" t="n">
        <v>82.34</v>
      </c>
      <c r="K1844" t="n">
        <v>35.1</v>
      </c>
      <c r="L1844" t="n">
        <v>2.25</v>
      </c>
      <c r="M1844" t="n">
        <v>26</v>
      </c>
      <c r="N1844" t="n">
        <v>9.99</v>
      </c>
      <c r="O1844" t="n">
        <v>10389.66</v>
      </c>
      <c r="P1844" t="n">
        <v>83.95</v>
      </c>
      <c r="Q1844" t="n">
        <v>197.77</v>
      </c>
      <c r="R1844" t="n">
        <v>44.37</v>
      </c>
      <c r="S1844" t="n">
        <v>25.4</v>
      </c>
      <c r="T1844" t="n">
        <v>8539.219999999999</v>
      </c>
      <c r="U1844" t="n">
        <v>0.57</v>
      </c>
      <c r="V1844" t="n">
        <v>0.85</v>
      </c>
      <c r="W1844" t="n">
        <v>2.98</v>
      </c>
      <c r="X1844" t="n">
        <v>0.54</v>
      </c>
      <c r="Y1844" t="n">
        <v>1</v>
      </c>
      <c r="Z1844" t="n">
        <v>10</v>
      </c>
    </row>
    <row r="1845">
      <c r="A1845" t="n">
        <v>6</v>
      </c>
      <c r="B1845" t="n">
        <v>35</v>
      </c>
      <c r="C1845" t="inlineStr">
        <is>
          <t xml:space="preserve">CONCLUIDO	</t>
        </is>
      </c>
      <c r="D1845" t="n">
        <v>7.5809</v>
      </c>
      <c r="E1845" t="n">
        <v>13.19</v>
      </c>
      <c r="F1845" t="n">
        <v>10.87</v>
      </c>
      <c r="G1845" t="n">
        <v>26.08</v>
      </c>
      <c r="H1845" t="n">
        <v>0.53</v>
      </c>
      <c r="I1845" t="n">
        <v>25</v>
      </c>
      <c r="J1845" t="n">
        <v>82.65000000000001</v>
      </c>
      <c r="K1845" t="n">
        <v>35.1</v>
      </c>
      <c r="L1845" t="n">
        <v>2.5</v>
      </c>
      <c r="M1845" t="n">
        <v>23</v>
      </c>
      <c r="N1845" t="n">
        <v>10.04</v>
      </c>
      <c r="O1845" t="n">
        <v>10426.82</v>
      </c>
      <c r="P1845" t="n">
        <v>83.05</v>
      </c>
      <c r="Q1845" t="n">
        <v>197.75</v>
      </c>
      <c r="R1845" t="n">
        <v>42.4</v>
      </c>
      <c r="S1845" t="n">
        <v>25.4</v>
      </c>
      <c r="T1845" t="n">
        <v>7572.75</v>
      </c>
      <c r="U1845" t="n">
        <v>0.6</v>
      </c>
      <c r="V1845" t="n">
        <v>0.86</v>
      </c>
      <c r="W1845" t="n">
        <v>2.97</v>
      </c>
      <c r="X1845" t="n">
        <v>0.48</v>
      </c>
      <c r="Y1845" t="n">
        <v>1</v>
      </c>
      <c r="Z1845" t="n">
        <v>10</v>
      </c>
    </row>
    <row r="1846">
      <c r="A1846" t="n">
        <v>7</v>
      </c>
      <c r="B1846" t="n">
        <v>35</v>
      </c>
      <c r="C1846" t="inlineStr">
        <is>
          <t xml:space="preserve">CONCLUIDO	</t>
        </is>
      </c>
      <c r="D1846" t="n">
        <v>7.6181</v>
      </c>
      <c r="E1846" t="n">
        <v>13.13</v>
      </c>
      <c r="F1846" t="n">
        <v>10.84</v>
      </c>
      <c r="G1846" t="n">
        <v>28.27</v>
      </c>
      <c r="H1846" t="n">
        <v>0.58</v>
      </c>
      <c r="I1846" t="n">
        <v>23</v>
      </c>
      <c r="J1846" t="n">
        <v>82.95</v>
      </c>
      <c r="K1846" t="n">
        <v>35.1</v>
      </c>
      <c r="L1846" t="n">
        <v>2.75</v>
      </c>
      <c r="M1846" t="n">
        <v>21</v>
      </c>
      <c r="N1846" t="n">
        <v>10.1</v>
      </c>
      <c r="O1846" t="n">
        <v>10463.99</v>
      </c>
      <c r="P1846" t="n">
        <v>82.39</v>
      </c>
      <c r="Q1846" t="n">
        <v>197.81</v>
      </c>
      <c r="R1846" t="n">
        <v>41.26</v>
      </c>
      <c r="S1846" t="n">
        <v>25.4</v>
      </c>
      <c r="T1846" t="n">
        <v>7012.88</v>
      </c>
      <c r="U1846" t="n">
        <v>0.62</v>
      </c>
      <c r="V1846" t="n">
        <v>0.86</v>
      </c>
      <c r="W1846" t="n">
        <v>2.98</v>
      </c>
      <c r="X1846" t="n">
        <v>0.45</v>
      </c>
      <c r="Y1846" t="n">
        <v>1</v>
      </c>
      <c r="Z1846" t="n">
        <v>10</v>
      </c>
    </row>
    <row r="1847">
      <c r="A1847" t="n">
        <v>8</v>
      </c>
      <c r="B1847" t="n">
        <v>35</v>
      </c>
      <c r="C1847" t="inlineStr">
        <is>
          <t xml:space="preserve">CONCLUIDO	</t>
        </is>
      </c>
      <c r="D1847" t="n">
        <v>7.6633</v>
      </c>
      <c r="E1847" t="n">
        <v>13.05</v>
      </c>
      <c r="F1847" t="n">
        <v>10.8</v>
      </c>
      <c r="G1847" t="n">
        <v>30.84</v>
      </c>
      <c r="H1847" t="n">
        <v>0.63</v>
      </c>
      <c r="I1847" t="n">
        <v>21</v>
      </c>
      <c r="J1847" t="n">
        <v>83.25</v>
      </c>
      <c r="K1847" t="n">
        <v>35.1</v>
      </c>
      <c r="L1847" t="n">
        <v>3</v>
      </c>
      <c r="M1847" t="n">
        <v>19</v>
      </c>
      <c r="N1847" t="n">
        <v>10.15</v>
      </c>
      <c r="O1847" t="n">
        <v>10501.19</v>
      </c>
      <c r="P1847" t="n">
        <v>81.64</v>
      </c>
      <c r="Q1847" t="n">
        <v>197.76</v>
      </c>
      <c r="R1847" t="n">
        <v>39.81</v>
      </c>
      <c r="S1847" t="n">
        <v>25.4</v>
      </c>
      <c r="T1847" t="n">
        <v>6296.9</v>
      </c>
      <c r="U1847" t="n">
        <v>0.64</v>
      </c>
      <c r="V1847" t="n">
        <v>0.86</v>
      </c>
      <c r="W1847" t="n">
        <v>2.98</v>
      </c>
      <c r="X1847" t="n">
        <v>0.4</v>
      </c>
      <c r="Y1847" t="n">
        <v>1</v>
      </c>
      <c r="Z1847" t="n">
        <v>10</v>
      </c>
    </row>
    <row r="1848">
      <c r="A1848" t="n">
        <v>9</v>
      </c>
      <c r="B1848" t="n">
        <v>35</v>
      </c>
      <c r="C1848" t="inlineStr">
        <is>
          <t xml:space="preserve">CONCLUIDO	</t>
        </is>
      </c>
      <c r="D1848" t="n">
        <v>7.7106</v>
      </c>
      <c r="E1848" t="n">
        <v>12.97</v>
      </c>
      <c r="F1848" t="n">
        <v>10.75</v>
      </c>
      <c r="G1848" t="n">
        <v>33.95</v>
      </c>
      <c r="H1848" t="n">
        <v>0.68</v>
      </c>
      <c r="I1848" t="n">
        <v>19</v>
      </c>
      <c r="J1848" t="n">
        <v>83.55</v>
      </c>
      <c r="K1848" t="n">
        <v>35.1</v>
      </c>
      <c r="L1848" t="n">
        <v>3.25</v>
      </c>
      <c r="M1848" t="n">
        <v>17</v>
      </c>
      <c r="N1848" t="n">
        <v>10.2</v>
      </c>
      <c r="O1848" t="n">
        <v>10538.42</v>
      </c>
      <c r="P1848" t="n">
        <v>80.94</v>
      </c>
      <c r="Q1848" t="n">
        <v>197.82</v>
      </c>
      <c r="R1848" t="n">
        <v>38.51</v>
      </c>
      <c r="S1848" t="n">
        <v>25.4</v>
      </c>
      <c r="T1848" t="n">
        <v>5657.32</v>
      </c>
      <c r="U1848" t="n">
        <v>0.66</v>
      </c>
      <c r="V1848" t="n">
        <v>0.87</v>
      </c>
      <c r="W1848" t="n">
        <v>2.97</v>
      </c>
      <c r="X1848" t="n">
        <v>0.36</v>
      </c>
      <c r="Y1848" t="n">
        <v>1</v>
      </c>
      <c r="Z1848" t="n">
        <v>10</v>
      </c>
    </row>
    <row r="1849">
      <c r="A1849" t="n">
        <v>10</v>
      </c>
      <c r="B1849" t="n">
        <v>35</v>
      </c>
      <c r="C1849" t="inlineStr">
        <is>
          <t xml:space="preserve">CONCLUIDO	</t>
        </is>
      </c>
      <c r="D1849" t="n">
        <v>7.7394</v>
      </c>
      <c r="E1849" t="n">
        <v>12.92</v>
      </c>
      <c r="F1849" t="n">
        <v>10.72</v>
      </c>
      <c r="G1849" t="n">
        <v>35.73</v>
      </c>
      <c r="H1849" t="n">
        <v>0.73</v>
      </c>
      <c r="I1849" t="n">
        <v>18</v>
      </c>
      <c r="J1849" t="n">
        <v>83.84999999999999</v>
      </c>
      <c r="K1849" t="n">
        <v>35.1</v>
      </c>
      <c r="L1849" t="n">
        <v>3.5</v>
      </c>
      <c r="M1849" t="n">
        <v>16</v>
      </c>
      <c r="N1849" t="n">
        <v>10.25</v>
      </c>
      <c r="O1849" t="n">
        <v>10575.66</v>
      </c>
      <c r="P1849" t="n">
        <v>80.36</v>
      </c>
      <c r="Q1849" t="n">
        <v>197.76</v>
      </c>
      <c r="R1849" t="n">
        <v>37.56</v>
      </c>
      <c r="S1849" t="n">
        <v>25.4</v>
      </c>
      <c r="T1849" t="n">
        <v>5186.26</v>
      </c>
      <c r="U1849" t="n">
        <v>0.68</v>
      </c>
      <c r="V1849" t="n">
        <v>0.87</v>
      </c>
      <c r="W1849" t="n">
        <v>2.97</v>
      </c>
      <c r="X1849" t="n">
        <v>0.33</v>
      </c>
      <c r="Y1849" t="n">
        <v>1</v>
      </c>
      <c r="Z1849" t="n">
        <v>10</v>
      </c>
    </row>
    <row r="1850">
      <c r="A1850" t="n">
        <v>11</v>
      </c>
      <c r="B1850" t="n">
        <v>35</v>
      </c>
      <c r="C1850" t="inlineStr">
        <is>
          <t xml:space="preserve">CONCLUIDO	</t>
        </is>
      </c>
      <c r="D1850" t="n">
        <v>7.7493</v>
      </c>
      <c r="E1850" t="n">
        <v>12.9</v>
      </c>
      <c r="F1850" t="n">
        <v>10.72</v>
      </c>
      <c r="G1850" t="n">
        <v>37.83</v>
      </c>
      <c r="H1850" t="n">
        <v>0.78</v>
      </c>
      <c r="I1850" t="n">
        <v>17</v>
      </c>
      <c r="J1850" t="n">
        <v>84.15000000000001</v>
      </c>
      <c r="K1850" t="n">
        <v>35.1</v>
      </c>
      <c r="L1850" t="n">
        <v>3.75</v>
      </c>
      <c r="M1850" t="n">
        <v>15</v>
      </c>
      <c r="N1850" t="n">
        <v>10.3</v>
      </c>
      <c r="O1850" t="n">
        <v>10612.93</v>
      </c>
      <c r="P1850" t="n">
        <v>79.84999999999999</v>
      </c>
      <c r="Q1850" t="n">
        <v>197.75</v>
      </c>
      <c r="R1850" t="n">
        <v>37.8</v>
      </c>
      <c r="S1850" t="n">
        <v>25.4</v>
      </c>
      <c r="T1850" t="n">
        <v>5310.09</v>
      </c>
      <c r="U1850" t="n">
        <v>0.67</v>
      </c>
      <c r="V1850" t="n">
        <v>0.87</v>
      </c>
      <c r="W1850" t="n">
        <v>2.96</v>
      </c>
      <c r="X1850" t="n">
        <v>0.33</v>
      </c>
      <c r="Y1850" t="n">
        <v>1</v>
      </c>
      <c r="Z1850" t="n">
        <v>10</v>
      </c>
    </row>
    <row r="1851">
      <c r="A1851" t="n">
        <v>12</v>
      </c>
      <c r="B1851" t="n">
        <v>35</v>
      </c>
      <c r="C1851" t="inlineStr">
        <is>
          <t xml:space="preserve">CONCLUIDO	</t>
        </is>
      </c>
      <c r="D1851" t="n">
        <v>7.7789</v>
      </c>
      <c r="E1851" t="n">
        <v>12.86</v>
      </c>
      <c r="F1851" t="n">
        <v>10.69</v>
      </c>
      <c r="G1851" t="n">
        <v>40.08</v>
      </c>
      <c r="H1851" t="n">
        <v>0.83</v>
      </c>
      <c r="I1851" t="n">
        <v>16</v>
      </c>
      <c r="J1851" t="n">
        <v>84.45999999999999</v>
      </c>
      <c r="K1851" t="n">
        <v>35.1</v>
      </c>
      <c r="L1851" t="n">
        <v>4</v>
      </c>
      <c r="M1851" t="n">
        <v>14</v>
      </c>
      <c r="N1851" t="n">
        <v>10.36</v>
      </c>
      <c r="O1851" t="n">
        <v>10650.22</v>
      </c>
      <c r="P1851" t="n">
        <v>79.31</v>
      </c>
      <c r="Q1851" t="n">
        <v>197.77</v>
      </c>
      <c r="R1851" t="n">
        <v>36.66</v>
      </c>
      <c r="S1851" t="n">
        <v>25.4</v>
      </c>
      <c r="T1851" t="n">
        <v>4746.15</v>
      </c>
      <c r="U1851" t="n">
        <v>0.6899999999999999</v>
      </c>
      <c r="V1851" t="n">
        <v>0.87</v>
      </c>
      <c r="W1851" t="n">
        <v>2.96</v>
      </c>
      <c r="X1851" t="n">
        <v>0.3</v>
      </c>
      <c r="Y1851" t="n">
        <v>1</v>
      </c>
      <c r="Z1851" t="n">
        <v>10</v>
      </c>
    </row>
    <row r="1852">
      <c r="A1852" t="n">
        <v>13</v>
      </c>
      <c r="B1852" t="n">
        <v>35</v>
      </c>
      <c r="C1852" t="inlineStr">
        <is>
          <t xml:space="preserve">CONCLUIDO	</t>
        </is>
      </c>
      <c r="D1852" t="n">
        <v>7.8057</v>
      </c>
      <c r="E1852" t="n">
        <v>12.81</v>
      </c>
      <c r="F1852" t="n">
        <v>10.66</v>
      </c>
      <c r="G1852" t="n">
        <v>42.64</v>
      </c>
      <c r="H1852" t="n">
        <v>0.88</v>
      </c>
      <c r="I1852" t="n">
        <v>15</v>
      </c>
      <c r="J1852" t="n">
        <v>84.76000000000001</v>
      </c>
      <c r="K1852" t="n">
        <v>35.1</v>
      </c>
      <c r="L1852" t="n">
        <v>4.25</v>
      </c>
      <c r="M1852" t="n">
        <v>13</v>
      </c>
      <c r="N1852" t="n">
        <v>10.41</v>
      </c>
      <c r="O1852" t="n">
        <v>10687.53</v>
      </c>
      <c r="P1852" t="n">
        <v>78.58</v>
      </c>
      <c r="Q1852" t="n">
        <v>197.76</v>
      </c>
      <c r="R1852" t="n">
        <v>35.88</v>
      </c>
      <c r="S1852" t="n">
        <v>25.4</v>
      </c>
      <c r="T1852" t="n">
        <v>4361.89</v>
      </c>
      <c r="U1852" t="n">
        <v>0.71</v>
      </c>
      <c r="V1852" t="n">
        <v>0.87</v>
      </c>
      <c r="W1852" t="n">
        <v>2.96</v>
      </c>
      <c r="X1852" t="n">
        <v>0.27</v>
      </c>
      <c r="Y1852" t="n">
        <v>1</v>
      </c>
      <c r="Z1852" t="n">
        <v>10</v>
      </c>
    </row>
    <row r="1853">
      <c r="A1853" t="n">
        <v>14</v>
      </c>
      <c r="B1853" t="n">
        <v>35</v>
      </c>
      <c r="C1853" t="inlineStr">
        <is>
          <t xml:space="preserve">CONCLUIDO	</t>
        </is>
      </c>
      <c r="D1853" t="n">
        <v>7.8206</v>
      </c>
      <c r="E1853" t="n">
        <v>12.79</v>
      </c>
      <c r="F1853" t="n">
        <v>10.65</v>
      </c>
      <c r="G1853" t="n">
        <v>45.66</v>
      </c>
      <c r="H1853" t="n">
        <v>0.93</v>
      </c>
      <c r="I1853" t="n">
        <v>14</v>
      </c>
      <c r="J1853" t="n">
        <v>85.06</v>
      </c>
      <c r="K1853" t="n">
        <v>35.1</v>
      </c>
      <c r="L1853" t="n">
        <v>4.5</v>
      </c>
      <c r="M1853" t="n">
        <v>12</v>
      </c>
      <c r="N1853" t="n">
        <v>10.46</v>
      </c>
      <c r="O1853" t="n">
        <v>10724.86</v>
      </c>
      <c r="P1853" t="n">
        <v>78.11</v>
      </c>
      <c r="Q1853" t="n">
        <v>197.76</v>
      </c>
      <c r="R1853" t="n">
        <v>35.61</v>
      </c>
      <c r="S1853" t="n">
        <v>25.4</v>
      </c>
      <c r="T1853" t="n">
        <v>4230.58</v>
      </c>
      <c r="U1853" t="n">
        <v>0.71</v>
      </c>
      <c r="V1853" t="n">
        <v>0.87</v>
      </c>
      <c r="W1853" t="n">
        <v>2.96</v>
      </c>
      <c r="X1853" t="n">
        <v>0.26</v>
      </c>
      <c r="Y1853" t="n">
        <v>1</v>
      </c>
      <c r="Z1853" t="n">
        <v>10</v>
      </c>
    </row>
    <row r="1854">
      <c r="A1854" t="n">
        <v>15</v>
      </c>
      <c r="B1854" t="n">
        <v>35</v>
      </c>
      <c r="C1854" t="inlineStr">
        <is>
          <t xml:space="preserve">CONCLUIDO	</t>
        </is>
      </c>
      <c r="D1854" t="n">
        <v>7.8378</v>
      </c>
      <c r="E1854" t="n">
        <v>12.76</v>
      </c>
      <c r="F1854" t="n">
        <v>10.64</v>
      </c>
      <c r="G1854" t="n">
        <v>49.12</v>
      </c>
      <c r="H1854" t="n">
        <v>0.98</v>
      </c>
      <c r="I1854" t="n">
        <v>13</v>
      </c>
      <c r="J1854" t="n">
        <v>85.36</v>
      </c>
      <c r="K1854" t="n">
        <v>35.1</v>
      </c>
      <c r="L1854" t="n">
        <v>4.75</v>
      </c>
      <c r="M1854" t="n">
        <v>11</v>
      </c>
      <c r="N1854" t="n">
        <v>10.51</v>
      </c>
      <c r="O1854" t="n">
        <v>10762.22</v>
      </c>
      <c r="P1854" t="n">
        <v>77.89</v>
      </c>
      <c r="Q1854" t="n">
        <v>197.79</v>
      </c>
      <c r="R1854" t="n">
        <v>35.24</v>
      </c>
      <c r="S1854" t="n">
        <v>25.4</v>
      </c>
      <c r="T1854" t="n">
        <v>4051.31</v>
      </c>
      <c r="U1854" t="n">
        <v>0.72</v>
      </c>
      <c r="V1854" t="n">
        <v>0.87</v>
      </c>
      <c r="W1854" t="n">
        <v>2.96</v>
      </c>
      <c r="X1854" t="n">
        <v>0.25</v>
      </c>
      <c r="Y1854" t="n">
        <v>1</v>
      </c>
      <c r="Z1854" t="n">
        <v>10</v>
      </c>
    </row>
    <row r="1855">
      <c r="A1855" t="n">
        <v>16</v>
      </c>
      <c r="B1855" t="n">
        <v>35</v>
      </c>
      <c r="C1855" t="inlineStr">
        <is>
          <t xml:space="preserve">CONCLUIDO	</t>
        </is>
      </c>
      <c r="D1855" t="n">
        <v>7.8646</v>
      </c>
      <c r="E1855" t="n">
        <v>12.72</v>
      </c>
      <c r="F1855" t="n">
        <v>10.62</v>
      </c>
      <c r="G1855" t="n">
        <v>53.08</v>
      </c>
      <c r="H1855" t="n">
        <v>1.02</v>
      </c>
      <c r="I1855" t="n">
        <v>12</v>
      </c>
      <c r="J1855" t="n">
        <v>85.67</v>
      </c>
      <c r="K1855" t="n">
        <v>35.1</v>
      </c>
      <c r="L1855" t="n">
        <v>5</v>
      </c>
      <c r="M1855" t="n">
        <v>10</v>
      </c>
      <c r="N1855" t="n">
        <v>10.57</v>
      </c>
      <c r="O1855" t="n">
        <v>10799.59</v>
      </c>
      <c r="P1855" t="n">
        <v>76.83</v>
      </c>
      <c r="Q1855" t="n">
        <v>197.79</v>
      </c>
      <c r="R1855" t="n">
        <v>34.47</v>
      </c>
      <c r="S1855" t="n">
        <v>25.4</v>
      </c>
      <c r="T1855" t="n">
        <v>3672.03</v>
      </c>
      <c r="U1855" t="n">
        <v>0.74</v>
      </c>
      <c r="V1855" t="n">
        <v>0.88</v>
      </c>
      <c r="W1855" t="n">
        <v>2.96</v>
      </c>
      <c r="X1855" t="n">
        <v>0.23</v>
      </c>
      <c r="Y1855" t="n">
        <v>1</v>
      </c>
      <c r="Z1855" t="n">
        <v>10</v>
      </c>
    </row>
    <row r="1856">
      <c r="A1856" t="n">
        <v>17</v>
      </c>
      <c r="B1856" t="n">
        <v>35</v>
      </c>
      <c r="C1856" t="inlineStr">
        <is>
          <t xml:space="preserve">CONCLUIDO	</t>
        </is>
      </c>
      <c r="D1856" t="n">
        <v>7.8676</v>
      </c>
      <c r="E1856" t="n">
        <v>12.71</v>
      </c>
      <c r="F1856" t="n">
        <v>10.61</v>
      </c>
      <c r="G1856" t="n">
        <v>53.06</v>
      </c>
      <c r="H1856" t="n">
        <v>1.07</v>
      </c>
      <c r="I1856" t="n">
        <v>12</v>
      </c>
      <c r="J1856" t="n">
        <v>85.97</v>
      </c>
      <c r="K1856" t="n">
        <v>35.1</v>
      </c>
      <c r="L1856" t="n">
        <v>5.25</v>
      </c>
      <c r="M1856" t="n">
        <v>10</v>
      </c>
      <c r="N1856" t="n">
        <v>10.62</v>
      </c>
      <c r="O1856" t="n">
        <v>10836.99</v>
      </c>
      <c r="P1856" t="n">
        <v>76.5</v>
      </c>
      <c r="Q1856" t="n">
        <v>197.76</v>
      </c>
      <c r="R1856" t="n">
        <v>34.25</v>
      </c>
      <c r="S1856" t="n">
        <v>25.4</v>
      </c>
      <c r="T1856" t="n">
        <v>3560.14</v>
      </c>
      <c r="U1856" t="n">
        <v>0.74</v>
      </c>
      <c r="V1856" t="n">
        <v>0.88</v>
      </c>
      <c r="W1856" t="n">
        <v>2.96</v>
      </c>
      <c r="X1856" t="n">
        <v>0.22</v>
      </c>
      <c r="Y1856" t="n">
        <v>1</v>
      </c>
      <c r="Z1856" t="n">
        <v>10</v>
      </c>
    </row>
    <row r="1857">
      <c r="A1857" t="n">
        <v>18</v>
      </c>
      <c r="B1857" t="n">
        <v>35</v>
      </c>
      <c r="C1857" t="inlineStr">
        <is>
          <t xml:space="preserve">CONCLUIDO	</t>
        </is>
      </c>
      <c r="D1857" t="n">
        <v>7.8982</v>
      </c>
      <c r="E1857" t="n">
        <v>12.66</v>
      </c>
      <c r="F1857" t="n">
        <v>10.58</v>
      </c>
      <c r="G1857" t="n">
        <v>57.71</v>
      </c>
      <c r="H1857" t="n">
        <v>1.12</v>
      </c>
      <c r="I1857" t="n">
        <v>11</v>
      </c>
      <c r="J1857" t="n">
        <v>86.27</v>
      </c>
      <c r="K1857" t="n">
        <v>35.1</v>
      </c>
      <c r="L1857" t="n">
        <v>5.5</v>
      </c>
      <c r="M1857" t="n">
        <v>9</v>
      </c>
      <c r="N1857" t="n">
        <v>10.67</v>
      </c>
      <c r="O1857" t="n">
        <v>10874.42</v>
      </c>
      <c r="P1857" t="n">
        <v>75.56999999999999</v>
      </c>
      <c r="Q1857" t="n">
        <v>197.78</v>
      </c>
      <c r="R1857" t="n">
        <v>33.34</v>
      </c>
      <c r="S1857" t="n">
        <v>25.4</v>
      </c>
      <c r="T1857" t="n">
        <v>3112.77</v>
      </c>
      <c r="U1857" t="n">
        <v>0.76</v>
      </c>
      <c r="V1857" t="n">
        <v>0.88</v>
      </c>
      <c r="W1857" t="n">
        <v>2.95</v>
      </c>
      <c r="X1857" t="n">
        <v>0.19</v>
      </c>
      <c r="Y1857" t="n">
        <v>1</v>
      </c>
      <c r="Z1857" t="n">
        <v>10</v>
      </c>
    </row>
    <row r="1858">
      <c r="A1858" t="n">
        <v>19</v>
      </c>
      <c r="B1858" t="n">
        <v>35</v>
      </c>
      <c r="C1858" t="inlineStr">
        <is>
          <t xml:space="preserve">CONCLUIDO	</t>
        </is>
      </c>
      <c r="D1858" t="n">
        <v>7.8913</v>
      </c>
      <c r="E1858" t="n">
        <v>12.67</v>
      </c>
      <c r="F1858" t="n">
        <v>10.59</v>
      </c>
      <c r="G1858" t="n">
        <v>57.77</v>
      </c>
      <c r="H1858" t="n">
        <v>1.16</v>
      </c>
      <c r="I1858" t="n">
        <v>11</v>
      </c>
      <c r="J1858" t="n">
        <v>86.58</v>
      </c>
      <c r="K1858" t="n">
        <v>35.1</v>
      </c>
      <c r="L1858" t="n">
        <v>5.75</v>
      </c>
      <c r="M1858" t="n">
        <v>9</v>
      </c>
      <c r="N1858" t="n">
        <v>10.73</v>
      </c>
      <c r="O1858" t="n">
        <v>10911.86</v>
      </c>
      <c r="P1858" t="n">
        <v>75.61</v>
      </c>
      <c r="Q1858" t="n">
        <v>197.79</v>
      </c>
      <c r="R1858" t="n">
        <v>33.61</v>
      </c>
      <c r="S1858" t="n">
        <v>25.4</v>
      </c>
      <c r="T1858" t="n">
        <v>3247.44</v>
      </c>
      <c r="U1858" t="n">
        <v>0.76</v>
      </c>
      <c r="V1858" t="n">
        <v>0.88</v>
      </c>
      <c r="W1858" t="n">
        <v>2.96</v>
      </c>
      <c r="X1858" t="n">
        <v>0.2</v>
      </c>
      <c r="Y1858" t="n">
        <v>1</v>
      </c>
      <c r="Z1858" t="n">
        <v>10</v>
      </c>
    </row>
    <row r="1859">
      <c r="A1859" t="n">
        <v>20</v>
      </c>
      <c r="B1859" t="n">
        <v>35</v>
      </c>
      <c r="C1859" t="inlineStr">
        <is>
          <t xml:space="preserve">CONCLUIDO	</t>
        </is>
      </c>
      <c r="D1859" t="n">
        <v>7.9178</v>
      </c>
      <c r="E1859" t="n">
        <v>12.63</v>
      </c>
      <c r="F1859" t="n">
        <v>10.57</v>
      </c>
      <c r="G1859" t="n">
        <v>63.39</v>
      </c>
      <c r="H1859" t="n">
        <v>1.21</v>
      </c>
      <c r="I1859" t="n">
        <v>10</v>
      </c>
      <c r="J1859" t="n">
        <v>86.88</v>
      </c>
      <c r="K1859" t="n">
        <v>35.1</v>
      </c>
      <c r="L1859" t="n">
        <v>6</v>
      </c>
      <c r="M1859" t="n">
        <v>8</v>
      </c>
      <c r="N1859" t="n">
        <v>10.78</v>
      </c>
      <c r="O1859" t="n">
        <v>10949.33</v>
      </c>
      <c r="P1859" t="n">
        <v>74.84</v>
      </c>
      <c r="Q1859" t="n">
        <v>197.75</v>
      </c>
      <c r="R1859" t="n">
        <v>32.69</v>
      </c>
      <c r="S1859" t="n">
        <v>25.4</v>
      </c>
      <c r="T1859" t="n">
        <v>2792.08</v>
      </c>
      <c r="U1859" t="n">
        <v>0.78</v>
      </c>
      <c r="V1859" t="n">
        <v>0.88</v>
      </c>
      <c r="W1859" t="n">
        <v>2.96</v>
      </c>
      <c r="X1859" t="n">
        <v>0.18</v>
      </c>
      <c r="Y1859" t="n">
        <v>1</v>
      </c>
      <c r="Z1859" t="n">
        <v>10</v>
      </c>
    </row>
    <row r="1860">
      <c r="A1860" t="n">
        <v>21</v>
      </c>
      <c r="B1860" t="n">
        <v>35</v>
      </c>
      <c r="C1860" t="inlineStr">
        <is>
          <t xml:space="preserve">CONCLUIDO	</t>
        </is>
      </c>
      <c r="D1860" t="n">
        <v>7.919</v>
      </c>
      <c r="E1860" t="n">
        <v>12.63</v>
      </c>
      <c r="F1860" t="n">
        <v>10.56</v>
      </c>
      <c r="G1860" t="n">
        <v>63.38</v>
      </c>
      <c r="H1860" t="n">
        <v>1.26</v>
      </c>
      <c r="I1860" t="n">
        <v>10</v>
      </c>
      <c r="J1860" t="n">
        <v>87.19</v>
      </c>
      <c r="K1860" t="n">
        <v>35.1</v>
      </c>
      <c r="L1860" t="n">
        <v>6.25</v>
      </c>
      <c r="M1860" t="n">
        <v>8</v>
      </c>
      <c r="N1860" t="n">
        <v>10.83</v>
      </c>
      <c r="O1860" t="n">
        <v>10986.82</v>
      </c>
      <c r="P1860" t="n">
        <v>74.37</v>
      </c>
      <c r="Q1860" t="n">
        <v>197.76</v>
      </c>
      <c r="R1860" t="n">
        <v>32.61</v>
      </c>
      <c r="S1860" t="n">
        <v>25.4</v>
      </c>
      <c r="T1860" t="n">
        <v>2752.42</v>
      </c>
      <c r="U1860" t="n">
        <v>0.78</v>
      </c>
      <c r="V1860" t="n">
        <v>0.88</v>
      </c>
      <c r="W1860" t="n">
        <v>2.96</v>
      </c>
      <c r="X1860" t="n">
        <v>0.17</v>
      </c>
      <c r="Y1860" t="n">
        <v>1</v>
      </c>
      <c r="Z1860" t="n">
        <v>10</v>
      </c>
    </row>
    <row r="1861">
      <c r="A1861" t="n">
        <v>22</v>
      </c>
      <c r="B1861" t="n">
        <v>35</v>
      </c>
      <c r="C1861" t="inlineStr">
        <is>
          <t xml:space="preserve">CONCLUIDO	</t>
        </is>
      </c>
      <c r="D1861" t="n">
        <v>7.9147</v>
      </c>
      <c r="E1861" t="n">
        <v>12.63</v>
      </c>
      <c r="F1861" t="n">
        <v>10.57</v>
      </c>
      <c r="G1861" t="n">
        <v>63.42</v>
      </c>
      <c r="H1861" t="n">
        <v>1.3</v>
      </c>
      <c r="I1861" t="n">
        <v>10</v>
      </c>
      <c r="J1861" t="n">
        <v>87.48999999999999</v>
      </c>
      <c r="K1861" t="n">
        <v>35.1</v>
      </c>
      <c r="L1861" t="n">
        <v>6.5</v>
      </c>
      <c r="M1861" t="n">
        <v>8</v>
      </c>
      <c r="N1861" t="n">
        <v>10.89</v>
      </c>
      <c r="O1861" t="n">
        <v>11024.33</v>
      </c>
      <c r="P1861" t="n">
        <v>73.47</v>
      </c>
      <c r="Q1861" t="n">
        <v>197.77</v>
      </c>
      <c r="R1861" t="n">
        <v>32.84</v>
      </c>
      <c r="S1861" t="n">
        <v>25.4</v>
      </c>
      <c r="T1861" t="n">
        <v>2867.03</v>
      </c>
      <c r="U1861" t="n">
        <v>0.77</v>
      </c>
      <c r="V1861" t="n">
        <v>0.88</v>
      </c>
      <c r="W1861" t="n">
        <v>2.96</v>
      </c>
      <c r="X1861" t="n">
        <v>0.18</v>
      </c>
      <c r="Y1861" t="n">
        <v>1</v>
      </c>
      <c r="Z1861" t="n">
        <v>10</v>
      </c>
    </row>
    <row r="1862">
      <c r="A1862" t="n">
        <v>23</v>
      </c>
      <c r="B1862" t="n">
        <v>35</v>
      </c>
      <c r="C1862" t="inlineStr">
        <is>
          <t xml:space="preserve">CONCLUIDO	</t>
        </is>
      </c>
      <c r="D1862" t="n">
        <v>7.9327</v>
      </c>
      <c r="E1862" t="n">
        <v>12.61</v>
      </c>
      <c r="F1862" t="n">
        <v>10.56</v>
      </c>
      <c r="G1862" t="n">
        <v>70.39</v>
      </c>
      <c r="H1862" t="n">
        <v>1.35</v>
      </c>
      <c r="I1862" t="n">
        <v>9</v>
      </c>
      <c r="J1862" t="n">
        <v>87.79000000000001</v>
      </c>
      <c r="K1862" t="n">
        <v>35.1</v>
      </c>
      <c r="L1862" t="n">
        <v>6.75</v>
      </c>
      <c r="M1862" t="n">
        <v>7</v>
      </c>
      <c r="N1862" t="n">
        <v>10.94</v>
      </c>
      <c r="O1862" t="n">
        <v>11061.87</v>
      </c>
      <c r="P1862" t="n">
        <v>73.2</v>
      </c>
      <c r="Q1862" t="n">
        <v>197.75</v>
      </c>
      <c r="R1862" t="n">
        <v>32.53</v>
      </c>
      <c r="S1862" t="n">
        <v>25.4</v>
      </c>
      <c r="T1862" t="n">
        <v>2718.11</v>
      </c>
      <c r="U1862" t="n">
        <v>0.78</v>
      </c>
      <c r="V1862" t="n">
        <v>0.88</v>
      </c>
      <c r="W1862" t="n">
        <v>2.96</v>
      </c>
      <c r="X1862" t="n">
        <v>0.17</v>
      </c>
      <c r="Y1862" t="n">
        <v>1</v>
      </c>
      <c r="Z1862" t="n">
        <v>10</v>
      </c>
    </row>
    <row r="1863">
      <c r="A1863" t="n">
        <v>24</v>
      </c>
      <c r="B1863" t="n">
        <v>35</v>
      </c>
      <c r="C1863" t="inlineStr">
        <is>
          <t xml:space="preserve">CONCLUIDO	</t>
        </is>
      </c>
      <c r="D1863" t="n">
        <v>7.9412</v>
      </c>
      <c r="E1863" t="n">
        <v>12.59</v>
      </c>
      <c r="F1863" t="n">
        <v>10.55</v>
      </c>
      <c r="G1863" t="n">
        <v>70.3</v>
      </c>
      <c r="H1863" t="n">
        <v>1.39</v>
      </c>
      <c r="I1863" t="n">
        <v>9</v>
      </c>
      <c r="J1863" t="n">
        <v>88.09999999999999</v>
      </c>
      <c r="K1863" t="n">
        <v>35.1</v>
      </c>
      <c r="L1863" t="n">
        <v>7</v>
      </c>
      <c r="M1863" t="n">
        <v>7</v>
      </c>
      <c r="N1863" t="n">
        <v>11</v>
      </c>
      <c r="O1863" t="n">
        <v>11099.43</v>
      </c>
      <c r="P1863" t="n">
        <v>72.64</v>
      </c>
      <c r="Q1863" t="n">
        <v>197.75</v>
      </c>
      <c r="R1863" t="n">
        <v>32.19</v>
      </c>
      <c r="S1863" t="n">
        <v>25.4</v>
      </c>
      <c r="T1863" t="n">
        <v>2547.76</v>
      </c>
      <c r="U1863" t="n">
        <v>0.79</v>
      </c>
      <c r="V1863" t="n">
        <v>0.88</v>
      </c>
      <c r="W1863" t="n">
        <v>2.95</v>
      </c>
      <c r="X1863" t="n">
        <v>0.16</v>
      </c>
      <c r="Y1863" t="n">
        <v>1</v>
      </c>
      <c r="Z1863" t="n">
        <v>10</v>
      </c>
    </row>
    <row r="1864">
      <c r="A1864" t="n">
        <v>25</v>
      </c>
      <c r="B1864" t="n">
        <v>35</v>
      </c>
      <c r="C1864" t="inlineStr">
        <is>
          <t xml:space="preserve">CONCLUIDO	</t>
        </is>
      </c>
      <c r="D1864" t="n">
        <v>7.9395</v>
      </c>
      <c r="E1864" t="n">
        <v>12.6</v>
      </c>
      <c r="F1864" t="n">
        <v>10.55</v>
      </c>
      <c r="G1864" t="n">
        <v>70.31999999999999</v>
      </c>
      <c r="H1864" t="n">
        <v>1.44</v>
      </c>
      <c r="I1864" t="n">
        <v>9</v>
      </c>
      <c r="J1864" t="n">
        <v>88.40000000000001</v>
      </c>
      <c r="K1864" t="n">
        <v>35.1</v>
      </c>
      <c r="L1864" t="n">
        <v>7.25</v>
      </c>
      <c r="M1864" t="n">
        <v>7</v>
      </c>
      <c r="N1864" t="n">
        <v>11.05</v>
      </c>
      <c r="O1864" t="n">
        <v>11137.01</v>
      </c>
      <c r="P1864" t="n">
        <v>72.38</v>
      </c>
      <c r="Q1864" t="n">
        <v>197.77</v>
      </c>
      <c r="R1864" t="n">
        <v>32.38</v>
      </c>
      <c r="S1864" t="n">
        <v>25.4</v>
      </c>
      <c r="T1864" t="n">
        <v>2643.46</v>
      </c>
      <c r="U1864" t="n">
        <v>0.78</v>
      </c>
      <c r="V1864" t="n">
        <v>0.88</v>
      </c>
      <c r="W1864" t="n">
        <v>2.95</v>
      </c>
      <c r="X1864" t="n">
        <v>0.16</v>
      </c>
      <c r="Y1864" t="n">
        <v>1</v>
      </c>
      <c r="Z1864" t="n">
        <v>10</v>
      </c>
    </row>
    <row r="1865">
      <c r="A1865" t="n">
        <v>26</v>
      </c>
      <c r="B1865" t="n">
        <v>35</v>
      </c>
      <c r="C1865" t="inlineStr">
        <is>
          <t xml:space="preserve">CONCLUIDO	</t>
        </is>
      </c>
      <c r="D1865" t="n">
        <v>7.9708</v>
      </c>
      <c r="E1865" t="n">
        <v>12.55</v>
      </c>
      <c r="F1865" t="n">
        <v>10.52</v>
      </c>
      <c r="G1865" t="n">
        <v>78.87</v>
      </c>
      <c r="H1865" t="n">
        <v>1.48</v>
      </c>
      <c r="I1865" t="n">
        <v>8</v>
      </c>
      <c r="J1865" t="n">
        <v>88.70999999999999</v>
      </c>
      <c r="K1865" t="n">
        <v>35.1</v>
      </c>
      <c r="L1865" t="n">
        <v>7.5</v>
      </c>
      <c r="M1865" t="n">
        <v>6</v>
      </c>
      <c r="N1865" t="n">
        <v>11.11</v>
      </c>
      <c r="O1865" t="n">
        <v>11174.61</v>
      </c>
      <c r="P1865" t="n">
        <v>71.56999999999999</v>
      </c>
      <c r="Q1865" t="n">
        <v>197.75</v>
      </c>
      <c r="R1865" t="n">
        <v>31.35</v>
      </c>
      <c r="S1865" t="n">
        <v>25.4</v>
      </c>
      <c r="T1865" t="n">
        <v>2133.5</v>
      </c>
      <c r="U1865" t="n">
        <v>0.8100000000000001</v>
      </c>
      <c r="V1865" t="n">
        <v>0.88</v>
      </c>
      <c r="W1865" t="n">
        <v>2.95</v>
      </c>
      <c r="X1865" t="n">
        <v>0.13</v>
      </c>
      <c r="Y1865" t="n">
        <v>1</v>
      </c>
      <c r="Z1865" t="n">
        <v>10</v>
      </c>
    </row>
    <row r="1866">
      <c r="A1866" t="n">
        <v>27</v>
      </c>
      <c r="B1866" t="n">
        <v>35</v>
      </c>
      <c r="C1866" t="inlineStr">
        <is>
          <t xml:space="preserve">CONCLUIDO	</t>
        </is>
      </c>
      <c r="D1866" t="n">
        <v>7.9662</v>
      </c>
      <c r="E1866" t="n">
        <v>12.55</v>
      </c>
      <c r="F1866" t="n">
        <v>10.52</v>
      </c>
      <c r="G1866" t="n">
        <v>78.92</v>
      </c>
      <c r="H1866" t="n">
        <v>1.53</v>
      </c>
      <c r="I1866" t="n">
        <v>8</v>
      </c>
      <c r="J1866" t="n">
        <v>89.01000000000001</v>
      </c>
      <c r="K1866" t="n">
        <v>35.1</v>
      </c>
      <c r="L1866" t="n">
        <v>7.75</v>
      </c>
      <c r="M1866" t="n">
        <v>6</v>
      </c>
      <c r="N1866" t="n">
        <v>11.16</v>
      </c>
      <c r="O1866" t="n">
        <v>11212.24</v>
      </c>
      <c r="P1866" t="n">
        <v>71.45</v>
      </c>
      <c r="Q1866" t="n">
        <v>197.75</v>
      </c>
      <c r="R1866" t="n">
        <v>31.56</v>
      </c>
      <c r="S1866" t="n">
        <v>25.4</v>
      </c>
      <c r="T1866" t="n">
        <v>2235.33</v>
      </c>
      <c r="U1866" t="n">
        <v>0.8</v>
      </c>
      <c r="V1866" t="n">
        <v>0.88</v>
      </c>
      <c r="W1866" t="n">
        <v>2.95</v>
      </c>
      <c r="X1866" t="n">
        <v>0.13</v>
      </c>
      <c r="Y1866" t="n">
        <v>1</v>
      </c>
      <c r="Z1866" t="n">
        <v>10</v>
      </c>
    </row>
    <row r="1867">
      <c r="A1867" t="n">
        <v>28</v>
      </c>
      <c r="B1867" t="n">
        <v>35</v>
      </c>
      <c r="C1867" t="inlineStr">
        <is>
          <t xml:space="preserve">CONCLUIDO	</t>
        </is>
      </c>
      <c r="D1867" t="n">
        <v>7.9623</v>
      </c>
      <c r="E1867" t="n">
        <v>12.56</v>
      </c>
      <c r="F1867" t="n">
        <v>10.53</v>
      </c>
      <c r="G1867" t="n">
        <v>78.97</v>
      </c>
      <c r="H1867" t="n">
        <v>1.57</v>
      </c>
      <c r="I1867" t="n">
        <v>8</v>
      </c>
      <c r="J1867" t="n">
        <v>89.31999999999999</v>
      </c>
      <c r="K1867" t="n">
        <v>35.1</v>
      </c>
      <c r="L1867" t="n">
        <v>8</v>
      </c>
      <c r="M1867" t="n">
        <v>6</v>
      </c>
      <c r="N1867" t="n">
        <v>11.22</v>
      </c>
      <c r="O1867" t="n">
        <v>11249.89</v>
      </c>
      <c r="P1867" t="n">
        <v>71</v>
      </c>
      <c r="Q1867" t="n">
        <v>197.77</v>
      </c>
      <c r="R1867" t="n">
        <v>31.7</v>
      </c>
      <c r="S1867" t="n">
        <v>25.4</v>
      </c>
      <c r="T1867" t="n">
        <v>2305.63</v>
      </c>
      <c r="U1867" t="n">
        <v>0.8</v>
      </c>
      <c r="V1867" t="n">
        <v>0.88</v>
      </c>
      <c r="W1867" t="n">
        <v>2.95</v>
      </c>
      <c r="X1867" t="n">
        <v>0.14</v>
      </c>
      <c r="Y1867" t="n">
        <v>1</v>
      </c>
      <c r="Z1867" t="n">
        <v>10</v>
      </c>
    </row>
    <row r="1868">
      <c r="A1868" t="n">
        <v>29</v>
      </c>
      <c r="B1868" t="n">
        <v>35</v>
      </c>
      <c r="C1868" t="inlineStr">
        <is>
          <t xml:space="preserve">CONCLUIDO	</t>
        </is>
      </c>
      <c r="D1868" t="n">
        <v>7.9598</v>
      </c>
      <c r="E1868" t="n">
        <v>12.56</v>
      </c>
      <c r="F1868" t="n">
        <v>10.53</v>
      </c>
      <c r="G1868" t="n">
        <v>79</v>
      </c>
      <c r="H1868" t="n">
        <v>1.62</v>
      </c>
      <c r="I1868" t="n">
        <v>8</v>
      </c>
      <c r="J1868" t="n">
        <v>89.62</v>
      </c>
      <c r="K1868" t="n">
        <v>35.1</v>
      </c>
      <c r="L1868" t="n">
        <v>8.25</v>
      </c>
      <c r="M1868" t="n">
        <v>4</v>
      </c>
      <c r="N1868" t="n">
        <v>11.27</v>
      </c>
      <c r="O1868" t="n">
        <v>11287.56</v>
      </c>
      <c r="P1868" t="n">
        <v>69.93000000000001</v>
      </c>
      <c r="Q1868" t="n">
        <v>197.78</v>
      </c>
      <c r="R1868" t="n">
        <v>31.77</v>
      </c>
      <c r="S1868" t="n">
        <v>25.4</v>
      </c>
      <c r="T1868" t="n">
        <v>2342.3</v>
      </c>
      <c r="U1868" t="n">
        <v>0.8</v>
      </c>
      <c r="V1868" t="n">
        <v>0.88</v>
      </c>
      <c r="W1868" t="n">
        <v>2.95</v>
      </c>
      <c r="X1868" t="n">
        <v>0.14</v>
      </c>
      <c r="Y1868" t="n">
        <v>1</v>
      </c>
      <c r="Z1868" t="n">
        <v>10</v>
      </c>
    </row>
    <row r="1869">
      <c r="A1869" t="n">
        <v>30</v>
      </c>
      <c r="B1869" t="n">
        <v>35</v>
      </c>
      <c r="C1869" t="inlineStr">
        <is>
          <t xml:space="preserve">CONCLUIDO	</t>
        </is>
      </c>
      <c r="D1869" t="n">
        <v>7.986</v>
      </c>
      <c r="E1869" t="n">
        <v>12.52</v>
      </c>
      <c r="F1869" t="n">
        <v>10.51</v>
      </c>
      <c r="G1869" t="n">
        <v>90.08</v>
      </c>
      <c r="H1869" t="n">
        <v>1.66</v>
      </c>
      <c r="I1869" t="n">
        <v>7</v>
      </c>
      <c r="J1869" t="n">
        <v>89.93000000000001</v>
      </c>
      <c r="K1869" t="n">
        <v>35.1</v>
      </c>
      <c r="L1869" t="n">
        <v>8.5</v>
      </c>
      <c r="M1869" t="n">
        <v>2</v>
      </c>
      <c r="N1869" t="n">
        <v>11.33</v>
      </c>
      <c r="O1869" t="n">
        <v>11325.25</v>
      </c>
      <c r="P1869" t="n">
        <v>69.88</v>
      </c>
      <c r="Q1869" t="n">
        <v>197.8</v>
      </c>
      <c r="R1869" t="n">
        <v>30.98</v>
      </c>
      <c r="S1869" t="n">
        <v>25.4</v>
      </c>
      <c r="T1869" t="n">
        <v>1948.82</v>
      </c>
      <c r="U1869" t="n">
        <v>0.82</v>
      </c>
      <c r="V1869" t="n">
        <v>0.89</v>
      </c>
      <c r="W1869" t="n">
        <v>2.95</v>
      </c>
      <c r="X1869" t="n">
        <v>0.12</v>
      </c>
      <c r="Y1869" t="n">
        <v>1</v>
      </c>
      <c r="Z1869" t="n">
        <v>10</v>
      </c>
    </row>
    <row r="1870">
      <c r="A1870" t="n">
        <v>31</v>
      </c>
      <c r="B1870" t="n">
        <v>35</v>
      </c>
      <c r="C1870" t="inlineStr">
        <is>
          <t xml:space="preserve">CONCLUIDO	</t>
        </is>
      </c>
      <c r="D1870" t="n">
        <v>7.9789</v>
      </c>
      <c r="E1870" t="n">
        <v>12.53</v>
      </c>
      <c r="F1870" t="n">
        <v>10.52</v>
      </c>
      <c r="G1870" t="n">
        <v>90.18000000000001</v>
      </c>
      <c r="H1870" t="n">
        <v>1.7</v>
      </c>
      <c r="I1870" t="n">
        <v>7</v>
      </c>
      <c r="J1870" t="n">
        <v>90.23999999999999</v>
      </c>
      <c r="K1870" t="n">
        <v>35.1</v>
      </c>
      <c r="L1870" t="n">
        <v>8.75</v>
      </c>
      <c r="M1870" t="n">
        <v>1</v>
      </c>
      <c r="N1870" t="n">
        <v>11.38</v>
      </c>
      <c r="O1870" t="n">
        <v>11362.97</v>
      </c>
      <c r="P1870" t="n">
        <v>70.11</v>
      </c>
      <c r="Q1870" t="n">
        <v>197.83</v>
      </c>
      <c r="R1870" t="n">
        <v>31.28</v>
      </c>
      <c r="S1870" t="n">
        <v>25.4</v>
      </c>
      <c r="T1870" t="n">
        <v>2100.57</v>
      </c>
      <c r="U1870" t="n">
        <v>0.8100000000000001</v>
      </c>
      <c r="V1870" t="n">
        <v>0.88</v>
      </c>
      <c r="W1870" t="n">
        <v>2.96</v>
      </c>
      <c r="X1870" t="n">
        <v>0.13</v>
      </c>
      <c r="Y1870" t="n">
        <v>1</v>
      </c>
      <c r="Z1870" t="n">
        <v>10</v>
      </c>
    </row>
    <row r="1871">
      <c r="A1871" t="n">
        <v>32</v>
      </c>
      <c r="B1871" t="n">
        <v>35</v>
      </c>
      <c r="C1871" t="inlineStr">
        <is>
          <t xml:space="preserve">CONCLUIDO	</t>
        </is>
      </c>
      <c r="D1871" t="n">
        <v>7.978</v>
      </c>
      <c r="E1871" t="n">
        <v>12.53</v>
      </c>
      <c r="F1871" t="n">
        <v>10.52</v>
      </c>
      <c r="G1871" t="n">
        <v>90.19</v>
      </c>
      <c r="H1871" t="n">
        <v>1.75</v>
      </c>
      <c r="I1871" t="n">
        <v>7</v>
      </c>
      <c r="J1871" t="n">
        <v>90.54000000000001</v>
      </c>
      <c r="K1871" t="n">
        <v>35.1</v>
      </c>
      <c r="L1871" t="n">
        <v>9</v>
      </c>
      <c r="M1871" t="n">
        <v>1</v>
      </c>
      <c r="N1871" t="n">
        <v>11.44</v>
      </c>
      <c r="O1871" t="n">
        <v>11400.71</v>
      </c>
      <c r="P1871" t="n">
        <v>70.27</v>
      </c>
      <c r="Q1871" t="n">
        <v>197.78</v>
      </c>
      <c r="R1871" t="n">
        <v>31.3</v>
      </c>
      <c r="S1871" t="n">
        <v>25.4</v>
      </c>
      <c r="T1871" t="n">
        <v>2110.34</v>
      </c>
      <c r="U1871" t="n">
        <v>0.8100000000000001</v>
      </c>
      <c r="V1871" t="n">
        <v>0.88</v>
      </c>
      <c r="W1871" t="n">
        <v>2.96</v>
      </c>
      <c r="X1871" t="n">
        <v>0.13</v>
      </c>
      <c r="Y1871" t="n">
        <v>1</v>
      </c>
      <c r="Z1871" t="n">
        <v>10</v>
      </c>
    </row>
    <row r="1872">
      <c r="A1872" t="n">
        <v>33</v>
      </c>
      <c r="B1872" t="n">
        <v>35</v>
      </c>
      <c r="C1872" t="inlineStr">
        <is>
          <t xml:space="preserve">CONCLUIDO	</t>
        </is>
      </c>
      <c r="D1872" t="n">
        <v>7.9798</v>
      </c>
      <c r="E1872" t="n">
        <v>12.53</v>
      </c>
      <c r="F1872" t="n">
        <v>10.52</v>
      </c>
      <c r="G1872" t="n">
        <v>90.16</v>
      </c>
      <c r="H1872" t="n">
        <v>1.79</v>
      </c>
      <c r="I1872" t="n">
        <v>7</v>
      </c>
      <c r="J1872" t="n">
        <v>90.84999999999999</v>
      </c>
      <c r="K1872" t="n">
        <v>35.1</v>
      </c>
      <c r="L1872" t="n">
        <v>9.25</v>
      </c>
      <c r="M1872" t="n">
        <v>0</v>
      </c>
      <c r="N1872" t="n">
        <v>11.5</v>
      </c>
      <c r="O1872" t="n">
        <v>11438.48</v>
      </c>
      <c r="P1872" t="n">
        <v>70.38</v>
      </c>
      <c r="Q1872" t="n">
        <v>197.76</v>
      </c>
      <c r="R1872" t="n">
        <v>31.16</v>
      </c>
      <c r="S1872" t="n">
        <v>25.4</v>
      </c>
      <c r="T1872" t="n">
        <v>2041.92</v>
      </c>
      <c r="U1872" t="n">
        <v>0.82</v>
      </c>
      <c r="V1872" t="n">
        <v>0.88</v>
      </c>
      <c r="W1872" t="n">
        <v>2.96</v>
      </c>
      <c r="X1872" t="n">
        <v>0.13</v>
      </c>
      <c r="Y1872" t="n">
        <v>1</v>
      </c>
      <c r="Z1872" t="n">
        <v>10</v>
      </c>
    </row>
    <row r="1873">
      <c r="A1873" t="n">
        <v>0</v>
      </c>
      <c r="B1873" t="n">
        <v>50</v>
      </c>
      <c r="C1873" t="inlineStr">
        <is>
          <t xml:space="preserve">CONCLUIDO	</t>
        </is>
      </c>
      <c r="D1873" t="n">
        <v>6.2516</v>
      </c>
      <c r="E1873" t="n">
        <v>16</v>
      </c>
      <c r="F1873" t="n">
        <v>12.09</v>
      </c>
      <c r="G1873" t="n">
        <v>8.640000000000001</v>
      </c>
      <c r="H1873" t="n">
        <v>0.16</v>
      </c>
      <c r="I1873" t="n">
        <v>84</v>
      </c>
      <c r="J1873" t="n">
        <v>107.41</v>
      </c>
      <c r="K1873" t="n">
        <v>41.65</v>
      </c>
      <c r="L1873" t="n">
        <v>1</v>
      </c>
      <c r="M1873" t="n">
        <v>82</v>
      </c>
      <c r="N1873" t="n">
        <v>14.77</v>
      </c>
      <c r="O1873" t="n">
        <v>13481.73</v>
      </c>
      <c r="P1873" t="n">
        <v>115.57</v>
      </c>
      <c r="Q1873" t="n">
        <v>198.07</v>
      </c>
      <c r="R1873" t="n">
        <v>79.93000000000001</v>
      </c>
      <c r="S1873" t="n">
        <v>25.4</v>
      </c>
      <c r="T1873" t="n">
        <v>26040.08</v>
      </c>
      <c r="U1873" t="n">
        <v>0.32</v>
      </c>
      <c r="V1873" t="n">
        <v>0.77</v>
      </c>
      <c r="W1873" t="n">
        <v>3.08</v>
      </c>
      <c r="X1873" t="n">
        <v>1.7</v>
      </c>
      <c r="Y1873" t="n">
        <v>1</v>
      </c>
      <c r="Z1873" t="n">
        <v>10</v>
      </c>
    </row>
    <row r="1874">
      <c r="A1874" t="n">
        <v>1</v>
      </c>
      <c r="B1874" t="n">
        <v>50</v>
      </c>
      <c r="C1874" t="inlineStr">
        <is>
          <t xml:space="preserve">CONCLUIDO	</t>
        </is>
      </c>
      <c r="D1874" t="n">
        <v>6.5829</v>
      </c>
      <c r="E1874" t="n">
        <v>15.19</v>
      </c>
      <c r="F1874" t="n">
        <v>11.71</v>
      </c>
      <c r="G1874" t="n">
        <v>10.81</v>
      </c>
      <c r="H1874" t="n">
        <v>0.2</v>
      </c>
      <c r="I1874" t="n">
        <v>65</v>
      </c>
      <c r="J1874" t="n">
        <v>107.73</v>
      </c>
      <c r="K1874" t="n">
        <v>41.65</v>
      </c>
      <c r="L1874" t="n">
        <v>1.25</v>
      </c>
      <c r="M1874" t="n">
        <v>63</v>
      </c>
      <c r="N1874" t="n">
        <v>14.83</v>
      </c>
      <c r="O1874" t="n">
        <v>13520.81</v>
      </c>
      <c r="P1874" t="n">
        <v>111.65</v>
      </c>
      <c r="Q1874" t="n">
        <v>197.91</v>
      </c>
      <c r="R1874" t="n">
        <v>68.45</v>
      </c>
      <c r="S1874" t="n">
        <v>25.4</v>
      </c>
      <c r="T1874" t="n">
        <v>20398.09</v>
      </c>
      <c r="U1874" t="n">
        <v>0.37</v>
      </c>
      <c r="V1874" t="n">
        <v>0.79</v>
      </c>
      <c r="W1874" t="n">
        <v>3.05</v>
      </c>
      <c r="X1874" t="n">
        <v>1.32</v>
      </c>
      <c r="Y1874" t="n">
        <v>1</v>
      </c>
      <c r="Z1874" t="n">
        <v>10</v>
      </c>
    </row>
    <row r="1875">
      <c r="A1875" t="n">
        <v>2</v>
      </c>
      <c r="B1875" t="n">
        <v>50</v>
      </c>
      <c r="C1875" t="inlineStr">
        <is>
          <t xml:space="preserve">CONCLUIDO	</t>
        </is>
      </c>
      <c r="D1875" t="n">
        <v>6.7881</v>
      </c>
      <c r="E1875" t="n">
        <v>14.73</v>
      </c>
      <c r="F1875" t="n">
        <v>11.5</v>
      </c>
      <c r="G1875" t="n">
        <v>12.77</v>
      </c>
      <c r="H1875" t="n">
        <v>0.24</v>
      </c>
      <c r="I1875" t="n">
        <v>54</v>
      </c>
      <c r="J1875" t="n">
        <v>108.05</v>
      </c>
      <c r="K1875" t="n">
        <v>41.65</v>
      </c>
      <c r="L1875" t="n">
        <v>1.5</v>
      </c>
      <c r="M1875" t="n">
        <v>52</v>
      </c>
      <c r="N1875" t="n">
        <v>14.9</v>
      </c>
      <c r="O1875" t="n">
        <v>13559.91</v>
      </c>
      <c r="P1875" t="n">
        <v>109.35</v>
      </c>
      <c r="Q1875" t="n">
        <v>197.88</v>
      </c>
      <c r="R1875" t="n">
        <v>61.44</v>
      </c>
      <c r="S1875" t="n">
        <v>25.4</v>
      </c>
      <c r="T1875" t="n">
        <v>16943.6</v>
      </c>
      <c r="U1875" t="n">
        <v>0.41</v>
      </c>
      <c r="V1875" t="n">
        <v>0.8100000000000001</v>
      </c>
      <c r="W1875" t="n">
        <v>3.04</v>
      </c>
      <c r="X1875" t="n">
        <v>1.1</v>
      </c>
      <c r="Y1875" t="n">
        <v>1</v>
      </c>
      <c r="Z1875" t="n">
        <v>10</v>
      </c>
    </row>
    <row r="1876">
      <c r="A1876" t="n">
        <v>3</v>
      </c>
      <c r="B1876" t="n">
        <v>50</v>
      </c>
      <c r="C1876" t="inlineStr">
        <is>
          <t xml:space="preserve">CONCLUIDO	</t>
        </is>
      </c>
      <c r="D1876" t="n">
        <v>6.9889</v>
      </c>
      <c r="E1876" t="n">
        <v>14.31</v>
      </c>
      <c r="F1876" t="n">
        <v>11.27</v>
      </c>
      <c r="G1876" t="n">
        <v>15.03</v>
      </c>
      <c r="H1876" t="n">
        <v>0.28</v>
      </c>
      <c r="I1876" t="n">
        <v>45</v>
      </c>
      <c r="J1876" t="n">
        <v>108.37</v>
      </c>
      <c r="K1876" t="n">
        <v>41.65</v>
      </c>
      <c r="L1876" t="n">
        <v>1.75</v>
      </c>
      <c r="M1876" t="n">
        <v>43</v>
      </c>
      <c r="N1876" t="n">
        <v>14.97</v>
      </c>
      <c r="O1876" t="n">
        <v>13599.17</v>
      </c>
      <c r="P1876" t="n">
        <v>106.95</v>
      </c>
      <c r="Q1876" t="n">
        <v>197.82</v>
      </c>
      <c r="R1876" t="n">
        <v>54.69</v>
      </c>
      <c r="S1876" t="n">
        <v>25.4</v>
      </c>
      <c r="T1876" t="n">
        <v>13616.96</v>
      </c>
      <c r="U1876" t="n">
        <v>0.46</v>
      </c>
      <c r="V1876" t="n">
        <v>0.83</v>
      </c>
      <c r="W1876" t="n">
        <v>3.01</v>
      </c>
      <c r="X1876" t="n">
        <v>0.88</v>
      </c>
      <c r="Y1876" t="n">
        <v>1</v>
      </c>
      <c r="Z1876" t="n">
        <v>10</v>
      </c>
    </row>
    <row r="1877">
      <c r="A1877" t="n">
        <v>4</v>
      </c>
      <c r="B1877" t="n">
        <v>50</v>
      </c>
      <c r="C1877" t="inlineStr">
        <is>
          <t xml:space="preserve">CONCLUIDO	</t>
        </is>
      </c>
      <c r="D1877" t="n">
        <v>7.1134</v>
      </c>
      <c r="E1877" t="n">
        <v>14.06</v>
      </c>
      <c r="F1877" t="n">
        <v>11.16</v>
      </c>
      <c r="G1877" t="n">
        <v>17.16</v>
      </c>
      <c r="H1877" t="n">
        <v>0.32</v>
      </c>
      <c r="I1877" t="n">
        <v>39</v>
      </c>
      <c r="J1877" t="n">
        <v>108.68</v>
      </c>
      <c r="K1877" t="n">
        <v>41.65</v>
      </c>
      <c r="L1877" t="n">
        <v>2</v>
      </c>
      <c r="M1877" t="n">
        <v>37</v>
      </c>
      <c r="N1877" t="n">
        <v>15.03</v>
      </c>
      <c r="O1877" t="n">
        <v>13638.32</v>
      </c>
      <c r="P1877" t="n">
        <v>105.6</v>
      </c>
      <c r="Q1877" t="n">
        <v>197.85</v>
      </c>
      <c r="R1877" t="n">
        <v>51.14</v>
      </c>
      <c r="S1877" t="n">
        <v>25.4</v>
      </c>
      <c r="T1877" t="n">
        <v>11868.92</v>
      </c>
      <c r="U1877" t="n">
        <v>0.5</v>
      </c>
      <c r="V1877" t="n">
        <v>0.83</v>
      </c>
      <c r="W1877" t="n">
        <v>3</v>
      </c>
      <c r="X1877" t="n">
        <v>0.76</v>
      </c>
      <c r="Y1877" t="n">
        <v>1</v>
      </c>
      <c r="Z1877" t="n">
        <v>10</v>
      </c>
    </row>
    <row r="1878">
      <c r="A1878" t="n">
        <v>5</v>
      </c>
      <c r="B1878" t="n">
        <v>50</v>
      </c>
      <c r="C1878" t="inlineStr">
        <is>
          <t xml:space="preserve">CONCLUIDO	</t>
        </is>
      </c>
      <c r="D1878" t="n">
        <v>7.2</v>
      </c>
      <c r="E1878" t="n">
        <v>13.89</v>
      </c>
      <c r="F1878" t="n">
        <v>11.07</v>
      </c>
      <c r="G1878" t="n">
        <v>18.99</v>
      </c>
      <c r="H1878" t="n">
        <v>0.36</v>
      </c>
      <c r="I1878" t="n">
        <v>35</v>
      </c>
      <c r="J1878" t="n">
        <v>109</v>
      </c>
      <c r="K1878" t="n">
        <v>41.65</v>
      </c>
      <c r="L1878" t="n">
        <v>2.25</v>
      </c>
      <c r="M1878" t="n">
        <v>33</v>
      </c>
      <c r="N1878" t="n">
        <v>15.1</v>
      </c>
      <c r="O1878" t="n">
        <v>13677.51</v>
      </c>
      <c r="P1878" t="n">
        <v>104.5</v>
      </c>
      <c r="Q1878" t="n">
        <v>197.79</v>
      </c>
      <c r="R1878" t="n">
        <v>48.64</v>
      </c>
      <c r="S1878" t="n">
        <v>25.4</v>
      </c>
      <c r="T1878" t="n">
        <v>10642.5</v>
      </c>
      <c r="U1878" t="n">
        <v>0.52</v>
      </c>
      <c r="V1878" t="n">
        <v>0.84</v>
      </c>
      <c r="W1878" t="n">
        <v>3</v>
      </c>
      <c r="X1878" t="n">
        <v>0.68</v>
      </c>
      <c r="Y1878" t="n">
        <v>1</v>
      </c>
      <c r="Z1878" t="n">
        <v>10</v>
      </c>
    </row>
    <row r="1879">
      <c r="A1879" t="n">
        <v>6</v>
      </c>
      <c r="B1879" t="n">
        <v>50</v>
      </c>
      <c r="C1879" t="inlineStr">
        <is>
          <t xml:space="preserve">CONCLUIDO	</t>
        </is>
      </c>
      <c r="D1879" t="n">
        <v>7.3045</v>
      </c>
      <c r="E1879" t="n">
        <v>13.69</v>
      </c>
      <c r="F1879" t="n">
        <v>10.97</v>
      </c>
      <c r="G1879" t="n">
        <v>21.22</v>
      </c>
      <c r="H1879" t="n">
        <v>0.4</v>
      </c>
      <c r="I1879" t="n">
        <v>31</v>
      </c>
      <c r="J1879" t="n">
        <v>109.32</v>
      </c>
      <c r="K1879" t="n">
        <v>41.65</v>
      </c>
      <c r="L1879" t="n">
        <v>2.5</v>
      </c>
      <c r="M1879" t="n">
        <v>29</v>
      </c>
      <c r="N1879" t="n">
        <v>15.17</v>
      </c>
      <c r="O1879" t="n">
        <v>13716.72</v>
      </c>
      <c r="P1879" t="n">
        <v>103.22</v>
      </c>
      <c r="Q1879" t="n">
        <v>197.86</v>
      </c>
      <c r="R1879" t="n">
        <v>45.37</v>
      </c>
      <c r="S1879" t="n">
        <v>25.4</v>
      </c>
      <c r="T1879" t="n">
        <v>9025.049999999999</v>
      </c>
      <c r="U1879" t="n">
        <v>0.5600000000000001</v>
      </c>
      <c r="V1879" t="n">
        <v>0.85</v>
      </c>
      <c r="W1879" t="n">
        <v>2.98</v>
      </c>
      <c r="X1879" t="n">
        <v>0.57</v>
      </c>
      <c r="Y1879" t="n">
        <v>1</v>
      </c>
      <c r="Z1879" t="n">
        <v>10</v>
      </c>
    </row>
    <row r="1880">
      <c r="A1880" t="n">
        <v>7</v>
      </c>
      <c r="B1880" t="n">
        <v>50</v>
      </c>
      <c r="C1880" t="inlineStr">
        <is>
          <t xml:space="preserve">CONCLUIDO	</t>
        </is>
      </c>
      <c r="D1880" t="n">
        <v>7.36</v>
      </c>
      <c r="E1880" t="n">
        <v>13.59</v>
      </c>
      <c r="F1880" t="n">
        <v>10.93</v>
      </c>
      <c r="G1880" t="n">
        <v>23.42</v>
      </c>
      <c r="H1880" t="n">
        <v>0.44</v>
      </c>
      <c r="I1880" t="n">
        <v>28</v>
      </c>
      <c r="J1880" t="n">
        <v>109.64</v>
      </c>
      <c r="K1880" t="n">
        <v>41.65</v>
      </c>
      <c r="L1880" t="n">
        <v>2.75</v>
      </c>
      <c r="M1880" t="n">
        <v>26</v>
      </c>
      <c r="N1880" t="n">
        <v>15.24</v>
      </c>
      <c r="O1880" t="n">
        <v>13755.95</v>
      </c>
      <c r="P1880" t="n">
        <v>102.62</v>
      </c>
      <c r="Q1880" t="n">
        <v>197.83</v>
      </c>
      <c r="R1880" t="n">
        <v>44.33</v>
      </c>
      <c r="S1880" t="n">
        <v>25.4</v>
      </c>
      <c r="T1880" t="n">
        <v>8523.24</v>
      </c>
      <c r="U1880" t="n">
        <v>0.57</v>
      </c>
      <c r="V1880" t="n">
        <v>0.85</v>
      </c>
      <c r="W1880" t="n">
        <v>2.98</v>
      </c>
      <c r="X1880" t="n">
        <v>0.54</v>
      </c>
      <c r="Y1880" t="n">
        <v>1</v>
      </c>
      <c r="Z1880" t="n">
        <v>10</v>
      </c>
    </row>
    <row r="1881">
      <c r="A1881" t="n">
        <v>8</v>
      </c>
      <c r="B1881" t="n">
        <v>50</v>
      </c>
      <c r="C1881" t="inlineStr">
        <is>
          <t xml:space="preserve">CONCLUIDO	</t>
        </is>
      </c>
      <c r="D1881" t="n">
        <v>7.3986</v>
      </c>
      <c r="E1881" t="n">
        <v>13.52</v>
      </c>
      <c r="F1881" t="n">
        <v>10.9</v>
      </c>
      <c r="G1881" t="n">
        <v>25.16</v>
      </c>
      <c r="H1881" t="n">
        <v>0.48</v>
      </c>
      <c r="I1881" t="n">
        <v>26</v>
      </c>
      <c r="J1881" t="n">
        <v>109.96</v>
      </c>
      <c r="K1881" t="n">
        <v>41.65</v>
      </c>
      <c r="L1881" t="n">
        <v>3</v>
      </c>
      <c r="M1881" t="n">
        <v>24</v>
      </c>
      <c r="N1881" t="n">
        <v>15.31</v>
      </c>
      <c r="O1881" t="n">
        <v>13795.21</v>
      </c>
      <c r="P1881" t="n">
        <v>101.96</v>
      </c>
      <c r="Q1881" t="n">
        <v>197.89</v>
      </c>
      <c r="R1881" t="n">
        <v>43.1</v>
      </c>
      <c r="S1881" t="n">
        <v>25.4</v>
      </c>
      <c r="T1881" t="n">
        <v>7915.07</v>
      </c>
      <c r="U1881" t="n">
        <v>0.59</v>
      </c>
      <c r="V1881" t="n">
        <v>0.85</v>
      </c>
      <c r="W1881" t="n">
        <v>2.98</v>
      </c>
      <c r="X1881" t="n">
        <v>0.51</v>
      </c>
      <c r="Y1881" t="n">
        <v>1</v>
      </c>
      <c r="Z1881" t="n">
        <v>10</v>
      </c>
    </row>
    <row r="1882">
      <c r="A1882" t="n">
        <v>9</v>
      </c>
      <c r="B1882" t="n">
        <v>50</v>
      </c>
      <c r="C1882" t="inlineStr">
        <is>
          <t xml:space="preserve">CONCLUIDO	</t>
        </is>
      </c>
      <c r="D1882" t="n">
        <v>7.4462</v>
      </c>
      <c r="E1882" t="n">
        <v>13.43</v>
      </c>
      <c r="F1882" t="n">
        <v>10.86</v>
      </c>
      <c r="G1882" t="n">
        <v>27.15</v>
      </c>
      <c r="H1882" t="n">
        <v>0.52</v>
      </c>
      <c r="I1882" t="n">
        <v>24</v>
      </c>
      <c r="J1882" t="n">
        <v>110.27</v>
      </c>
      <c r="K1882" t="n">
        <v>41.65</v>
      </c>
      <c r="L1882" t="n">
        <v>3.25</v>
      </c>
      <c r="M1882" t="n">
        <v>22</v>
      </c>
      <c r="N1882" t="n">
        <v>15.37</v>
      </c>
      <c r="O1882" t="n">
        <v>13834.5</v>
      </c>
      <c r="P1882" t="n">
        <v>101.42</v>
      </c>
      <c r="Q1882" t="n">
        <v>197.84</v>
      </c>
      <c r="R1882" t="n">
        <v>42.15</v>
      </c>
      <c r="S1882" t="n">
        <v>25.4</v>
      </c>
      <c r="T1882" t="n">
        <v>7453.42</v>
      </c>
      <c r="U1882" t="n">
        <v>0.6</v>
      </c>
      <c r="V1882" t="n">
        <v>0.86</v>
      </c>
      <c r="W1882" t="n">
        <v>2.97</v>
      </c>
      <c r="X1882" t="n">
        <v>0.47</v>
      </c>
      <c r="Y1882" t="n">
        <v>1</v>
      </c>
      <c r="Z1882" t="n">
        <v>10</v>
      </c>
    </row>
    <row r="1883">
      <c r="A1883" t="n">
        <v>10</v>
      </c>
      <c r="B1883" t="n">
        <v>50</v>
      </c>
      <c r="C1883" t="inlineStr">
        <is>
          <t xml:space="preserve">CONCLUIDO	</t>
        </is>
      </c>
      <c r="D1883" t="n">
        <v>7.5002</v>
      </c>
      <c r="E1883" t="n">
        <v>13.33</v>
      </c>
      <c r="F1883" t="n">
        <v>10.81</v>
      </c>
      <c r="G1883" t="n">
        <v>29.48</v>
      </c>
      <c r="H1883" t="n">
        <v>0.5600000000000001</v>
      </c>
      <c r="I1883" t="n">
        <v>22</v>
      </c>
      <c r="J1883" t="n">
        <v>110.59</v>
      </c>
      <c r="K1883" t="n">
        <v>41.65</v>
      </c>
      <c r="L1883" t="n">
        <v>3.5</v>
      </c>
      <c r="M1883" t="n">
        <v>20</v>
      </c>
      <c r="N1883" t="n">
        <v>15.44</v>
      </c>
      <c r="O1883" t="n">
        <v>13873.81</v>
      </c>
      <c r="P1883" t="n">
        <v>100.64</v>
      </c>
      <c r="Q1883" t="n">
        <v>197.81</v>
      </c>
      <c r="R1883" t="n">
        <v>40.2</v>
      </c>
      <c r="S1883" t="n">
        <v>25.4</v>
      </c>
      <c r="T1883" t="n">
        <v>6484.83</v>
      </c>
      <c r="U1883" t="n">
        <v>0.63</v>
      </c>
      <c r="V1883" t="n">
        <v>0.86</v>
      </c>
      <c r="W1883" t="n">
        <v>2.98</v>
      </c>
      <c r="X1883" t="n">
        <v>0.42</v>
      </c>
      <c r="Y1883" t="n">
        <v>1</v>
      </c>
      <c r="Z1883" t="n">
        <v>10</v>
      </c>
    </row>
    <row r="1884">
      <c r="A1884" t="n">
        <v>11</v>
      </c>
      <c r="B1884" t="n">
        <v>50</v>
      </c>
      <c r="C1884" t="inlineStr">
        <is>
          <t xml:space="preserve">CONCLUIDO	</t>
        </is>
      </c>
      <c r="D1884" t="n">
        <v>7.5238</v>
      </c>
      <c r="E1884" t="n">
        <v>13.29</v>
      </c>
      <c r="F1884" t="n">
        <v>10.79</v>
      </c>
      <c r="G1884" t="n">
        <v>30.82</v>
      </c>
      <c r="H1884" t="n">
        <v>0.6</v>
      </c>
      <c r="I1884" t="n">
        <v>21</v>
      </c>
      <c r="J1884" t="n">
        <v>110.91</v>
      </c>
      <c r="K1884" t="n">
        <v>41.65</v>
      </c>
      <c r="L1884" t="n">
        <v>3.75</v>
      </c>
      <c r="M1884" t="n">
        <v>19</v>
      </c>
      <c r="N1884" t="n">
        <v>15.51</v>
      </c>
      <c r="O1884" t="n">
        <v>13913.15</v>
      </c>
      <c r="P1884" t="n">
        <v>100.04</v>
      </c>
      <c r="Q1884" t="n">
        <v>197.78</v>
      </c>
      <c r="R1884" t="n">
        <v>39.82</v>
      </c>
      <c r="S1884" t="n">
        <v>25.4</v>
      </c>
      <c r="T1884" t="n">
        <v>6303.05</v>
      </c>
      <c r="U1884" t="n">
        <v>0.64</v>
      </c>
      <c r="V1884" t="n">
        <v>0.86</v>
      </c>
      <c r="W1884" t="n">
        <v>2.97</v>
      </c>
      <c r="X1884" t="n">
        <v>0.4</v>
      </c>
      <c r="Y1884" t="n">
        <v>1</v>
      </c>
      <c r="Z1884" t="n">
        <v>10</v>
      </c>
    </row>
    <row r="1885">
      <c r="A1885" t="n">
        <v>12</v>
      </c>
      <c r="B1885" t="n">
        <v>50</v>
      </c>
      <c r="C1885" t="inlineStr">
        <is>
          <t xml:space="preserve">CONCLUIDO	</t>
        </is>
      </c>
      <c r="D1885" t="n">
        <v>7.5724</v>
      </c>
      <c r="E1885" t="n">
        <v>13.21</v>
      </c>
      <c r="F1885" t="n">
        <v>10.75</v>
      </c>
      <c r="G1885" t="n">
        <v>33.94</v>
      </c>
      <c r="H1885" t="n">
        <v>0.63</v>
      </c>
      <c r="I1885" t="n">
        <v>19</v>
      </c>
      <c r="J1885" t="n">
        <v>111.23</v>
      </c>
      <c r="K1885" t="n">
        <v>41.65</v>
      </c>
      <c r="L1885" t="n">
        <v>4</v>
      </c>
      <c r="M1885" t="n">
        <v>17</v>
      </c>
      <c r="N1885" t="n">
        <v>15.58</v>
      </c>
      <c r="O1885" t="n">
        <v>13952.52</v>
      </c>
      <c r="P1885" t="n">
        <v>99.56</v>
      </c>
      <c r="Q1885" t="n">
        <v>197.78</v>
      </c>
      <c r="R1885" t="n">
        <v>38.51</v>
      </c>
      <c r="S1885" t="n">
        <v>25.4</v>
      </c>
      <c r="T1885" t="n">
        <v>5655.29</v>
      </c>
      <c r="U1885" t="n">
        <v>0.66</v>
      </c>
      <c r="V1885" t="n">
        <v>0.87</v>
      </c>
      <c r="W1885" t="n">
        <v>2.97</v>
      </c>
      <c r="X1885" t="n">
        <v>0.36</v>
      </c>
      <c r="Y1885" t="n">
        <v>1</v>
      </c>
      <c r="Z1885" t="n">
        <v>10</v>
      </c>
    </row>
    <row r="1886">
      <c r="A1886" t="n">
        <v>13</v>
      </c>
      <c r="B1886" t="n">
        <v>50</v>
      </c>
      <c r="C1886" t="inlineStr">
        <is>
          <t xml:space="preserve">CONCLUIDO	</t>
        </is>
      </c>
      <c r="D1886" t="n">
        <v>7.5957</v>
      </c>
      <c r="E1886" t="n">
        <v>13.17</v>
      </c>
      <c r="F1886" t="n">
        <v>10.73</v>
      </c>
      <c r="G1886" t="n">
        <v>35.76</v>
      </c>
      <c r="H1886" t="n">
        <v>0.67</v>
      </c>
      <c r="I1886" t="n">
        <v>18</v>
      </c>
      <c r="J1886" t="n">
        <v>111.55</v>
      </c>
      <c r="K1886" t="n">
        <v>41.65</v>
      </c>
      <c r="L1886" t="n">
        <v>4.25</v>
      </c>
      <c r="M1886" t="n">
        <v>16</v>
      </c>
      <c r="N1886" t="n">
        <v>15.65</v>
      </c>
      <c r="O1886" t="n">
        <v>13991.91</v>
      </c>
      <c r="P1886" t="n">
        <v>99.12</v>
      </c>
      <c r="Q1886" t="n">
        <v>197.76</v>
      </c>
      <c r="R1886" t="n">
        <v>37.8</v>
      </c>
      <c r="S1886" t="n">
        <v>25.4</v>
      </c>
      <c r="T1886" t="n">
        <v>5306.59</v>
      </c>
      <c r="U1886" t="n">
        <v>0.67</v>
      </c>
      <c r="V1886" t="n">
        <v>0.87</v>
      </c>
      <c r="W1886" t="n">
        <v>2.97</v>
      </c>
      <c r="X1886" t="n">
        <v>0.34</v>
      </c>
      <c r="Y1886" t="n">
        <v>1</v>
      </c>
      <c r="Z1886" t="n">
        <v>10</v>
      </c>
    </row>
    <row r="1887">
      <c r="A1887" t="n">
        <v>14</v>
      </c>
      <c r="B1887" t="n">
        <v>50</v>
      </c>
      <c r="C1887" t="inlineStr">
        <is>
          <t xml:space="preserve">CONCLUIDO	</t>
        </is>
      </c>
      <c r="D1887" t="n">
        <v>7.6087</v>
      </c>
      <c r="E1887" t="n">
        <v>13.14</v>
      </c>
      <c r="F1887" t="n">
        <v>10.73</v>
      </c>
      <c r="G1887" t="n">
        <v>37.87</v>
      </c>
      <c r="H1887" t="n">
        <v>0.71</v>
      </c>
      <c r="I1887" t="n">
        <v>17</v>
      </c>
      <c r="J1887" t="n">
        <v>111.87</v>
      </c>
      <c r="K1887" t="n">
        <v>41.65</v>
      </c>
      <c r="L1887" t="n">
        <v>4.5</v>
      </c>
      <c r="M1887" t="n">
        <v>15</v>
      </c>
      <c r="N1887" t="n">
        <v>15.72</v>
      </c>
      <c r="O1887" t="n">
        <v>14031.33</v>
      </c>
      <c r="P1887" t="n">
        <v>98.69</v>
      </c>
      <c r="Q1887" t="n">
        <v>197.79</v>
      </c>
      <c r="R1887" t="n">
        <v>37.94</v>
      </c>
      <c r="S1887" t="n">
        <v>25.4</v>
      </c>
      <c r="T1887" t="n">
        <v>5381.41</v>
      </c>
      <c r="U1887" t="n">
        <v>0.67</v>
      </c>
      <c r="V1887" t="n">
        <v>0.87</v>
      </c>
      <c r="W1887" t="n">
        <v>2.97</v>
      </c>
      <c r="X1887" t="n">
        <v>0.34</v>
      </c>
      <c r="Y1887" t="n">
        <v>1</v>
      </c>
      <c r="Z1887" t="n">
        <v>10</v>
      </c>
    </row>
    <row r="1888">
      <c r="A1888" t="n">
        <v>15</v>
      </c>
      <c r="B1888" t="n">
        <v>50</v>
      </c>
      <c r="C1888" t="inlineStr">
        <is>
          <t xml:space="preserve">CONCLUIDO	</t>
        </is>
      </c>
      <c r="D1888" t="n">
        <v>7.6522</v>
      </c>
      <c r="E1888" t="n">
        <v>13.07</v>
      </c>
      <c r="F1888" t="n">
        <v>10.68</v>
      </c>
      <c r="G1888" t="n">
        <v>40.04</v>
      </c>
      <c r="H1888" t="n">
        <v>0.75</v>
      </c>
      <c r="I1888" t="n">
        <v>16</v>
      </c>
      <c r="J1888" t="n">
        <v>112.19</v>
      </c>
      <c r="K1888" t="n">
        <v>41.65</v>
      </c>
      <c r="L1888" t="n">
        <v>4.75</v>
      </c>
      <c r="M1888" t="n">
        <v>14</v>
      </c>
      <c r="N1888" t="n">
        <v>15.79</v>
      </c>
      <c r="O1888" t="n">
        <v>14070.77</v>
      </c>
      <c r="P1888" t="n">
        <v>97.93000000000001</v>
      </c>
      <c r="Q1888" t="n">
        <v>197.77</v>
      </c>
      <c r="R1888" t="n">
        <v>36.37</v>
      </c>
      <c r="S1888" t="n">
        <v>25.4</v>
      </c>
      <c r="T1888" t="n">
        <v>4599.2</v>
      </c>
      <c r="U1888" t="n">
        <v>0.7</v>
      </c>
      <c r="V1888" t="n">
        <v>0.87</v>
      </c>
      <c r="W1888" t="n">
        <v>2.96</v>
      </c>
      <c r="X1888" t="n">
        <v>0.29</v>
      </c>
      <c r="Y1888" t="n">
        <v>1</v>
      </c>
      <c r="Z1888" t="n">
        <v>10</v>
      </c>
    </row>
    <row r="1889">
      <c r="A1889" t="n">
        <v>16</v>
      </c>
      <c r="B1889" t="n">
        <v>50</v>
      </c>
      <c r="C1889" t="inlineStr">
        <is>
          <t xml:space="preserve">CONCLUIDO	</t>
        </is>
      </c>
      <c r="D1889" t="n">
        <v>7.6695</v>
      </c>
      <c r="E1889" t="n">
        <v>13.04</v>
      </c>
      <c r="F1889" t="n">
        <v>10.67</v>
      </c>
      <c r="G1889" t="n">
        <v>42.68</v>
      </c>
      <c r="H1889" t="n">
        <v>0.78</v>
      </c>
      <c r="I1889" t="n">
        <v>15</v>
      </c>
      <c r="J1889" t="n">
        <v>112.51</v>
      </c>
      <c r="K1889" t="n">
        <v>41.65</v>
      </c>
      <c r="L1889" t="n">
        <v>5</v>
      </c>
      <c r="M1889" t="n">
        <v>13</v>
      </c>
      <c r="N1889" t="n">
        <v>15.86</v>
      </c>
      <c r="O1889" t="n">
        <v>14110.24</v>
      </c>
      <c r="P1889" t="n">
        <v>97.73</v>
      </c>
      <c r="Q1889" t="n">
        <v>197.81</v>
      </c>
      <c r="R1889" t="n">
        <v>36.03</v>
      </c>
      <c r="S1889" t="n">
        <v>25.4</v>
      </c>
      <c r="T1889" t="n">
        <v>4435.75</v>
      </c>
      <c r="U1889" t="n">
        <v>0.7</v>
      </c>
      <c r="V1889" t="n">
        <v>0.87</v>
      </c>
      <c r="W1889" t="n">
        <v>2.96</v>
      </c>
      <c r="X1889" t="n">
        <v>0.28</v>
      </c>
      <c r="Y1889" t="n">
        <v>1</v>
      </c>
      <c r="Z1889" t="n">
        <v>10</v>
      </c>
    </row>
    <row r="1890">
      <c r="A1890" t="n">
        <v>17</v>
      </c>
      <c r="B1890" t="n">
        <v>50</v>
      </c>
      <c r="C1890" t="inlineStr">
        <is>
          <t xml:space="preserve">CONCLUIDO	</t>
        </is>
      </c>
      <c r="D1890" t="n">
        <v>7.6697</v>
      </c>
      <c r="E1890" t="n">
        <v>13.04</v>
      </c>
      <c r="F1890" t="n">
        <v>10.67</v>
      </c>
      <c r="G1890" t="n">
        <v>42.68</v>
      </c>
      <c r="H1890" t="n">
        <v>0.82</v>
      </c>
      <c r="I1890" t="n">
        <v>15</v>
      </c>
      <c r="J1890" t="n">
        <v>112.83</v>
      </c>
      <c r="K1890" t="n">
        <v>41.65</v>
      </c>
      <c r="L1890" t="n">
        <v>5.25</v>
      </c>
      <c r="M1890" t="n">
        <v>13</v>
      </c>
      <c r="N1890" t="n">
        <v>15.93</v>
      </c>
      <c r="O1890" t="n">
        <v>14149.74</v>
      </c>
      <c r="P1890" t="n">
        <v>97.36</v>
      </c>
      <c r="Q1890" t="n">
        <v>197.81</v>
      </c>
      <c r="R1890" t="n">
        <v>35.96</v>
      </c>
      <c r="S1890" t="n">
        <v>25.4</v>
      </c>
      <c r="T1890" t="n">
        <v>4401.04</v>
      </c>
      <c r="U1890" t="n">
        <v>0.71</v>
      </c>
      <c r="V1890" t="n">
        <v>0.87</v>
      </c>
      <c r="W1890" t="n">
        <v>2.97</v>
      </c>
      <c r="X1890" t="n">
        <v>0.28</v>
      </c>
      <c r="Y1890" t="n">
        <v>1</v>
      </c>
      <c r="Z1890" t="n">
        <v>10</v>
      </c>
    </row>
    <row r="1891">
      <c r="A1891" t="n">
        <v>18</v>
      </c>
      <c r="B1891" t="n">
        <v>50</v>
      </c>
      <c r="C1891" t="inlineStr">
        <is>
          <t xml:space="preserve">CONCLUIDO	</t>
        </is>
      </c>
      <c r="D1891" t="n">
        <v>7.6977</v>
      </c>
      <c r="E1891" t="n">
        <v>12.99</v>
      </c>
      <c r="F1891" t="n">
        <v>10.64</v>
      </c>
      <c r="G1891" t="n">
        <v>45.62</v>
      </c>
      <c r="H1891" t="n">
        <v>0.86</v>
      </c>
      <c r="I1891" t="n">
        <v>14</v>
      </c>
      <c r="J1891" t="n">
        <v>113.15</v>
      </c>
      <c r="K1891" t="n">
        <v>41.65</v>
      </c>
      <c r="L1891" t="n">
        <v>5.5</v>
      </c>
      <c r="M1891" t="n">
        <v>12</v>
      </c>
      <c r="N1891" t="n">
        <v>16</v>
      </c>
      <c r="O1891" t="n">
        <v>14189.26</v>
      </c>
      <c r="P1891" t="n">
        <v>96.94</v>
      </c>
      <c r="Q1891" t="n">
        <v>197.75</v>
      </c>
      <c r="R1891" t="n">
        <v>35.31</v>
      </c>
      <c r="S1891" t="n">
        <v>25.4</v>
      </c>
      <c r="T1891" t="n">
        <v>4083.25</v>
      </c>
      <c r="U1891" t="n">
        <v>0.72</v>
      </c>
      <c r="V1891" t="n">
        <v>0.87</v>
      </c>
      <c r="W1891" t="n">
        <v>2.96</v>
      </c>
      <c r="X1891" t="n">
        <v>0.25</v>
      </c>
      <c r="Y1891" t="n">
        <v>1</v>
      </c>
      <c r="Z1891" t="n">
        <v>10</v>
      </c>
    </row>
    <row r="1892">
      <c r="A1892" t="n">
        <v>19</v>
      </c>
      <c r="B1892" t="n">
        <v>50</v>
      </c>
      <c r="C1892" t="inlineStr">
        <is>
          <t xml:space="preserve">CONCLUIDO	</t>
        </is>
      </c>
      <c r="D1892" t="n">
        <v>7.7131</v>
      </c>
      <c r="E1892" t="n">
        <v>12.96</v>
      </c>
      <c r="F1892" t="n">
        <v>10.64</v>
      </c>
      <c r="G1892" t="n">
        <v>49.11</v>
      </c>
      <c r="H1892" t="n">
        <v>0.89</v>
      </c>
      <c r="I1892" t="n">
        <v>13</v>
      </c>
      <c r="J1892" t="n">
        <v>113.47</v>
      </c>
      <c r="K1892" t="n">
        <v>41.65</v>
      </c>
      <c r="L1892" t="n">
        <v>5.75</v>
      </c>
      <c r="M1892" t="n">
        <v>11</v>
      </c>
      <c r="N1892" t="n">
        <v>16.07</v>
      </c>
      <c r="O1892" t="n">
        <v>14228.81</v>
      </c>
      <c r="P1892" t="n">
        <v>96.39</v>
      </c>
      <c r="Q1892" t="n">
        <v>197.78</v>
      </c>
      <c r="R1892" t="n">
        <v>35.2</v>
      </c>
      <c r="S1892" t="n">
        <v>25.4</v>
      </c>
      <c r="T1892" t="n">
        <v>4030.82</v>
      </c>
      <c r="U1892" t="n">
        <v>0.72</v>
      </c>
      <c r="V1892" t="n">
        <v>0.87</v>
      </c>
      <c r="W1892" t="n">
        <v>2.96</v>
      </c>
      <c r="X1892" t="n">
        <v>0.25</v>
      </c>
      <c r="Y1892" t="n">
        <v>1</v>
      </c>
      <c r="Z1892" t="n">
        <v>10</v>
      </c>
    </row>
    <row r="1893">
      <c r="A1893" t="n">
        <v>20</v>
      </c>
      <c r="B1893" t="n">
        <v>50</v>
      </c>
      <c r="C1893" t="inlineStr">
        <is>
          <t xml:space="preserve">CONCLUIDO	</t>
        </is>
      </c>
      <c r="D1893" t="n">
        <v>7.7227</v>
      </c>
      <c r="E1893" t="n">
        <v>12.95</v>
      </c>
      <c r="F1893" t="n">
        <v>10.62</v>
      </c>
      <c r="G1893" t="n">
        <v>49.03</v>
      </c>
      <c r="H1893" t="n">
        <v>0.93</v>
      </c>
      <c r="I1893" t="n">
        <v>13</v>
      </c>
      <c r="J1893" t="n">
        <v>113.79</v>
      </c>
      <c r="K1893" t="n">
        <v>41.65</v>
      </c>
      <c r="L1893" t="n">
        <v>6</v>
      </c>
      <c r="M1893" t="n">
        <v>11</v>
      </c>
      <c r="N1893" t="n">
        <v>16.14</v>
      </c>
      <c r="O1893" t="n">
        <v>14268.39</v>
      </c>
      <c r="P1893" t="n">
        <v>96.33</v>
      </c>
      <c r="Q1893" t="n">
        <v>197.78</v>
      </c>
      <c r="R1893" t="n">
        <v>34.67</v>
      </c>
      <c r="S1893" t="n">
        <v>25.4</v>
      </c>
      <c r="T1893" t="n">
        <v>3765.22</v>
      </c>
      <c r="U1893" t="n">
        <v>0.73</v>
      </c>
      <c r="V1893" t="n">
        <v>0.88</v>
      </c>
      <c r="W1893" t="n">
        <v>2.96</v>
      </c>
      <c r="X1893" t="n">
        <v>0.23</v>
      </c>
      <c r="Y1893" t="n">
        <v>1</v>
      </c>
      <c r="Z1893" t="n">
        <v>10</v>
      </c>
    </row>
    <row r="1894">
      <c r="A1894" t="n">
        <v>21</v>
      </c>
      <c r="B1894" t="n">
        <v>50</v>
      </c>
      <c r="C1894" t="inlineStr">
        <is>
          <t xml:space="preserve">CONCLUIDO	</t>
        </is>
      </c>
      <c r="D1894" t="n">
        <v>7.7399</v>
      </c>
      <c r="E1894" t="n">
        <v>12.92</v>
      </c>
      <c r="F1894" t="n">
        <v>10.62</v>
      </c>
      <c r="G1894" t="n">
        <v>53.09</v>
      </c>
      <c r="H1894" t="n">
        <v>0.97</v>
      </c>
      <c r="I1894" t="n">
        <v>12</v>
      </c>
      <c r="J1894" t="n">
        <v>114.11</v>
      </c>
      <c r="K1894" t="n">
        <v>41.65</v>
      </c>
      <c r="L1894" t="n">
        <v>6.25</v>
      </c>
      <c r="M1894" t="n">
        <v>10</v>
      </c>
      <c r="N1894" t="n">
        <v>16.21</v>
      </c>
      <c r="O1894" t="n">
        <v>14307.99</v>
      </c>
      <c r="P1894" t="n">
        <v>95.7</v>
      </c>
      <c r="Q1894" t="n">
        <v>197.79</v>
      </c>
      <c r="R1894" t="n">
        <v>34.46</v>
      </c>
      <c r="S1894" t="n">
        <v>25.4</v>
      </c>
      <c r="T1894" t="n">
        <v>3664.13</v>
      </c>
      <c r="U1894" t="n">
        <v>0.74</v>
      </c>
      <c r="V1894" t="n">
        <v>0.88</v>
      </c>
      <c r="W1894" t="n">
        <v>2.96</v>
      </c>
      <c r="X1894" t="n">
        <v>0.23</v>
      </c>
      <c r="Y1894" t="n">
        <v>1</v>
      </c>
      <c r="Z1894" t="n">
        <v>10</v>
      </c>
    </row>
    <row r="1895">
      <c r="A1895" t="n">
        <v>22</v>
      </c>
      <c r="B1895" t="n">
        <v>50</v>
      </c>
      <c r="C1895" t="inlineStr">
        <is>
          <t xml:space="preserve">CONCLUIDO	</t>
        </is>
      </c>
      <c r="D1895" t="n">
        <v>7.7429</v>
      </c>
      <c r="E1895" t="n">
        <v>12.92</v>
      </c>
      <c r="F1895" t="n">
        <v>10.61</v>
      </c>
      <c r="G1895" t="n">
        <v>53.06</v>
      </c>
      <c r="H1895" t="n">
        <v>1</v>
      </c>
      <c r="I1895" t="n">
        <v>12</v>
      </c>
      <c r="J1895" t="n">
        <v>114.44</v>
      </c>
      <c r="K1895" t="n">
        <v>41.65</v>
      </c>
      <c r="L1895" t="n">
        <v>6.5</v>
      </c>
      <c r="M1895" t="n">
        <v>10</v>
      </c>
      <c r="N1895" t="n">
        <v>16.29</v>
      </c>
      <c r="O1895" t="n">
        <v>14347.62</v>
      </c>
      <c r="P1895" t="n">
        <v>95.45</v>
      </c>
      <c r="Q1895" t="n">
        <v>197.75</v>
      </c>
      <c r="R1895" t="n">
        <v>34.36</v>
      </c>
      <c r="S1895" t="n">
        <v>25.4</v>
      </c>
      <c r="T1895" t="n">
        <v>3613.87</v>
      </c>
      <c r="U1895" t="n">
        <v>0.74</v>
      </c>
      <c r="V1895" t="n">
        <v>0.88</v>
      </c>
      <c r="W1895" t="n">
        <v>2.96</v>
      </c>
      <c r="X1895" t="n">
        <v>0.22</v>
      </c>
      <c r="Y1895" t="n">
        <v>1</v>
      </c>
      <c r="Z1895" t="n">
        <v>10</v>
      </c>
    </row>
    <row r="1896">
      <c r="A1896" t="n">
        <v>23</v>
      </c>
      <c r="B1896" t="n">
        <v>50</v>
      </c>
      <c r="C1896" t="inlineStr">
        <is>
          <t xml:space="preserve">CONCLUIDO	</t>
        </is>
      </c>
      <c r="D1896" t="n">
        <v>7.7403</v>
      </c>
      <c r="E1896" t="n">
        <v>12.92</v>
      </c>
      <c r="F1896" t="n">
        <v>10.62</v>
      </c>
      <c r="G1896" t="n">
        <v>53.08</v>
      </c>
      <c r="H1896" t="n">
        <v>1.04</v>
      </c>
      <c r="I1896" t="n">
        <v>12</v>
      </c>
      <c r="J1896" t="n">
        <v>114.76</v>
      </c>
      <c r="K1896" t="n">
        <v>41.65</v>
      </c>
      <c r="L1896" t="n">
        <v>6.75</v>
      </c>
      <c r="M1896" t="n">
        <v>10</v>
      </c>
      <c r="N1896" t="n">
        <v>16.36</v>
      </c>
      <c r="O1896" t="n">
        <v>14387.27</v>
      </c>
      <c r="P1896" t="n">
        <v>94.88</v>
      </c>
      <c r="Q1896" t="n">
        <v>197.79</v>
      </c>
      <c r="R1896" t="n">
        <v>34.37</v>
      </c>
      <c r="S1896" t="n">
        <v>25.4</v>
      </c>
      <c r="T1896" t="n">
        <v>3621.23</v>
      </c>
      <c r="U1896" t="n">
        <v>0.74</v>
      </c>
      <c r="V1896" t="n">
        <v>0.88</v>
      </c>
      <c r="W1896" t="n">
        <v>2.96</v>
      </c>
      <c r="X1896" t="n">
        <v>0.23</v>
      </c>
      <c r="Y1896" t="n">
        <v>1</v>
      </c>
      <c r="Z1896" t="n">
        <v>10</v>
      </c>
    </row>
    <row r="1897">
      <c r="A1897" t="n">
        <v>24</v>
      </c>
      <c r="B1897" t="n">
        <v>50</v>
      </c>
      <c r="C1897" t="inlineStr">
        <is>
          <t xml:space="preserve">CONCLUIDO	</t>
        </is>
      </c>
      <c r="D1897" t="n">
        <v>7.7725</v>
      </c>
      <c r="E1897" t="n">
        <v>12.87</v>
      </c>
      <c r="F1897" t="n">
        <v>10.59</v>
      </c>
      <c r="G1897" t="n">
        <v>57.74</v>
      </c>
      <c r="H1897" t="n">
        <v>1.07</v>
      </c>
      <c r="I1897" t="n">
        <v>11</v>
      </c>
      <c r="J1897" t="n">
        <v>115.08</v>
      </c>
      <c r="K1897" t="n">
        <v>41.65</v>
      </c>
      <c r="L1897" t="n">
        <v>7</v>
      </c>
      <c r="M1897" t="n">
        <v>9</v>
      </c>
      <c r="N1897" t="n">
        <v>16.43</v>
      </c>
      <c r="O1897" t="n">
        <v>14426.96</v>
      </c>
      <c r="P1897" t="n">
        <v>94.43000000000001</v>
      </c>
      <c r="Q1897" t="n">
        <v>197.77</v>
      </c>
      <c r="R1897" t="n">
        <v>33.46</v>
      </c>
      <c r="S1897" t="n">
        <v>25.4</v>
      </c>
      <c r="T1897" t="n">
        <v>3170.58</v>
      </c>
      <c r="U1897" t="n">
        <v>0.76</v>
      </c>
      <c r="V1897" t="n">
        <v>0.88</v>
      </c>
      <c r="W1897" t="n">
        <v>2.96</v>
      </c>
      <c r="X1897" t="n">
        <v>0.19</v>
      </c>
      <c r="Y1897" t="n">
        <v>1</v>
      </c>
      <c r="Z1897" t="n">
        <v>10</v>
      </c>
    </row>
    <row r="1898">
      <c r="A1898" t="n">
        <v>25</v>
      </c>
      <c r="B1898" t="n">
        <v>50</v>
      </c>
      <c r="C1898" t="inlineStr">
        <is>
          <t xml:space="preserve">CONCLUIDO	</t>
        </is>
      </c>
      <c r="D1898" t="n">
        <v>7.7656</v>
      </c>
      <c r="E1898" t="n">
        <v>12.88</v>
      </c>
      <c r="F1898" t="n">
        <v>10.6</v>
      </c>
      <c r="G1898" t="n">
        <v>57.8</v>
      </c>
      <c r="H1898" t="n">
        <v>1.11</v>
      </c>
      <c r="I1898" t="n">
        <v>11</v>
      </c>
      <c r="J1898" t="n">
        <v>115.4</v>
      </c>
      <c r="K1898" t="n">
        <v>41.65</v>
      </c>
      <c r="L1898" t="n">
        <v>7.25</v>
      </c>
      <c r="M1898" t="n">
        <v>9</v>
      </c>
      <c r="N1898" t="n">
        <v>16.5</v>
      </c>
      <c r="O1898" t="n">
        <v>14466.67</v>
      </c>
      <c r="P1898" t="n">
        <v>94.63</v>
      </c>
      <c r="Q1898" t="n">
        <v>197.85</v>
      </c>
      <c r="R1898" t="n">
        <v>33.75</v>
      </c>
      <c r="S1898" t="n">
        <v>25.4</v>
      </c>
      <c r="T1898" t="n">
        <v>3317.09</v>
      </c>
      <c r="U1898" t="n">
        <v>0.75</v>
      </c>
      <c r="V1898" t="n">
        <v>0.88</v>
      </c>
      <c r="W1898" t="n">
        <v>2.96</v>
      </c>
      <c r="X1898" t="n">
        <v>0.21</v>
      </c>
      <c r="Y1898" t="n">
        <v>1</v>
      </c>
      <c r="Z1898" t="n">
        <v>10</v>
      </c>
    </row>
    <row r="1899">
      <c r="A1899" t="n">
        <v>26</v>
      </c>
      <c r="B1899" t="n">
        <v>50</v>
      </c>
      <c r="C1899" t="inlineStr">
        <is>
          <t xml:space="preserve">CONCLUIDO	</t>
        </is>
      </c>
      <c r="D1899" t="n">
        <v>7.7979</v>
      </c>
      <c r="E1899" t="n">
        <v>12.82</v>
      </c>
      <c r="F1899" t="n">
        <v>10.57</v>
      </c>
      <c r="G1899" t="n">
        <v>63.39</v>
      </c>
      <c r="H1899" t="n">
        <v>1.14</v>
      </c>
      <c r="I1899" t="n">
        <v>10</v>
      </c>
      <c r="J1899" t="n">
        <v>115.72</v>
      </c>
      <c r="K1899" t="n">
        <v>41.65</v>
      </c>
      <c r="L1899" t="n">
        <v>7.5</v>
      </c>
      <c r="M1899" t="n">
        <v>8</v>
      </c>
      <c r="N1899" t="n">
        <v>16.57</v>
      </c>
      <c r="O1899" t="n">
        <v>14506.4</v>
      </c>
      <c r="P1899" t="n">
        <v>93.81999999999999</v>
      </c>
      <c r="Q1899" t="n">
        <v>197.76</v>
      </c>
      <c r="R1899" t="n">
        <v>32.82</v>
      </c>
      <c r="S1899" t="n">
        <v>25.4</v>
      </c>
      <c r="T1899" t="n">
        <v>2855.74</v>
      </c>
      <c r="U1899" t="n">
        <v>0.77</v>
      </c>
      <c r="V1899" t="n">
        <v>0.88</v>
      </c>
      <c r="W1899" t="n">
        <v>2.95</v>
      </c>
      <c r="X1899" t="n">
        <v>0.17</v>
      </c>
      <c r="Y1899" t="n">
        <v>1</v>
      </c>
      <c r="Z1899" t="n">
        <v>10</v>
      </c>
    </row>
    <row r="1900">
      <c r="A1900" t="n">
        <v>27</v>
      </c>
      <c r="B1900" t="n">
        <v>50</v>
      </c>
      <c r="C1900" t="inlineStr">
        <is>
          <t xml:space="preserve">CONCLUIDO	</t>
        </is>
      </c>
      <c r="D1900" t="n">
        <v>7.8008</v>
      </c>
      <c r="E1900" t="n">
        <v>12.82</v>
      </c>
      <c r="F1900" t="n">
        <v>10.56</v>
      </c>
      <c r="G1900" t="n">
        <v>63.37</v>
      </c>
      <c r="H1900" t="n">
        <v>1.18</v>
      </c>
      <c r="I1900" t="n">
        <v>10</v>
      </c>
      <c r="J1900" t="n">
        <v>116.05</v>
      </c>
      <c r="K1900" t="n">
        <v>41.65</v>
      </c>
      <c r="L1900" t="n">
        <v>7.75</v>
      </c>
      <c r="M1900" t="n">
        <v>8</v>
      </c>
      <c r="N1900" t="n">
        <v>16.65</v>
      </c>
      <c r="O1900" t="n">
        <v>14546.17</v>
      </c>
      <c r="P1900" t="n">
        <v>93.66</v>
      </c>
      <c r="Q1900" t="n">
        <v>197.76</v>
      </c>
      <c r="R1900" t="n">
        <v>32.52</v>
      </c>
      <c r="S1900" t="n">
        <v>25.4</v>
      </c>
      <c r="T1900" t="n">
        <v>2703.76</v>
      </c>
      <c r="U1900" t="n">
        <v>0.78</v>
      </c>
      <c r="V1900" t="n">
        <v>0.88</v>
      </c>
      <c r="W1900" t="n">
        <v>2.96</v>
      </c>
      <c r="X1900" t="n">
        <v>0.17</v>
      </c>
      <c r="Y1900" t="n">
        <v>1</v>
      </c>
      <c r="Z1900" t="n">
        <v>10</v>
      </c>
    </row>
    <row r="1901">
      <c r="A1901" t="n">
        <v>28</v>
      </c>
      <c r="B1901" t="n">
        <v>50</v>
      </c>
      <c r="C1901" t="inlineStr">
        <is>
          <t xml:space="preserve">CONCLUIDO	</t>
        </is>
      </c>
      <c r="D1901" t="n">
        <v>7.7973</v>
      </c>
      <c r="E1901" t="n">
        <v>12.82</v>
      </c>
      <c r="F1901" t="n">
        <v>10.57</v>
      </c>
      <c r="G1901" t="n">
        <v>63.4</v>
      </c>
      <c r="H1901" t="n">
        <v>1.21</v>
      </c>
      <c r="I1901" t="n">
        <v>10</v>
      </c>
      <c r="J1901" t="n">
        <v>116.37</v>
      </c>
      <c r="K1901" t="n">
        <v>41.65</v>
      </c>
      <c r="L1901" t="n">
        <v>8</v>
      </c>
      <c r="M1901" t="n">
        <v>8</v>
      </c>
      <c r="N1901" t="n">
        <v>16.72</v>
      </c>
      <c r="O1901" t="n">
        <v>14585.96</v>
      </c>
      <c r="P1901" t="n">
        <v>93.40000000000001</v>
      </c>
      <c r="Q1901" t="n">
        <v>197.76</v>
      </c>
      <c r="R1901" t="n">
        <v>32.82</v>
      </c>
      <c r="S1901" t="n">
        <v>25.4</v>
      </c>
      <c r="T1901" t="n">
        <v>2856.34</v>
      </c>
      <c r="U1901" t="n">
        <v>0.77</v>
      </c>
      <c r="V1901" t="n">
        <v>0.88</v>
      </c>
      <c r="W1901" t="n">
        <v>2.96</v>
      </c>
      <c r="X1901" t="n">
        <v>0.18</v>
      </c>
      <c r="Y1901" t="n">
        <v>1</v>
      </c>
      <c r="Z1901" t="n">
        <v>10</v>
      </c>
    </row>
    <row r="1902">
      <c r="A1902" t="n">
        <v>29</v>
      </c>
      <c r="B1902" t="n">
        <v>50</v>
      </c>
      <c r="C1902" t="inlineStr">
        <is>
          <t xml:space="preserve">CONCLUIDO	</t>
        </is>
      </c>
      <c r="D1902" t="n">
        <v>7.8268</v>
      </c>
      <c r="E1902" t="n">
        <v>12.78</v>
      </c>
      <c r="F1902" t="n">
        <v>10.54</v>
      </c>
      <c r="G1902" t="n">
        <v>70.27</v>
      </c>
      <c r="H1902" t="n">
        <v>1.25</v>
      </c>
      <c r="I1902" t="n">
        <v>9</v>
      </c>
      <c r="J1902" t="n">
        <v>116.69</v>
      </c>
      <c r="K1902" t="n">
        <v>41.65</v>
      </c>
      <c r="L1902" t="n">
        <v>8.25</v>
      </c>
      <c r="M1902" t="n">
        <v>7</v>
      </c>
      <c r="N1902" t="n">
        <v>16.79</v>
      </c>
      <c r="O1902" t="n">
        <v>14625.77</v>
      </c>
      <c r="P1902" t="n">
        <v>92.16</v>
      </c>
      <c r="Q1902" t="n">
        <v>197.75</v>
      </c>
      <c r="R1902" t="n">
        <v>32.03</v>
      </c>
      <c r="S1902" t="n">
        <v>25.4</v>
      </c>
      <c r="T1902" t="n">
        <v>2467.15</v>
      </c>
      <c r="U1902" t="n">
        <v>0.79</v>
      </c>
      <c r="V1902" t="n">
        <v>0.88</v>
      </c>
      <c r="W1902" t="n">
        <v>2.95</v>
      </c>
      <c r="X1902" t="n">
        <v>0.15</v>
      </c>
      <c r="Y1902" t="n">
        <v>1</v>
      </c>
      <c r="Z1902" t="n">
        <v>10</v>
      </c>
    </row>
    <row r="1903">
      <c r="A1903" t="n">
        <v>30</v>
      </c>
      <c r="B1903" t="n">
        <v>50</v>
      </c>
      <c r="C1903" t="inlineStr">
        <is>
          <t xml:space="preserve">CONCLUIDO	</t>
        </is>
      </c>
      <c r="D1903" t="n">
        <v>7.8176</v>
      </c>
      <c r="E1903" t="n">
        <v>12.79</v>
      </c>
      <c r="F1903" t="n">
        <v>10.56</v>
      </c>
      <c r="G1903" t="n">
        <v>70.37</v>
      </c>
      <c r="H1903" t="n">
        <v>1.28</v>
      </c>
      <c r="I1903" t="n">
        <v>9</v>
      </c>
      <c r="J1903" t="n">
        <v>117.01</v>
      </c>
      <c r="K1903" t="n">
        <v>41.65</v>
      </c>
      <c r="L1903" t="n">
        <v>8.5</v>
      </c>
      <c r="M1903" t="n">
        <v>7</v>
      </c>
      <c r="N1903" t="n">
        <v>16.86</v>
      </c>
      <c r="O1903" t="n">
        <v>14665.62</v>
      </c>
      <c r="P1903" t="n">
        <v>92.42</v>
      </c>
      <c r="Q1903" t="n">
        <v>197.79</v>
      </c>
      <c r="R1903" t="n">
        <v>32.53</v>
      </c>
      <c r="S1903" t="n">
        <v>25.4</v>
      </c>
      <c r="T1903" t="n">
        <v>2717.98</v>
      </c>
      <c r="U1903" t="n">
        <v>0.78</v>
      </c>
      <c r="V1903" t="n">
        <v>0.88</v>
      </c>
      <c r="W1903" t="n">
        <v>2.95</v>
      </c>
      <c r="X1903" t="n">
        <v>0.16</v>
      </c>
      <c r="Y1903" t="n">
        <v>1</v>
      </c>
      <c r="Z1903" t="n">
        <v>10</v>
      </c>
    </row>
    <row r="1904">
      <c r="A1904" t="n">
        <v>31</v>
      </c>
      <c r="B1904" t="n">
        <v>50</v>
      </c>
      <c r="C1904" t="inlineStr">
        <is>
          <t xml:space="preserve">CONCLUIDO	</t>
        </is>
      </c>
      <c r="D1904" t="n">
        <v>7.8193</v>
      </c>
      <c r="E1904" t="n">
        <v>12.79</v>
      </c>
      <c r="F1904" t="n">
        <v>10.55</v>
      </c>
      <c r="G1904" t="n">
        <v>70.34999999999999</v>
      </c>
      <c r="H1904" t="n">
        <v>1.32</v>
      </c>
      <c r="I1904" t="n">
        <v>9</v>
      </c>
      <c r="J1904" t="n">
        <v>117.34</v>
      </c>
      <c r="K1904" t="n">
        <v>41.65</v>
      </c>
      <c r="L1904" t="n">
        <v>8.75</v>
      </c>
      <c r="M1904" t="n">
        <v>7</v>
      </c>
      <c r="N1904" t="n">
        <v>16.94</v>
      </c>
      <c r="O1904" t="n">
        <v>14705.49</v>
      </c>
      <c r="P1904" t="n">
        <v>92.29000000000001</v>
      </c>
      <c r="Q1904" t="n">
        <v>197.79</v>
      </c>
      <c r="R1904" t="n">
        <v>32.47</v>
      </c>
      <c r="S1904" t="n">
        <v>25.4</v>
      </c>
      <c r="T1904" t="n">
        <v>2684.99</v>
      </c>
      <c r="U1904" t="n">
        <v>0.78</v>
      </c>
      <c r="V1904" t="n">
        <v>0.88</v>
      </c>
      <c r="W1904" t="n">
        <v>2.95</v>
      </c>
      <c r="X1904" t="n">
        <v>0.16</v>
      </c>
      <c r="Y1904" t="n">
        <v>1</v>
      </c>
      <c r="Z1904" t="n">
        <v>10</v>
      </c>
    </row>
    <row r="1905">
      <c r="A1905" t="n">
        <v>32</v>
      </c>
      <c r="B1905" t="n">
        <v>50</v>
      </c>
      <c r="C1905" t="inlineStr">
        <is>
          <t xml:space="preserve">CONCLUIDO	</t>
        </is>
      </c>
      <c r="D1905" t="n">
        <v>7.821</v>
      </c>
      <c r="E1905" t="n">
        <v>12.79</v>
      </c>
      <c r="F1905" t="n">
        <v>10.55</v>
      </c>
      <c r="G1905" t="n">
        <v>70.33</v>
      </c>
      <c r="H1905" t="n">
        <v>1.35</v>
      </c>
      <c r="I1905" t="n">
        <v>9</v>
      </c>
      <c r="J1905" t="n">
        <v>117.66</v>
      </c>
      <c r="K1905" t="n">
        <v>41.65</v>
      </c>
      <c r="L1905" t="n">
        <v>9</v>
      </c>
      <c r="M1905" t="n">
        <v>7</v>
      </c>
      <c r="N1905" t="n">
        <v>17.01</v>
      </c>
      <c r="O1905" t="n">
        <v>14745.39</v>
      </c>
      <c r="P1905" t="n">
        <v>91.84</v>
      </c>
      <c r="Q1905" t="n">
        <v>197.76</v>
      </c>
      <c r="R1905" t="n">
        <v>32.41</v>
      </c>
      <c r="S1905" t="n">
        <v>25.4</v>
      </c>
      <c r="T1905" t="n">
        <v>2655.09</v>
      </c>
      <c r="U1905" t="n">
        <v>0.78</v>
      </c>
      <c r="V1905" t="n">
        <v>0.88</v>
      </c>
      <c r="W1905" t="n">
        <v>2.95</v>
      </c>
      <c r="X1905" t="n">
        <v>0.16</v>
      </c>
      <c r="Y1905" t="n">
        <v>1</v>
      </c>
      <c r="Z1905" t="n">
        <v>10</v>
      </c>
    </row>
    <row r="1906">
      <c r="A1906" t="n">
        <v>33</v>
      </c>
      <c r="B1906" t="n">
        <v>50</v>
      </c>
      <c r="C1906" t="inlineStr">
        <is>
          <t xml:space="preserve">CONCLUIDO	</t>
        </is>
      </c>
      <c r="D1906" t="n">
        <v>7.823</v>
      </c>
      <c r="E1906" t="n">
        <v>12.78</v>
      </c>
      <c r="F1906" t="n">
        <v>10.55</v>
      </c>
      <c r="G1906" t="n">
        <v>70.31</v>
      </c>
      <c r="H1906" t="n">
        <v>1.38</v>
      </c>
      <c r="I1906" t="n">
        <v>9</v>
      </c>
      <c r="J1906" t="n">
        <v>117.98</v>
      </c>
      <c r="K1906" t="n">
        <v>41.65</v>
      </c>
      <c r="L1906" t="n">
        <v>9.25</v>
      </c>
      <c r="M1906" t="n">
        <v>7</v>
      </c>
      <c r="N1906" t="n">
        <v>17.08</v>
      </c>
      <c r="O1906" t="n">
        <v>14785.31</v>
      </c>
      <c r="P1906" t="n">
        <v>91.40000000000001</v>
      </c>
      <c r="Q1906" t="n">
        <v>197.79</v>
      </c>
      <c r="R1906" t="n">
        <v>32.24</v>
      </c>
      <c r="S1906" t="n">
        <v>25.4</v>
      </c>
      <c r="T1906" t="n">
        <v>2570.66</v>
      </c>
      <c r="U1906" t="n">
        <v>0.79</v>
      </c>
      <c r="V1906" t="n">
        <v>0.88</v>
      </c>
      <c r="W1906" t="n">
        <v>2.95</v>
      </c>
      <c r="X1906" t="n">
        <v>0.16</v>
      </c>
      <c r="Y1906" t="n">
        <v>1</v>
      </c>
      <c r="Z1906" t="n">
        <v>10</v>
      </c>
    </row>
    <row r="1907">
      <c r="A1907" t="n">
        <v>34</v>
      </c>
      <c r="B1907" t="n">
        <v>50</v>
      </c>
      <c r="C1907" t="inlineStr">
        <is>
          <t xml:space="preserve">CONCLUIDO	</t>
        </is>
      </c>
      <c r="D1907" t="n">
        <v>7.852</v>
      </c>
      <c r="E1907" t="n">
        <v>12.74</v>
      </c>
      <c r="F1907" t="n">
        <v>10.52</v>
      </c>
      <c r="G1907" t="n">
        <v>78.91</v>
      </c>
      <c r="H1907" t="n">
        <v>1.42</v>
      </c>
      <c r="I1907" t="n">
        <v>8</v>
      </c>
      <c r="J1907" t="n">
        <v>118.31</v>
      </c>
      <c r="K1907" t="n">
        <v>41.65</v>
      </c>
      <c r="L1907" t="n">
        <v>9.5</v>
      </c>
      <c r="M1907" t="n">
        <v>6</v>
      </c>
      <c r="N1907" t="n">
        <v>17.16</v>
      </c>
      <c r="O1907" t="n">
        <v>14825.26</v>
      </c>
      <c r="P1907" t="n">
        <v>90.94</v>
      </c>
      <c r="Q1907" t="n">
        <v>197.75</v>
      </c>
      <c r="R1907" t="n">
        <v>31.47</v>
      </c>
      <c r="S1907" t="n">
        <v>25.4</v>
      </c>
      <c r="T1907" t="n">
        <v>2190.45</v>
      </c>
      <c r="U1907" t="n">
        <v>0.8100000000000001</v>
      </c>
      <c r="V1907" t="n">
        <v>0.88</v>
      </c>
      <c r="W1907" t="n">
        <v>2.95</v>
      </c>
      <c r="X1907" t="n">
        <v>0.13</v>
      </c>
      <c r="Y1907" t="n">
        <v>1</v>
      </c>
      <c r="Z1907" t="n">
        <v>10</v>
      </c>
    </row>
    <row r="1908">
      <c r="A1908" t="n">
        <v>35</v>
      </c>
      <c r="B1908" t="n">
        <v>50</v>
      </c>
      <c r="C1908" t="inlineStr">
        <is>
          <t xml:space="preserve">CONCLUIDO	</t>
        </is>
      </c>
      <c r="D1908" t="n">
        <v>7.8459</v>
      </c>
      <c r="E1908" t="n">
        <v>12.75</v>
      </c>
      <c r="F1908" t="n">
        <v>10.53</v>
      </c>
      <c r="G1908" t="n">
        <v>78.98999999999999</v>
      </c>
      <c r="H1908" t="n">
        <v>1.45</v>
      </c>
      <c r="I1908" t="n">
        <v>8</v>
      </c>
      <c r="J1908" t="n">
        <v>118.63</v>
      </c>
      <c r="K1908" t="n">
        <v>41.65</v>
      </c>
      <c r="L1908" t="n">
        <v>9.75</v>
      </c>
      <c r="M1908" t="n">
        <v>6</v>
      </c>
      <c r="N1908" t="n">
        <v>17.23</v>
      </c>
      <c r="O1908" t="n">
        <v>14865.24</v>
      </c>
      <c r="P1908" t="n">
        <v>91</v>
      </c>
      <c r="Q1908" t="n">
        <v>197.75</v>
      </c>
      <c r="R1908" t="n">
        <v>31.73</v>
      </c>
      <c r="S1908" t="n">
        <v>25.4</v>
      </c>
      <c r="T1908" t="n">
        <v>2318.87</v>
      </c>
      <c r="U1908" t="n">
        <v>0.8</v>
      </c>
      <c r="V1908" t="n">
        <v>0.88</v>
      </c>
      <c r="W1908" t="n">
        <v>2.95</v>
      </c>
      <c r="X1908" t="n">
        <v>0.14</v>
      </c>
      <c r="Y1908" t="n">
        <v>1</v>
      </c>
      <c r="Z1908" t="n">
        <v>10</v>
      </c>
    </row>
    <row r="1909">
      <c r="A1909" t="n">
        <v>36</v>
      </c>
      <c r="B1909" t="n">
        <v>50</v>
      </c>
      <c r="C1909" t="inlineStr">
        <is>
          <t xml:space="preserve">CONCLUIDO	</t>
        </is>
      </c>
      <c r="D1909" t="n">
        <v>7.8532</v>
      </c>
      <c r="E1909" t="n">
        <v>12.73</v>
      </c>
      <c r="F1909" t="n">
        <v>10.52</v>
      </c>
      <c r="G1909" t="n">
        <v>78.90000000000001</v>
      </c>
      <c r="H1909" t="n">
        <v>1.48</v>
      </c>
      <c r="I1909" t="n">
        <v>8</v>
      </c>
      <c r="J1909" t="n">
        <v>118.96</v>
      </c>
      <c r="K1909" t="n">
        <v>41.65</v>
      </c>
      <c r="L1909" t="n">
        <v>10</v>
      </c>
      <c r="M1909" t="n">
        <v>6</v>
      </c>
      <c r="N1909" t="n">
        <v>17.31</v>
      </c>
      <c r="O1909" t="n">
        <v>14905.25</v>
      </c>
      <c r="P1909" t="n">
        <v>90.51000000000001</v>
      </c>
      <c r="Q1909" t="n">
        <v>197.77</v>
      </c>
      <c r="R1909" t="n">
        <v>31.36</v>
      </c>
      <c r="S1909" t="n">
        <v>25.4</v>
      </c>
      <c r="T1909" t="n">
        <v>2136.47</v>
      </c>
      <c r="U1909" t="n">
        <v>0.8100000000000001</v>
      </c>
      <c r="V1909" t="n">
        <v>0.88</v>
      </c>
      <c r="W1909" t="n">
        <v>2.95</v>
      </c>
      <c r="X1909" t="n">
        <v>0.13</v>
      </c>
      <c r="Y1909" t="n">
        <v>1</v>
      </c>
      <c r="Z1909" t="n">
        <v>10</v>
      </c>
    </row>
    <row r="1910">
      <c r="A1910" t="n">
        <v>37</v>
      </c>
      <c r="B1910" t="n">
        <v>50</v>
      </c>
      <c r="C1910" t="inlineStr">
        <is>
          <t xml:space="preserve">CONCLUIDO	</t>
        </is>
      </c>
      <c r="D1910" t="n">
        <v>7.8459</v>
      </c>
      <c r="E1910" t="n">
        <v>12.75</v>
      </c>
      <c r="F1910" t="n">
        <v>10.53</v>
      </c>
      <c r="G1910" t="n">
        <v>78.98999999999999</v>
      </c>
      <c r="H1910" t="n">
        <v>1.52</v>
      </c>
      <c r="I1910" t="n">
        <v>8</v>
      </c>
      <c r="J1910" t="n">
        <v>119.28</v>
      </c>
      <c r="K1910" t="n">
        <v>41.65</v>
      </c>
      <c r="L1910" t="n">
        <v>10.25</v>
      </c>
      <c r="M1910" t="n">
        <v>6</v>
      </c>
      <c r="N1910" t="n">
        <v>17.38</v>
      </c>
      <c r="O1910" t="n">
        <v>14945.29</v>
      </c>
      <c r="P1910" t="n">
        <v>90.40000000000001</v>
      </c>
      <c r="Q1910" t="n">
        <v>197.76</v>
      </c>
      <c r="R1910" t="n">
        <v>31.78</v>
      </c>
      <c r="S1910" t="n">
        <v>25.4</v>
      </c>
      <c r="T1910" t="n">
        <v>2344.27</v>
      </c>
      <c r="U1910" t="n">
        <v>0.8</v>
      </c>
      <c r="V1910" t="n">
        <v>0.88</v>
      </c>
      <c r="W1910" t="n">
        <v>2.95</v>
      </c>
      <c r="X1910" t="n">
        <v>0.14</v>
      </c>
      <c r="Y1910" t="n">
        <v>1</v>
      </c>
      <c r="Z1910" t="n">
        <v>10</v>
      </c>
    </row>
    <row r="1911">
      <c r="A1911" t="n">
        <v>38</v>
      </c>
      <c r="B1911" t="n">
        <v>50</v>
      </c>
      <c r="C1911" t="inlineStr">
        <is>
          <t xml:space="preserve">CONCLUIDO	</t>
        </is>
      </c>
      <c r="D1911" t="n">
        <v>7.8498</v>
      </c>
      <c r="E1911" t="n">
        <v>12.74</v>
      </c>
      <c r="F1911" t="n">
        <v>10.53</v>
      </c>
      <c r="G1911" t="n">
        <v>78.94</v>
      </c>
      <c r="H1911" t="n">
        <v>1.55</v>
      </c>
      <c r="I1911" t="n">
        <v>8</v>
      </c>
      <c r="J1911" t="n">
        <v>119.61</v>
      </c>
      <c r="K1911" t="n">
        <v>41.65</v>
      </c>
      <c r="L1911" t="n">
        <v>10.5</v>
      </c>
      <c r="M1911" t="n">
        <v>6</v>
      </c>
      <c r="N1911" t="n">
        <v>17.46</v>
      </c>
      <c r="O1911" t="n">
        <v>14985.35</v>
      </c>
      <c r="P1911" t="n">
        <v>89.47</v>
      </c>
      <c r="Q1911" t="n">
        <v>197.77</v>
      </c>
      <c r="R1911" t="n">
        <v>31.66</v>
      </c>
      <c r="S1911" t="n">
        <v>25.4</v>
      </c>
      <c r="T1911" t="n">
        <v>2284.36</v>
      </c>
      <c r="U1911" t="n">
        <v>0.8</v>
      </c>
      <c r="V1911" t="n">
        <v>0.88</v>
      </c>
      <c r="W1911" t="n">
        <v>2.95</v>
      </c>
      <c r="X1911" t="n">
        <v>0.13</v>
      </c>
      <c r="Y1911" t="n">
        <v>1</v>
      </c>
      <c r="Z1911" t="n">
        <v>10</v>
      </c>
    </row>
    <row r="1912">
      <c r="A1912" t="n">
        <v>39</v>
      </c>
      <c r="B1912" t="n">
        <v>50</v>
      </c>
      <c r="C1912" t="inlineStr">
        <is>
          <t xml:space="preserve">CONCLUIDO	</t>
        </is>
      </c>
      <c r="D1912" t="n">
        <v>7.8756</v>
      </c>
      <c r="E1912" t="n">
        <v>12.7</v>
      </c>
      <c r="F1912" t="n">
        <v>10.51</v>
      </c>
      <c r="G1912" t="n">
        <v>90.05</v>
      </c>
      <c r="H1912" t="n">
        <v>1.58</v>
      </c>
      <c r="I1912" t="n">
        <v>7</v>
      </c>
      <c r="J1912" t="n">
        <v>119.93</v>
      </c>
      <c r="K1912" t="n">
        <v>41.65</v>
      </c>
      <c r="L1912" t="n">
        <v>10.75</v>
      </c>
      <c r="M1912" t="n">
        <v>5</v>
      </c>
      <c r="N1912" t="n">
        <v>17.53</v>
      </c>
      <c r="O1912" t="n">
        <v>15025.44</v>
      </c>
      <c r="P1912" t="n">
        <v>89.36</v>
      </c>
      <c r="Q1912" t="n">
        <v>197.76</v>
      </c>
      <c r="R1912" t="n">
        <v>30.92</v>
      </c>
      <c r="S1912" t="n">
        <v>25.4</v>
      </c>
      <c r="T1912" t="n">
        <v>1921.82</v>
      </c>
      <c r="U1912" t="n">
        <v>0.82</v>
      </c>
      <c r="V1912" t="n">
        <v>0.89</v>
      </c>
      <c r="W1912" t="n">
        <v>2.95</v>
      </c>
      <c r="X1912" t="n">
        <v>0.12</v>
      </c>
      <c r="Y1912" t="n">
        <v>1</v>
      </c>
      <c r="Z1912" t="n">
        <v>10</v>
      </c>
    </row>
    <row r="1913">
      <c r="A1913" t="n">
        <v>40</v>
      </c>
      <c r="B1913" t="n">
        <v>50</v>
      </c>
      <c r="C1913" t="inlineStr">
        <is>
          <t xml:space="preserve">CONCLUIDO	</t>
        </is>
      </c>
      <c r="D1913" t="n">
        <v>7.8742</v>
      </c>
      <c r="E1913" t="n">
        <v>12.7</v>
      </c>
      <c r="F1913" t="n">
        <v>10.51</v>
      </c>
      <c r="G1913" t="n">
        <v>90.06999999999999</v>
      </c>
      <c r="H1913" t="n">
        <v>1.61</v>
      </c>
      <c r="I1913" t="n">
        <v>7</v>
      </c>
      <c r="J1913" t="n">
        <v>120.26</v>
      </c>
      <c r="K1913" t="n">
        <v>41.65</v>
      </c>
      <c r="L1913" t="n">
        <v>11</v>
      </c>
      <c r="M1913" t="n">
        <v>5</v>
      </c>
      <c r="N1913" t="n">
        <v>17.61</v>
      </c>
      <c r="O1913" t="n">
        <v>15065.56</v>
      </c>
      <c r="P1913" t="n">
        <v>89.45</v>
      </c>
      <c r="Q1913" t="n">
        <v>197.76</v>
      </c>
      <c r="R1913" t="n">
        <v>30.99</v>
      </c>
      <c r="S1913" t="n">
        <v>25.4</v>
      </c>
      <c r="T1913" t="n">
        <v>1957.79</v>
      </c>
      <c r="U1913" t="n">
        <v>0.82</v>
      </c>
      <c r="V1913" t="n">
        <v>0.89</v>
      </c>
      <c r="W1913" t="n">
        <v>2.95</v>
      </c>
      <c r="X1913" t="n">
        <v>0.12</v>
      </c>
      <c r="Y1913" t="n">
        <v>1</v>
      </c>
      <c r="Z1913" t="n">
        <v>10</v>
      </c>
    </row>
    <row r="1914">
      <c r="A1914" t="n">
        <v>41</v>
      </c>
      <c r="B1914" t="n">
        <v>50</v>
      </c>
      <c r="C1914" t="inlineStr">
        <is>
          <t xml:space="preserve">CONCLUIDO	</t>
        </is>
      </c>
      <c r="D1914" t="n">
        <v>7.874</v>
      </c>
      <c r="E1914" t="n">
        <v>12.7</v>
      </c>
      <c r="F1914" t="n">
        <v>10.51</v>
      </c>
      <c r="G1914" t="n">
        <v>90.06999999999999</v>
      </c>
      <c r="H1914" t="n">
        <v>1.65</v>
      </c>
      <c r="I1914" t="n">
        <v>7</v>
      </c>
      <c r="J1914" t="n">
        <v>120.58</v>
      </c>
      <c r="K1914" t="n">
        <v>41.65</v>
      </c>
      <c r="L1914" t="n">
        <v>11.25</v>
      </c>
      <c r="M1914" t="n">
        <v>5</v>
      </c>
      <c r="N1914" t="n">
        <v>17.68</v>
      </c>
      <c r="O1914" t="n">
        <v>15105.7</v>
      </c>
      <c r="P1914" t="n">
        <v>89.09999999999999</v>
      </c>
      <c r="Q1914" t="n">
        <v>197.77</v>
      </c>
      <c r="R1914" t="n">
        <v>31.06</v>
      </c>
      <c r="S1914" t="n">
        <v>25.4</v>
      </c>
      <c r="T1914" t="n">
        <v>1992.51</v>
      </c>
      <c r="U1914" t="n">
        <v>0.82</v>
      </c>
      <c r="V1914" t="n">
        <v>0.89</v>
      </c>
      <c r="W1914" t="n">
        <v>2.95</v>
      </c>
      <c r="X1914" t="n">
        <v>0.12</v>
      </c>
      <c r="Y1914" t="n">
        <v>1</v>
      </c>
      <c r="Z1914" t="n">
        <v>10</v>
      </c>
    </row>
    <row r="1915">
      <c r="A1915" t="n">
        <v>42</v>
      </c>
      <c r="B1915" t="n">
        <v>50</v>
      </c>
      <c r="C1915" t="inlineStr">
        <is>
          <t xml:space="preserve">CONCLUIDO	</t>
        </is>
      </c>
      <c r="D1915" t="n">
        <v>7.8714</v>
      </c>
      <c r="E1915" t="n">
        <v>12.7</v>
      </c>
      <c r="F1915" t="n">
        <v>10.51</v>
      </c>
      <c r="G1915" t="n">
        <v>90.11</v>
      </c>
      <c r="H1915" t="n">
        <v>1.68</v>
      </c>
      <c r="I1915" t="n">
        <v>7</v>
      </c>
      <c r="J1915" t="n">
        <v>120.91</v>
      </c>
      <c r="K1915" t="n">
        <v>41.65</v>
      </c>
      <c r="L1915" t="n">
        <v>11.5</v>
      </c>
      <c r="M1915" t="n">
        <v>5</v>
      </c>
      <c r="N1915" t="n">
        <v>17.76</v>
      </c>
      <c r="O1915" t="n">
        <v>15145.88</v>
      </c>
      <c r="P1915" t="n">
        <v>88.98</v>
      </c>
      <c r="Q1915" t="n">
        <v>197.77</v>
      </c>
      <c r="R1915" t="n">
        <v>31.16</v>
      </c>
      <c r="S1915" t="n">
        <v>25.4</v>
      </c>
      <c r="T1915" t="n">
        <v>2041.77</v>
      </c>
      <c r="U1915" t="n">
        <v>0.82</v>
      </c>
      <c r="V1915" t="n">
        <v>0.89</v>
      </c>
      <c r="W1915" t="n">
        <v>2.95</v>
      </c>
      <c r="X1915" t="n">
        <v>0.12</v>
      </c>
      <c r="Y1915" t="n">
        <v>1</v>
      </c>
      <c r="Z1915" t="n">
        <v>10</v>
      </c>
    </row>
    <row r="1916">
      <c r="A1916" t="n">
        <v>43</v>
      </c>
      <c r="B1916" t="n">
        <v>50</v>
      </c>
      <c r="C1916" t="inlineStr">
        <is>
          <t xml:space="preserve">CONCLUIDO	</t>
        </is>
      </c>
      <c r="D1916" t="n">
        <v>7.8719</v>
      </c>
      <c r="E1916" t="n">
        <v>12.7</v>
      </c>
      <c r="F1916" t="n">
        <v>10.51</v>
      </c>
      <c r="G1916" t="n">
        <v>90.09999999999999</v>
      </c>
      <c r="H1916" t="n">
        <v>1.71</v>
      </c>
      <c r="I1916" t="n">
        <v>7</v>
      </c>
      <c r="J1916" t="n">
        <v>121.23</v>
      </c>
      <c r="K1916" t="n">
        <v>41.65</v>
      </c>
      <c r="L1916" t="n">
        <v>11.75</v>
      </c>
      <c r="M1916" t="n">
        <v>5</v>
      </c>
      <c r="N1916" t="n">
        <v>17.83</v>
      </c>
      <c r="O1916" t="n">
        <v>15186.08</v>
      </c>
      <c r="P1916" t="n">
        <v>88.36</v>
      </c>
      <c r="Q1916" t="n">
        <v>197.75</v>
      </c>
      <c r="R1916" t="n">
        <v>31.2</v>
      </c>
      <c r="S1916" t="n">
        <v>25.4</v>
      </c>
      <c r="T1916" t="n">
        <v>2058.71</v>
      </c>
      <c r="U1916" t="n">
        <v>0.8100000000000001</v>
      </c>
      <c r="V1916" t="n">
        <v>0.89</v>
      </c>
      <c r="W1916" t="n">
        <v>2.95</v>
      </c>
      <c r="X1916" t="n">
        <v>0.12</v>
      </c>
      <c r="Y1916" t="n">
        <v>1</v>
      </c>
      <c r="Z1916" t="n">
        <v>10</v>
      </c>
    </row>
    <row r="1917">
      <c r="A1917" t="n">
        <v>44</v>
      </c>
      <c r="B1917" t="n">
        <v>50</v>
      </c>
      <c r="C1917" t="inlineStr">
        <is>
          <t xml:space="preserve">CONCLUIDO	</t>
        </is>
      </c>
      <c r="D1917" t="n">
        <v>7.8689</v>
      </c>
      <c r="E1917" t="n">
        <v>12.71</v>
      </c>
      <c r="F1917" t="n">
        <v>10.52</v>
      </c>
      <c r="G1917" t="n">
        <v>90.14</v>
      </c>
      <c r="H1917" t="n">
        <v>1.74</v>
      </c>
      <c r="I1917" t="n">
        <v>7</v>
      </c>
      <c r="J1917" t="n">
        <v>121.56</v>
      </c>
      <c r="K1917" t="n">
        <v>41.65</v>
      </c>
      <c r="L1917" t="n">
        <v>12</v>
      </c>
      <c r="M1917" t="n">
        <v>5</v>
      </c>
      <c r="N1917" t="n">
        <v>17.91</v>
      </c>
      <c r="O1917" t="n">
        <v>15226.31</v>
      </c>
      <c r="P1917" t="n">
        <v>87.79000000000001</v>
      </c>
      <c r="Q1917" t="n">
        <v>197.79</v>
      </c>
      <c r="R1917" t="n">
        <v>31.28</v>
      </c>
      <c r="S1917" t="n">
        <v>25.4</v>
      </c>
      <c r="T1917" t="n">
        <v>2100.98</v>
      </c>
      <c r="U1917" t="n">
        <v>0.8100000000000001</v>
      </c>
      <c r="V1917" t="n">
        <v>0.88</v>
      </c>
      <c r="W1917" t="n">
        <v>2.95</v>
      </c>
      <c r="X1917" t="n">
        <v>0.13</v>
      </c>
      <c r="Y1917" t="n">
        <v>1</v>
      </c>
      <c r="Z1917" t="n">
        <v>10</v>
      </c>
    </row>
    <row r="1918">
      <c r="A1918" t="n">
        <v>45</v>
      </c>
      <c r="B1918" t="n">
        <v>50</v>
      </c>
      <c r="C1918" t="inlineStr">
        <is>
          <t xml:space="preserve">CONCLUIDO	</t>
        </is>
      </c>
      <c r="D1918" t="n">
        <v>7.8738</v>
      </c>
      <c r="E1918" t="n">
        <v>12.7</v>
      </c>
      <c r="F1918" t="n">
        <v>10.51</v>
      </c>
      <c r="G1918" t="n">
        <v>90.06999999999999</v>
      </c>
      <c r="H1918" t="n">
        <v>1.77</v>
      </c>
      <c r="I1918" t="n">
        <v>7</v>
      </c>
      <c r="J1918" t="n">
        <v>121.89</v>
      </c>
      <c r="K1918" t="n">
        <v>41.65</v>
      </c>
      <c r="L1918" t="n">
        <v>12.25</v>
      </c>
      <c r="M1918" t="n">
        <v>5</v>
      </c>
      <c r="N1918" t="n">
        <v>17.99</v>
      </c>
      <c r="O1918" t="n">
        <v>15266.56</v>
      </c>
      <c r="P1918" t="n">
        <v>87</v>
      </c>
      <c r="Q1918" t="n">
        <v>197.77</v>
      </c>
      <c r="R1918" t="n">
        <v>31.06</v>
      </c>
      <c r="S1918" t="n">
        <v>25.4</v>
      </c>
      <c r="T1918" t="n">
        <v>1992.16</v>
      </c>
      <c r="U1918" t="n">
        <v>0.82</v>
      </c>
      <c r="V1918" t="n">
        <v>0.89</v>
      </c>
      <c r="W1918" t="n">
        <v>2.95</v>
      </c>
      <c r="X1918" t="n">
        <v>0.12</v>
      </c>
      <c r="Y1918" t="n">
        <v>1</v>
      </c>
      <c r="Z1918" t="n">
        <v>10</v>
      </c>
    </row>
    <row r="1919">
      <c r="A1919" t="n">
        <v>46</v>
      </c>
      <c r="B1919" t="n">
        <v>50</v>
      </c>
      <c r="C1919" t="inlineStr">
        <is>
          <t xml:space="preserve">CONCLUIDO	</t>
        </is>
      </c>
      <c r="D1919" t="n">
        <v>7.902</v>
      </c>
      <c r="E1919" t="n">
        <v>12.66</v>
      </c>
      <c r="F1919" t="n">
        <v>10.49</v>
      </c>
      <c r="G1919" t="n">
        <v>104.86</v>
      </c>
      <c r="H1919" t="n">
        <v>1.81</v>
      </c>
      <c r="I1919" t="n">
        <v>6</v>
      </c>
      <c r="J1919" t="n">
        <v>122.21</v>
      </c>
      <c r="K1919" t="n">
        <v>41.65</v>
      </c>
      <c r="L1919" t="n">
        <v>12.5</v>
      </c>
      <c r="M1919" t="n">
        <v>4</v>
      </c>
      <c r="N1919" t="n">
        <v>18.06</v>
      </c>
      <c r="O1919" t="n">
        <v>15306.85</v>
      </c>
      <c r="P1919" t="n">
        <v>86.23</v>
      </c>
      <c r="Q1919" t="n">
        <v>197.76</v>
      </c>
      <c r="R1919" t="n">
        <v>30.25</v>
      </c>
      <c r="S1919" t="n">
        <v>25.4</v>
      </c>
      <c r="T1919" t="n">
        <v>1588.65</v>
      </c>
      <c r="U1919" t="n">
        <v>0.84</v>
      </c>
      <c r="V1919" t="n">
        <v>0.89</v>
      </c>
      <c r="W1919" t="n">
        <v>2.95</v>
      </c>
      <c r="X1919" t="n">
        <v>0.1</v>
      </c>
      <c r="Y1919" t="n">
        <v>1</v>
      </c>
      <c r="Z1919" t="n">
        <v>10</v>
      </c>
    </row>
    <row r="1920">
      <c r="A1920" t="n">
        <v>47</v>
      </c>
      <c r="B1920" t="n">
        <v>50</v>
      </c>
      <c r="C1920" t="inlineStr">
        <is>
          <t xml:space="preserve">CONCLUIDO	</t>
        </is>
      </c>
      <c r="D1920" t="n">
        <v>7.9025</v>
      </c>
      <c r="E1920" t="n">
        <v>12.65</v>
      </c>
      <c r="F1920" t="n">
        <v>10.48</v>
      </c>
      <c r="G1920" t="n">
        <v>104.85</v>
      </c>
      <c r="H1920" t="n">
        <v>1.84</v>
      </c>
      <c r="I1920" t="n">
        <v>6</v>
      </c>
      <c r="J1920" t="n">
        <v>122.54</v>
      </c>
      <c r="K1920" t="n">
        <v>41.65</v>
      </c>
      <c r="L1920" t="n">
        <v>12.75</v>
      </c>
      <c r="M1920" t="n">
        <v>4</v>
      </c>
      <c r="N1920" t="n">
        <v>18.14</v>
      </c>
      <c r="O1920" t="n">
        <v>15347.16</v>
      </c>
      <c r="P1920" t="n">
        <v>86.25</v>
      </c>
      <c r="Q1920" t="n">
        <v>197.76</v>
      </c>
      <c r="R1920" t="n">
        <v>30.31</v>
      </c>
      <c r="S1920" t="n">
        <v>25.4</v>
      </c>
      <c r="T1920" t="n">
        <v>1623.12</v>
      </c>
      <c r="U1920" t="n">
        <v>0.84</v>
      </c>
      <c r="V1920" t="n">
        <v>0.89</v>
      </c>
      <c r="W1920" t="n">
        <v>2.95</v>
      </c>
      <c r="X1920" t="n">
        <v>0.09</v>
      </c>
      <c r="Y1920" t="n">
        <v>1</v>
      </c>
      <c r="Z1920" t="n">
        <v>10</v>
      </c>
    </row>
    <row r="1921">
      <c r="A1921" t="n">
        <v>48</v>
      </c>
      <c r="B1921" t="n">
        <v>50</v>
      </c>
      <c r="C1921" t="inlineStr">
        <is>
          <t xml:space="preserve">CONCLUIDO	</t>
        </is>
      </c>
      <c r="D1921" t="n">
        <v>7.901</v>
      </c>
      <c r="E1921" t="n">
        <v>12.66</v>
      </c>
      <c r="F1921" t="n">
        <v>10.49</v>
      </c>
      <c r="G1921" t="n">
        <v>104.87</v>
      </c>
      <c r="H1921" t="n">
        <v>1.87</v>
      </c>
      <c r="I1921" t="n">
        <v>6</v>
      </c>
      <c r="J1921" t="n">
        <v>122.87</v>
      </c>
      <c r="K1921" t="n">
        <v>41.65</v>
      </c>
      <c r="L1921" t="n">
        <v>13</v>
      </c>
      <c r="M1921" t="n">
        <v>4</v>
      </c>
      <c r="N1921" t="n">
        <v>18.22</v>
      </c>
      <c r="O1921" t="n">
        <v>15387.5</v>
      </c>
      <c r="P1921" t="n">
        <v>86.61</v>
      </c>
      <c r="Q1921" t="n">
        <v>197.75</v>
      </c>
      <c r="R1921" t="n">
        <v>30.4</v>
      </c>
      <c r="S1921" t="n">
        <v>25.4</v>
      </c>
      <c r="T1921" t="n">
        <v>1663.93</v>
      </c>
      <c r="U1921" t="n">
        <v>0.84</v>
      </c>
      <c r="V1921" t="n">
        <v>0.89</v>
      </c>
      <c r="W1921" t="n">
        <v>2.95</v>
      </c>
      <c r="X1921" t="n">
        <v>0.1</v>
      </c>
      <c r="Y1921" t="n">
        <v>1</v>
      </c>
      <c r="Z1921" t="n">
        <v>10</v>
      </c>
    </row>
    <row r="1922">
      <c r="A1922" t="n">
        <v>49</v>
      </c>
      <c r="B1922" t="n">
        <v>50</v>
      </c>
      <c r="C1922" t="inlineStr">
        <is>
          <t xml:space="preserve">CONCLUIDO	</t>
        </is>
      </c>
      <c r="D1922" t="n">
        <v>7.9083</v>
      </c>
      <c r="E1922" t="n">
        <v>12.64</v>
      </c>
      <c r="F1922" t="n">
        <v>10.48</v>
      </c>
      <c r="G1922" t="n">
        <v>104.76</v>
      </c>
      <c r="H1922" t="n">
        <v>1.9</v>
      </c>
      <c r="I1922" t="n">
        <v>6</v>
      </c>
      <c r="J1922" t="n">
        <v>123.19</v>
      </c>
      <c r="K1922" t="n">
        <v>41.65</v>
      </c>
      <c r="L1922" t="n">
        <v>13.25</v>
      </c>
      <c r="M1922" t="n">
        <v>4</v>
      </c>
      <c r="N1922" t="n">
        <v>18.29</v>
      </c>
      <c r="O1922" t="n">
        <v>15427.87</v>
      </c>
      <c r="P1922" t="n">
        <v>86.16</v>
      </c>
      <c r="Q1922" t="n">
        <v>197.75</v>
      </c>
      <c r="R1922" t="n">
        <v>30.06</v>
      </c>
      <c r="S1922" t="n">
        <v>25.4</v>
      </c>
      <c r="T1922" t="n">
        <v>1496.3</v>
      </c>
      <c r="U1922" t="n">
        <v>0.84</v>
      </c>
      <c r="V1922" t="n">
        <v>0.89</v>
      </c>
      <c r="W1922" t="n">
        <v>2.95</v>
      </c>
      <c r="X1922" t="n">
        <v>0.09</v>
      </c>
      <c r="Y1922" t="n">
        <v>1</v>
      </c>
      <c r="Z1922" t="n">
        <v>10</v>
      </c>
    </row>
    <row r="1923">
      <c r="A1923" t="n">
        <v>50</v>
      </c>
      <c r="B1923" t="n">
        <v>50</v>
      </c>
      <c r="C1923" t="inlineStr">
        <is>
          <t xml:space="preserve">CONCLUIDO	</t>
        </is>
      </c>
      <c r="D1923" t="n">
        <v>7.9017</v>
      </c>
      <c r="E1923" t="n">
        <v>12.66</v>
      </c>
      <c r="F1923" t="n">
        <v>10.49</v>
      </c>
      <c r="G1923" t="n">
        <v>104.86</v>
      </c>
      <c r="H1923" t="n">
        <v>1.93</v>
      </c>
      <c r="I1923" t="n">
        <v>6</v>
      </c>
      <c r="J1923" t="n">
        <v>123.52</v>
      </c>
      <c r="K1923" t="n">
        <v>41.65</v>
      </c>
      <c r="L1923" t="n">
        <v>13.5</v>
      </c>
      <c r="M1923" t="n">
        <v>4</v>
      </c>
      <c r="N1923" t="n">
        <v>18.37</v>
      </c>
      <c r="O1923" t="n">
        <v>15468.27</v>
      </c>
      <c r="P1923" t="n">
        <v>86.19</v>
      </c>
      <c r="Q1923" t="n">
        <v>197.75</v>
      </c>
      <c r="R1923" t="n">
        <v>30.37</v>
      </c>
      <c r="S1923" t="n">
        <v>25.4</v>
      </c>
      <c r="T1923" t="n">
        <v>1652.33</v>
      </c>
      <c r="U1923" t="n">
        <v>0.84</v>
      </c>
      <c r="V1923" t="n">
        <v>0.89</v>
      </c>
      <c r="W1923" t="n">
        <v>2.95</v>
      </c>
      <c r="X1923" t="n">
        <v>0.1</v>
      </c>
      <c r="Y1923" t="n">
        <v>1</v>
      </c>
      <c r="Z1923" t="n">
        <v>10</v>
      </c>
    </row>
    <row r="1924">
      <c r="A1924" t="n">
        <v>51</v>
      </c>
      <c r="B1924" t="n">
        <v>50</v>
      </c>
      <c r="C1924" t="inlineStr">
        <is>
          <t xml:space="preserve">CONCLUIDO	</t>
        </is>
      </c>
      <c r="D1924" t="n">
        <v>7.9024</v>
      </c>
      <c r="E1924" t="n">
        <v>12.65</v>
      </c>
      <c r="F1924" t="n">
        <v>10.48</v>
      </c>
      <c r="G1924" t="n">
        <v>104.85</v>
      </c>
      <c r="H1924" t="n">
        <v>1.96</v>
      </c>
      <c r="I1924" t="n">
        <v>6</v>
      </c>
      <c r="J1924" t="n">
        <v>123.85</v>
      </c>
      <c r="K1924" t="n">
        <v>41.65</v>
      </c>
      <c r="L1924" t="n">
        <v>13.75</v>
      </c>
      <c r="M1924" t="n">
        <v>4</v>
      </c>
      <c r="N1924" t="n">
        <v>18.45</v>
      </c>
      <c r="O1924" t="n">
        <v>15508.69</v>
      </c>
      <c r="P1924" t="n">
        <v>85.81</v>
      </c>
      <c r="Q1924" t="n">
        <v>197.77</v>
      </c>
      <c r="R1924" t="n">
        <v>30.39</v>
      </c>
      <c r="S1924" t="n">
        <v>25.4</v>
      </c>
      <c r="T1924" t="n">
        <v>1662.84</v>
      </c>
      <c r="U1924" t="n">
        <v>0.84</v>
      </c>
      <c r="V1924" t="n">
        <v>0.89</v>
      </c>
      <c r="W1924" t="n">
        <v>2.95</v>
      </c>
      <c r="X1924" t="n">
        <v>0.1</v>
      </c>
      <c r="Y1924" t="n">
        <v>1</v>
      </c>
      <c r="Z1924" t="n">
        <v>10</v>
      </c>
    </row>
    <row r="1925">
      <c r="A1925" t="n">
        <v>52</v>
      </c>
      <c r="B1925" t="n">
        <v>50</v>
      </c>
      <c r="C1925" t="inlineStr">
        <is>
          <t xml:space="preserve">CONCLUIDO	</t>
        </is>
      </c>
      <c r="D1925" t="n">
        <v>7.9013</v>
      </c>
      <c r="E1925" t="n">
        <v>12.66</v>
      </c>
      <c r="F1925" t="n">
        <v>10.49</v>
      </c>
      <c r="G1925" t="n">
        <v>104.87</v>
      </c>
      <c r="H1925" t="n">
        <v>1.99</v>
      </c>
      <c r="I1925" t="n">
        <v>6</v>
      </c>
      <c r="J1925" t="n">
        <v>124.18</v>
      </c>
      <c r="K1925" t="n">
        <v>41.65</v>
      </c>
      <c r="L1925" t="n">
        <v>14</v>
      </c>
      <c r="M1925" t="n">
        <v>3</v>
      </c>
      <c r="N1925" t="n">
        <v>18.53</v>
      </c>
      <c r="O1925" t="n">
        <v>15549.15</v>
      </c>
      <c r="P1925" t="n">
        <v>85.54000000000001</v>
      </c>
      <c r="Q1925" t="n">
        <v>197.75</v>
      </c>
      <c r="R1925" t="n">
        <v>30.38</v>
      </c>
      <c r="S1925" t="n">
        <v>25.4</v>
      </c>
      <c r="T1925" t="n">
        <v>1657.23</v>
      </c>
      <c r="U1925" t="n">
        <v>0.84</v>
      </c>
      <c r="V1925" t="n">
        <v>0.89</v>
      </c>
      <c r="W1925" t="n">
        <v>2.95</v>
      </c>
      <c r="X1925" t="n">
        <v>0.1</v>
      </c>
      <c r="Y1925" t="n">
        <v>1</v>
      </c>
      <c r="Z1925" t="n">
        <v>10</v>
      </c>
    </row>
    <row r="1926">
      <c r="A1926" t="n">
        <v>53</v>
      </c>
      <c r="B1926" t="n">
        <v>50</v>
      </c>
      <c r="C1926" t="inlineStr">
        <is>
          <t xml:space="preserve">CONCLUIDO	</t>
        </is>
      </c>
      <c r="D1926" t="n">
        <v>7.9024</v>
      </c>
      <c r="E1926" t="n">
        <v>12.65</v>
      </c>
      <c r="F1926" t="n">
        <v>10.48</v>
      </c>
      <c r="G1926" t="n">
        <v>104.85</v>
      </c>
      <c r="H1926" t="n">
        <v>2.02</v>
      </c>
      <c r="I1926" t="n">
        <v>6</v>
      </c>
      <c r="J1926" t="n">
        <v>124.51</v>
      </c>
      <c r="K1926" t="n">
        <v>41.65</v>
      </c>
      <c r="L1926" t="n">
        <v>14.25</v>
      </c>
      <c r="M1926" t="n">
        <v>3</v>
      </c>
      <c r="N1926" t="n">
        <v>18.61</v>
      </c>
      <c r="O1926" t="n">
        <v>15589.63</v>
      </c>
      <c r="P1926" t="n">
        <v>84.97</v>
      </c>
      <c r="Q1926" t="n">
        <v>197.76</v>
      </c>
      <c r="R1926" t="n">
        <v>30.27</v>
      </c>
      <c r="S1926" t="n">
        <v>25.4</v>
      </c>
      <c r="T1926" t="n">
        <v>1598.67</v>
      </c>
      <c r="U1926" t="n">
        <v>0.84</v>
      </c>
      <c r="V1926" t="n">
        <v>0.89</v>
      </c>
      <c r="W1926" t="n">
        <v>2.95</v>
      </c>
      <c r="X1926" t="n">
        <v>0.09</v>
      </c>
      <c r="Y1926" t="n">
        <v>1</v>
      </c>
      <c r="Z1926" t="n">
        <v>10</v>
      </c>
    </row>
    <row r="1927">
      <c r="A1927" t="n">
        <v>54</v>
      </c>
      <c r="B1927" t="n">
        <v>50</v>
      </c>
      <c r="C1927" t="inlineStr">
        <is>
          <t xml:space="preserve">CONCLUIDO	</t>
        </is>
      </c>
      <c r="D1927" t="n">
        <v>7.8992</v>
      </c>
      <c r="E1927" t="n">
        <v>12.66</v>
      </c>
      <c r="F1927" t="n">
        <v>10.49</v>
      </c>
      <c r="G1927" t="n">
        <v>104.9</v>
      </c>
      <c r="H1927" t="n">
        <v>2.05</v>
      </c>
      <c r="I1927" t="n">
        <v>6</v>
      </c>
      <c r="J1927" t="n">
        <v>124.83</v>
      </c>
      <c r="K1927" t="n">
        <v>41.65</v>
      </c>
      <c r="L1927" t="n">
        <v>14.5</v>
      </c>
      <c r="M1927" t="n">
        <v>3</v>
      </c>
      <c r="N1927" t="n">
        <v>18.68</v>
      </c>
      <c r="O1927" t="n">
        <v>15630.14</v>
      </c>
      <c r="P1927" t="n">
        <v>84.72</v>
      </c>
      <c r="Q1927" t="n">
        <v>197.75</v>
      </c>
      <c r="R1927" t="n">
        <v>30.45</v>
      </c>
      <c r="S1927" t="n">
        <v>25.4</v>
      </c>
      <c r="T1927" t="n">
        <v>1690.42</v>
      </c>
      <c r="U1927" t="n">
        <v>0.83</v>
      </c>
      <c r="V1927" t="n">
        <v>0.89</v>
      </c>
      <c r="W1927" t="n">
        <v>2.95</v>
      </c>
      <c r="X1927" t="n">
        <v>0.1</v>
      </c>
      <c r="Y1927" t="n">
        <v>1</v>
      </c>
      <c r="Z1927" t="n">
        <v>10</v>
      </c>
    </row>
    <row r="1928">
      <c r="A1928" t="n">
        <v>55</v>
      </c>
      <c r="B1928" t="n">
        <v>50</v>
      </c>
      <c r="C1928" t="inlineStr">
        <is>
          <t xml:space="preserve">CONCLUIDO	</t>
        </is>
      </c>
      <c r="D1928" t="n">
        <v>7.9013</v>
      </c>
      <c r="E1928" t="n">
        <v>12.66</v>
      </c>
      <c r="F1928" t="n">
        <v>10.49</v>
      </c>
      <c r="G1928" t="n">
        <v>104.87</v>
      </c>
      <c r="H1928" t="n">
        <v>2.08</v>
      </c>
      <c r="I1928" t="n">
        <v>6</v>
      </c>
      <c r="J1928" t="n">
        <v>125.16</v>
      </c>
      <c r="K1928" t="n">
        <v>41.65</v>
      </c>
      <c r="L1928" t="n">
        <v>14.75</v>
      </c>
      <c r="M1928" t="n">
        <v>2</v>
      </c>
      <c r="N1928" t="n">
        <v>18.76</v>
      </c>
      <c r="O1928" t="n">
        <v>15670.68</v>
      </c>
      <c r="P1928" t="n">
        <v>84.39</v>
      </c>
      <c r="Q1928" t="n">
        <v>197.75</v>
      </c>
      <c r="R1928" t="n">
        <v>30.38</v>
      </c>
      <c r="S1928" t="n">
        <v>25.4</v>
      </c>
      <c r="T1928" t="n">
        <v>1656.26</v>
      </c>
      <c r="U1928" t="n">
        <v>0.84</v>
      </c>
      <c r="V1928" t="n">
        <v>0.89</v>
      </c>
      <c r="W1928" t="n">
        <v>2.95</v>
      </c>
      <c r="X1928" t="n">
        <v>0.1</v>
      </c>
      <c r="Y1928" t="n">
        <v>1</v>
      </c>
      <c r="Z1928" t="n">
        <v>10</v>
      </c>
    </row>
    <row r="1929">
      <c r="A1929" t="n">
        <v>56</v>
      </c>
      <c r="B1929" t="n">
        <v>50</v>
      </c>
      <c r="C1929" t="inlineStr">
        <is>
          <t xml:space="preserve">CONCLUIDO	</t>
        </is>
      </c>
      <c r="D1929" t="n">
        <v>7.8996</v>
      </c>
      <c r="E1929" t="n">
        <v>12.66</v>
      </c>
      <c r="F1929" t="n">
        <v>10.49</v>
      </c>
      <c r="G1929" t="n">
        <v>104.89</v>
      </c>
      <c r="H1929" t="n">
        <v>2.11</v>
      </c>
      <c r="I1929" t="n">
        <v>6</v>
      </c>
      <c r="J1929" t="n">
        <v>125.49</v>
      </c>
      <c r="K1929" t="n">
        <v>41.65</v>
      </c>
      <c r="L1929" t="n">
        <v>15</v>
      </c>
      <c r="M1929" t="n">
        <v>2</v>
      </c>
      <c r="N1929" t="n">
        <v>18.84</v>
      </c>
      <c r="O1929" t="n">
        <v>15711.24</v>
      </c>
      <c r="P1929" t="n">
        <v>84.23</v>
      </c>
      <c r="Q1929" t="n">
        <v>197.75</v>
      </c>
      <c r="R1929" t="n">
        <v>30.41</v>
      </c>
      <c r="S1929" t="n">
        <v>25.4</v>
      </c>
      <c r="T1929" t="n">
        <v>1670.18</v>
      </c>
      <c r="U1929" t="n">
        <v>0.84</v>
      </c>
      <c r="V1929" t="n">
        <v>0.89</v>
      </c>
      <c r="W1929" t="n">
        <v>2.95</v>
      </c>
      <c r="X1929" t="n">
        <v>0.1</v>
      </c>
      <c r="Y1929" t="n">
        <v>1</v>
      </c>
      <c r="Z1929" t="n">
        <v>10</v>
      </c>
    </row>
    <row r="1930">
      <c r="A1930" t="n">
        <v>57</v>
      </c>
      <c r="B1930" t="n">
        <v>50</v>
      </c>
      <c r="C1930" t="inlineStr">
        <is>
          <t xml:space="preserve">CONCLUIDO	</t>
        </is>
      </c>
      <c r="D1930" t="n">
        <v>7.9022</v>
      </c>
      <c r="E1930" t="n">
        <v>12.65</v>
      </c>
      <c r="F1930" t="n">
        <v>10.49</v>
      </c>
      <c r="G1930" t="n">
        <v>104.85</v>
      </c>
      <c r="H1930" t="n">
        <v>2.14</v>
      </c>
      <c r="I1930" t="n">
        <v>6</v>
      </c>
      <c r="J1930" t="n">
        <v>125.82</v>
      </c>
      <c r="K1930" t="n">
        <v>41.65</v>
      </c>
      <c r="L1930" t="n">
        <v>15.25</v>
      </c>
      <c r="M1930" t="n">
        <v>2</v>
      </c>
      <c r="N1930" t="n">
        <v>18.92</v>
      </c>
      <c r="O1930" t="n">
        <v>15751.84</v>
      </c>
      <c r="P1930" t="n">
        <v>83.73</v>
      </c>
      <c r="Q1930" t="n">
        <v>197.75</v>
      </c>
      <c r="R1930" t="n">
        <v>30.23</v>
      </c>
      <c r="S1930" t="n">
        <v>25.4</v>
      </c>
      <c r="T1930" t="n">
        <v>1581.6</v>
      </c>
      <c r="U1930" t="n">
        <v>0.84</v>
      </c>
      <c r="V1930" t="n">
        <v>0.89</v>
      </c>
      <c r="W1930" t="n">
        <v>2.95</v>
      </c>
      <c r="X1930" t="n">
        <v>0.1</v>
      </c>
      <c r="Y1930" t="n">
        <v>1</v>
      </c>
      <c r="Z1930" t="n">
        <v>10</v>
      </c>
    </row>
    <row r="1931">
      <c r="A1931" t="n">
        <v>58</v>
      </c>
      <c r="B1931" t="n">
        <v>50</v>
      </c>
      <c r="C1931" t="inlineStr">
        <is>
          <t xml:space="preserve">CONCLUIDO	</t>
        </is>
      </c>
      <c r="D1931" t="n">
        <v>7.9248</v>
      </c>
      <c r="E1931" t="n">
        <v>12.62</v>
      </c>
      <c r="F1931" t="n">
        <v>10.47</v>
      </c>
      <c r="G1931" t="n">
        <v>125.66</v>
      </c>
      <c r="H1931" t="n">
        <v>2.17</v>
      </c>
      <c r="I1931" t="n">
        <v>5</v>
      </c>
      <c r="J1931" t="n">
        <v>126.15</v>
      </c>
      <c r="K1931" t="n">
        <v>41.65</v>
      </c>
      <c r="L1931" t="n">
        <v>15.5</v>
      </c>
      <c r="M1931" t="n">
        <v>1</v>
      </c>
      <c r="N1931" t="n">
        <v>19</v>
      </c>
      <c r="O1931" t="n">
        <v>15792.46</v>
      </c>
      <c r="P1931" t="n">
        <v>83.26000000000001</v>
      </c>
      <c r="Q1931" t="n">
        <v>197.75</v>
      </c>
      <c r="R1931" t="n">
        <v>29.88</v>
      </c>
      <c r="S1931" t="n">
        <v>25.4</v>
      </c>
      <c r="T1931" t="n">
        <v>1410.7</v>
      </c>
      <c r="U1931" t="n">
        <v>0.85</v>
      </c>
      <c r="V1931" t="n">
        <v>0.89</v>
      </c>
      <c r="W1931" t="n">
        <v>2.95</v>
      </c>
      <c r="X1931" t="n">
        <v>0.08</v>
      </c>
      <c r="Y1931" t="n">
        <v>1</v>
      </c>
      <c r="Z1931" t="n">
        <v>10</v>
      </c>
    </row>
    <row r="1932">
      <c r="A1932" t="n">
        <v>59</v>
      </c>
      <c r="B1932" t="n">
        <v>50</v>
      </c>
      <c r="C1932" t="inlineStr">
        <is>
          <t xml:space="preserve">CONCLUIDO	</t>
        </is>
      </c>
      <c r="D1932" t="n">
        <v>7.9239</v>
      </c>
      <c r="E1932" t="n">
        <v>12.62</v>
      </c>
      <c r="F1932" t="n">
        <v>10.47</v>
      </c>
      <c r="G1932" t="n">
        <v>125.67</v>
      </c>
      <c r="H1932" t="n">
        <v>2.2</v>
      </c>
      <c r="I1932" t="n">
        <v>5</v>
      </c>
      <c r="J1932" t="n">
        <v>126.48</v>
      </c>
      <c r="K1932" t="n">
        <v>41.65</v>
      </c>
      <c r="L1932" t="n">
        <v>15.75</v>
      </c>
      <c r="M1932" t="n">
        <v>0</v>
      </c>
      <c r="N1932" t="n">
        <v>19.08</v>
      </c>
      <c r="O1932" t="n">
        <v>15833.12</v>
      </c>
      <c r="P1932" t="n">
        <v>83.47</v>
      </c>
      <c r="Q1932" t="n">
        <v>197.78</v>
      </c>
      <c r="R1932" t="n">
        <v>29.9</v>
      </c>
      <c r="S1932" t="n">
        <v>25.4</v>
      </c>
      <c r="T1932" t="n">
        <v>1418.57</v>
      </c>
      <c r="U1932" t="n">
        <v>0.85</v>
      </c>
      <c r="V1932" t="n">
        <v>0.89</v>
      </c>
      <c r="W1932" t="n">
        <v>2.95</v>
      </c>
      <c r="X1932" t="n">
        <v>0.08</v>
      </c>
      <c r="Y1932" t="n">
        <v>1</v>
      </c>
      <c r="Z1932" t="n">
        <v>10</v>
      </c>
    </row>
    <row r="1933">
      <c r="A1933" t="n">
        <v>0</v>
      </c>
      <c r="B1933" t="n">
        <v>25</v>
      </c>
      <c r="C1933" t="inlineStr">
        <is>
          <t xml:space="preserve">CONCLUIDO	</t>
        </is>
      </c>
      <c r="D1933" t="n">
        <v>7.133</v>
      </c>
      <c r="E1933" t="n">
        <v>14.02</v>
      </c>
      <c r="F1933" t="n">
        <v>11.47</v>
      </c>
      <c r="G1933" t="n">
        <v>12.75</v>
      </c>
      <c r="H1933" t="n">
        <v>0.28</v>
      </c>
      <c r="I1933" t="n">
        <v>54</v>
      </c>
      <c r="J1933" t="n">
        <v>61.76</v>
      </c>
      <c r="K1933" t="n">
        <v>28.92</v>
      </c>
      <c r="L1933" t="n">
        <v>1</v>
      </c>
      <c r="M1933" t="n">
        <v>52</v>
      </c>
      <c r="N1933" t="n">
        <v>6.84</v>
      </c>
      <c r="O1933" t="n">
        <v>7851.41</v>
      </c>
      <c r="P1933" t="n">
        <v>74.02</v>
      </c>
      <c r="Q1933" t="n">
        <v>197.99</v>
      </c>
      <c r="R1933" t="n">
        <v>60.87</v>
      </c>
      <c r="S1933" t="n">
        <v>25.4</v>
      </c>
      <c r="T1933" t="n">
        <v>16662.29</v>
      </c>
      <c r="U1933" t="n">
        <v>0.42</v>
      </c>
      <c r="V1933" t="n">
        <v>0.8100000000000001</v>
      </c>
      <c r="W1933" t="n">
        <v>3.03</v>
      </c>
      <c r="X1933" t="n">
        <v>1.08</v>
      </c>
      <c r="Y1933" t="n">
        <v>1</v>
      </c>
      <c r="Z1933" t="n">
        <v>10</v>
      </c>
    </row>
    <row r="1934">
      <c r="A1934" t="n">
        <v>1</v>
      </c>
      <c r="B1934" t="n">
        <v>25</v>
      </c>
      <c r="C1934" t="inlineStr">
        <is>
          <t xml:space="preserve">CONCLUIDO	</t>
        </is>
      </c>
      <c r="D1934" t="n">
        <v>7.3275</v>
      </c>
      <c r="E1934" t="n">
        <v>13.65</v>
      </c>
      <c r="F1934" t="n">
        <v>11.25</v>
      </c>
      <c r="G1934" t="n">
        <v>15.7</v>
      </c>
      <c r="H1934" t="n">
        <v>0.35</v>
      </c>
      <c r="I1934" t="n">
        <v>43</v>
      </c>
      <c r="J1934" t="n">
        <v>62.05</v>
      </c>
      <c r="K1934" t="n">
        <v>28.92</v>
      </c>
      <c r="L1934" t="n">
        <v>1.25</v>
      </c>
      <c r="M1934" t="n">
        <v>41</v>
      </c>
      <c r="N1934" t="n">
        <v>6.88</v>
      </c>
      <c r="O1934" t="n">
        <v>7887.12</v>
      </c>
      <c r="P1934" t="n">
        <v>72.06</v>
      </c>
      <c r="Q1934" t="n">
        <v>197.87</v>
      </c>
      <c r="R1934" t="n">
        <v>54.26</v>
      </c>
      <c r="S1934" t="n">
        <v>25.4</v>
      </c>
      <c r="T1934" t="n">
        <v>13413.48</v>
      </c>
      <c r="U1934" t="n">
        <v>0.47</v>
      </c>
      <c r="V1934" t="n">
        <v>0.83</v>
      </c>
      <c r="W1934" t="n">
        <v>3.01</v>
      </c>
      <c r="X1934" t="n">
        <v>0.86</v>
      </c>
      <c r="Y1934" t="n">
        <v>1</v>
      </c>
      <c r="Z1934" t="n">
        <v>10</v>
      </c>
    </row>
    <row r="1935">
      <c r="A1935" t="n">
        <v>2</v>
      </c>
      <c r="B1935" t="n">
        <v>25</v>
      </c>
      <c r="C1935" t="inlineStr">
        <is>
          <t xml:space="preserve">CONCLUIDO	</t>
        </is>
      </c>
      <c r="D1935" t="n">
        <v>7.4844</v>
      </c>
      <c r="E1935" t="n">
        <v>13.36</v>
      </c>
      <c r="F1935" t="n">
        <v>11.08</v>
      </c>
      <c r="G1935" t="n">
        <v>18.99</v>
      </c>
      <c r="H1935" t="n">
        <v>0.42</v>
      </c>
      <c r="I1935" t="n">
        <v>35</v>
      </c>
      <c r="J1935" t="n">
        <v>62.34</v>
      </c>
      <c r="K1935" t="n">
        <v>28.92</v>
      </c>
      <c r="L1935" t="n">
        <v>1.5</v>
      </c>
      <c r="M1935" t="n">
        <v>33</v>
      </c>
      <c r="N1935" t="n">
        <v>6.92</v>
      </c>
      <c r="O1935" t="n">
        <v>7922.85</v>
      </c>
      <c r="P1935" t="n">
        <v>70.39</v>
      </c>
      <c r="Q1935" t="n">
        <v>197.8</v>
      </c>
      <c r="R1935" t="n">
        <v>48.83</v>
      </c>
      <c r="S1935" t="n">
        <v>25.4</v>
      </c>
      <c r="T1935" t="n">
        <v>10735.45</v>
      </c>
      <c r="U1935" t="n">
        <v>0.52</v>
      </c>
      <c r="V1935" t="n">
        <v>0.84</v>
      </c>
      <c r="W1935" t="n">
        <v>2.99</v>
      </c>
      <c r="X1935" t="n">
        <v>0.6899999999999999</v>
      </c>
      <c r="Y1935" t="n">
        <v>1</v>
      </c>
      <c r="Z1935" t="n">
        <v>10</v>
      </c>
    </row>
    <row r="1936">
      <c r="A1936" t="n">
        <v>3</v>
      </c>
      <c r="B1936" t="n">
        <v>25</v>
      </c>
      <c r="C1936" t="inlineStr">
        <is>
          <t xml:space="preserve">CONCLUIDO	</t>
        </is>
      </c>
      <c r="D1936" t="n">
        <v>7.5901</v>
      </c>
      <c r="E1936" t="n">
        <v>13.18</v>
      </c>
      <c r="F1936" t="n">
        <v>10.96</v>
      </c>
      <c r="G1936" t="n">
        <v>21.93</v>
      </c>
      <c r="H1936" t="n">
        <v>0.49</v>
      </c>
      <c r="I1936" t="n">
        <v>30</v>
      </c>
      <c r="J1936" t="n">
        <v>62.63</v>
      </c>
      <c r="K1936" t="n">
        <v>28.92</v>
      </c>
      <c r="L1936" t="n">
        <v>1.75</v>
      </c>
      <c r="M1936" t="n">
        <v>28</v>
      </c>
      <c r="N1936" t="n">
        <v>6.96</v>
      </c>
      <c r="O1936" t="n">
        <v>7958.6</v>
      </c>
      <c r="P1936" t="n">
        <v>69.06</v>
      </c>
      <c r="Q1936" t="n">
        <v>197.92</v>
      </c>
      <c r="R1936" t="n">
        <v>45.04</v>
      </c>
      <c r="S1936" t="n">
        <v>25.4</v>
      </c>
      <c r="T1936" t="n">
        <v>8866.530000000001</v>
      </c>
      <c r="U1936" t="n">
        <v>0.5600000000000001</v>
      </c>
      <c r="V1936" t="n">
        <v>0.85</v>
      </c>
      <c r="W1936" t="n">
        <v>2.99</v>
      </c>
      <c r="X1936" t="n">
        <v>0.57</v>
      </c>
      <c r="Y1936" t="n">
        <v>1</v>
      </c>
      <c r="Z1936" t="n">
        <v>10</v>
      </c>
    </row>
    <row r="1937">
      <c r="A1937" t="n">
        <v>4</v>
      </c>
      <c r="B1937" t="n">
        <v>25</v>
      </c>
      <c r="C1937" t="inlineStr">
        <is>
          <t xml:space="preserve">CONCLUIDO	</t>
        </is>
      </c>
      <c r="D1937" t="n">
        <v>7.6576</v>
      </c>
      <c r="E1937" t="n">
        <v>13.06</v>
      </c>
      <c r="F1937" t="n">
        <v>10.9</v>
      </c>
      <c r="G1937" t="n">
        <v>25.16</v>
      </c>
      <c r="H1937" t="n">
        <v>0.55</v>
      </c>
      <c r="I1937" t="n">
        <v>26</v>
      </c>
      <c r="J1937" t="n">
        <v>62.92</v>
      </c>
      <c r="K1937" t="n">
        <v>28.92</v>
      </c>
      <c r="L1937" t="n">
        <v>2</v>
      </c>
      <c r="M1937" t="n">
        <v>24</v>
      </c>
      <c r="N1937" t="n">
        <v>7</v>
      </c>
      <c r="O1937" t="n">
        <v>7994.37</v>
      </c>
      <c r="P1937" t="n">
        <v>68.03</v>
      </c>
      <c r="Q1937" t="n">
        <v>197.76</v>
      </c>
      <c r="R1937" t="n">
        <v>43.09</v>
      </c>
      <c r="S1937" t="n">
        <v>25.4</v>
      </c>
      <c r="T1937" t="n">
        <v>7909.48</v>
      </c>
      <c r="U1937" t="n">
        <v>0.59</v>
      </c>
      <c r="V1937" t="n">
        <v>0.85</v>
      </c>
      <c r="W1937" t="n">
        <v>2.99</v>
      </c>
      <c r="X1937" t="n">
        <v>0.51</v>
      </c>
      <c r="Y1937" t="n">
        <v>1</v>
      </c>
      <c r="Z1937" t="n">
        <v>10</v>
      </c>
    </row>
    <row r="1938">
      <c r="A1938" t="n">
        <v>5</v>
      </c>
      <c r="B1938" t="n">
        <v>25</v>
      </c>
      <c r="C1938" t="inlineStr">
        <is>
          <t xml:space="preserve">CONCLUIDO	</t>
        </is>
      </c>
      <c r="D1938" t="n">
        <v>7.7172</v>
      </c>
      <c r="E1938" t="n">
        <v>12.96</v>
      </c>
      <c r="F1938" t="n">
        <v>10.84</v>
      </c>
      <c r="G1938" t="n">
        <v>28.29</v>
      </c>
      <c r="H1938" t="n">
        <v>0.62</v>
      </c>
      <c r="I1938" t="n">
        <v>23</v>
      </c>
      <c r="J1938" t="n">
        <v>63.21</v>
      </c>
      <c r="K1938" t="n">
        <v>28.92</v>
      </c>
      <c r="L1938" t="n">
        <v>2.25</v>
      </c>
      <c r="M1938" t="n">
        <v>21</v>
      </c>
      <c r="N1938" t="n">
        <v>7.04</v>
      </c>
      <c r="O1938" t="n">
        <v>8030.17</v>
      </c>
      <c r="P1938" t="n">
        <v>67.29000000000001</v>
      </c>
      <c r="Q1938" t="n">
        <v>197.81</v>
      </c>
      <c r="R1938" t="n">
        <v>41.35</v>
      </c>
      <c r="S1938" t="n">
        <v>25.4</v>
      </c>
      <c r="T1938" t="n">
        <v>7056.35</v>
      </c>
      <c r="U1938" t="n">
        <v>0.61</v>
      </c>
      <c r="V1938" t="n">
        <v>0.86</v>
      </c>
      <c r="W1938" t="n">
        <v>2.98</v>
      </c>
      <c r="X1938" t="n">
        <v>0.45</v>
      </c>
      <c r="Y1938" t="n">
        <v>1</v>
      </c>
      <c r="Z1938" t="n">
        <v>10</v>
      </c>
    </row>
    <row r="1939">
      <c r="A1939" t="n">
        <v>6</v>
      </c>
      <c r="B1939" t="n">
        <v>25</v>
      </c>
      <c r="C1939" t="inlineStr">
        <is>
          <t xml:space="preserve">CONCLUIDO	</t>
        </is>
      </c>
      <c r="D1939" t="n">
        <v>7.7877</v>
      </c>
      <c r="E1939" t="n">
        <v>12.84</v>
      </c>
      <c r="F1939" t="n">
        <v>10.77</v>
      </c>
      <c r="G1939" t="n">
        <v>32.3</v>
      </c>
      <c r="H1939" t="n">
        <v>0.6899999999999999</v>
      </c>
      <c r="I1939" t="n">
        <v>20</v>
      </c>
      <c r="J1939" t="n">
        <v>63.5</v>
      </c>
      <c r="K1939" t="n">
        <v>28.92</v>
      </c>
      <c r="L1939" t="n">
        <v>2.5</v>
      </c>
      <c r="M1939" t="n">
        <v>18</v>
      </c>
      <c r="N1939" t="n">
        <v>7.08</v>
      </c>
      <c r="O1939" t="n">
        <v>8065.98</v>
      </c>
      <c r="P1939" t="n">
        <v>66.09</v>
      </c>
      <c r="Q1939" t="n">
        <v>197.85</v>
      </c>
      <c r="R1939" t="n">
        <v>38.99</v>
      </c>
      <c r="S1939" t="n">
        <v>25.4</v>
      </c>
      <c r="T1939" t="n">
        <v>5888.74</v>
      </c>
      <c r="U1939" t="n">
        <v>0.65</v>
      </c>
      <c r="V1939" t="n">
        <v>0.86</v>
      </c>
      <c r="W1939" t="n">
        <v>2.97</v>
      </c>
      <c r="X1939" t="n">
        <v>0.38</v>
      </c>
      <c r="Y1939" t="n">
        <v>1</v>
      </c>
      <c r="Z1939" t="n">
        <v>10</v>
      </c>
    </row>
    <row r="1940">
      <c r="A1940" t="n">
        <v>7</v>
      </c>
      <c r="B1940" t="n">
        <v>25</v>
      </c>
      <c r="C1940" t="inlineStr">
        <is>
          <t xml:space="preserve">CONCLUIDO	</t>
        </is>
      </c>
      <c r="D1940" t="n">
        <v>7.8305</v>
      </c>
      <c r="E1940" t="n">
        <v>12.77</v>
      </c>
      <c r="F1940" t="n">
        <v>10.72</v>
      </c>
      <c r="G1940" t="n">
        <v>35.75</v>
      </c>
      <c r="H1940" t="n">
        <v>0.75</v>
      </c>
      <c r="I1940" t="n">
        <v>18</v>
      </c>
      <c r="J1940" t="n">
        <v>63.79</v>
      </c>
      <c r="K1940" t="n">
        <v>28.92</v>
      </c>
      <c r="L1940" t="n">
        <v>2.75</v>
      </c>
      <c r="M1940" t="n">
        <v>16</v>
      </c>
      <c r="N1940" t="n">
        <v>7.12</v>
      </c>
      <c r="O1940" t="n">
        <v>8101.81</v>
      </c>
      <c r="P1940" t="n">
        <v>65.22</v>
      </c>
      <c r="Q1940" t="n">
        <v>197.77</v>
      </c>
      <c r="R1940" t="n">
        <v>37.75</v>
      </c>
      <c r="S1940" t="n">
        <v>25.4</v>
      </c>
      <c r="T1940" t="n">
        <v>5281.91</v>
      </c>
      <c r="U1940" t="n">
        <v>0.67</v>
      </c>
      <c r="V1940" t="n">
        <v>0.87</v>
      </c>
      <c r="W1940" t="n">
        <v>2.97</v>
      </c>
      <c r="X1940" t="n">
        <v>0.33</v>
      </c>
      <c r="Y1940" t="n">
        <v>1</v>
      </c>
      <c r="Z1940" t="n">
        <v>10</v>
      </c>
    </row>
    <row r="1941">
      <c r="A1941" t="n">
        <v>8</v>
      </c>
      <c r="B1941" t="n">
        <v>25</v>
      </c>
      <c r="C1941" t="inlineStr">
        <is>
          <t xml:space="preserve">CONCLUIDO	</t>
        </is>
      </c>
      <c r="D1941" t="n">
        <v>7.8366</v>
      </c>
      <c r="E1941" t="n">
        <v>12.76</v>
      </c>
      <c r="F1941" t="n">
        <v>10.73</v>
      </c>
      <c r="G1941" t="n">
        <v>37.87</v>
      </c>
      <c r="H1941" t="n">
        <v>0.8100000000000001</v>
      </c>
      <c r="I1941" t="n">
        <v>17</v>
      </c>
      <c r="J1941" t="n">
        <v>64.08</v>
      </c>
      <c r="K1941" t="n">
        <v>28.92</v>
      </c>
      <c r="L1941" t="n">
        <v>3</v>
      </c>
      <c r="M1941" t="n">
        <v>15</v>
      </c>
      <c r="N1941" t="n">
        <v>7.16</v>
      </c>
      <c r="O1941" t="n">
        <v>8137.65</v>
      </c>
      <c r="P1941" t="n">
        <v>64.7</v>
      </c>
      <c r="Q1941" t="n">
        <v>197.82</v>
      </c>
      <c r="R1941" t="n">
        <v>37.91</v>
      </c>
      <c r="S1941" t="n">
        <v>25.4</v>
      </c>
      <c r="T1941" t="n">
        <v>5365.43</v>
      </c>
      <c r="U1941" t="n">
        <v>0.67</v>
      </c>
      <c r="V1941" t="n">
        <v>0.87</v>
      </c>
      <c r="W1941" t="n">
        <v>2.97</v>
      </c>
      <c r="X1941" t="n">
        <v>0.34</v>
      </c>
      <c r="Y1941" t="n">
        <v>1</v>
      </c>
      <c r="Z1941" t="n">
        <v>10</v>
      </c>
    </row>
    <row r="1942">
      <c r="A1942" t="n">
        <v>9</v>
      </c>
      <c r="B1942" t="n">
        <v>25</v>
      </c>
      <c r="C1942" t="inlineStr">
        <is>
          <t xml:space="preserve">CONCLUIDO	</t>
        </is>
      </c>
      <c r="D1942" t="n">
        <v>7.8701</v>
      </c>
      <c r="E1942" t="n">
        <v>12.71</v>
      </c>
      <c r="F1942" t="n">
        <v>10.69</v>
      </c>
      <c r="G1942" t="n">
        <v>40.08</v>
      </c>
      <c r="H1942" t="n">
        <v>0.88</v>
      </c>
      <c r="I1942" t="n">
        <v>16</v>
      </c>
      <c r="J1942" t="n">
        <v>64.38</v>
      </c>
      <c r="K1942" t="n">
        <v>28.92</v>
      </c>
      <c r="L1942" t="n">
        <v>3.25</v>
      </c>
      <c r="M1942" t="n">
        <v>14</v>
      </c>
      <c r="N1942" t="n">
        <v>7.2</v>
      </c>
      <c r="O1942" t="n">
        <v>8173.52</v>
      </c>
      <c r="P1942" t="n">
        <v>64</v>
      </c>
      <c r="Q1942" t="n">
        <v>197.8</v>
      </c>
      <c r="R1942" t="n">
        <v>36.6</v>
      </c>
      <c r="S1942" t="n">
        <v>25.4</v>
      </c>
      <c r="T1942" t="n">
        <v>4714.59</v>
      </c>
      <c r="U1942" t="n">
        <v>0.6899999999999999</v>
      </c>
      <c r="V1942" t="n">
        <v>0.87</v>
      </c>
      <c r="W1942" t="n">
        <v>2.97</v>
      </c>
      <c r="X1942" t="n">
        <v>0.3</v>
      </c>
      <c r="Y1942" t="n">
        <v>1</v>
      </c>
      <c r="Z1942" t="n">
        <v>10</v>
      </c>
    </row>
    <row r="1943">
      <c r="A1943" t="n">
        <v>10</v>
      </c>
      <c r="B1943" t="n">
        <v>25</v>
      </c>
      <c r="C1943" t="inlineStr">
        <is>
          <t xml:space="preserve">CONCLUIDO	</t>
        </is>
      </c>
      <c r="D1943" t="n">
        <v>7.9138</v>
      </c>
      <c r="E1943" t="n">
        <v>12.64</v>
      </c>
      <c r="F1943" t="n">
        <v>10.65</v>
      </c>
      <c r="G1943" t="n">
        <v>45.62</v>
      </c>
      <c r="H1943" t="n">
        <v>0.9399999999999999</v>
      </c>
      <c r="I1943" t="n">
        <v>14</v>
      </c>
      <c r="J1943" t="n">
        <v>64.67</v>
      </c>
      <c r="K1943" t="n">
        <v>28.92</v>
      </c>
      <c r="L1943" t="n">
        <v>3.5</v>
      </c>
      <c r="M1943" t="n">
        <v>12</v>
      </c>
      <c r="N1943" t="n">
        <v>7.24</v>
      </c>
      <c r="O1943" t="n">
        <v>8209.41</v>
      </c>
      <c r="P1943" t="n">
        <v>63.11</v>
      </c>
      <c r="Q1943" t="n">
        <v>197.78</v>
      </c>
      <c r="R1943" t="n">
        <v>35.22</v>
      </c>
      <c r="S1943" t="n">
        <v>25.4</v>
      </c>
      <c r="T1943" t="n">
        <v>4037.53</v>
      </c>
      <c r="U1943" t="n">
        <v>0.72</v>
      </c>
      <c r="V1943" t="n">
        <v>0.87</v>
      </c>
      <c r="W1943" t="n">
        <v>2.96</v>
      </c>
      <c r="X1943" t="n">
        <v>0.25</v>
      </c>
      <c r="Y1943" t="n">
        <v>1</v>
      </c>
      <c r="Z1943" t="n">
        <v>10</v>
      </c>
    </row>
    <row r="1944">
      <c r="A1944" t="n">
        <v>11</v>
      </c>
      <c r="B1944" t="n">
        <v>25</v>
      </c>
      <c r="C1944" t="inlineStr">
        <is>
          <t xml:space="preserve">CONCLUIDO	</t>
        </is>
      </c>
      <c r="D1944" t="n">
        <v>7.9274</v>
      </c>
      <c r="E1944" t="n">
        <v>12.61</v>
      </c>
      <c r="F1944" t="n">
        <v>10.64</v>
      </c>
      <c r="G1944" t="n">
        <v>49.1</v>
      </c>
      <c r="H1944" t="n">
        <v>1.01</v>
      </c>
      <c r="I1944" t="n">
        <v>13</v>
      </c>
      <c r="J1944" t="n">
        <v>64.95999999999999</v>
      </c>
      <c r="K1944" t="n">
        <v>28.92</v>
      </c>
      <c r="L1944" t="n">
        <v>3.75</v>
      </c>
      <c r="M1944" t="n">
        <v>11</v>
      </c>
      <c r="N1944" t="n">
        <v>7.28</v>
      </c>
      <c r="O1944" t="n">
        <v>8245.32</v>
      </c>
      <c r="P1944" t="n">
        <v>62.51</v>
      </c>
      <c r="Q1944" t="n">
        <v>197.78</v>
      </c>
      <c r="R1944" t="n">
        <v>35.06</v>
      </c>
      <c r="S1944" t="n">
        <v>25.4</v>
      </c>
      <c r="T1944" t="n">
        <v>3959.02</v>
      </c>
      <c r="U1944" t="n">
        <v>0.72</v>
      </c>
      <c r="V1944" t="n">
        <v>0.87</v>
      </c>
      <c r="W1944" t="n">
        <v>2.96</v>
      </c>
      <c r="X1944" t="n">
        <v>0.25</v>
      </c>
      <c r="Y1944" t="n">
        <v>1</v>
      </c>
      <c r="Z1944" t="n">
        <v>10</v>
      </c>
    </row>
    <row r="1945">
      <c r="A1945" t="n">
        <v>12</v>
      </c>
      <c r="B1945" t="n">
        <v>25</v>
      </c>
      <c r="C1945" t="inlineStr">
        <is>
          <t xml:space="preserve">CONCLUIDO	</t>
        </is>
      </c>
      <c r="D1945" t="n">
        <v>7.9498</v>
      </c>
      <c r="E1945" t="n">
        <v>12.58</v>
      </c>
      <c r="F1945" t="n">
        <v>10.62</v>
      </c>
      <c r="G1945" t="n">
        <v>53.08</v>
      </c>
      <c r="H1945" t="n">
        <v>1.07</v>
      </c>
      <c r="I1945" t="n">
        <v>12</v>
      </c>
      <c r="J1945" t="n">
        <v>65.25</v>
      </c>
      <c r="K1945" t="n">
        <v>28.92</v>
      </c>
      <c r="L1945" t="n">
        <v>4</v>
      </c>
      <c r="M1945" t="n">
        <v>10</v>
      </c>
      <c r="N1945" t="n">
        <v>7.33</v>
      </c>
      <c r="O1945" t="n">
        <v>8281.25</v>
      </c>
      <c r="P1945" t="n">
        <v>61.49</v>
      </c>
      <c r="Q1945" t="n">
        <v>197.76</v>
      </c>
      <c r="R1945" t="n">
        <v>34.5</v>
      </c>
      <c r="S1945" t="n">
        <v>25.4</v>
      </c>
      <c r="T1945" t="n">
        <v>3688.54</v>
      </c>
      <c r="U1945" t="n">
        <v>0.74</v>
      </c>
      <c r="V1945" t="n">
        <v>0.88</v>
      </c>
      <c r="W1945" t="n">
        <v>2.96</v>
      </c>
      <c r="X1945" t="n">
        <v>0.23</v>
      </c>
      <c r="Y1945" t="n">
        <v>1</v>
      </c>
      <c r="Z1945" t="n">
        <v>10</v>
      </c>
    </row>
    <row r="1946">
      <c r="A1946" t="n">
        <v>13</v>
      </c>
      <c r="B1946" t="n">
        <v>25</v>
      </c>
      <c r="C1946" t="inlineStr">
        <is>
          <t xml:space="preserve">CONCLUIDO	</t>
        </is>
      </c>
      <c r="D1946" t="n">
        <v>7.9565</v>
      </c>
      <c r="E1946" t="n">
        <v>12.57</v>
      </c>
      <c r="F1946" t="n">
        <v>10.61</v>
      </c>
      <c r="G1946" t="n">
        <v>53.03</v>
      </c>
      <c r="H1946" t="n">
        <v>1.13</v>
      </c>
      <c r="I1946" t="n">
        <v>12</v>
      </c>
      <c r="J1946" t="n">
        <v>65.54000000000001</v>
      </c>
      <c r="K1946" t="n">
        <v>28.92</v>
      </c>
      <c r="L1946" t="n">
        <v>4.25</v>
      </c>
      <c r="M1946" t="n">
        <v>10</v>
      </c>
      <c r="N1946" t="n">
        <v>7.37</v>
      </c>
      <c r="O1946" t="n">
        <v>8317.200000000001</v>
      </c>
      <c r="P1946" t="n">
        <v>60.62</v>
      </c>
      <c r="Q1946" t="n">
        <v>197.78</v>
      </c>
      <c r="R1946" t="n">
        <v>34.22</v>
      </c>
      <c r="S1946" t="n">
        <v>25.4</v>
      </c>
      <c r="T1946" t="n">
        <v>3544.34</v>
      </c>
      <c r="U1946" t="n">
        <v>0.74</v>
      </c>
      <c r="V1946" t="n">
        <v>0.88</v>
      </c>
      <c r="W1946" t="n">
        <v>2.95</v>
      </c>
      <c r="X1946" t="n">
        <v>0.21</v>
      </c>
      <c r="Y1946" t="n">
        <v>1</v>
      </c>
      <c r="Z1946" t="n">
        <v>10</v>
      </c>
    </row>
    <row r="1947">
      <c r="A1947" t="n">
        <v>14</v>
      </c>
      <c r="B1947" t="n">
        <v>25</v>
      </c>
      <c r="C1947" t="inlineStr">
        <is>
          <t xml:space="preserve">CONCLUIDO	</t>
        </is>
      </c>
      <c r="D1947" t="n">
        <v>7.983</v>
      </c>
      <c r="E1947" t="n">
        <v>12.53</v>
      </c>
      <c r="F1947" t="n">
        <v>10.58</v>
      </c>
      <c r="G1947" t="n">
        <v>57.7</v>
      </c>
      <c r="H1947" t="n">
        <v>1.19</v>
      </c>
      <c r="I1947" t="n">
        <v>11</v>
      </c>
      <c r="J1947" t="n">
        <v>65.83</v>
      </c>
      <c r="K1947" t="n">
        <v>28.92</v>
      </c>
      <c r="L1947" t="n">
        <v>4.5</v>
      </c>
      <c r="M1947" t="n">
        <v>9</v>
      </c>
      <c r="N1947" t="n">
        <v>7.41</v>
      </c>
      <c r="O1947" t="n">
        <v>8353.17</v>
      </c>
      <c r="P1947" t="n">
        <v>59.99</v>
      </c>
      <c r="Q1947" t="n">
        <v>197.76</v>
      </c>
      <c r="R1947" t="n">
        <v>33.37</v>
      </c>
      <c r="S1947" t="n">
        <v>25.4</v>
      </c>
      <c r="T1947" t="n">
        <v>3126</v>
      </c>
      <c r="U1947" t="n">
        <v>0.76</v>
      </c>
      <c r="V1947" t="n">
        <v>0.88</v>
      </c>
      <c r="W1947" t="n">
        <v>2.95</v>
      </c>
      <c r="X1947" t="n">
        <v>0.19</v>
      </c>
      <c r="Y1947" t="n">
        <v>1</v>
      </c>
      <c r="Z1947" t="n">
        <v>10</v>
      </c>
    </row>
    <row r="1948">
      <c r="A1948" t="n">
        <v>15</v>
      </c>
      <c r="B1948" t="n">
        <v>25</v>
      </c>
      <c r="C1948" t="inlineStr">
        <is>
          <t xml:space="preserve">CONCLUIDO	</t>
        </is>
      </c>
      <c r="D1948" t="n">
        <v>8.000400000000001</v>
      </c>
      <c r="E1948" t="n">
        <v>12.5</v>
      </c>
      <c r="F1948" t="n">
        <v>10.56</v>
      </c>
      <c r="G1948" t="n">
        <v>63.39</v>
      </c>
      <c r="H1948" t="n">
        <v>1.25</v>
      </c>
      <c r="I1948" t="n">
        <v>10</v>
      </c>
      <c r="J1948" t="n">
        <v>66.12</v>
      </c>
      <c r="K1948" t="n">
        <v>28.92</v>
      </c>
      <c r="L1948" t="n">
        <v>4.75</v>
      </c>
      <c r="M1948" t="n">
        <v>7</v>
      </c>
      <c r="N1948" t="n">
        <v>7.45</v>
      </c>
      <c r="O1948" t="n">
        <v>8389.16</v>
      </c>
      <c r="P1948" t="n">
        <v>59.36</v>
      </c>
      <c r="Q1948" t="n">
        <v>197.78</v>
      </c>
      <c r="R1948" t="n">
        <v>32.75</v>
      </c>
      <c r="S1948" t="n">
        <v>25.4</v>
      </c>
      <c r="T1948" t="n">
        <v>2821.98</v>
      </c>
      <c r="U1948" t="n">
        <v>0.78</v>
      </c>
      <c r="V1948" t="n">
        <v>0.88</v>
      </c>
      <c r="W1948" t="n">
        <v>2.96</v>
      </c>
      <c r="X1948" t="n">
        <v>0.17</v>
      </c>
      <c r="Y1948" t="n">
        <v>1</v>
      </c>
      <c r="Z1948" t="n">
        <v>10</v>
      </c>
    </row>
    <row r="1949">
      <c r="A1949" t="n">
        <v>16</v>
      </c>
      <c r="B1949" t="n">
        <v>25</v>
      </c>
      <c r="C1949" t="inlineStr">
        <is>
          <t xml:space="preserve">CONCLUIDO	</t>
        </is>
      </c>
      <c r="D1949" t="n">
        <v>7.9991</v>
      </c>
      <c r="E1949" t="n">
        <v>12.5</v>
      </c>
      <c r="F1949" t="n">
        <v>10.57</v>
      </c>
      <c r="G1949" t="n">
        <v>63.4</v>
      </c>
      <c r="H1949" t="n">
        <v>1.31</v>
      </c>
      <c r="I1949" t="n">
        <v>10</v>
      </c>
      <c r="J1949" t="n">
        <v>66.42</v>
      </c>
      <c r="K1949" t="n">
        <v>28.92</v>
      </c>
      <c r="L1949" t="n">
        <v>5</v>
      </c>
      <c r="M1949" t="n">
        <v>7</v>
      </c>
      <c r="N1949" t="n">
        <v>7.49</v>
      </c>
      <c r="O1949" t="n">
        <v>8425.16</v>
      </c>
      <c r="P1949" t="n">
        <v>59.09</v>
      </c>
      <c r="Q1949" t="n">
        <v>197.79</v>
      </c>
      <c r="R1949" t="n">
        <v>32.81</v>
      </c>
      <c r="S1949" t="n">
        <v>25.4</v>
      </c>
      <c r="T1949" t="n">
        <v>2850.94</v>
      </c>
      <c r="U1949" t="n">
        <v>0.77</v>
      </c>
      <c r="V1949" t="n">
        <v>0.88</v>
      </c>
      <c r="W1949" t="n">
        <v>2.96</v>
      </c>
      <c r="X1949" t="n">
        <v>0.18</v>
      </c>
      <c r="Y1949" t="n">
        <v>1</v>
      </c>
      <c r="Z1949" t="n">
        <v>10</v>
      </c>
    </row>
    <row r="1950">
      <c r="A1950" t="n">
        <v>17</v>
      </c>
      <c r="B1950" t="n">
        <v>25</v>
      </c>
      <c r="C1950" t="inlineStr">
        <is>
          <t xml:space="preserve">CONCLUIDO	</t>
        </is>
      </c>
      <c r="D1950" t="n">
        <v>7.9952</v>
      </c>
      <c r="E1950" t="n">
        <v>12.51</v>
      </c>
      <c r="F1950" t="n">
        <v>10.57</v>
      </c>
      <c r="G1950" t="n">
        <v>63.44</v>
      </c>
      <c r="H1950" t="n">
        <v>1.37</v>
      </c>
      <c r="I1950" t="n">
        <v>10</v>
      </c>
      <c r="J1950" t="n">
        <v>66.70999999999999</v>
      </c>
      <c r="K1950" t="n">
        <v>28.92</v>
      </c>
      <c r="L1950" t="n">
        <v>5.25</v>
      </c>
      <c r="M1950" t="n">
        <v>4</v>
      </c>
      <c r="N1950" t="n">
        <v>7.54</v>
      </c>
      <c r="O1950" t="n">
        <v>8461.190000000001</v>
      </c>
      <c r="P1950" t="n">
        <v>58.81</v>
      </c>
      <c r="Q1950" t="n">
        <v>197.77</v>
      </c>
      <c r="R1950" t="n">
        <v>32.88</v>
      </c>
      <c r="S1950" t="n">
        <v>25.4</v>
      </c>
      <c r="T1950" t="n">
        <v>2886.55</v>
      </c>
      <c r="U1950" t="n">
        <v>0.77</v>
      </c>
      <c r="V1950" t="n">
        <v>0.88</v>
      </c>
      <c r="W1950" t="n">
        <v>2.96</v>
      </c>
      <c r="X1950" t="n">
        <v>0.18</v>
      </c>
      <c r="Y1950" t="n">
        <v>1</v>
      </c>
      <c r="Z1950" t="n">
        <v>10</v>
      </c>
    </row>
    <row r="1951">
      <c r="A1951" t="n">
        <v>18</v>
      </c>
      <c r="B1951" t="n">
        <v>25</v>
      </c>
      <c r="C1951" t="inlineStr">
        <is>
          <t xml:space="preserve">CONCLUIDO	</t>
        </is>
      </c>
      <c r="D1951" t="n">
        <v>7.9945</v>
      </c>
      <c r="E1951" t="n">
        <v>12.51</v>
      </c>
      <c r="F1951" t="n">
        <v>10.57</v>
      </c>
      <c r="G1951" t="n">
        <v>63.44</v>
      </c>
      <c r="H1951" t="n">
        <v>1.43</v>
      </c>
      <c r="I1951" t="n">
        <v>10</v>
      </c>
      <c r="J1951" t="n">
        <v>67</v>
      </c>
      <c r="K1951" t="n">
        <v>28.92</v>
      </c>
      <c r="L1951" t="n">
        <v>5.5</v>
      </c>
      <c r="M1951" t="n">
        <v>2</v>
      </c>
      <c r="N1951" t="n">
        <v>7.58</v>
      </c>
      <c r="O1951" t="n">
        <v>8497.24</v>
      </c>
      <c r="P1951" t="n">
        <v>58.52</v>
      </c>
      <c r="Q1951" t="n">
        <v>197.77</v>
      </c>
      <c r="R1951" t="n">
        <v>32.94</v>
      </c>
      <c r="S1951" t="n">
        <v>25.4</v>
      </c>
      <c r="T1951" t="n">
        <v>2914.66</v>
      </c>
      <c r="U1951" t="n">
        <v>0.77</v>
      </c>
      <c r="V1951" t="n">
        <v>0.88</v>
      </c>
      <c r="W1951" t="n">
        <v>2.96</v>
      </c>
      <c r="X1951" t="n">
        <v>0.18</v>
      </c>
      <c r="Y1951" t="n">
        <v>1</v>
      </c>
      <c r="Z1951" t="n">
        <v>10</v>
      </c>
    </row>
    <row r="1952">
      <c r="A1952" t="n">
        <v>19</v>
      </c>
      <c r="B1952" t="n">
        <v>25</v>
      </c>
      <c r="C1952" t="inlineStr">
        <is>
          <t xml:space="preserve">CONCLUIDO	</t>
        </is>
      </c>
      <c r="D1952" t="n">
        <v>8.012600000000001</v>
      </c>
      <c r="E1952" t="n">
        <v>12.48</v>
      </c>
      <c r="F1952" t="n">
        <v>10.56</v>
      </c>
      <c r="G1952" t="n">
        <v>70.40000000000001</v>
      </c>
      <c r="H1952" t="n">
        <v>1.49</v>
      </c>
      <c r="I1952" t="n">
        <v>9</v>
      </c>
      <c r="J1952" t="n">
        <v>67.29000000000001</v>
      </c>
      <c r="K1952" t="n">
        <v>28.92</v>
      </c>
      <c r="L1952" t="n">
        <v>5.75</v>
      </c>
      <c r="M1952" t="n">
        <v>0</v>
      </c>
      <c r="N1952" t="n">
        <v>7.62</v>
      </c>
      <c r="O1952" t="n">
        <v>8533.309999999999</v>
      </c>
      <c r="P1952" t="n">
        <v>58.45</v>
      </c>
      <c r="Q1952" t="n">
        <v>197.75</v>
      </c>
      <c r="R1952" t="n">
        <v>32.4</v>
      </c>
      <c r="S1952" t="n">
        <v>25.4</v>
      </c>
      <c r="T1952" t="n">
        <v>2648.83</v>
      </c>
      <c r="U1952" t="n">
        <v>0.78</v>
      </c>
      <c r="V1952" t="n">
        <v>0.88</v>
      </c>
      <c r="W1952" t="n">
        <v>2.96</v>
      </c>
      <c r="X1952" t="n">
        <v>0.17</v>
      </c>
      <c r="Y1952" t="n">
        <v>1</v>
      </c>
      <c r="Z1952" t="n">
        <v>10</v>
      </c>
    </row>
    <row r="1953">
      <c r="A1953" t="n">
        <v>0</v>
      </c>
      <c r="B1953" t="n">
        <v>85</v>
      </c>
      <c r="C1953" t="inlineStr">
        <is>
          <t xml:space="preserve">CONCLUIDO	</t>
        </is>
      </c>
      <c r="D1953" t="n">
        <v>5.1995</v>
      </c>
      <c r="E1953" t="n">
        <v>19.23</v>
      </c>
      <c r="F1953" t="n">
        <v>12.83</v>
      </c>
      <c r="G1953" t="n">
        <v>6.47</v>
      </c>
      <c r="H1953" t="n">
        <v>0.11</v>
      </c>
      <c r="I1953" t="n">
        <v>119</v>
      </c>
      <c r="J1953" t="n">
        <v>167.88</v>
      </c>
      <c r="K1953" t="n">
        <v>51.39</v>
      </c>
      <c r="L1953" t="n">
        <v>1</v>
      </c>
      <c r="M1953" t="n">
        <v>117</v>
      </c>
      <c r="N1953" t="n">
        <v>30.49</v>
      </c>
      <c r="O1953" t="n">
        <v>20939.59</v>
      </c>
      <c r="P1953" t="n">
        <v>164.45</v>
      </c>
      <c r="Q1953" t="n">
        <v>198.14</v>
      </c>
      <c r="R1953" t="n">
        <v>103</v>
      </c>
      <c r="S1953" t="n">
        <v>25.4</v>
      </c>
      <c r="T1953" t="n">
        <v>37401.65</v>
      </c>
      <c r="U1953" t="n">
        <v>0.25</v>
      </c>
      <c r="V1953" t="n">
        <v>0.73</v>
      </c>
      <c r="W1953" t="n">
        <v>3.14</v>
      </c>
      <c r="X1953" t="n">
        <v>2.43</v>
      </c>
      <c r="Y1953" t="n">
        <v>1</v>
      </c>
      <c r="Z1953" t="n">
        <v>10</v>
      </c>
    </row>
    <row r="1954">
      <c r="A1954" t="n">
        <v>1</v>
      </c>
      <c r="B1954" t="n">
        <v>85</v>
      </c>
      <c r="C1954" t="inlineStr">
        <is>
          <t xml:space="preserve">CONCLUIDO	</t>
        </is>
      </c>
      <c r="D1954" t="n">
        <v>5.6566</v>
      </c>
      <c r="E1954" t="n">
        <v>17.68</v>
      </c>
      <c r="F1954" t="n">
        <v>12.22</v>
      </c>
      <c r="G1954" t="n">
        <v>8.06</v>
      </c>
      <c r="H1954" t="n">
        <v>0.13</v>
      </c>
      <c r="I1954" t="n">
        <v>91</v>
      </c>
      <c r="J1954" t="n">
        <v>168.25</v>
      </c>
      <c r="K1954" t="n">
        <v>51.39</v>
      </c>
      <c r="L1954" t="n">
        <v>1.25</v>
      </c>
      <c r="M1954" t="n">
        <v>89</v>
      </c>
      <c r="N1954" t="n">
        <v>30.6</v>
      </c>
      <c r="O1954" t="n">
        <v>20984.25</v>
      </c>
      <c r="P1954" t="n">
        <v>156.57</v>
      </c>
      <c r="Q1954" t="n">
        <v>197.96</v>
      </c>
      <c r="R1954" t="n">
        <v>84.27</v>
      </c>
      <c r="S1954" t="n">
        <v>25.4</v>
      </c>
      <c r="T1954" t="n">
        <v>28175.82</v>
      </c>
      <c r="U1954" t="n">
        <v>0.3</v>
      </c>
      <c r="V1954" t="n">
        <v>0.76</v>
      </c>
      <c r="W1954" t="n">
        <v>3.09</v>
      </c>
      <c r="X1954" t="n">
        <v>1.83</v>
      </c>
      <c r="Y1954" t="n">
        <v>1</v>
      </c>
      <c r="Z1954" t="n">
        <v>10</v>
      </c>
    </row>
    <row r="1955">
      <c r="A1955" t="n">
        <v>2</v>
      </c>
      <c r="B1955" t="n">
        <v>85</v>
      </c>
      <c r="C1955" t="inlineStr">
        <is>
          <t xml:space="preserve">CONCLUIDO	</t>
        </is>
      </c>
      <c r="D1955" t="n">
        <v>5.9631</v>
      </c>
      <c r="E1955" t="n">
        <v>16.77</v>
      </c>
      <c r="F1955" t="n">
        <v>11.89</v>
      </c>
      <c r="G1955" t="n">
        <v>9.640000000000001</v>
      </c>
      <c r="H1955" t="n">
        <v>0.16</v>
      </c>
      <c r="I1955" t="n">
        <v>74</v>
      </c>
      <c r="J1955" t="n">
        <v>168.61</v>
      </c>
      <c r="K1955" t="n">
        <v>51.39</v>
      </c>
      <c r="L1955" t="n">
        <v>1.5</v>
      </c>
      <c r="M1955" t="n">
        <v>72</v>
      </c>
      <c r="N1955" t="n">
        <v>30.71</v>
      </c>
      <c r="O1955" t="n">
        <v>21028.94</v>
      </c>
      <c r="P1955" t="n">
        <v>152.22</v>
      </c>
      <c r="Q1955" t="n">
        <v>198.02</v>
      </c>
      <c r="R1955" t="n">
        <v>73.86</v>
      </c>
      <c r="S1955" t="n">
        <v>25.4</v>
      </c>
      <c r="T1955" t="n">
        <v>23053.87</v>
      </c>
      <c r="U1955" t="n">
        <v>0.34</v>
      </c>
      <c r="V1955" t="n">
        <v>0.78</v>
      </c>
      <c r="W1955" t="n">
        <v>3.06</v>
      </c>
      <c r="X1955" t="n">
        <v>1.49</v>
      </c>
      <c r="Y1955" t="n">
        <v>1</v>
      </c>
      <c r="Z1955" t="n">
        <v>10</v>
      </c>
    </row>
    <row r="1956">
      <c r="A1956" t="n">
        <v>3</v>
      </c>
      <c r="B1956" t="n">
        <v>85</v>
      </c>
      <c r="C1956" t="inlineStr">
        <is>
          <t xml:space="preserve">CONCLUIDO	</t>
        </is>
      </c>
      <c r="D1956" t="n">
        <v>6.2111</v>
      </c>
      <c r="E1956" t="n">
        <v>16.1</v>
      </c>
      <c r="F1956" t="n">
        <v>11.63</v>
      </c>
      <c r="G1956" t="n">
        <v>11.25</v>
      </c>
      <c r="H1956" t="n">
        <v>0.18</v>
      </c>
      <c r="I1956" t="n">
        <v>62</v>
      </c>
      <c r="J1956" t="n">
        <v>168.97</v>
      </c>
      <c r="K1956" t="n">
        <v>51.39</v>
      </c>
      <c r="L1956" t="n">
        <v>1.75</v>
      </c>
      <c r="M1956" t="n">
        <v>60</v>
      </c>
      <c r="N1956" t="n">
        <v>30.83</v>
      </c>
      <c r="O1956" t="n">
        <v>21073.68</v>
      </c>
      <c r="P1956" t="n">
        <v>148.68</v>
      </c>
      <c r="Q1956" t="n">
        <v>197.89</v>
      </c>
      <c r="R1956" t="n">
        <v>66.03</v>
      </c>
      <c r="S1956" t="n">
        <v>25.4</v>
      </c>
      <c r="T1956" t="n">
        <v>19200.7</v>
      </c>
      <c r="U1956" t="n">
        <v>0.38</v>
      </c>
      <c r="V1956" t="n">
        <v>0.8</v>
      </c>
      <c r="W1956" t="n">
        <v>3.03</v>
      </c>
      <c r="X1956" t="n">
        <v>1.23</v>
      </c>
      <c r="Y1956" t="n">
        <v>1</v>
      </c>
      <c r="Z1956" t="n">
        <v>10</v>
      </c>
    </row>
    <row r="1957">
      <c r="A1957" t="n">
        <v>4</v>
      </c>
      <c r="B1957" t="n">
        <v>85</v>
      </c>
      <c r="C1957" t="inlineStr">
        <is>
          <t xml:space="preserve">CONCLUIDO	</t>
        </is>
      </c>
      <c r="D1957" t="n">
        <v>6.382</v>
      </c>
      <c r="E1957" t="n">
        <v>15.67</v>
      </c>
      <c r="F1957" t="n">
        <v>11.47</v>
      </c>
      <c r="G1957" t="n">
        <v>12.74</v>
      </c>
      <c r="H1957" t="n">
        <v>0.21</v>
      </c>
      <c r="I1957" t="n">
        <v>54</v>
      </c>
      <c r="J1957" t="n">
        <v>169.33</v>
      </c>
      <c r="K1957" t="n">
        <v>51.39</v>
      </c>
      <c r="L1957" t="n">
        <v>2</v>
      </c>
      <c r="M1957" t="n">
        <v>52</v>
      </c>
      <c r="N1957" t="n">
        <v>30.94</v>
      </c>
      <c r="O1957" t="n">
        <v>21118.46</v>
      </c>
      <c r="P1957" t="n">
        <v>146.51</v>
      </c>
      <c r="Q1957" t="n">
        <v>197.86</v>
      </c>
      <c r="R1957" t="n">
        <v>60.99</v>
      </c>
      <c r="S1957" t="n">
        <v>25.4</v>
      </c>
      <c r="T1957" t="n">
        <v>16719.74</v>
      </c>
      <c r="U1957" t="n">
        <v>0.42</v>
      </c>
      <c r="V1957" t="n">
        <v>0.8100000000000001</v>
      </c>
      <c r="W1957" t="n">
        <v>3.02</v>
      </c>
      <c r="X1957" t="n">
        <v>1.07</v>
      </c>
      <c r="Y1957" t="n">
        <v>1</v>
      </c>
      <c r="Z1957" t="n">
        <v>10</v>
      </c>
    </row>
    <row r="1958">
      <c r="A1958" t="n">
        <v>5</v>
      </c>
      <c r="B1958" t="n">
        <v>85</v>
      </c>
      <c r="C1958" t="inlineStr">
        <is>
          <t xml:space="preserve">CONCLUIDO	</t>
        </is>
      </c>
      <c r="D1958" t="n">
        <v>6.5437</v>
      </c>
      <c r="E1958" t="n">
        <v>15.28</v>
      </c>
      <c r="F1958" t="n">
        <v>11.32</v>
      </c>
      <c r="G1958" t="n">
        <v>14.45</v>
      </c>
      <c r="H1958" t="n">
        <v>0.24</v>
      </c>
      <c r="I1958" t="n">
        <v>47</v>
      </c>
      <c r="J1958" t="n">
        <v>169.7</v>
      </c>
      <c r="K1958" t="n">
        <v>51.39</v>
      </c>
      <c r="L1958" t="n">
        <v>2.25</v>
      </c>
      <c r="M1958" t="n">
        <v>45</v>
      </c>
      <c r="N1958" t="n">
        <v>31.05</v>
      </c>
      <c r="O1958" t="n">
        <v>21163.27</v>
      </c>
      <c r="P1958" t="n">
        <v>144.45</v>
      </c>
      <c r="Q1958" t="n">
        <v>197.77</v>
      </c>
      <c r="R1958" t="n">
        <v>56.26</v>
      </c>
      <c r="S1958" t="n">
        <v>25.4</v>
      </c>
      <c r="T1958" t="n">
        <v>14392.01</v>
      </c>
      <c r="U1958" t="n">
        <v>0.45</v>
      </c>
      <c r="V1958" t="n">
        <v>0.82</v>
      </c>
      <c r="W1958" t="n">
        <v>3.01</v>
      </c>
      <c r="X1958" t="n">
        <v>0.92</v>
      </c>
      <c r="Y1958" t="n">
        <v>1</v>
      </c>
      <c r="Z1958" t="n">
        <v>10</v>
      </c>
    </row>
    <row r="1959">
      <c r="A1959" t="n">
        <v>6</v>
      </c>
      <c r="B1959" t="n">
        <v>85</v>
      </c>
      <c r="C1959" t="inlineStr">
        <is>
          <t xml:space="preserve">CONCLUIDO	</t>
        </is>
      </c>
      <c r="D1959" t="n">
        <v>6.6564</v>
      </c>
      <c r="E1959" t="n">
        <v>15.02</v>
      </c>
      <c r="F1959" t="n">
        <v>11.23</v>
      </c>
      <c r="G1959" t="n">
        <v>16.04</v>
      </c>
      <c r="H1959" t="n">
        <v>0.26</v>
      </c>
      <c r="I1959" t="n">
        <v>42</v>
      </c>
      <c r="J1959" t="n">
        <v>170.06</v>
      </c>
      <c r="K1959" t="n">
        <v>51.39</v>
      </c>
      <c r="L1959" t="n">
        <v>2.5</v>
      </c>
      <c r="M1959" t="n">
        <v>40</v>
      </c>
      <c r="N1959" t="n">
        <v>31.17</v>
      </c>
      <c r="O1959" t="n">
        <v>21208.12</v>
      </c>
      <c r="P1959" t="n">
        <v>143.16</v>
      </c>
      <c r="Q1959" t="n">
        <v>197.81</v>
      </c>
      <c r="R1959" t="n">
        <v>53.4</v>
      </c>
      <c r="S1959" t="n">
        <v>25.4</v>
      </c>
      <c r="T1959" t="n">
        <v>12987.06</v>
      </c>
      <c r="U1959" t="n">
        <v>0.48</v>
      </c>
      <c r="V1959" t="n">
        <v>0.83</v>
      </c>
      <c r="W1959" t="n">
        <v>3.01</v>
      </c>
      <c r="X1959" t="n">
        <v>0.84</v>
      </c>
      <c r="Y1959" t="n">
        <v>1</v>
      </c>
      <c r="Z1959" t="n">
        <v>10</v>
      </c>
    </row>
    <row r="1960">
      <c r="A1960" t="n">
        <v>7</v>
      </c>
      <c r="B1960" t="n">
        <v>85</v>
      </c>
      <c r="C1960" t="inlineStr">
        <is>
          <t xml:space="preserve">CONCLUIDO	</t>
        </is>
      </c>
      <c r="D1960" t="n">
        <v>6.762</v>
      </c>
      <c r="E1960" t="n">
        <v>14.79</v>
      </c>
      <c r="F1960" t="n">
        <v>11.13</v>
      </c>
      <c r="G1960" t="n">
        <v>17.57</v>
      </c>
      <c r="H1960" t="n">
        <v>0.29</v>
      </c>
      <c r="I1960" t="n">
        <v>38</v>
      </c>
      <c r="J1960" t="n">
        <v>170.42</v>
      </c>
      <c r="K1960" t="n">
        <v>51.39</v>
      </c>
      <c r="L1960" t="n">
        <v>2.75</v>
      </c>
      <c r="M1960" t="n">
        <v>36</v>
      </c>
      <c r="N1960" t="n">
        <v>31.28</v>
      </c>
      <c r="O1960" t="n">
        <v>21253.01</v>
      </c>
      <c r="P1960" t="n">
        <v>141.75</v>
      </c>
      <c r="Q1960" t="n">
        <v>197.8</v>
      </c>
      <c r="R1960" t="n">
        <v>50.19</v>
      </c>
      <c r="S1960" t="n">
        <v>25.4</v>
      </c>
      <c r="T1960" t="n">
        <v>11402.98</v>
      </c>
      <c r="U1960" t="n">
        <v>0.51</v>
      </c>
      <c r="V1960" t="n">
        <v>0.84</v>
      </c>
      <c r="W1960" t="n">
        <v>3</v>
      </c>
      <c r="X1960" t="n">
        <v>0.74</v>
      </c>
      <c r="Y1960" t="n">
        <v>1</v>
      </c>
      <c r="Z1960" t="n">
        <v>10</v>
      </c>
    </row>
    <row r="1961">
      <c r="A1961" t="n">
        <v>8</v>
      </c>
      <c r="B1961" t="n">
        <v>85</v>
      </c>
      <c r="C1961" t="inlineStr">
        <is>
          <t xml:space="preserve">CONCLUIDO	</t>
        </is>
      </c>
      <c r="D1961" t="n">
        <v>6.8274</v>
      </c>
      <c r="E1961" t="n">
        <v>14.65</v>
      </c>
      <c r="F1961" t="n">
        <v>11.09</v>
      </c>
      <c r="G1961" t="n">
        <v>19.01</v>
      </c>
      <c r="H1961" t="n">
        <v>0.31</v>
      </c>
      <c r="I1961" t="n">
        <v>35</v>
      </c>
      <c r="J1961" t="n">
        <v>170.79</v>
      </c>
      <c r="K1961" t="n">
        <v>51.39</v>
      </c>
      <c r="L1961" t="n">
        <v>3</v>
      </c>
      <c r="M1961" t="n">
        <v>33</v>
      </c>
      <c r="N1961" t="n">
        <v>31.4</v>
      </c>
      <c r="O1961" t="n">
        <v>21297.94</v>
      </c>
      <c r="P1961" t="n">
        <v>141.15</v>
      </c>
      <c r="Q1961" t="n">
        <v>197.88</v>
      </c>
      <c r="R1961" t="n">
        <v>48.85</v>
      </c>
      <c r="S1961" t="n">
        <v>25.4</v>
      </c>
      <c r="T1961" t="n">
        <v>10746.15</v>
      </c>
      <c r="U1961" t="n">
        <v>0.52</v>
      </c>
      <c r="V1961" t="n">
        <v>0.84</v>
      </c>
      <c r="W1961" t="n">
        <v>3</v>
      </c>
      <c r="X1961" t="n">
        <v>0.7</v>
      </c>
      <c r="Y1961" t="n">
        <v>1</v>
      </c>
      <c r="Z1961" t="n">
        <v>10</v>
      </c>
    </row>
    <row r="1962">
      <c r="A1962" t="n">
        <v>9</v>
      </c>
      <c r="B1962" t="n">
        <v>85</v>
      </c>
      <c r="C1962" t="inlineStr">
        <is>
          <t xml:space="preserve">CONCLUIDO	</t>
        </is>
      </c>
      <c r="D1962" t="n">
        <v>6.9107</v>
      </c>
      <c r="E1962" t="n">
        <v>14.47</v>
      </c>
      <c r="F1962" t="n">
        <v>11.01</v>
      </c>
      <c r="G1962" t="n">
        <v>20.65</v>
      </c>
      <c r="H1962" t="n">
        <v>0.34</v>
      </c>
      <c r="I1962" t="n">
        <v>32</v>
      </c>
      <c r="J1962" t="n">
        <v>171.15</v>
      </c>
      <c r="K1962" t="n">
        <v>51.39</v>
      </c>
      <c r="L1962" t="n">
        <v>3.25</v>
      </c>
      <c r="M1962" t="n">
        <v>30</v>
      </c>
      <c r="N1962" t="n">
        <v>31.51</v>
      </c>
      <c r="O1962" t="n">
        <v>21342.91</v>
      </c>
      <c r="P1962" t="n">
        <v>140.03</v>
      </c>
      <c r="Q1962" t="n">
        <v>197.87</v>
      </c>
      <c r="R1962" t="n">
        <v>46.89</v>
      </c>
      <c r="S1962" t="n">
        <v>25.4</v>
      </c>
      <c r="T1962" t="n">
        <v>9780.6</v>
      </c>
      <c r="U1962" t="n">
        <v>0.54</v>
      </c>
      <c r="V1962" t="n">
        <v>0.85</v>
      </c>
      <c r="W1962" t="n">
        <v>2.99</v>
      </c>
      <c r="X1962" t="n">
        <v>0.62</v>
      </c>
      <c r="Y1962" t="n">
        <v>1</v>
      </c>
      <c r="Z1962" t="n">
        <v>10</v>
      </c>
    </row>
    <row r="1963">
      <c r="A1963" t="n">
        <v>10</v>
      </c>
      <c r="B1963" t="n">
        <v>85</v>
      </c>
      <c r="C1963" t="inlineStr">
        <is>
          <t xml:space="preserve">CONCLUIDO	</t>
        </is>
      </c>
      <c r="D1963" t="n">
        <v>6.9668</v>
      </c>
      <c r="E1963" t="n">
        <v>14.35</v>
      </c>
      <c r="F1963" t="n">
        <v>10.96</v>
      </c>
      <c r="G1963" t="n">
        <v>21.93</v>
      </c>
      <c r="H1963" t="n">
        <v>0.36</v>
      </c>
      <c r="I1963" t="n">
        <v>30</v>
      </c>
      <c r="J1963" t="n">
        <v>171.52</v>
      </c>
      <c r="K1963" t="n">
        <v>51.39</v>
      </c>
      <c r="L1963" t="n">
        <v>3.5</v>
      </c>
      <c r="M1963" t="n">
        <v>28</v>
      </c>
      <c r="N1963" t="n">
        <v>31.63</v>
      </c>
      <c r="O1963" t="n">
        <v>21387.92</v>
      </c>
      <c r="P1963" t="n">
        <v>139.27</v>
      </c>
      <c r="Q1963" t="n">
        <v>197.83</v>
      </c>
      <c r="R1963" t="n">
        <v>45.27</v>
      </c>
      <c r="S1963" t="n">
        <v>25.4</v>
      </c>
      <c r="T1963" t="n">
        <v>8981.77</v>
      </c>
      <c r="U1963" t="n">
        <v>0.5600000000000001</v>
      </c>
      <c r="V1963" t="n">
        <v>0.85</v>
      </c>
      <c r="W1963" t="n">
        <v>2.98</v>
      </c>
      <c r="X1963" t="n">
        <v>0.57</v>
      </c>
      <c r="Y1963" t="n">
        <v>1</v>
      </c>
      <c r="Z1963" t="n">
        <v>10</v>
      </c>
    </row>
    <row r="1964">
      <c r="A1964" t="n">
        <v>11</v>
      </c>
      <c r="B1964" t="n">
        <v>85</v>
      </c>
      <c r="C1964" t="inlineStr">
        <is>
          <t xml:space="preserve">CONCLUIDO	</t>
        </is>
      </c>
      <c r="D1964" t="n">
        <v>7.0128</v>
      </c>
      <c r="E1964" t="n">
        <v>14.26</v>
      </c>
      <c r="F1964" t="n">
        <v>10.94</v>
      </c>
      <c r="G1964" t="n">
        <v>23.44</v>
      </c>
      <c r="H1964" t="n">
        <v>0.39</v>
      </c>
      <c r="I1964" t="n">
        <v>28</v>
      </c>
      <c r="J1964" t="n">
        <v>171.88</v>
      </c>
      <c r="K1964" t="n">
        <v>51.39</v>
      </c>
      <c r="L1964" t="n">
        <v>3.75</v>
      </c>
      <c r="M1964" t="n">
        <v>26</v>
      </c>
      <c r="N1964" t="n">
        <v>31.74</v>
      </c>
      <c r="O1964" t="n">
        <v>21432.96</v>
      </c>
      <c r="P1964" t="n">
        <v>138.84</v>
      </c>
      <c r="Q1964" t="n">
        <v>197.77</v>
      </c>
      <c r="R1964" t="n">
        <v>44.33</v>
      </c>
      <c r="S1964" t="n">
        <v>25.4</v>
      </c>
      <c r="T1964" t="n">
        <v>8522.26</v>
      </c>
      <c r="U1964" t="n">
        <v>0.57</v>
      </c>
      <c r="V1964" t="n">
        <v>0.85</v>
      </c>
      <c r="W1964" t="n">
        <v>2.99</v>
      </c>
      <c r="X1964" t="n">
        <v>0.55</v>
      </c>
      <c r="Y1964" t="n">
        <v>1</v>
      </c>
      <c r="Z1964" t="n">
        <v>10</v>
      </c>
    </row>
    <row r="1965">
      <c r="A1965" t="n">
        <v>12</v>
      </c>
      <c r="B1965" t="n">
        <v>85</v>
      </c>
      <c r="C1965" t="inlineStr">
        <is>
          <t xml:space="preserve">CONCLUIDO	</t>
        </is>
      </c>
      <c r="D1965" t="n">
        <v>7.0673</v>
      </c>
      <c r="E1965" t="n">
        <v>14.15</v>
      </c>
      <c r="F1965" t="n">
        <v>10.9</v>
      </c>
      <c r="G1965" t="n">
        <v>25.14</v>
      </c>
      <c r="H1965" t="n">
        <v>0.41</v>
      </c>
      <c r="I1965" t="n">
        <v>26</v>
      </c>
      <c r="J1965" t="n">
        <v>172.25</v>
      </c>
      <c r="K1965" t="n">
        <v>51.39</v>
      </c>
      <c r="L1965" t="n">
        <v>4</v>
      </c>
      <c r="M1965" t="n">
        <v>24</v>
      </c>
      <c r="N1965" t="n">
        <v>31.86</v>
      </c>
      <c r="O1965" t="n">
        <v>21478.05</v>
      </c>
      <c r="P1965" t="n">
        <v>138.09</v>
      </c>
      <c r="Q1965" t="n">
        <v>197.82</v>
      </c>
      <c r="R1965" t="n">
        <v>43.13</v>
      </c>
      <c r="S1965" t="n">
        <v>25.4</v>
      </c>
      <c r="T1965" t="n">
        <v>7929.48</v>
      </c>
      <c r="U1965" t="n">
        <v>0.59</v>
      </c>
      <c r="V1965" t="n">
        <v>0.85</v>
      </c>
      <c r="W1965" t="n">
        <v>2.98</v>
      </c>
      <c r="X1965" t="n">
        <v>0.5</v>
      </c>
      <c r="Y1965" t="n">
        <v>1</v>
      </c>
      <c r="Z1965" t="n">
        <v>10</v>
      </c>
    </row>
    <row r="1966">
      <c r="A1966" t="n">
        <v>13</v>
      </c>
      <c r="B1966" t="n">
        <v>85</v>
      </c>
      <c r="C1966" t="inlineStr">
        <is>
          <t xml:space="preserve">CONCLUIDO	</t>
        </is>
      </c>
      <c r="D1966" t="n">
        <v>7.1007</v>
      </c>
      <c r="E1966" t="n">
        <v>14.08</v>
      </c>
      <c r="F1966" t="n">
        <v>10.86</v>
      </c>
      <c r="G1966" t="n">
        <v>26.07</v>
      </c>
      <c r="H1966" t="n">
        <v>0.44</v>
      </c>
      <c r="I1966" t="n">
        <v>25</v>
      </c>
      <c r="J1966" t="n">
        <v>172.61</v>
      </c>
      <c r="K1966" t="n">
        <v>51.39</v>
      </c>
      <c r="L1966" t="n">
        <v>4.25</v>
      </c>
      <c r="M1966" t="n">
        <v>23</v>
      </c>
      <c r="N1966" t="n">
        <v>31.97</v>
      </c>
      <c r="O1966" t="n">
        <v>21523.17</v>
      </c>
      <c r="P1966" t="n">
        <v>137.57</v>
      </c>
      <c r="Q1966" t="n">
        <v>197.8</v>
      </c>
      <c r="R1966" t="n">
        <v>41.93</v>
      </c>
      <c r="S1966" t="n">
        <v>25.4</v>
      </c>
      <c r="T1966" t="n">
        <v>7335.74</v>
      </c>
      <c r="U1966" t="n">
        <v>0.61</v>
      </c>
      <c r="V1966" t="n">
        <v>0.86</v>
      </c>
      <c r="W1966" t="n">
        <v>2.98</v>
      </c>
      <c r="X1966" t="n">
        <v>0.47</v>
      </c>
      <c r="Y1966" t="n">
        <v>1</v>
      </c>
      <c r="Z1966" t="n">
        <v>10</v>
      </c>
    </row>
    <row r="1967">
      <c r="A1967" t="n">
        <v>14</v>
      </c>
      <c r="B1967" t="n">
        <v>85</v>
      </c>
      <c r="C1967" t="inlineStr">
        <is>
          <t xml:space="preserve">CONCLUIDO	</t>
        </is>
      </c>
      <c r="D1967" t="n">
        <v>7.1514</v>
      </c>
      <c r="E1967" t="n">
        <v>13.98</v>
      </c>
      <c r="F1967" t="n">
        <v>10.83</v>
      </c>
      <c r="G1967" t="n">
        <v>28.26</v>
      </c>
      <c r="H1967" t="n">
        <v>0.46</v>
      </c>
      <c r="I1967" t="n">
        <v>23</v>
      </c>
      <c r="J1967" t="n">
        <v>172.98</v>
      </c>
      <c r="K1967" t="n">
        <v>51.39</v>
      </c>
      <c r="L1967" t="n">
        <v>4.5</v>
      </c>
      <c r="M1967" t="n">
        <v>21</v>
      </c>
      <c r="N1967" t="n">
        <v>32.09</v>
      </c>
      <c r="O1967" t="n">
        <v>21568.34</v>
      </c>
      <c r="P1967" t="n">
        <v>137.05</v>
      </c>
      <c r="Q1967" t="n">
        <v>197.76</v>
      </c>
      <c r="R1967" t="n">
        <v>41.05</v>
      </c>
      <c r="S1967" t="n">
        <v>25.4</v>
      </c>
      <c r="T1967" t="n">
        <v>6903.58</v>
      </c>
      <c r="U1967" t="n">
        <v>0.62</v>
      </c>
      <c r="V1967" t="n">
        <v>0.86</v>
      </c>
      <c r="W1967" t="n">
        <v>2.98</v>
      </c>
      <c r="X1967" t="n">
        <v>0.44</v>
      </c>
      <c r="Y1967" t="n">
        <v>1</v>
      </c>
      <c r="Z1967" t="n">
        <v>10</v>
      </c>
    </row>
    <row r="1968">
      <c r="A1968" t="n">
        <v>15</v>
      </c>
      <c r="B1968" t="n">
        <v>85</v>
      </c>
      <c r="C1968" t="inlineStr">
        <is>
          <t xml:space="preserve">CONCLUIDO	</t>
        </is>
      </c>
      <c r="D1968" t="n">
        <v>7.1839</v>
      </c>
      <c r="E1968" t="n">
        <v>13.92</v>
      </c>
      <c r="F1968" t="n">
        <v>10.8</v>
      </c>
      <c r="G1968" t="n">
        <v>29.46</v>
      </c>
      <c r="H1968" t="n">
        <v>0.49</v>
      </c>
      <c r="I1968" t="n">
        <v>22</v>
      </c>
      <c r="J1968" t="n">
        <v>173.35</v>
      </c>
      <c r="K1968" t="n">
        <v>51.39</v>
      </c>
      <c r="L1968" t="n">
        <v>4.75</v>
      </c>
      <c r="M1968" t="n">
        <v>20</v>
      </c>
      <c r="N1968" t="n">
        <v>32.2</v>
      </c>
      <c r="O1968" t="n">
        <v>21613.54</v>
      </c>
      <c r="P1968" t="n">
        <v>136.53</v>
      </c>
      <c r="Q1968" t="n">
        <v>197.78</v>
      </c>
      <c r="R1968" t="n">
        <v>40.15</v>
      </c>
      <c r="S1968" t="n">
        <v>25.4</v>
      </c>
      <c r="T1968" t="n">
        <v>6460.3</v>
      </c>
      <c r="U1968" t="n">
        <v>0.63</v>
      </c>
      <c r="V1968" t="n">
        <v>0.86</v>
      </c>
      <c r="W1968" t="n">
        <v>2.97</v>
      </c>
      <c r="X1968" t="n">
        <v>0.41</v>
      </c>
      <c r="Y1968" t="n">
        <v>1</v>
      </c>
      <c r="Z1968" t="n">
        <v>10</v>
      </c>
    </row>
    <row r="1969">
      <c r="A1969" t="n">
        <v>16</v>
      </c>
      <c r="B1969" t="n">
        <v>85</v>
      </c>
      <c r="C1969" t="inlineStr">
        <is>
          <t xml:space="preserve">CONCLUIDO	</t>
        </is>
      </c>
      <c r="D1969" t="n">
        <v>7.2022</v>
      </c>
      <c r="E1969" t="n">
        <v>13.88</v>
      </c>
      <c r="F1969" t="n">
        <v>10.8</v>
      </c>
      <c r="G1969" t="n">
        <v>30.86</v>
      </c>
      <c r="H1969" t="n">
        <v>0.51</v>
      </c>
      <c r="I1969" t="n">
        <v>21</v>
      </c>
      <c r="J1969" t="n">
        <v>173.71</v>
      </c>
      <c r="K1969" t="n">
        <v>51.39</v>
      </c>
      <c r="L1969" t="n">
        <v>5</v>
      </c>
      <c r="M1969" t="n">
        <v>19</v>
      </c>
      <c r="N1969" t="n">
        <v>32.32</v>
      </c>
      <c r="O1969" t="n">
        <v>21658.78</v>
      </c>
      <c r="P1969" t="n">
        <v>136.42</v>
      </c>
      <c r="Q1969" t="n">
        <v>197.78</v>
      </c>
      <c r="R1969" t="n">
        <v>40.01</v>
      </c>
      <c r="S1969" t="n">
        <v>25.4</v>
      </c>
      <c r="T1969" t="n">
        <v>6398.23</v>
      </c>
      <c r="U1969" t="n">
        <v>0.63</v>
      </c>
      <c r="V1969" t="n">
        <v>0.86</v>
      </c>
      <c r="W1969" t="n">
        <v>2.98</v>
      </c>
      <c r="X1969" t="n">
        <v>0.41</v>
      </c>
      <c r="Y1969" t="n">
        <v>1</v>
      </c>
      <c r="Z1969" t="n">
        <v>10</v>
      </c>
    </row>
    <row r="1970">
      <c r="A1970" t="n">
        <v>17</v>
      </c>
      <c r="B1970" t="n">
        <v>85</v>
      </c>
      <c r="C1970" t="inlineStr">
        <is>
          <t xml:space="preserve">CONCLUIDO	</t>
        </is>
      </c>
      <c r="D1970" t="n">
        <v>7.24</v>
      </c>
      <c r="E1970" t="n">
        <v>13.81</v>
      </c>
      <c r="F1970" t="n">
        <v>10.76</v>
      </c>
      <c r="G1970" t="n">
        <v>32.29</v>
      </c>
      <c r="H1970" t="n">
        <v>0.53</v>
      </c>
      <c r="I1970" t="n">
        <v>20</v>
      </c>
      <c r="J1970" t="n">
        <v>174.08</v>
      </c>
      <c r="K1970" t="n">
        <v>51.39</v>
      </c>
      <c r="L1970" t="n">
        <v>5.25</v>
      </c>
      <c r="M1970" t="n">
        <v>18</v>
      </c>
      <c r="N1970" t="n">
        <v>32.44</v>
      </c>
      <c r="O1970" t="n">
        <v>21704.07</v>
      </c>
      <c r="P1970" t="n">
        <v>135.83</v>
      </c>
      <c r="Q1970" t="n">
        <v>197.8</v>
      </c>
      <c r="R1970" t="n">
        <v>38.74</v>
      </c>
      <c r="S1970" t="n">
        <v>25.4</v>
      </c>
      <c r="T1970" t="n">
        <v>5765.03</v>
      </c>
      <c r="U1970" t="n">
        <v>0.66</v>
      </c>
      <c r="V1970" t="n">
        <v>0.86</v>
      </c>
      <c r="W1970" t="n">
        <v>2.98</v>
      </c>
      <c r="X1970" t="n">
        <v>0.37</v>
      </c>
      <c r="Y1970" t="n">
        <v>1</v>
      </c>
      <c r="Z1970" t="n">
        <v>10</v>
      </c>
    </row>
    <row r="1971">
      <c r="A1971" t="n">
        <v>18</v>
      </c>
      <c r="B1971" t="n">
        <v>85</v>
      </c>
      <c r="C1971" t="inlineStr">
        <is>
          <t xml:space="preserve">CONCLUIDO	</t>
        </is>
      </c>
      <c r="D1971" t="n">
        <v>7.2611</v>
      </c>
      <c r="E1971" t="n">
        <v>13.77</v>
      </c>
      <c r="F1971" t="n">
        <v>10.76</v>
      </c>
      <c r="G1971" t="n">
        <v>33.96</v>
      </c>
      <c r="H1971" t="n">
        <v>0.5600000000000001</v>
      </c>
      <c r="I1971" t="n">
        <v>19</v>
      </c>
      <c r="J1971" t="n">
        <v>174.45</v>
      </c>
      <c r="K1971" t="n">
        <v>51.39</v>
      </c>
      <c r="L1971" t="n">
        <v>5.5</v>
      </c>
      <c r="M1971" t="n">
        <v>17</v>
      </c>
      <c r="N1971" t="n">
        <v>32.56</v>
      </c>
      <c r="O1971" t="n">
        <v>21749.39</v>
      </c>
      <c r="P1971" t="n">
        <v>135.62</v>
      </c>
      <c r="Q1971" t="n">
        <v>197.78</v>
      </c>
      <c r="R1971" t="n">
        <v>38.63</v>
      </c>
      <c r="S1971" t="n">
        <v>25.4</v>
      </c>
      <c r="T1971" t="n">
        <v>5715.03</v>
      </c>
      <c r="U1971" t="n">
        <v>0.66</v>
      </c>
      <c r="V1971" t="n">
        <v>0.87</v>
      </c>
      <c r="W1971" t="n">
        <v>2.97</v>
      </c>
      <c r="X1971" t="n">
        <v>0.37</v>
      </c>
      <c r="Y1971" t="n">
        <v>1</v>
      </c>
      <c r="Z1971" t="n">
        <v>10</v>
      </c>
    </row>
    <row r="1972">
      <c r="A1972" t="n">
        <v>19</v>
      </c>
      <c r="B1972" t="n">
        <v>85</v>
      </c>
      <c r="C1972" t="inlineStr">
        <is>
          <t xml:space="preserve">CONCLUIDO	</t>
        </is>
      </c>
      <c r="D1972" t="n">
        <v>7.2953</v>
      </c>
      <c r="E1972" t="n">
        <v>13.71</v>
      </c>
      <c r="F1972" t="n">
        <v>10.72</v>
      </c>
      <c r="G1972" t="n">
        <v>35.75</v>
      </c>
      <c r="H1972" t="n">
        <v>0.58</v>
      </c>
      <c r="I1972" t="n">
        <v>18</v>
      </c>
      <c r="J1972" t="n">
        <v>174.82</v>
      </c>
      <c r="K1972" t="n">
        <v>51.39</v>
      </c>
      <c r="L1972" t="n">
        <v>5.75</v>
      </c>
      <c r="M1972" t="n">
        <v>16</v>
      </c>
      <c r="N1972" t="n">
        <v>32.67</v>
      </c>
      <c r="O1972" t="n">
        <v>21794.75</v>
      </c>
      <c r="P1972" t="n">
        <v>134.99</v>
      </c>
      <c r="Q1972" t="n">
        <v>197.77</v>
      </c>
      <c r="R1972" t="n">
        <v>37.85</v>
      </c>
      <c r="S1972" t="n">
        <v>25.4</v>
      </c>
      <c r="T1972" t="n">
        <v>5330.32</v>
      </c>
      <c r="U1972" t="n">
        <v>0.67</v>
      </c>
      <c r="V1972" t="n">
        <v>0.87</v>
      </c>
      <c r="W1972" t="n">
        <v>2.97</v>
      </c>
      <c r="X1972" t="n">
        <v>0.33</v>
      </c>
      <c r="Y1972" t="n">
        <v>1</v>
      </c>
      <c r="Z1972" t="n">
        <v>10</v>
      </c>
    </row>
    <row r="1973">
      <c r="A1973" t="n">
        <v>20</v>
      </c>
      <c r="B1973" t="n">
        <v>85</v>
      </c>
      <c r="C1973" t="inlineStr">
        <is>
          <t xml:space="preserve">CONCLUIDO	</t>
        </is>
      </c>
      <c r="D1973" t="n">
        <v>7.2911</v>
      </c>
      <c r="E1973" t="n">
        <v>13.72</v>
      </c>
      <c r="F1973" t="n">
        <v>10.73</v>
      </c>
      <c r="G1973" t="n">
        <v>35.78</v>
      </c>
      <c r="H1973" t="n">
        <v>0.61</v>
      </c>
      <c r="I1973" t="n">
        <v>18</v>
      </c>
      <c r="J1973" t="n">
        <v>175.18</v>
      </c>
      <c r="K1973" t="n">
        <v>51.39</v>
      </c>
      <c r="L1973" t="n">
        <v>6</v>
      </c>
      <c r="M1973" t="n">
        <v>16</v>
      </c>
      <c r="N1973" t="n">
        <v>32.79</v>
      </c>
      <c r="O1973" t="n">
        <v>21840.16</v>
      </c>
      <c r="P1973" t="n">
        <v>134.78</v>
      </c>
      <c r="Q1973" t="n">
        <v>197.8</v>
      </c>
      <c r="R1973" t="n">
        <v>37.86</v>
      </c>
      <c r="S1973" t="n">
        <v>25.4</v>
      </c>
      <c r="T1973" t="n">
        <v>5333.73</v>
      </c>
      <c r="U1973" t="n">
        <v>0.67</v>
      </c>
      <c r="V1973" t="n">
        <v>0.87</v>
      </c>
      <c r="W1973" t="n">
        <v>2.97</v>
      </c>
      <c r="X1973" t="n">
        <v>0.34</v>
      </c>
      <c r="Y1973" t="n">
        <v>1</v>
      </c>
      <c r="Z1973" t="n">
        <v>10</v>
      </c>
    </row>
    <row r="1974">
      <c r="A1974" t="n">
        <v>21</v>
      </c>
      <c r="B1974" t="n">
        <v>85</v>
      </c>
      <c r="C1974" t="inlineStr">
        <is>
          <t xml:space="preserve">CONCLUIDO	</t>
        </is>
      </c>
      <c r="D1974" t="n">
        <v>7.316</v>
      </c>
      <c r="E1974" t="n">
        <v>13.67</v>
      </c>
      <c r="F1974" t="n">
        <v>10.72</v>
      </c>
      <c r="G1974" t="n">
        <v>37.84</v>
      </c>
      <c r="H1974" t="n">
        <v>0.63</v>
      </c>
      <c r="I1974" t="n">
        <v>17</v>
      </c>
      <c r="J1974" t="n">
        <v>175.55</v>
      </c>
      <c r="K1974" t="n">
        <v>51.39</v>
      </c>
      <c r="L1974" t="n">
        <v>6.25</v>
      </c>
      <c r="M1974" t="n">
        <v>15</v>
      </c>
      <c r="N1974" t="n">
        <v>32.91</v>
      </c>
      <c r="O1974" t="n">
        <v>21885.6</v>
      </c>
      <c r="P1974" t="n">
        <v>134.65</v>
      </c>
      <c r="Q1974" t="n">
        <v>197.77</v>
      </c>
      <c r="R1974" t="n">
        <v>37.85</v>
      </c>
      <c r="S1974" t="n">
        <v>25.4</v>
      </c>
      <c r="T1974" t="n">
        <v>5334.2</v>
      </c>
      <c r="U1974" t="n">
        <v>0.67</v>
      </c>
      <c r="V1974" t="n">
        <v>0.87</v>
      </c>
      <c r="W1974" t="n">
        <v>2.96</v>
      </c>
      <c r="X1974" t="n">
        <v>0.33</v>
      </c>
      <c r="Y1974" t="n">
        <v>1</v>
      </c>
      <c r="Z1974" t="n">
        <v>10</v>
      </c>
    </row>
    <row r="1975">
      <c r="A1975" t="n">
        <v>22</v>
      </c>
      <c r="B1975" t="n">
        <v>85</v>
      </c>
      <c r="C1975" t="inlineStr">
        <is>
          <t xml:space="preserve">CONCLUIDO	</t>
        </is>
      </c>
      <c r="D1975" t="n">
        <v>7.3565</v>
      </c>
      <c r="E1975" t="n">
        <v>13.59</v>
      </c>
      <c r="F1975" t="n">
        <v>10.68</v>
      </c>
      <c r="G1975" t="n">
        <v>40.04</v>
      </c>
      <c r="H1975" t="n">
        <v>0.66</v>
      </c>
      <c r="I1975" t="n">
        <v>16</v>
      </c>
      <c r="J1975" t="n">
        <v>175.92</v>
      </c>
      <c r="K1975" t="n">
        <v>51.39</v>
      </c>
      <c r="L1975" t="n">
        <v>6.5</v>
      </c>
      <c r="M1975" t="n">
        <v>14</v>
      </c>
      <c r="N1975" t="n">
        <v>33.03</v>
      </c>
      <c r="O1975" t="n">
        <v>21931.08</v>
      </c>
      <c r="P1975" t="n">
        <v>133.94</v>
      </c>
      <c r="Q1975" t="n">
        <v>197.83</v>
      </c>
      <c r="R1975" t="n">
        <v>36.43</v>
      </c>
      <c r="S1975" t="n">
        <v>25.4</v>
      </c>
      <c r="T1975" t="n">
        <v>4633.25</v>
      </c>
      <c r="U1975" t="n">
        <v>0.7</v>
      </c>
      <c r="V1975" t="n">
        <v>0.87</v>
      </c>
      <c r="W1975" t="n">
        <v>2.96</v>
      </c>
      <c r="X1975" t="n">
        <v>0.29</v>
      </c>
      <c r="Y1975" t="n">
        <v>1</v>
      </c>
      <c r="Z1975" t="n">
        <v>10</v>
      </c>
    </row>
    <row r="1976">
      <c r="A1976" t="n">
        <v>23</v>
      </c>
      <c r="B1976" t="n">
        <v>85</v>
      </c>
      <c r="C1976" t="inlineStr">
        <is>
          <t xml:space="preserve">CONCLUIDO	</t>
        </is>
      </c>
      <c r="D1976" t="n">
        <v>7.3495</v>
      </c>
      <c r="E1976" t="n">
        <v>13.61</v>
      </c>
      <c r="F1976" t="n">
        <v>10.69</v>
      </c>
      <c r="G1976" t="n">
        <v>40.09</v>
      </c>
      <c r="H1976" t="n">
        <v>0.68</v>
      </c>
      <c r="I1976" t="n">
        <v>16</v>
      </c>
      <c r="J1976" t="n">
        <v>176.29</v>
      </c>
      <c r="K1976" t="n">
        <v>51.39</v>
      </c>
      <c r="L1976" t="n">
        <v>6.75</v>
      </c>
      <c r="M1976" t="n">
        <v>14</v>
      </c>
      <c r="N1976" t="n">
        <v>33.15</v>
      </c>
      <c r="O1976" t="n">
        <v>21976.61</v>
      </c>
      <c r="P1976" t="n">
        <v>134.15</v>
      </c>
      <c r="Q1976" t="n">
        <v>197.75</v>
      </c>
      <c r="R1976" t="n">
        <v>36.83</v>
      </c>
      <c r="S1976" t="n">
        <v>25.4</v>
      </c>
      <c r="T1976" t="n">
        <v>4830.57</v>
      </c>
      <c r="U1976" t="n">
        <v>0.6899999999999999</v>
      </c>
      <c r="V1976" t="n">
        <v>0.87</v>
      </c>
      <c r="W1976" t="n">
        <v>2.96</v>
      </c>
      <c r="X1976" t="n">
        <v>0.3</v>
      </c>
      <c r="Y1976" t="n">
        <v>1</v>
      </c>
      <c r="Z1976" t="n">
        <v>10</v>
      </c>
    </row>
    <row r="1977">
      <c r="A1977" t="n">
        <v>24</v>
      </c>
      <c r="B1977" t="n">
        <v>85</v>
      </c>
      <c r="C1977" t="inlineStr">
        <is>
          <t xml:space="preserve">CONCLUIDO	</t>
        </is>
      </c>
      <c r="D1977" t="n">
        <v>7.3775</v>
      </c>
      <c r="E1977" t="n">
        <v>13.55</v>
      </c>
      <c r="F1977" t="n">
        <v>10.67</v>
      </c>
      <c r="G1977" t="n">
        <v>42.7</v>
      </c>
      <c r="H1977" t="n">
        <v>0.7</v>
      </c>
      <c r="I1977" t="n">
        <v>15</v>
      </c>
      <c r="J1977" t="n">
        <v>176.66</v>
      </c>
      <c r="K1977" t="n">
        <v>51.39</v>
      </c>
      <c r="L1977" t="n">
        <v>7</v>
      </c>
      <c r="M1977" t="n">
        <v>13</v>
      </c>
      <c r="N1977" t="n">
        <v>33.27</v>
      </c>
      <c r="O1977" t="n">
        <v>22022.17</v>
      </c>
      <c r="P1977" t="n">
        <v>133.78</v>
      </c>
      <c r="Q1977" t="n">
        <v>197.79</v>
      </c>
      <c r="R1977" t="n">
        <v>36.22</v>
      </c>
      <c r="S1977" t="n">
        <v>25.4</v>
      </c>
      <c r="T1977" t="n">
        <v>4530.88</v>
      </c>
      <c r="U1977" t="n">
        <v>0.7</v>
      </c>
      <c r="V1977" t="n">
        <v>0.87</v>
      </c>
      <c r="W1977" t="n">
        <v>2.96</v>
      </c>
      <c r="X1977" t="n">
        <v>0.28</v>
      </c>
      <c r="Y1977" t="n">
        <v>1</v>
      </c>
      <c r="Z1977" t="n">
        <v>10</v>
      </c>
    </row>
    <row r="1978">
      <c r="A1978" t="n">
        <v>25</v>
      </c>
      <c r="B1978" t="n">
        <v>85</v>
      </c>
      <c r="C1978" t="inlineStr">
        <is>
          <t xml:space="preserve">CONCLUIDO	</t>
        </is>
      </c>
      <c r="D1978" t="n">
        <v>7.3839</v>
      </c>
      <c r="E1978" t="n">
        <v>13.54</v>
      </c>
      <c r="F1978" t="n">
        <v>10.66</v>
      </c>
      <c r="G1978" t="n">
        <v>42.65</v>
      </c>
      <c r="H1978" t="n">
        <v>0.73</v>
      </c>
      <c r="I1978" t="n">
        <v>15</v>
      </c>
      <c r="J1978" t="n">
        <v>177.03</v>
      </c>
      <c r="K1978" t="n">
        <v>51.39</v>
      </c>
      <c r="L1978" t="n">
        <v>7.25</v>
      </c>
      <c r="M1978" t="n">
        <v>13</v>
      </c>
      <c r="N1978" t="n">
        <v>33.39</v>
      </c>
      <c r="O1978" t="n">
        <v>22067.77</v>
      </c>
      <c r="P1978" t="n">
        <v>133.4</v>
      </c>
      <c r="Q1978" t="n">
        <v>197.8</v>
      </c>
      <c r="R1978" t="n">
        <v>35.78</v>
      </c>
      <c r="S1978" t="n">
        <v>25.4</v>
      </c>
      <c r="T1978" t="n">
        <v>4310.65</v>
      </c>
      <c r="U1978" t="n">
        <v>0.71</v>
      </c>
      <c r="V1978" t="n">
        <v>0.87</v>
      </c>
      <c r="W1978" t="n">
        <v>2.96</v>
      </c>
      <c r="X1978" t="n">
        <v>0.27</v>
      </c>
      <c r="Y1978" t="n">
        <v>1</v>
      </c>
      <c r="Z1978" t="n">
        <v>10</v>
      </c>
    </row>
    <row r="1979">
      <c r="A1979" t="n">
        <v>26</v>
      </c>
      <c r="B1979" t="n">
        <v>85</v>
      </c>
      <c r="C1979" t="inlineStr">
        <is>
          <t xml:space="preserve">CONCLUIDO	</t>
        </is>
      </c>
      <c r="D1979" t="n">
        <v>7.4092</v>
      </c>
      <c r="E1979" t="n">
        <v>13.5</v>
      </c>
      <c r="F1979" t="n">
        <v>10.65</v>
      </c>
      <c r="G1979" t="n">
        <v>45.64</v>
      </c>
      <c r="H1979" t="n">
        <v>0.75</v>
      </c>
      <c r="I1979" t="n">
        <v>14</v>
      </c>
      <c r="J1979" t="n">
        <v>177.4</v>
      </c>
      <c r="K1979" t="n">
        <v>51.39</v>
      </c>
      <c r="L1979" t="n">
        <v>7.5</v>
      </c>
      <c r="M1979" t="n">
        <v>12</v>
      </c>
      <c r="N1979" t="n">
        <v>33.51</v>
      </c>
      <c r="O1979" t="n">
        <v>22113.42</v>
      </c>
      <c r="P1979" t="n">
        <v>133.17</v>
      </c>
      <c r="Q1979" t="n">
        <v>197.84</v>
      </c>
      <c r="R1979" t="n">
        <v>35.24</v>
      </c>
      <c r="S1979" t="n">
        <v>25.4</v>
      </c>
      <c r="T1979" t="n">
        <v>4047.88</v>
      </c>
      <c r="U1979" t="n">
        <v>0.72</v>
      </c>
      <c r="V1979" t="n">
        <v>0.87</v>
      </c>
      <c r="W1979" t="n">
        <v>2.97</v>
      </c>
      <c r="X1979" t="n">
        <v>0.26</v>
      </c>
      <c r="Y1979" t="n">
        <v>1</v>
      </c>
      <c r="Z1979" t="n">
        <v>10</v>
      </c>
    </row>
    <row r="1980">
      <c r="A1980" t="n">
        <v>27</v>
      </c>
      <c r="B1980" t="n">
        <v>85</v>
      </c>
      <c r="C1980" t="inlineStr">
        <is>
          <t xml:space="preserve">CONCLUIDO	</t>
        </is>
      </c>
      <c r="D1980" t="n">
        <v>7.41</v>
      </c>
      <c r="E1980" t="n">
        <v>13.5</v>
      </c>
      <c r="F1980" t="n">
        <v>10.65</v>
      </c>
      <c r="G1980" t="n">
        <v>45.64</v>
      </c>
      <c r="H1980" t="n">
        <v>0.77</v>
      </c>
      <c r="I1980" t="n">
        <v>14</v>
      </c>
      <c r="J1980" t="n">
        <v>177.77</v>
      </c>
      <c r="K1980" t="n">
        <v>51.39</v>
      </c>
      <c r="L1980" t="n">
        <v>7.75</v>
      </c>
      <c r="M1980" t="n">
        <v>12</v>
      </c>
      <c r="N1980" t="n">
        <v>33.63</v>
      </c>
      <c r="O1980" t="n">
        <v>22159.1</v>
      </c>
      <c r="P1980" t="n">
        <v>132.91</v>
      </c>
      <c r="Q1980" t="n">
        <v>197.77</v>
      </c>
      <c r="R1980" t="n">
        <v>35.39</v>
      </c>
      <c r="S1980" t="n">
        <v>25.4</v>
      </c>
      <c r="T1980" t="n">
        <v>4122.05</v>
      </c>
      <c r="U1980" t="n">
        <v>0.72</v>
      </c>
      <c r="V1980" t="n">
        <v>0.87</v>
      </c>
      <c r="W1980" t="n">
        <v>2.96</v>
      </c>
      <c r="X1980" t="n">
        <v>0.26</v>
      </c>
      <c r="Y1980" t="n">
        <v>1</v>
      </c>
      <c r="Z1980" t="n">
        <v>10</v>
      </c>
    </row>
    <row r="1981">
      <c r="A1981" t="n">
        <v>28</v>
      </c>
      <c r="B1981" t="n">
        <v>85</v>
      </c>
      <c r="C1981" t="inlineStr">
        <is>
          <t xml:space="preserve">CONCLUIDO	</t>
        </is>
      </c>
      <c r="D1981" t="n">
        <v>7.4368</v>
      </c>
      <c r="E1981" t="n">
        <v>13.45</v>
      </c>
      <c r="F1981" t="n">
        <v>10.63</v>
      </c>
      <c r="G1981" t="n">
        <v>49.08</v>
      </c>
      <c r="H1981" t="n">
        <v>0.8</v>
      </c>
      <c r="I1981" t="n">
        <v>13</v>
      </c>
      <c r="J1981" t="n">
        <v>178.14</v>
      </c>
      <c r="K1981" t="n">
        <v>51.39</v>
      </c>
      <c r="L1981" t="n">
        <v>8</v>
      </c>
      <c r="M1981" t="n">
        <v>11</v>
      </c>
      <c r="N1981" t="n">
        <v>33.75</v>
      </c>
      <c r="O1981" t="n">
        <v>22204.83</v>
      </c>
      <c r="P1981" t="n">
        <v>132.76</v>
      </c>
      <c r="Q1981" t="n">
        <v>197.84</v>
      </c>
      <c r="R1981" t="n">
        <v>34.95</v>
      </c>
      <c r="S1981" t="n">
        <v>25.4</v>
      </c>
      <c r="T1981" t="n">
        <v>3907.25</v>
      </c>
      <c r="U1981" t="n">
        <v>0.73</v>
      </c>
      <c r="V1981" t="n">
        <v>0.88</v>
      </c>
      <c r="W1981" t="n">
        <v>2.96</v>
      </c>
      <c r="X1981" t="n">
        <v>0.24</v>
      </c>
      <c r="Y1981" t="n">
        <v>1</v>
      </c>
      <c r="Z1981" t="n">
        <v>10</v>
      </c>
    </row>
    <row r="1982">
      <c r="A1982" t="n">
        <v>29</v>
      </c>
      <c r="B1982" t="n">
        <v>85</v>
      </c>
      <c r="C1982" t="inlineStr">
        <is>
          <t xml:space="preserve">CONCLUIDO	</t>
        </is>
      </c>
      <c r="D1982" t="n">
        <v>7.4405</v>
      </c>
      <c r="E1982" t="n">
        <v>13.44</v>
      </c>
      <c r="F1982" t="n">
        <v>10.63</v>
      </c>
      <c r="G1982" t="n">
        <v>49.05</v>
      </c>
      <c r="H1982" t="n">
        <v>0.82</v>
      </c>
      <c r="I1982" t="n">
        <v>13</v>
      </c>
      <c r="J1982" t="n">
        <v>178.51</v>
      </c>
      <c r="K1982" t="n">
        <v>51.39</v>
      </c>
      <c r="L1982" t="n">
        <v>8.25</v>
      </c>
      <c r="M1982" t="n">
        <v>11</v>
      </c>
      <c r="N1982" t="n">
        <v>33.87</v>
      </c>
      <c r="O1982" t="n">
        <v>22250.6</v>
      </c>
      <c r="P1982" t="n">
        <v>132.62</v>
      </c>
      <c r="Q1982" t="n">
        <v>197.77</v>
      </c>
      <c r="R1982" t="n">
        <v>34.82</v>
      </c>
      <c r="S1982" t="n">
        <v>25.4</v>
      </c>
      <c r="T1982" t="n">
        <v>3839.82</v>
      </c>
      <c r="U1982" t="n">
        <v>0.73</v>
      </c>
      <c r="V1982" t="n">
        <v>0.88</v>
      </c>
      <c r="W1982" t="n">
        <v>2.96</v>
      </c>
      <c r="X1982" t="n">
        <v>0.24</v>
      </c>
      <c r="Y1982" t="n">
        <v>1</v>
      </c>
      <c r="Z1982" t="n">
        <v>10</v>
      </c>
    </row>
    <row r="1983">
      <c r="A1983" t="n">
        <v>30</v>
      </c>
      <c r="B1983" t="n">
        <v>85</v>
      </c>
      <c r="C1983" t="inlineStr">
        <is>
          <t xml:space="preserve">CONCLUIDO	</t>
        </is>
      </c>
      <c r="D1983" t="n">
        <v>7.4359</v>
      </c>
      <c r="E1983" t="n">
        <v>13.45</v>
      </c>
      <c r="F1983" t="n">
        <v>10.64</v>
      </c>
      <c r="G1983" t="n">
        <v>49.09</v>
      </c>
      <c r="H1983" t="n">
        <v>0.84</v>
      </c>
      <c r="I1983" t="n">
        <v>13</v>
      </c>
      <c r="J1983" t="n">
        <v>178.88</v>
      </c>
      <c r="K1983" t="n">
        <v>51.39</v>
      </c>
      <c r="L1983" t="n">
        <v>8.5</v>
      </c>
      <c r="M1983" t="n">
        <v>11</v>
      </c>
      <c r="N1983" t="n">
        <v>33.99</v>
      </c>
      <c r="O1983" t="n">
        <v>22296.41</v>
      </c>
      <c r="P1983" t="n">
        <v>132.42</v>
      </c>
      <c r="Q1983" t="n">
        <v>197.76</v>
      </c>
      <c r="R1983" t="n">
        <v>34.88</v>
      </c>
      <c r="S1983" t="n">
        <v>25.4</v>
      </c>
      <c r="T1983" t="n">
        <v>3871.1</v>
      </c>
      <c r="U1983" t="n">
        <v>0.73</v>
      </c>
      <c r="V1983" t="n">
        <v>0.87</v>
      </c>
      <c r="W1983" t="n">
        <v>2.96</v>
      </c>
      <c r="X1983" t="n">
        <v>0.24</v>
      </c>
      <c r="Y1983" t="n">
        <v>1</v>
      </c>
      <c r="Z1983" t="n">
        <v>10</v>
      </c>
    </row>
    <row r="1984">
      <c r="A1984" t="n">
        <v>31</v>
      </c>
      <c r="B1984" t="n">
        <v>85</v>
      </c>
      <c r="C1984" t="inlineStr">
        <is>
          <t xml:space="preserve">CONCLUIDO	</t>
        </is>
      </c>
      <c r="D1984" t="n">
        <v>7.4714</v>
      </c>
      <c r="E1984" t="n">
        <v>13.38</v>
      </c>
      <c r="F1984" t="n">
        <v>10.61</v>
      </c>
      <c r="G1984" t="n">
        <v>53.03</v>
      </c>
      <c r="H1984" t="n">
        <v>0.87</v>
      </c>
      <c r="I1984" t="n">
        <v>12</v>
      </c>
      <c r="J1984" t="n">
        <v>179.26</v>
      </c>
      <c r="K1984" t="n">
        <v>51.39</v>
      </c>
      <c r="L1984" t="n">
        <v>8.75</v>
      </c>
      <c r="M1984" t="n">
        <v>10</v>
      </c>
      <c r="N1984" t="n">
        <v>34.11</v>
      </c>
      <c r="O1984" t="n">
        <v>22342.26</v>
      </c>
      <c r="P1984" t="n">
        <v>131.91</v>
      </c>
      <c r="Q1984" t="n">
        <v>197.75</v>
      </c>
      <c r="R1984" t="n">
        <v>34.06</v>
      </c>
      <c r="S1984" t="n">
        <v>25.4</v>
      </c>
      <c r="T1984" t="n">
        <v>3466.67</v>
      </c>
      <c r="U1984" t="n">
        <v>0.75</v>
      </c>
      <c r="V1984" t="n">
        <v>0.88</v>
      </c>
      <c r="W1984" t="n">
        <v>2.96</v>
      </c>
      <c r="X1984" t="n">
        <v>0.21</v>
      </c>
      <c r="Y1984" t="n">
        <v>1</v>
      </c>
      <c r="Z1984" t="n">
        <v>10</v>
      </c>
    </row>
    <row r="1985">
      <c r="A1985" t="n">
        <v>32</v>
      </c>
      <c r="B1985" t="n">
        <v>85</v>
      </c>
      <c r="C1985" t="inlineStr">
        <is>
          <t xml:space="preserve">CONCLUIDO	</t>
        </is>
      </c>
      <c r="D1985" t="n">
        <v>7.4645</v>
      </c>
      <c r="E1985" t="n">
        <v>13.4</v>
      </c>
      <c r="F1985" t="n">
        <v>10.62</v>
      </c>
      <c r="G1985" t="n">
        <v>53.09</v>
      </c>
      <c r="H1985" t="n">
        <v>0.89</v>
      </c>
      <c r="I1985" t="n">
        <v>12</v>
      </c>
      <c r="J1985" t="n">
        <v>179.63</v>
      </c>
      <c r="K1985" t="n">
        <v>51.39</v>
      </c>
      <c r="L1985" t="n">
        <v>9</v>
      </c>
      <c r="M1985" t="n">
        <v>10</v>
      </c>
      <c r="N1985" t="n">
        <v>34.24</v>
      </c>
      <c r="O1985" t="n">
        <v>22388.15</v>
      </c>
      <c r="P1985" t="n">
        <v>131.93</v>
      </c>
      <c r="Q1985" t="n">
        <v>197.78</v>
      </c>
      <c r="R1985" t="n">
        <v>34.4</v>
      </c>
      <c r="S1985" t="n">
        <v>25.4</v>
      </c>
      <c r="T1985" t="n">
        <v>3634.93</v>
      </c>
      <c r="U1985" t="n">
        <v>0.74</v>
      </c>
      <c r="V1985" t="n">
        <v>0.88</v>
      </c>
      <c r="W1985" t="n">
        <v>2.96</v>
      </c>
      <c r="X1985" t="n">
        <v>0.23</v>
      </c>
      <c r="Y1985" t="n">
        <v>1</v>
      </c>
      <c r="Z1985" t="n">
        <v>10</v>
      </c>
    </row>
    <row r="1986">
      <c r="A1986" t="n">
        <v>33</v>
      </c>
      <c r="B1986" t="n">
        <v>85</v>
      </c>
      <c r="C1986" t="inlineStr">
        <is>
          <t xml:space="preserve">CONCLUIDO	</t>
        </is>
      </c>
      <c r="D1986" t="n">
        <v>7.4692</v>
      </c>
      <c r="E1986" t="n">
        <v>13.39</v>
      </c>
      <c r="F1986" t="n">
        <v>10.61</v>
      </c>
      <c r="G1986" t="n">
        <v>53.05</v>
      </c>
      <c r="H1986" t="n">
        <v>0.91</v>
      </c>
      <c r="I1986" t="n">
        <v>12</v>
      </c>
      <c r="J1986" t="n">
        <v>180</v>
      </c>
      <c r="K1986" t="n">
        <v>51.39</v>
      </c>
      <c r="L1986" t="n">
        <v>9.25</v>
      </c>
      <c r="M1986" t="n">
        <v>10</v>
      </c>
      <c r="N1986" t="n">
        <v>34.36</v>
      </c>
      <c r="O1986" t="n">
        <v>22434.08</v>
      </c>
      <c r="P1986" t="n">
        <v>131.47</v>
      </c>
      <c r="Q1986" t="n">
        <v>197.81</v>
      </c>
      <c r="R1986" t="n">
        <v>34.32</v>
      </c>
      <c r="S1986" t="n">
        <v>25.4</v>
      </c>
      <c r="T1986" t="n">
        <v>3597.43</v>
      </c>
      <c r="U1986" t="n">
        <v>0.74</v>
      </c>
      <c r="V1986" t="n">
        <v>0.88</v>
      </c>
      <c r="W1986" t="n">
        <v>2.95</v>
      </c>
      <c r="X1986" t="n">
        <v>0.22</v>
      </c>
      <c r="Y1986" t="n">
        <v>1</v>
      </c>
      <c r="Z1986" t="n">
        <v>10</v>
      </c>
    </row>
    <row r="1987">
      <c r="A1987" t="n">
        <v>34</v>
      </c>
      <c r="B1987" t="n">
        <v>85</v>
      </c>
      <c r="C1987" t="inlineStr">
        <is>
          <t xml:space="preserve">CONCLUIDO	</t>
        </is>
      </c>
      <c r="D1987" t="n">
        <v>7.5066</v>
      </c>
      <c r="E1987" t="n">
        <v>13.32</v>
      </c>
      <c r="F1987" t="n">
        <v>10.58</v>
      </c>
      <c r="G1987" t="n">
        <v>57.69</v>
      </c>
      <c r="H1987" t="n">
        <v>0.93</v>
      </c>
      <c r="I1987" t="n">
        <v>11</v>
      </c>
      <c r="J1987" t="n">
        <v>180.37</v>
      </c>
      <c r="K1987" t="n">
        <v>51.39</v>
      </c>
      <c r="L1987" t="n">
        <v>9.5</v>
      </c>
      <c r="M1987" t="n">
        <v>9</v>
      </c>
      <c r="N1987" t="n">
        <v>34.48</v>
      </c>
      <c r="O1987" t="n">
        <v>22480.05</v>
      </c>
      <c r="P1987" t="n">
        <v>130.92</v>
      </c>
      <c r="Q1987" t="n">
        <v>197.79</v>
      </c>
      <c r="R1987" t="n">
        <v>33.23</v>
      </c>
      <c r="S1987" t="n">
        <v>25.4</v>
      </c>
      <c r="T1987" t="n">
        <v>3054.17</v>
      </c>
      <c r="U1987" t="n">
        <v>0.76</v>
      </c>
      <c r="V1987" t="n">
        <v>0.88</v>
      </c>
      <c r="W1987" t="n">
        <v>2.95</v>
      </c>
      <c r="X1987" t="n">
        <v>0.19</v>
      </c>
      <c r="Y1987" t="n">
        <v>1</v>
      </c>
      <c r="Z1987" t="n">
        <v>10</v>
      </c>
    </row>
    <row r="1988">
      <c r="A1988" t="n">
        <v>35</v>
      </c>
      <c r="B1988" t="n">
        <v>85</v>
      </c>
      <c r="C1988" t="inlineStr">
        <is>
          <t xml:space="preserve">CONCLUIDO	</t>
        </is>
      </c>
      <c r="D1988" t="n">
        <v>7.5047</v>
      </c>
      <c r="E1988" t="n">
        <v>13.32</v>
      </c>
      <c r="F1988" t="n">
        <v>10.58</v>
      </c>
      <c r="G1988" t="n">
        <v>57.71</v>
      </c>
      <c r="H1988" t="n">
        <v>0.96</v>
      </c>
      <c r="I1988" t="n">
        <v>11</v>
      </c>
      <c r="J1988" t="n">
        <v>180.75</v>
      </c>
      <c r="K1988" t="n">
        <v>51.39</v>
      </c>
      <c r="L1988" t="n">
        <v>9.75</v>
      </c>
      <c r="M1988" t="n">
        <v>9</v>
      </c>
      <c r="N1988" t="n">
        <v>34.6</v>
      </c>
      <c r="O1988" t="n">
        <v>22526.07</v>
      </c>
      <c r="P1988" t="n">
        <v>130.87</v>
      </c>
      <c r="Q1988" t="n">
        <v>197.8</v>
      </c>
      <c r="R1988" t="n">
        <v>33.38</v>
      </c>
      <c r="S1988" t="n">
        <v>25.4</v>
      </c>
      <c r="T1988" t="n">
        <v>3130.76</v>
      </c>
      <c r="U1988" t="n">
        <v>0.76</v>
      </c>
      <c r="V1988" t="n">
        <v>0.88</v>
      </c>
      <c r="W1988" t="n">
        <v>2.95</v>
      </c>
      <c r="X1988" t="n">
        <v>0.19</v>
      </c>
      <c r="Y1988" t="n">
        <v>1</v>
      </c>
      <c r="Z1988" t="n">
        <v>10</v>
      </c>
    </row>
    <row r="1989">
      <c r="A1989" t="n">
        <v>36</v>
      </c>
      <c r="B1989" t="n">
        <v>85</v>
      </c>
      <c r="C1989" t="inlineStr">
        <is>
          <t xml:space="preserve">CONCLUIDO	</t>
        </is>
      </c>
      <c r="D1989" t="n">
        <v>7.4997</v>
      </c>
      <c r="E1989" t="n">
        <v>13.33</v>
      </c>
      <c r="F1989" t="n">
        <v>10.59</v>
      </c>
      <c r="G1989" t="n">
        <v>57.76</v>
      </c>
      <c r="H1989" t="n">
        <v>0.98</v>
      </c>
      <c r="I1989" t="n">
        <v>11</v>
      </c>
      <c r="J1989" t="n">
        <v>181.12</v>
      </c>
      <c r="K1989" t="n">
        <v>51.39</v>
      </c>
      <c r="L1989" t="n">
        <v>10</v>
      </c>
      <c r="M1989" t="n">
        <v>9</v>
      </c>
      <c r="N1989" t="n">
        <v>34.73</v>
      </c>
      <c r="O1989" t="n">
        <v>22572.13</v>
      </c>
      <c r="P1989" t="n">
        <v>131.08</v>
      </c>
      <c r="Q1989" t="n">
        <v>197.75</v>
      </c>
      <c r="R1989" t="n">
        <v>33.62</v>
      </c>
      <c r="S1989" t="n">
        <v>25.4</v>
      </c>
      <c r="T1989" t="n">
        <v>3250.83</v>
      </c>
      <c r="U1989" t="n">
        <v>0.76</v>
      </c>
      <c r="V1989" t="n">
        <v>0.88</v>
      </c>
      <c r="W1989" t="n">
        <v>2.96</v>
      </c>
      <c r="X1989" t="n">
        <v>0.2</v>
      </c>
      <c r="Y1989" t="n">
        <v>1</v>
      </c>
      <c r="Z1989" t="n">
        <v>10</v>
      </c>
    </row>
    <row r="1990">
      <c r="A1990" t="n">
        <v>37</v>
      </c>
      <c r="B1990" t="n">
        <v>85</v>
      </c>
      <c r="C1990" t="inlineStr">
        <is>
          <t xml:space="preserve">CONCLUIDO	</t>
        </is>
      </c>
      <c r="D1990" t="n">
        <v>7.5022</v>
      </c>
      <c r="E1990" t="n">
        <v>13.33</v>
      </c>
      <c r="F1990" t="n">
        <v>10.58</v>
      </c>
      <c r="G1990" t="n">
        <v>57.73</v>
      </c>
      <c r="H1990" t="n">
        <v>1</v>
      </c>
      <c r="I1990" t="n">
        <v>11</v>
      </c>
      <c r="J1990" t="n">
        <v>181.49</v>
      </c>
      <c r="K1990" t="n">
        <v>51.39</v>
      </c>
      <c r="L1990" t="n">
        <v>10.25</v>
      </c>
      <c r="M1990" t="n">
        <v>9</v>
      </c>
      <c r="N1990" t="n">
        <v>34.85</v>
      </c>
      <c r="O1990" t="n">
        <v>22618.23</v>
      </c>
      <c r="P1990" t="n">
        <v>130.72</v>
      </c>
      <c r="Q1990" t="n">
        <v>197.79</v>
      </c>
      <c r="R1990" t="n">
        <v>33.22</v>
      </c>
      <c r="S1990" t="n">
        <v>25.4</v>
      </c>
      <c r="T1990" t="n">
        <v>3051.52</v>
      </c>
      <c r="U1990" t="n">
        <v>0.76</v>
      </c>
      <c r="V1990" t="n">
        <v>0.88</v>
      </c>
      <c r="W1990" t="n">
        <v>2.96</v>
      </c>
      <c r="X1990" t="n">
        <v>0.19</v>
      </c>
      <c r="Y1990" t="n">
        <v>1</v>
      </c>
      <c r="Z1990" t="n">
        <v>10</v>
      </c>
    </row>
    <row r="1991">
      <c r="A1991" t="n">
        <v>38</v>
      </c>
      <c r="B1991" t="n">
        <v>85</v>
      </c>
      <c r="C1991" t="inlineStr">
        <is>
          <t xml:space="preserve">CONCLUIDO	</t>
        </is>
      </c>
      <c r="D1991" t="n">
        <v>7.5339</v>
      </c>
      <c r="E1991" t="n">
        <v>13.27</v>
      </c>
      <c r="F1991" t="n">
        <v>10.56</v>
      </c>
      <c r="G1991" t="n">
        <v>63.37</v>
      </c>
      <c r="H1991" t="n">
        <v>1.02</v>
      </c>
      <c r="I1991" t="n">
        <v>10</v>
      </c>
      <c r="J1991" t="n">
        <v>181.87</v>
      </c>
      <c r="K1991" t="n">
        <v>51.39</v>
      </c>
      <c r="L1991" t="n">
        <v>10.5</v>
      </c>
      <c r="M1991" t="n">
        <v>8</v>
      </c>
      <c r="N1991" t="n">
        <v>34.98</v>
      </c>
      <c r="O1991" t="n">
        <v>22664.49</v>
      </c>
      <c r="P1991" t="n">
        <v>130.42</v>
      </c>
      <c r="Q1991" t="n">
        <v>197.75</v>
      </c>
      <c r="R1991" t="n">
        <v>32.76</v>
      </c>
      <c r="S1991" t="n">
        <v>25.4</v>
      </c>
      <c r="T1991" t="n">
        <v>2827.92</v>
      </c>
      <c r="U1991" t="n">
        <v>0.78</v>
      </c>
      <c r="V1991" t="n">
        <v>0.88</v>
      </c>
      <c r="W1991" t="n">
        <v>2.95</v>
      </c>
      <c r="X1991" t="n">
        <v>0.17</v>
      </c>
      <c r="Y1991" t="n">
        <v>1</v>
      </c>
      <c r="Z1991" t="n">
        <v>10</v>
      </c>
    </row>
    <row r="1992">
      <c r="A1992" t="n">
        <v>39</v>
      </c>
      <c r="B1992" t="n">
        <v>85</v>
      </c>
      <c r="C1992" t="inlineStr">
        <is>
          <t xml:space="preserve">CONCLUIDO	</t>
        </is>
      </c>
      <c r="D1992" t="n">
        <v>7.5355</v>
      </c>
      <c r="E1992" t="n">
        <v>13.27</v>
      </c>
      <c r="F1992" t="n">
        <v>10.56</v>
      </c>
      <c r="G1992" t="n">
        <v>63.36</v>
      </c>
      <c r="H1992" t="n">
        <v>1.05</v>
      </c>
      <c r="I1992" t="n">
        <v>10</v>
      </c>
      <c r="J1992" t="n">
        <v>182.24</v>
      </c>
      <c r="K1992" t="n">
        <v>51.39</v>
      </c>
      <c r="L1992" t="n">
        <v>10.75</v>
      </c>
      <c r="M1992" t="n">
        <v>8</v>
      </c>
      <c r="N1992" t="n">
        <v>35.1</v>
      </c>
      <c r="O1992" t="n">
        <v>22710.68</v>
      </c>
      <c r="P1992" t="n">
        <v>130.41</v>
      </c>
      <c r="Q1992" t="n">
        <v>197.76</v>
      </c>
      <c r="R1992" t="n">
        <v>32.59</v>
      </c>
      <c r="S1992" t="n">
        <v>25.4</v>
      </c>
      <c r="T1992" t="n">
        <v>2743.38</v>
      </c>
      <c r="U1992" t="n">
        <v>0.78</v>
      </c>
      <c r="V1992" t="n">
        <v>0.88</v>
      </c>
      <c r="W1992" t="n">
        <v>2.96</v>
      </c>
      <c r="X1992" t="n">
        <v>0.17</v>
      </c>
      <c r="Y1992" t="n">
        <v>1</v>
      </c>
      <c r="Z1992" t="n">
        <v>10</v>
      </c>
    </row>
    <row r="1993">
      <c r="A1993" t="n">
        <v>40</v>
      </c>
      <c r="B1993" t="n">
        <v>85</v>
      </c>
      <c r="C1993" t="inlineStr">
        <is>
          <t xml:space="preserve">CONCLUIDO	</t>
        </is>
      </c>
      <c r="D1993" t="n">
        <v>7.536</v>
      </c>
      <c r="E1993" t="n">
        <v>13.27</v>
      </c>
      <c r="F1993" t="n">
        <v>10.56</v>
      </c>
      <c r="G1993" t="n">
        <v>63.35</v>
      </c>
      <c r="H1993" t="n">
        <v>1.07</v>
      </c>
      <c r="I1993" t="n">
        <v>10</v>
      </c>
      <c r="J1993" t="n">
        <v>182.62</v>
      </c>
      <c r="K1993" t="n">
        <v>51.39</v>
      </c>
      <c r="L1993" t="n">
        <v>11</v>
      </c>
      <c r="M1993" t="n">
        <v>8</v>
      </c>
      <c r="N1993" t="n">
        <v>35.22</v>
      </c>
      <c r="O1993" t="n">
        <v>22756.91</v>
      </c>
      <c r="P1993" t="n">
        <v>130.23</v>
      </c>
      <c r="Q1993" t="n">
        <v>197.76</v>
      </c>
      <c r="R1993" t="n">
        <v>32.58</v>
      </c>
      <c r="S1993" t="n">
        <v>25.4</v>
      </c>
      <c r="T1993" t="n">
        <v>2736.14</v>
      </c>
      <c r="U1993" t="n">
        <v>0.78</v>
      </c>
      <c r="V1993" t="n">
        <v>0.88</v>
      </c>
      <c r="W1993" t="n">
        <v>2.95</v>
      </c>
      <c r="X1993" t="n">
        <v>0.17</v>
      </c>
      <c r="Y1993" t="n">
        <v>1</v>
      </c>
      <c r="Z1993" t="n">
        <v>10</v>
      </c>
    </row>
    <row r="1994">
      <c r="A1994" t="n">
        <v>41</v>
      </c>
      <c r="B1994" t="n">
        <v>85</v>
      </c>
      <c r="C1994" t="inlineStr">
        <is>
          <t xml:space="preserve">CONCLUIDO	</t>
        </is>
      </c>
      <c r="D1994" t="n">
        <v>7.5293</v>
      </c>
      <c r="E1994" t="n">
        <v>13.28</v>
      </c>
      <c r="F1994" t="n">
        <v>10.57</v>
      </c>
      <c r="G1994" t="n">
        <v>63.42</v>
      </c>
      <c r="H1994" t="n">
        <v>1.09</v>
      </c>
      <c r="I1994" t="n">
        <v>10</v>
      </c>
      <c r="J1994" t="n">
        <v>182.99</v>
      </c>
      <c r="K1994" t="n">
        <v>51.39</v>
      </c>
      <c r="L1994" t="n">
        <v>11.25</v>
      </c>
      <c r="M1994" t="n">
        <v>8</v>
      </c>
      <c r="N1994" t="n">
        <v>35.35</v>
      </c>
      <c r="O1994" t="n">
        <v>22803.18</v>
      </c>
      <c r="P1994" t="n">
        <v>130.18</v>
      </c>
      <c r="Q1994" t="n">
        <v>197.76</v>
      </c>
      <c r="R1994" t="n">
        <v>32.93</v>
      </c>
      <c r="S1994" t="n">
        <v>25.4</v>
      </c>
      <c r="T1994" t="n">
        <v>2913.5</v>
      </c>
      <c r="U1994" t="n">
        <v>0.77</v>
      </c>
      <c r="V1994" t="n">
        <v>0.88</v>
      </c>
      <c r="W1994" t="n">
        <v>2.96</v>
      </c>
      <c r="X1994" t="n">
        <v>0.18</v>
      </c>
      <c r="Y1994" t="n">
        <v>1</v>
      </c>
      <c r="Z1994" t="n">
        <v>10</v>
      </c>
    </row>
    <row r="1995">
      <c r="A1995" t="n">
        <v>42</v>
      </c>
      <c r="B1995" t="n">
        <v>85</v>
      </c>
      <c r="C1995" t="inlineStr">
        <is>
          <t xml:space="preserve">CONCLUIDO	</t>
        </is>
      </c>
      <c r="D1995" t="n">
        <v>7.5271</v>
      </c>
      <c r="E1995" t="n">
        <v>13.29</v>
      </c>
      <c r="F1995" t="n">
        <v>10.57</v>
      </c>
      <c r="G1995" t="n">
        <v>63.44</v>
      </c>
      <c r="H1995" t="n">
        <v>1.11</v>
      </c>
      <c r="I1995" t="n">
        <v>10</v>
      </c>
      <c r="J1995" t="n">
        <v>183.37</v>
      </c>
      <c r="K1995" t="n">
        <v>51.39</v>
      </c>
      <c r="L1995" t="n">
        <v>11.5</v>
      </c>
      <c r="M1995" t="n">
        <v>8</v>
      </c>
      <c r="N1995" t="n">
        <v>35.48</v>
      </c>
      <c r="O1995" t="n">
        <v>22849.49</v>
      </c>
      <c r="P1995" t="n">
        <v>129.64</v>
      </c>
      <c r="Q1995" t="n">
        <v>197.76</v>
      </c>
      <c r="R1995" t="n">
        <v>33.07</v>
      </c>
      <c r="S1995" t="n">
        <v>25.4</v>
      </c>
      <c r="T1995" t="n">
        <v>2981.65</v>
      </c>
      <c r="U1995" t="n">
        <v>0.77</v>
      </c>
      <c r="V1995" t="n">
        <v>0.88</v>
      </c>
      <c r="W1995" t="n">
        <v>2.96</v>
      </c>
      <c r="X1995" t="n">
        <v>0.18</v>
      </c>
      <c r="Y1995" t="n">
        <v>1</v>
      </c>
      <c r="Z1995" t="n">
        <v>10</v>
      </c>
    </row>
    <row r="1996">
      <c r="A1996" t="n">
        <v>43</v>
      </c>
      <c r="B1996" t="n">
        <v>85</v>
      </c>
      <c r="C1996" t="inlineStr">
        <is>
          <t xml:space="preserve">CONCLUIDO	</t>
        </is>
      </c>
      <c r="D1996" t="n">
        <v>7.5572</v>
      </c>
      <c r="E1996" t="n">
        <v>13.23</v>
      </c>
      <c r="F1996" t="n">
        <v>10.55</v>
      </c>
      <c r="G1996" t="n">
        <v>70.37</v>
      </c>
      <c r="H1996" t="n">
        <v>1.13</v>
      </c>
      <c r="I1996" t="n">
        <v>9</v>
      </c>
      <c r="J1996" t="n">
        <v>183.74</v>
      </c>
      <c r="K1996" t="n">
        <v>51.39</v>
      </c>
      <c r="L1996" t="n">
        <v>11.75</v>
      </c>
      <c r="M1996" t="n">
        <v>7</v>
      </c>
      <c r="N1996" t="n">
        <v>35.6</v>
      </c>
      <c r="O1996" t="n">
        <v>22895.85</v>
      </c>
      <c r="P1996" t="n">
        <v>129.43</v>
      </c>
      <c r="Q1996" t="n">
        <v>197.76</v>
      </c>
      <c r="R1996" t="n">
        <v>32.47</v>
      </c>
      <c r="S1996" t="n">
        <v>25.4</v>
      </c>
      <c r="T1996" t="n">
        <v>2684.43</v>
      </c>
      <c r="U1996" t="n">
        <v>0.78</v>
      </c>
      <c r="V1996" t="n">
        <v>0.88</v>
      </c>
      <c r="W1996" t="n">
        <v>2.96</v>
      </c>
      <c r="X1996" t="n">
        <v>0.17</v>
      </c>
      <c r="Y1996" t="n">
        <v>1</v>
      </c>
      <c r="Z1996" t="n">
        <v>10</v>
      </c>
    </row>
    <row r="1997">
      <c r="A1997" t="n">
        <v>44</v>
      </c>
      <c r="B1997" t="n">
        <v>85</v>
      </c>
      <c r="C1997" t="inlineStr">
        <is>
          <t xml:space="preserve">CONCLUIDO	</t>
        </is>
      </c>
      <c r="D1997" t="n">
        <v>7.5576</v>
      </c>
      <c r="E1997" t="n">
        <v>13.23</v>
      </c>
      <c r="F1997" t="n">
        <v>10.55</v>
      </c>
      <c r="G1997" t="n">
        <v>70.36</v>
      </c>
      <c r="H1997" t="n">
        <v>1.16</v>
      </c>
      <c r="I1997" t="n">
        <v>9</v>
      </c>
      <c r="J1997" t="n">
        <v>184.12</v>
      </c>
      <c r="K1997" t="n">
        <v>51.39</v>
      </c>
      <c r="L1997" t="n">
        <v>12</v>
      </c>
      <c r="M1997" t="n">
        <v>7</v>
      </c>
      <c r="N1997" t="n">
        <v>35.73</v>
      </c>
      <c r="O1997" t="n">
        <v>22942.24</v>
      </c>
      <c r="P1997" t="n">
        <v>129.46</v>
      </c>
      <c r="Q1997" t="n">
        <v>197.78</v>
      </c>
      <c r="R1997" t="n">
        <v>32.55</v>
      </c>
      <c r="S1997" t="n">
        <v>25.4</v>
      </c>
      <c r="T1997" t="n">
        <v>2724.27</v>
      </c>
      <c r="U1997" t="n">
        <v>0.78</v>
      </c>
      <c r="V1997" t="n">
        <v>0.88</v>
      </c>
      <c r="W1997" t="n">
        <v>2.95</v>
      </c>
      <c r="X1997" t="n">
        <v>0.16</v>
      </c>
      <c r="Y1997" t="n">
        <v>1</v>
      </c>
      <c r="Z1997" t="n">
        <v>10</v>
      </c>
    </row>
    <row r="1998">
      <c r="A1998" t="n">
        <v>45</v>
      </c>
      <c r="B1998" t="n">
        <v>85</v>
      </c>
      <c r="C1998" t="inlineStr">
        <is>
          <t xml:space="preserve">CONCLUIDO	</t>
        </is>
      </c>
      <c r="D1998" t="n">
        <v>7.5567</v>
      </c>
      <c r="E1998" t="n">
        <v>13.23</v>
      </c>
      <c r="F1998" t="n">
        <v>10.56</v>
      </c>
      <c r="G1998" t="n">
        <v>70.37</v>
      </c>
      <c r="H1998" t="n">
        <v>1.18</v>
      </c>
      <c r="I1998" t="n">
        <v>9</v>
      </c>
      <c r="J1998" t="n">
        <v>184.5</v>
      </c>
      <c r="K1998" t="n">
        <v>51.39</v>
      </c>
      <c r="L1998" t="n">
        <v>12.25</v>
      </c>
      <c r="M1998" t="n">
        <v>7</v>
      </c>
      <c r="N1998" t="n">
        <v>35.85</v>
      </c>
      <c r="O1998" t="n">
        <v>22988.69</v>
      </c>
      <c r="P1998" t="n">
        <v>129.53</v>
      </c>
      <c r="Q1998" t="n">
        <v>197.76</v>
      </c>
      <c r="R1998" t="n">
        <v>32.45</v>
      </c>
      <c r="S1998" t="n">
        <v>25.4</v>
      </c>
      <c r="T1998" t="n">
        <v>2676.31</v>
      </c>
      <c r="U1998" t="n">
        <v>0.78</v>
      </c>
      <c r="V1998" t="n">
        <v>0.88</v>
      </c>
      <c r="W1998" t="n">
        <v>2.96</v>
      </c>
      <c r="X1998" t="n">
        <v>0.17</v>
      </c>
      <c r="Y1998" t="n">
        <v>1</v>
      </c>
      <c r="Z1998" t="n">
        <v>10</v>
      </c>
    </row>
    <row r="1999">
      <c r="A1999" t="n">
        <v>46</v>
      </c>
      <c r="B1999" t="n">
        <v>85</v>
      </c>
      <c r="C1999" t="inlineStr">
        <is>
          <t xml:space="preserve">CONCLUIDO	</t>
        </is>
      </c>
      <c r="D1999" t="n">
        <v>7.5605</v>
      </c>
      <c r="E1999" t="n">
        <v>13.23</v>
      </c>
      <c r="F1999" t="n">
        <v>10.55</v>
      </c>
      <c r="G1999" t="n">
        <v>70.33</v>
      </c>
      <c r="H1999" t="n">
        <v>1.2</v>
      </c>
      <c r="I1999" t="n">
        <v>9</v>
      </c>
      <c r="J1999" t="n">
        <v>184.87</v>
      </c>
      <c r="K1999" t="n">
        <v>51.39</v>
      </c>
      <c r="L1999" t="n">
        <v>12.5</v>
      </c>
      <c r="M1999" t="n">
        <v>7</v>
      </c>
      <c r="N1999" t="n">
        <v>35.98</v>
      </c>
      <c r="O1999" t="n">
        <v>23035.17</v>
      </c>
      <c r="P1999" t="n">
        <v>129.09</v>
      </c>
      <c r="Q1999" t="n">
        <v>197.76</v>
      </c>
      <c r="R1999" t="n">
        <v>32.26</v>
      </c>
      <c r="S1999" t="n">
        <v>25.4</v>
      </c>
      <c r="T1999" t="n">
        <v>2580.09</v>
      </c>
      <c r="U1999" t="n">
        <v>0.79</v>
      </c>
      <c r="V1999" t="n">
        <v>0.88</v>
      </c>
      <c r="W1999" t="n">
        <v>2.95</v>
      </c>
      <c r="X1999" t="n">
        <v>0.16</v>
      </c>
      <c r="Y1999" t="n">
        <v>1</v>
      </c>
      <c r="Z1999" t="n">
        <v>10</v>
      </c>
    </row>
    <row r="2000">
      <c r="A2000" t="n">
        <v>47</v>
      </c>
      <c r="B2000" t="n">
        <v>85</v>
      </c>
      <c r="C2000" t="inlineStr">
        <is>
          <t xml:space="preserve">CONCLUIDO	</t>
        </is>
      </c>
      <c r="D2000" t="n">
        <v>7.5589</v>
      </c>
      <c r="E2000" t="n">
        <v>13.23</v>
      </c>
      <c r="F2000" t="n">
        <v>10.55</v>
      </c>
      <c r="G2000" t="n">
        <v>70.34999999999999</v>
      </c>
      <c r="H2000" t="n">
        <v>1.22</v>
      </c>
      <c r="I2000" t="n">
        <v>9</v>
      </c>
      <c r="J2000" t="n">
        <v>185.25</v>
      </c>
      <c r="K2000" t="n">
        <v>51.39</v>
      </c>
      <c r="L2000" t="n">
        <v>12.75</v>
      </c>
      <c r="M2000" t="n">
        <v>7</v>
      </c>
      <c r="N2000" t="n">
        <v>36.11</v>
      </c>
      <c r="O2000" t="n">
        <v>23081.7</v>
      </c>
      <c r="P2000" t="n">
        <v>129.06</v>
      </c>
      <c r="Q2000" t="n">
        <v>197.75</v>
      </c>
      <c r="R2000" t="n">
        <v>32.47</v>
      </c>
      <c r="S2000" t="n">
        <v>25.4</v>
      </c>
      <c r="T2000" t="n">
        <v>2686.14</v>
      </c>
      <c r="U2000" t="n">
        <v>0.78</v>
      </c>
      <c r="V2000" t="n">
        <v>0.88</v>
      </c>
      <c r="W2000" t="n">
        <v>2.95</v>
      </c>
      <c r="X2000" t="n">
        <v>0.16</v>
      </c>
      <c r="Y2000" t="n">
        <v>1</v>
      </c>
      <c r="Z2000" t="n">
        <v>10</v>
      </c>
    </row>
    <row r="2001">
      <c r="A2001" t="n">
        <v>48</v>
      </c>
      <c r="B2001" t="n">
        <v>85</v>
      </c>
      <c r="C2001" t="inlineStr">
        <is>
          <t xml:space="preserve">CONCLUIDO	</t>
        </is>
      </c>
      <c r="D2001" t="n">
        <v>7.5616</v>
      </c>
      <c r="E2001" t="n">
        <v>13.22</v>
      </c>
      <c r="F2001" t="n">
        <v>10.55</v>
      </c>
      <c r="G2001" t="n">
        <v>70.31</v>
      </c>
      <c r="H2001" t="n">
        <v>1.24</v>
      </c>
      <c r="I2001" t="n">
        <v>9</v>
      </c>
      <c r="J2001" t="n">
        <v>185.63</v>
      </c>
      <c r="K2001" t="n">
        <v>51.39</v>
      </c>
      <c r="L2001" t="n">
        <v>13</v>
      </c>
      <c r="M2001" t="n">
        <v>7</v>
      </c>
      <c r="N2001" t="n">
        <v>36.24</v>
      </c>
      <c r="O2001" t="n">
        <v>23128.27</v>
      </c>
      <c r="P2001" t="n">
        <v>128.79</v>
      </c>
      <c r="Q2001" t="n">
        <v>197.76</v>
      </c>
      <c r="R2001" t="n">
        <v>32.25</v>
      </c>
      <c r="S2001" t="n">
        <v>25.4</v>
      </c>
      <c r="T2001" t="n">
        <v>2575.76</v>
      </c>
      <c r="U2001" t="n">
        <v>0.79</v>
      </c>
      <c r="V2001" t="n">
        <v>0.88</v>
      </c>
      <c r="W2001" t="n">
        <v>2.95</v>
      </c>
      <c r="X2001" t="n">
        <v>0.16</v>
      </c>
      <c r="Y2001" t="n">
        <v>1</v>
      </c>
      <c r="Z2001" t="n">
        <v>10</v>
      </c>
    </row>
    <row r="2002">
      <c r="A2002" t="n">
        <v>49</v>
      </c>
      <c r="B2002" t="n">
        <v>85</v>
      </c>
      <c r="C2002" t="inlineStr">
        <is>
          <t xml:space="preserve">CONCLUIDO	</t>
        </is>
      </c>
      <c r="D2002" t="n">
        <v>7.5957</v>
      </c>
      <c r="E2002" t="n">
        <v>13.17</v>
      </c>
      <c r="F2002" t="n">
        <v>10.52</v>
      </c>
      <c r="G2002" t="n">
        <v>78.91</v>
      </c>
      <c r="H2002" t="n">
        <v>1.26</v>
      </c>
      <c r="I2002" t="n">
        <v>8</v>
      </c>
      <c r="J2002" t="n">
        <v>186.01</v>
      </c>
      <c r="K2002" t="n">
        <v>51.39</v>
      </c>
      <c r="L2002" t="n">
        <v>13.25</v>
      </c>
      <c r="M2002" t="n">
        <v>6</v>
      </c>
      <c r="N2002" t="n">
        <v>36.36</v>
      </c>
      <c r="O2002" t="n">
        <v>23174.88</v>
      </c>
      <c r="P2002" t="n">
        <v>128.28</v>
      </c>
      <c r="Q2002" t="n">
        <v>197.8</v>
      </c>
      <c r="R2002" t="n">
        <v>31.49</v>
      </c>
      <c r="S2002" t="n">
        <v>25.4</v>
      </c>
      <c r="T2002" t="n">
        <v>2200.39</v>
      </c>
      <c r="U2002" t="n">
        <v>0.8100000000000001</v>
      </c>
      <c r="V2002" t="n">
        <v>0.88</v>
      </c>
      <c r="W2002" t="n">
        <v>2.95</v>
      </c>
      <c r="X2002" t="n">
        <v>0.13</v>
      </c>
      <c r="Y2002" t="n">
        <v>1</v>
      </c>
      <c r="Z2002" t="n">
        <v>10</v>
      </c>
    </row>
    <row r="2003">
      <c r="A2003" t="n">
        <v>50</v>
      </c>
      <c r="B2003" t="n">
        <v>85</v>
      </c>
      <c r="C2003" t="inlineStr">
        <is>
          <t xml:space="preserve">CONCLUIDO	</t>
        </is>
      </c>
      <c r="D2003" t="n">
        <v>7.5967</v>
      </c>
      <c r="E2003" t="n">
        <v>13.16</v>
      </c>
      <c r="F2003" t="n">
        <v>10.52</v>
      </c>
      <c r="G2003" t="n">
        <v>78.90000000000001</v>
      </c>
      <c r="H2003" t="n">
        <v>1.29</v>
      </c>
      <c r="I2003" t="n">
        <v>8</v>
      </c>
      <c r="J2003" t="n">
        <v>186.38</v>
      </c>
      <c r="K2003" t="n">
        <v>51.39</v>
      </c>
      <c r="L2003" t="n">
        <v>13.5</v>
      </c>
      <c r="M2003" t="n">
        <v>6</v>
      </c>
      <c r="N2003" t="n">
        <v>36.49</v>
      </c>
      <c r="O2003" t="n">
        <v>23221.54</v>
      </c>
      <c r="P2003" t="n">
        <v>128.26</v>
      </c>
      <c r="Q2003" t="n">
        <v>197.76</v>
      </c>
      <c r="R2003" t="n">
        <v>31.42</v>
      </c>
      <c r="S2003" t="n">
        <v>25.4</v>
      </c>
      <c r="T2003" t="n">
        <v>2167.07</v>
      </c>
      <c r="U2003" t="n">
        <v>0.8100000000000001</v>
      </c>
      <c r="V2003" t="n">
        <v>0.88</v>
      </c>
      <c r="W2003" t="n">
        <v>2.95</v>
      </c>
      <c r="X2003" t="n">
        <v>0.13</v>
      </c>
      <c r="Y2003" t="n">
        <v>1</v>
      </c>
      <c r="Z2003" t="n">
        <v>10</v>
      </c>
    </row>
    <row r="2004">
      <c r="A2004" t="n">
        <v>51</v>
      </c>
      <c r="B2004" t="n">
        <v>85</v>
      </c>
      <c r="C2004" t="inlineStr">
        <is>
          <t xml:space="preserve">CONCLUIDO	</t>
        </is>
      </c>
      <c r="D2004" t="n">
        <v>7.5929</v>
      </c>
      <c r="E2004" t="n">
        <v>13.17</v>
      </c>
      <c r="F2004" t="n">
        <v>10.53</v>
      </c>
      <c r="G2004" t="n">
        <v>78.95</v>
      </c>
      <c r="H2004" t="n">
        <v>1.31</v>
      </c>
      <c r="I2004" t="n">
        <v>8</v>
      </c>
      <c r="J2004" t="n">
        <v>186.76</v>
      </c>
      <c r="K2004" t="n">
        <v>51.39</v>
      </c>
      <c r="L2004" t="n">
        <v>13.75</v>
      </c>
      <c r="M2004" t="n">
        <v>6</v>
      </c>
      <c r="N2004" t="n">
        <v>36.62</v>
      </c>
      <c r="O2004" t="n">
        <v>23268.24</v>
      </c>
      <c r="P2004" t="n">
        <v>128.38</v>
      </c>
      <c r="Q2004" t="n">
        <v>197.82</v>
      </c>
      <c r="R2004" t="n">
        <v>31.62</v>
      </c>
      <c r="S2004" t="n">
        <v>25.4</v>
      </c>
      <c r="T2004" t="n">
        <v>2264.19</v>
      </c>
      <c r="U2004" t="n">
        <v>0.8</v>
      </c>
      <c r="V2004" t="n">
        <v>0.88</v>
      </c>
      <c r="W2004" t="n">
        <v>2.95</v>
      </c>
      <c r="X2004" t="n">
        <v>0.14</v>
      </c>
      <c r="Y2004" t="n">
        <v>1</v>
      </c>
      <c r="Z2004" t="n">
        <v>10</v>
      </c>
    </row>
    <row r="2005">
      <c r="A2005" t="n">
        <v>52</v>
      </c>
      <c r="B2005" t="n">
        <v>85</v>
      </c>
      <c r="C2005" t="inlineStr">
        <is>
          <t xml:space="preserve">CONCLUIDO	</t>
        </is>
      </c>
      <c r="D2005" t="n">
        <v>7.5927</v>
      </c>
      <c r="E2005" t="n">
        <v>13.17</v>
      </c>
      <c r="F2005" t="n">
        <v>10.53</v>
      </c>
      <c r="G2005" t="n">
        <v>78.95</v>
      </c>
      <c r="H2005" t="n">
        <v>1.33</v>
      </c>
      <c r="I2005" t="n">
        <v>8</v>
      </c>
      <c r="J2005" t="n">
        <v>187.14</v>
      </c>
      <c r="K2005" t="n">
        <v>51.39</v>
      </c>
      <c r="L2005" t="n">
        <v>14</v>
      </c>
      <c r="M2005" t="n">
        <v>6</v>
      </c>
      <c r="N2005" t="n">
        <v>36.75</v>
      </c>
      <c r="O2005" t="n">
        <v>23314.98</v>
      </c>
      <c r="P2005" t="n">
        <v>128.32</v>
      </c>
      <c r="Q2005" t="n">
        <v>197.77</v>
      </c>
      <c r="R2005" t="n">
        <v>31.64</v>
      </c>
      <c r="S2005" t="n">
        <v>25.4</v>
      </c>
      <c r="T2005" t="n">
        <v>2276.57</v>
      </c>
      <c r="U2005" t="n">
        <v>0.8</v>
      </c>
      <c r="V2005" t="n">
        <v>0.88</v>
      </c>
      <c r="W2005" t="n">
        <v>2.95</v>
      </c>
      <c r="X2005" t="n">
        <v>0.14</v>
      </c>
      <c r="Y2005" t="n">
        <v>1</v>
      </c>
      <c r="Z2005" t="n">
        <v>10</v>
      </c>
    </row>
    <row r="2006">
      <c r="A2006" t="n">
        <v>53</v>
      </c>
      <c r="B2006" t="n">
        <v>85</v>
      </c>
      <c r="C2006" t="inlineStr">
        <is>
          <t xml:space="preserve">CONCLUIDO	</t>
        </is>
      </c>
      <c r="D2006" t="n">
        <v>7.5975</v>
      </c>
      <c r="E2006" t="n">
        <v>13.16</v>
      </c>
      <c r="F2006" t="n">
        <v>10.52</v>
      </c>
      <c r="G2006" t="n">
        <v>78.89</v>
      </c>
      <c r="H2006" t="n">
        <v>1.35</v>
      </c>
      <c r="I2006" t="n">
        <v>8</v>
      </c>
      <c r="J2006" t="n">
        <v>187.52</v>
      </c>
      <c r="K2006" t="n">
        <v>51.39</v>
      </c>
      <c r="L2006" t="n">
        <v>14.25</v>
      </c>
      <c r="M2006" t="n">
        <v>6</v>
      </c>
      <c r="N2006" t="n">
        <v>36.88</v>
      </c>
      <c r="O2006" t="n">
        <v>23361.77</v>
      </c>
      <c r="P2006" t="n">
        <v>128.02</v>
      </c>
      <c r="Q2006" t="n">
        <v>197.77</v>
      </c>
      <c r="R2006" t="n">
        <v>31.43</v>
      </c>
      <c r="S2006" t="n">
        <v>25.4</v>
      </c>
      <c r="T2006" t="n">
        <v>2173.31</v>
      </c>
      <c r="U2006" t="n">
        <v>0.8100000000000001</v>
      </c>
      <c r="V2006" t="n">
        <v>0.88</v>
      </c>
      <c r="W2006" t="n">
        <v>2.95</v>
      </c>
      <c r="X2006" t="n">
        <v>0.13</v>
      </c>
      <c r="Y2006" t="n">
        <v>1</v>
      </c>
      <c r="Z2006" t="n">
        <v>10</v>
      </c>
    </row>
    <row r="2007">
      <c r="A2007" t="n">
        <v>54</v>
      </c>
      <c r="B2007" t="n">
        <v>85</v>
      </c>
      <c r="C2007" t="inlineStr">
        <is>
          <t xml:space="preserve">CONCLUIDO	</t>
        </is>
      </c>
      <c r="D2007" t="n">
        <v>7.5905</v>
      </c>
      <c r="E2007" t="n">
        <v>13.17</v>
      </c>
      <c r="F2007" t="n">
        <v>10.53</v>
      </c>
      <c r="G2007" t="n">
        <v>78.98</v>
      </c>
      <c r="H2007" t="n">
        <v>1.37</v>
      </c>
      <c r="I2007" t="n">
        <v>8</v>
      </c>
      <c r="J2007" t="n">
        <v>187.9</v>
      </c>
      <c r="K2007" t="n">
        <v>51.39</v>
      </c>
      <c r="L2007" t="n">
        <v>14.5</v>
      </c>
      <c r="M2007" t="n">
        <v>6</v>
      </c>
      <c r="N2007" t="n">
        <v>37.01</v>
      </c>
      <c r="O2007" t="n">
        <v>23408.6</v>
      </c>
      <c r="P2007" t="n">
        <v>128.03</v>
      </c>
      <c r="Q2007" t="n">
        <v>197.8</v>
      </c>
      <c r="R2007" t="n">
        <v>31.71</v>
      </c>
      <c r="S2007" t="n">
        <v>25.4</v>
      </c>
      <c r="T2007" t="n">
        <v>2312.46</v>
      </c>
      <c r="U2007" t="n">
        <v>0.8</v>
      </c>
      <c r="V2007" t="n">
        <v>0.88</v>
      </c>
      <c r="W2007" t="n">
        <v>2.95</v>
      </c>
      <c r="X2007" t="n">
        <v>0.14</v>
      </c>
      <c r="Y2007" t="n">
        <v>1</v>
      </c>
      <c r="Z2007" t="n">
        <v>10</v>
      </c>
    </row>
    <row r="2008">
      <c r="A2008" t="n">
        <v>55</v>
      </c>
      <c r="B2008" t="n">
        <v>85</v>
      </c>
      <c r="C2008" t="inlineStr">
        <is>
          <t xml:space="preserve">CONCLUIDO	</t>
        </is>
      </c>
      <c r="D2008" t="n">
        <v>7.5922</v>
      </c>
      <c r="E2008" t="n">
        <v>13.17</v>
      </c>
      <c r="F2008" t="n">
        <v>10.53</v>
      </c>
      <c r="G2008" t="n">
        <v>78.95999999999999</v>
      </c>
      <c r="H2008" t="n">
        <v>1.39</v>
      </c>
      <c r="I2008" t="n">
        <v>8</v>
      </c>
      <c r="J2008" t="n">
        <v>188.28</v>
      </c>
      <c r="K2008" t="n">
        <v>51.39</v>
      </c>
      <c r="L2008" t="n">
        <v>14.75</v>
      </c>
      <c r="M2008" t="n">
        <v>6</v>
      </c>
      <c r="N2008" t="n">
        <v>37.14</v>
      </c>
      <c r="O2008" t="n">
        <v>23455.48</v>
      </c>
      <c r="P2008" t="n">
        <v>127.65</v>
      </c>
      <c r="Q2008" t="n">
        <v>197.81</v>
      </c>
      <c r="R2008" t="n">
        <v>31.49</v>
      </c>
      <c r="S2008" t="n">
        <v>25.4</v>
      </c>
      <c r="T2008" t="n">
        <v>2201.09</v>
      </c>
      <c r="U2008" t="n">
        <v>0.8100000000000001</v>
      </c>
      <c r="V2008" t="n">
        <v>0.88</v>
      </c>
      <c r="W2008" t="n">
        <v>2.96</v>
      </c>
      <c r="X2008" t="n">
        <v>0.14</v>
      </c>
      <c r="Y2008" t="n">
        <v>1</v>
      </c>
      <c r="Z2008" t="n">
        <v>10</v>
      </c>
    </row>
    <row r="2009">
      <c r="A2009" t="n">
        <v>56</v>
      </c>
      <c r="B2009" t="n">
        <v>85</v>
      </c>
      <c r="C2009" t="inlineStr">
        <is>
          <t xml:space="preserve">CONCLUIDO	</t>
        </is>
      </c>
      <c r="D2009" t="n">
        <v>7.5916</v>
      </c>
      <c r="E2009" t="n">
        <v>13.17</v>
      </c>
      <c r="F2009" t="n">
        <v>10.53</v>
      </c>
      <c r="G2009" t="n">
        <v>78.97</v>
      </c>
      <c r="H2009" t="n">
        <v>1.41</v>
      </c>
      <c r="I2009" t="n">
        <v>8</v>
      </c>
      <c r="J2009" t="n">
        <v>188.66</v>
      </c>
      <c r="K2009" t="n">
        <v>51.39</v>
      </c>
      <c r="L2009" t="n">
        <v>15</v>
      </c>
      <c r="M2009" t="n">
        <v>6</v>
      </c>
      <c r="N2009" t="n">
        <v>37.27</v>
      </c>
      <c r="O2009" t="n">
        <v>23502.4</v>
      </c>
      <c r="P2009" t="n">
        <v>127.19</v>
      </c>
      <c r="Q2009" t="n">
        <v>197.75</v>
      </c>
      <c r="R2009" t="n">
        <v>31.8</v>
      </c>
      <c r="S2009" t="n">
        <v>25.4</v>
      </c>
      <c r="T2009" t="n">
        <v>2354.03</v>
      </c>
      <c r="U2009" t="n">
        <v>0.8</v>
      </c>
      <c r="V2009" t="n">
        <v>0.88</v>
      </c>
      <c r="W2009" t="n">
        <v>2.95</v>
      </c>
      <c r="X2009" t="n">
        <v>0.14</v>
      </c>
      <c r="Y2009" t="n">
        <v>1</v>
      </c>
      <c r="Z2009" t="n">
        <v>10</v>
      </c>
    </row>
    <row r="2010">
      <c r="A2010" t="n">
        <v>57</v>
      </c>
      <c r="B2010" t="n">
        <v>85</v>
      </c>
      <c r="C2010" t="inlineStr">
        <is>
          <t xml:space="preserve">CONCLUIDO	</t>
        </is>
      </c>
      <c r="D2010" t="n">
        <v>7.6216</v>
      </c>
      <c r="E2010" t="n">
        <v>13.12</v>
      </c>
      <c r="F2010" t="n">
        <v>10.51</v>
      </c>
      <c r="G2010" t="n">
        <v>90.09</v>
      </c>
      <c r="H2010" t="n">
        <v>1.43</v>
      </c>
      <c r="I2010" t="n">
        <v>7</v>
      </c>
      <c r="J2010" t="n">
        <v>189.04</v>
      </c>
      <c r="K2010" t="n">
        <v>51.39</v>
      </c>
      <c r="L2010" t="n">
        <v>15.25</v>
      </c>
      <c r="M2010" t="n">
        <v>5</v>
      </c>
      <c r="N2010" t="n">
        <v>37.4</v>
      </c>
      <c r="O2010" t="n">
        <v>23549.36</v>
      </c>
      <c r="P2010" t="n">
        <v>126.99</v>
      </c>
      <c r="Q2010" t="n">
        <v>197.8</v>
      </c>
      <c r="R2010" t="n">
        <v>31.09</v>
      </c>
      <c r="S2010" t="n">
        <v>25.4</v>
      </c>
      <c r="T2010" t="n">
        <v>2005.77</v>
      </c>
      <c r="U2010" t="n">
        <v>0.82</v>
      </c>
      <c r="V2010" t="n">
        <v>0.89</v>
      </c>
      <c r="W2010" t="n">
        <v>2.95</v>
      </c>
      <c r="X2010" t="n">
        <v>0.12</v>
      </c>
      <c r="Y2010" t="n">
        <v>1</v>
      </c>
      <c r="Z2010" t="n">
        <v>10</v>
      </c>
    </row>
    <row r="2011">
      <c r="A2011" t="n">
        <v>58</v>
      </c>
      <c r="B2011" t="n">
        <v>85</v>
      </c>
      <c r="C2011" t="inlineStr">
        <is>
          <t xml:space="preserve">CONCLUIDO	</t>
        </is>
      </c>
      <c r="D2011" t="n">
        <v>7.6228</v>
      </c>
      <c r="E2011" t="n">
        <v>13.12</v>
      </c>
      <c r="F2011" t="n">
        <v>10.51</v>
      </c>
      <c r="G2011" t="n">
        <v>90.08</v>
      </c>
      <c r="H2011" t="n">
        <v>1.45</v>
      </c>
      <c r="I2011" t="n">
        <v>7</v>
      </c>
      <c r="J2011" t="n">
        <v>189.42</v>
      </c>
      <c r="K2011" t="n">
        <v>51.39</v>
      </c>
      <c r="L2011" t="n">
        <v>15.5</v>
      </c>
      <c r="M2011" t="n">
        <v>5</v>
      </c>
      <c r="N2011" t="n">
        <v>37.53</v>
      </c>
      <c r="O2011" t="n">
        <v>23596.37</v>
      </c>
      <c r="P2011" t="n">
        <v>127.31</v>
      </c>
      <c r="Q2011" t="n">
        <v>197.75</v>
      </c>
      <c r="R2011" t="n">
        <v>31.09</v>
      </c>
      <c r="S2011" t="n">
        <v>25.4</v>
      </c>
      <c r="T2011" t="n">
        <v>2003.78</v>
      </c>
      <c r="U2011" t="n">
        <v>0.82</v>
      </c>
      <c r="V2011" t="n">
        <v>0.89</v>
      </c>
      <c r="W2011" t="n">
        <v>2.95</v>
      </c>
      <c r="X2011" t="n">
        <v>0.12</v>
      </c>
      <c r="Y2011" t="n">
        <v>1</v>
      </c>
      <c r="Z2011" t="n">
        <v>10</v>
      </c>
    </row>
    <row r="2012">
      <c r="A2012" t="n">
        <v>59</v>
      </c>
      <c r="B2012" t="n">
        <v>85</v>
      </c>
      <c r="C2012" t="inlineStr">
        <is>
          <t xml:space="preserve">CONCLUIDO	</t>
        </is>
      </c>
      <c r="D2012" t="n">
        <v>7.6228</v>
      </c>
      <c r="E2012" t="n">
        <v>13.12</v>
      </c>
      <c r="F2012" t="n">
        <v>10.51</v>
      </c>
      <c r="G2012" t="n">
        <v>90.08</v>
      </c>
      <c r="H2012" t="n">
        <v>1.47</v>
      </c>
      <c r="I2012" t="n">
        <v>7</v>
      </c>
      <c r="J2012" t="n">
        <v>189.81</v>
      </c>
      <c r="K2012" t="n">
        <v>51.39</v>
      </c>
      <c r="L2012" t="n">
        <v>15.75</v>
      </c>
      <c r="M2012" t="n">
        <v>5</v>
      </c>
      <c r="N2012" t="n">
        <v>37.66</v>
      </c>
      <c r="O2012" t="n">
        <v>23643.43</v>
      </c>
      <c r="P2012" t="n">
        <v>127.32</v>
      </c>
      <c r="Q2012" t="n">
        <v>197.78</v>
      </c>
      <c r="R2012" t="n">
        <v>31.09</v>
      </c>
      <c r="S2012" t="n">
        <v>25.4</v>
      </c>
      <c r="T2012" t="n">
        <v>2005.49</v>
      </c>
      <c r="U2012" t="n">
        <v>0.82</v>
      </c>
      <c r="V2012" t="n">
        <v>0.89</v>
      </c>
      <c r="W2012" t="n">
        <v>2.95</v>
      </c>
      <c r="X2012" t="n">
        <v>0.12</v>
      </c>
      <c r="Y2012" t="n">
        <v>1</v>
      </c>
      <c r="Z2012" t="n">
        <v>10</v>
      </c>
    </row>
    <row r="2013">
      <c r="A2013" t="n">
        <v>60</v>
      </c>
      <c r="B2013" t="n">
        <v>85</v>
      </c>
      <c r="C2013" t="inlineStr">
        <is>
          <t xml:space="preserve">CONCLUIDO	</t>
        </is>
      </c>
      <c r="D2013" t="n">
        <v>7.6286</v>
      </c>
      <c r="E2013" t="n">
        <v>13.11</v>
      </c>
      <c r="F2013" t="n">
        <v>10.5</v>
      </c>
      <c r="G2013" t="n">
        <v>89.98999999999999</v>
      </c>
      <c r="H2013" t="n">
        <v>1.49</v>
      </c>
      <c r="I2013" t="n">
        <v>7</v>
      </c>
      <c r="J2013" t="n">
        <v>190.19</v>
      </c>
      <c r="K2013" t="n">
        <v>51.39</v>
      </c>
      <c r="L2013" t="n">
        <v>16</v>
      </c>
      <c r="M2013" t="n">
        <v>5</v>
      </c>
      <c r="N2013" t="n">
        <v>37.79</v>
      </c>
      <c r="O2013" t="n">
        <v>23690.52</v>
      </c>
      <c r="P2013" t="n">
        <v>127.08</v>
      </c>
      <c r="Q2013" t="n">
        <v>197.77</v>
      </c>
      <c r="R2013" t="n">
        <v>30.83</v>
      </c>
      <c r="S2013" t="n">
        <v>25.4</v>
      </c>
      <c r="T2013" t="n">
        <v>1873.99</v>
      </c>
      <c r="U2013" t="n">
        <v>0.82</v>
      </c>
      <c r="V2013" t="n">
        <v>0.89</v>
      </c>
      <c r="W2013" t="n">
        <v>2.95</v>
      </c>
      <c r="X2013" t="n">
        <v>0.11</v>
      </c>
      <c r="Y2013" t="n">
        <v>1</v>
      </c>
      <c r="Z2013" t="n">
        <v>10</v>
      </c>
    </row>
    <row r="2014">
      <c r="A2014" t="n">
        <v>61</v>
      </c>
      <c r="B2014" t="n">
        <v>85</v>
      </c>
      <c r="C2014" t="inlineStr">
        <is>
          <t xml:space="preserve">CONCLUIDO	</t>
        </is>
      </c>
      <c r="D2014" t="n">
        <v>7.6208</v>
      </c>
      <c r="E2014" t="n">
        <v>13.12</v>
      </c>
      <c r="F2014" t="n">
        <v>10.51</v>
      </c>
      <c r="G2014" t="n">
        <v>90.09999999999999</v>
      </c>
      <c r="H2014" t="n">
        <v>1.51</v>
      </c>
      <c r="I2014" t="n">
        <v>7</v>
      </c>
      <c r="J2014" t="n">
        <v>190.57</v>
      </c>
      <c r="K2014" t="n">
        <v>51.39</v>
      </c>
      <c r="L2014" t="n">
        <v>16.25</v>
      </c>
      <c r="M2014" t="n">
        <v>5</v>
      </c>
      <c r="N2014" t="n">
        <v>37.93</v>
      </c>
      <c r="O2014" t="n">
        <v>23737.67</v>
      </c>
      <c r="P2014" t="n">
        <v>127.26</v>
      </c>
      <c r="Q2014" t="n">
        <v>197.77</v>
      </c>
      <c r="R2014" t="n">
        <v>31.17</v>
      </c>
      <c r="S2014" t="n">
        <v>25.4</v>
      </c>
      <c r="T2014" t="n">
        <v>2044.98</v>
      </c>
      <c r="U2014" t="n">
        <v>0.8100000000000001</v>
      </c>
      <c r="V2014" t="n">
        <v>0.89</v>
      </c>
      <c r="W2014" t="n">
        <v>2.95</v>
      </c>
      <c r="X2014" t="n">
        <v>0.12</v>
      </c>
      <c r="Y2014" t="n">
        <v>1</v>
      </c>
      <c r="Z2014" t="n">
        <v>10</v>
      </c>
    </row>
    <row r="2015">
      <c r="A2015" t="n">
        <v>62</v>
      </c>
      <c r="B2015" t="n">
        <v>85</v>
      </c>
      <c r="C2015" t="inlineStr">
        <is>
          <t xml:space="preserve">CONCLUIDO	</t>
        </is>
      </c>
      <c r="D2015" t="n">
        <v>7.6192</v>
      </c>
      <c r="E2015" t="n">
        <v>13.12</v>
      </c>
      <c r="F2015" t="n">
        <v>10.52</v>
      </c>
      <c r="G2015" t="n">
        <v>90.13</v>
      </c>
      <c r="H2015" t="n">
        <v>1.53</v>
      </c>
      <c r="I2015" t="n">
        <v>7</v>
      </c>
      <c r="J2015" t="n">
        <v>190.95</v>
      </c>
      <c r="K2015" t="n">
        <v>51.39</v>
      </c>
      <c r="L2015" t="n">
        <v>16.5</v>
      </c>
      <c r="M2015" t="n">
        <v>5</v>
      </c>
      <c r="N2015" t="n">
        <v>38.06</v>
      </c>
      <c r="O2015" t="n">
        <v>23784.85</v>
      </c>
      <c r="P2015" t="n">
        <v>127.17</v>
      </c>
      <c r="Q2015" t="n">
        <v>197.79</v>
      </c>
      <c r="R2015" t="n">
        <v>31.26</v>
      </c>
      <c r="S2015" t="n">
        <v>25.4</v>
      </c>
      <c r="T2015" t="n">
        <v>2091.04</v>
      </c>
      <c r="U2015" t="n">
        <v>0.8100000000000001</v>
      </c>
      <c r="V2015" t="n">
        <v>0.88</v>
      </c>
      <c r="W2015" t="n">
        <v>2.95</v>
      </c>
      <c r="X2015" t="n">
        <v>0.12</v>
      </c>
      <c r="Y2015" t="n">
        <v>1</v>
      </c>
      <c r="Z2015" t="n">
        <v>10</v>
      </c>
    </row>
    <row r="2016">
      <c r="A2016" t="n">
        <v>63</v>
      </c>
      <c r="B2016" t="n">
        <v>85</v>
      </c>
      <c r="C2016" t="inlineStr">
        <is>
          <t xml:space="preserve">CONCLUIDO	</t>
        </is>
      </c>
      <c r="D2016" t="n">
        <v>7.6249</v>
      </c>
      <c r="E2016" t="n">
        <v>13.12</v>
      </c>
      <c r="F2016" t="n">
        <v>10.51</v>
      </c>
      <c r="G2016" t="n">
        <v>90.05</v>
      </c>
      <c r="H2016" t="n">
        <v>1.55</v>
      </c>
      <c r="I2016" t="n">
        <v>7</v>
      </c>
      <c r="J2016" t="n">
        <v>191.34</v>
      </c>
      <c r="K2016" t="n">
        <v>51.39</v>
      </c>
      <c r="L2016" t="n">
        <v>16.75</v>
      </c>
      <c r="M2016" t="n">
        <v>5</v>
      </c>
      <c r="N2016" t="n">
        <v>38.19</v>
      </c>
      <c r="O2016" t="n">
        <v>23832.09</v>
      </c>
      <c r="P2016" t="n">
        <v>126.79</v>
      </c>
      <c r="Q2016" t="n">
        <v>197.75</v>
      </c>
      <c r="R2016" t="n">
        <v>30.89</v>
      </c>
      <c r="S2016" t="n">
        <v>25.4</v>
      </c>
      <c r="T2016" t="n">
        <v>1905.24</v>
      </c>
      <c r="U2016" t="n">
        <v>0.82</v>
      </c>
      <c r="V2016" t="n">
        <v>0.89</v>
      </c>
      <c r="W2016" t="n">
        <v>2.95</v>
      </c>
      <c r="X2016" t="n">
        <v>0.12</v>
      </c>
      <c r="Y2016" t="n">
        <v>1</v>
      </c>
      <c r="Z2016" t="n">
        <v>10</v>
      </c>
    </row>
    <row r="2017">
      <c r="A2017" t="n">
        <v>64</v>
      </c>
      <c r="B2017" t="n">
        <v>85</v>
      </c>
      <c r="C2017" t="inlineStr">
        <is>
          <t xml:space="preserve">CONCLUIDO	</t>
        </is>
      </c>
      <c r="D2017" t="n">
        <v>7.621</v>
      </c>
      <c r="E2017" t="n">
        <v>13.12</v>
      </c>
      <c r="F2017" t="n">
        <v>10.51</v>
      </c>
      <c r="G2017" t="n">
        <v>90.09999999999999</v>
      </c>
      <c r="H2017" t="n">
        <v>1.57</v>
      </c>
      <c r="I2017" t="n">
        <v>7</v>
      </c>
      <c r="J2017" t="n">
        <v>191.72</v>
      </c>
      <c r="K2017" t="n">
        <v>51.39</v>
      </c>
      <c r="L2017" t="n">
        <v>17</v>
      </c>
      <c r="M2017" t="n">
        <v>5</v>
      </c>
      <c r="N2017" t="n">
        <v>38.33</v>
      </c>
      <c r="O2017" t="n">
        <v>23879.37</v>
      </c>
      <c r="P2017" t="n">
        <v>126.5</v>
      </c>
      <c r="Q2017" t="n">
        <v>197.76</v>
      </c>
      <c r="R2017" t="n">
        <v>31.12</v>
      </c>
      <c r="S2017" t="n">
        <v>25.4</v>
      </c>
      <c r="T2017" t="n">
        <v>2021.2</v>
      </c>
      <c r="U2017" t="n">
        <v>0.82</v>
      </c>
      <c r="V2017" t="n">
        <v>0.89</v>
      </c>
      <c r="W2017" t="n">
        <v>2.95</v>
      </c>
      <c r="X2017" t="n">
        <v>0.12</v>
      </c>
      <c r="Y2017" t="n">
        <v>1</v>
      </c>
      <c r="Z2017" t="n">
        <v>10</v>
      </c>
    </row>
    <row r="2018">
      <c r="A2018" t="n">
        <v>65</v>
      </c>
      <c r="B2018" t="n">
        <v>85</v>
      </c>
      <c r="C2018" t="inlineStr">
        <is>
          <t xml:space="preserve">CONCLUIDO	</t>
        </is>
      </c>
      <c r="D2018" t="n">
        <v>7.6203</v>
      </c>
      <c r="E2018" t="n">
        <v>13.12</v>
      </c>
      <c r="F2018" t="n">
        <v>10.51</v>
      </c>
      <c r="G2018" t="n">
        <v>90.11</v>
      </c>
      <c r="H2018" t="n">
        <v>1.59</v>
      </c>
      <c r="I2018" t="n">
        <v>7</v>
      </c>
      <c r="J2018" t="n">
        <v>192.1</v>
      </c>
      <c r="K2018" t="n">
        <v>51.39</v>
      </c>
      <c r="L2018" t="n">
        <v>17.25</v>
      </c>
      <c r="M2018" t="n">
        <v>5</v>
      </c>
      <c r="N2018" t="n">
        <v>38.46</v>
      </c>
      <c r="O2018" t="n">
        <v>23926.69</v>
      </c>
      <c r="P2018" t="n">
        <v>126.21</v>
      </c>
      <c r="Q2018" t="n">
        <v>197.75</v>
      </c>
      <c r="R2018" t="n">
        <v>31.27</v>
      </c>
      <c r="S2018" t="n">
        <v>25.4</v>
      </c>
      <c r="T2018" t="n">
        <v>2097.76</v>
      </c>
      <c r="U2018" t="n">
        <v>0.8100000000000001</v>
      </c>
      <c r="V2018" t="n">
        <v>0.89</v>
      </c>
      <c r="W2018" t="n">
        <v>2.95</v>
      </c>
      <c r="X2018" t="n">
        <v>0.12</v>
      </c>
      <c r="Y2018" t="n">
        <v>1</v>
      </c>
      <c r="Z2018" t="n">
        <v>10</v>
      </c>
    </row>
    <row r="2019">
      <c r="A2019" t="n">
        <v>66</v>
      </c>
      <c r="B2019" t="n">
        <v>85</v>
      </c>
      <c r="C2019" t="inlineStr">
        <is>
          <t xml:space="preserve">CONCLUIDO	</t>
        </is>
      </c>
      <c r="D2019" t="n">
        <v>7.6194</v>
      </c>
      <c r="E2019" t="n">
        <v>13.12</v>
      </c>
      <c r="F2019" t="n">
        <v>10.51</v>
      </c>
      <c r="G2019" t="n">
        <v>90.13</v>
      </c>
      <c r="H2019" t="n">
        <v>1.61</v>
      </c>
      <c r="I2019" t="n">
        <v>7</v>
      </c>
      <c r="J2019" t="n">
        <v>192.49</v>
      </c>
      <c r="K2019" t="n">
        <v>51.39</v>
      </c>
      <c r="L2019" t="n">
        <v>17.5</v>
      </c>
      <c r="M2019" t="n">
        <v>5</v>
      </c>
      <c r="N2019" t="n">
        <v>38.59</v>
      </c>
      <c r="O2019" t="n">
        <v>23974.06</v>
      </c>
      <c r="P2019" t="n">
        <v>125.85</v>
      </c>
      <c r="Q2019" t="n">
        <v>197.76</v>
      </c>
      <c r="R2019" t="n">
        <v>31.24</v>
      </c>
      <c r="S2019" t="n">
        <v>25.4</v>
      </c>
      <c r="T2019" t="n">
        <v>2081.55</v>
      </c>
      <c r="U2019" t="n">
        <v>0.8100000000000001</v>
      </c>
      <c r="V2019" t="n">
        <v>0.88</v>
      </c>
      <c r="W2019" t="n">
        <v>2.95</v>
      </c>
      <c r="X2019" t="n">
        <v>0.12</v>
      </c>
      <c r="Y2019" t="n">
        <v>1</v>
      </c>
      <c r="Z2019" t="n">
        <v>10</v>
      </c>
    </row>
    <row r="2020">
      <c r="A2020" t="n">
        <v>67</v>
      </c>
      <c r="B2020" t="n">
        <v>85</v>
      </c>
      <c r="C2020" t="inlineStr">
        <is>
          <t xml:space="preserve">CONCLUIDO	</t>
        </is>
      </c>
      <c r="D2020" t="n">
        <v>7.6239</v>
      </c>
      <c r="E2020" t="n">
        <v>13.12</v>
      </c>
      <c r="F2020" t="n">
        <v>10.51</v>
      </c>
      <c r="G2020" t="n">
        <v>90.06</v>
      </c>
      <c r="H2020" t="n">
        <v>1.63</v>
      </c>
      <c r="I2020" t="n">
        <v>7</v>
      </c>
      <c r="J2020" t="n">
        <v>192.87</v>
      </c>
      <c r="K2020" t="n">
        <v>51.39</v>
      </c>
      <c r="L2020" t="n">
        <v>17.75</v>
      </c>
      <c r="M2020" t="n">
        <v>5</v>
      </c>
      <c r="N2020" t="n">
        <v>38.73</v>
      </c>
      <c r="O2020" t="n">
        <v>24021.47</v>
      </c>
      <c r="P2020" t="n">
        <v>125.41</v>
      </c>
      <c r="Q2020" t="n">
        <v>197.76</v>
      </c>
      <c r="R2020" t="n">
        <v>31.06</v>
      </c>
      <c r="S2020" t="n">
        <v>25.4</v>
      </c>
      <c r="T2020" t="n">
        <v>1990.31</v>
      </c>
      <c r="U2020" t="n">
        <v>0.82</v>
      </c>
      <c r="V2020" t="n">
        <v>0.89</v>
      </c>
      <c r="W2020" t="n">
        <v>2.95</v>
      </c>
      <c r="X2020" t="n">
        <v>0.12</v>
      </c>
      <c r="Y2020" t="n">
        <v>1</v>
      </c>
      <c r="Z2020" t="n">
        <v>10</v>
      </c>
    </row>
    <row r="2021">
      <c r="A2021" t="n">
        <v>68</v>
      </c>
      <c r="B2021" t="n">
        <v>85</v>
      </c>
      <c r="C2021" t="inlineStr">
        <is>
          <t xml:space="preserve">CONCLUIDO	</t>
        </is>
      </c>
      <c r="D2021" t="n">
        <v>7.6537</v>
      </c>
      <c r="E2021" t="n">
        <v>13.07</v>
      </c>
      <c r="F2021" t="n">
        <v>10.49</v>
      </c>
      <c r="G2021" t="n">
        <v>104.9</v>
      </c>
      <c r="H2021" t="n">
        <v>1.65</v>
      </c>
      <c r="I2021" t="n">
        <v>6</v>
      </c>
      <c r="J2021" t="n">
        <v>193.26</v>
      </c>
      <c r="K2021" t="n">
        <v>51.39</v>
      </c>
      <c r="L2021" t="n">
        <v>18</v>
      </c>
      <c r="M2021" t="n">
        <v>4</v>
      </c>
      <c r="N2021" t="n">
        <v>38.86</v>
      </c>
      <c r="O2021" t="n">
        <v>24068.93</v>
      </c>
      <c r="P2021" t="n">
        <v>125.04</v>
      </c>
      <c r="Q2021" t="n">
        <v>197.77</v>
      </c>
      <c r="R2021" t="n">
        <v>30.48</v>
      </c>
      <c r="S2021" t="n">
        <v>25.4</v>
      </c>
      <c r="T2021" t="n">
        <v>1706.19</v>
      </c>
      <c r="U2021" t="n">
        <v>0.83</v>
      </c>
      <c r="V2021" t="n">
        <v>0.89</v>
      </c>
      <c r="W2021" t="n">
        <v>2.95</v>
      </c>
      <c r="X2021" t="n">
        <v>0.1</v>
      </c>
      <c r="Y2021" t="n">
        <v>1</v>
      </c>
      <c r="Z2021" t="n">
        <v>10</v>
      </c>
    </row>
    <row r="2022">
      <c r="A2022" t="n">
        <v>69</v>
      </c>
      <c r="B2022" t="n">
        <v>85</v>
      </c>
      <c r="C2022" t="inlineStr">
        <is>
          <t xml:space="preserve">CONCLUIDO	</t>
        </is>
      </c>
      <c r="D2022" t="n">
        <v>7.6586</v>
      </c>
      <c r="E2022" t="n">
        <v>13.06</v>
      </c>
      <c r="F2022" t="n">
        <v>10.48</v>
      </c>
      <c r="G2022" t="n">
        <v>104.81</v>
      </c>
      <c r="H2022" t="n">
        <v>1.67</v>
      </c>
      <c r="I2022" t="n">
        <v>6</v>
      </c>
      <c r="J2022" t="n">
        <v>193.64</v>
      </c>
      <c r="K2022" t="n">
        <v>51.39</v>
      </c>
      <c r="L2022" t="n">
        <v>18.25</v>
      </c>
      <c r="M2022" t="n">
        <v>4</v>
      </c>
      <c r="N2022" t="n">
        <v>39</v>
      </c>
      <c r="O2022" t="n">
        <v>24116.44</v>
      </c>
      <c r="P2022" t="n">
        <v>124.95</v>
      </c>
      <c r="Q2022" t="n">
        <v>197.75</v>
      </c>
      <c r="R2022" t="n">
        <v>30.21</v>
      </c>
      <c r="S2022" t="n">
        <v>25.4</v>
      </c>
      <c r="T2022" t="n">
        <v>1570.51</v>
      </c>
      <c r="U2022" t="n">
        <v>0.84</v>
      </c>
      <c r="V2022" t="n">
        <v>0.89</v>
      </c>
      <c r="W2022" t="n">
        <v>2.95</v>
      </c>
      <c r="X2022" t="n">
        <v>0.09</v>
      </c>
      <c r="Y2022" t="n">
        <v>1</v>
      </c>
      <c r="Z2022" t="n">
        <v>10</v>
      </c>
    </row>
    <row r="2023">
      <c r="A2023" t="n">
        <v>70</v>
      </c>
      <c r="B2023" t="n">
        <v>85</v>
      </c>
      <c r="C2023" t="inlineStr">
        <is>
          <t xml:space="preserve">CONCLUIDO	</t>
        </is>
      </c>
      <c r="D2023" t="n">
        <v>7.6571</v>
      </c>
      <c r="E2023" t="n">
        <v>13.06</v>
      </c>
      <c r="F2023" t="n">
        <v>10.48</v>
      </c>
      <c r="G2023" t="n">
        <v>104.84</v>
      </c>
      <c r="H2023" t="n">
        <v>1.69</v>
      </c>
      <c r="I2023" t="n">
        <v>6</v>
      </c>
      <c r="J2023" t="n">
        <v>194.03</v>
      </c>
      <c r="K2023" t="n">
        <v>51.39</v>
      </c>
      <c r="L2023" t="n">
        <v>18.5</v>
      </c>
      <c r="M2023" t="n">
        <v>4</v>
      </c>
      <c r="N2023" t="n">
        <v>39.13</v>
      </c>
      <c r="O2023" t="n">
        <v>24163.99</v>
      </c>
      <c r="P2023" t="n">
        <v>125.01</v>
      </c>
      <c r="Q2023" t="n">
        <v>197.8</v>
      </c>
      <c r="R2023" t="n">
        <v>30.36</v>
      </c>
      <c r="S2023" t="n">
        <v>25.4</v>
      </c>
      <c r="T2023" t="n">
        <v>1643.64</v>
      </c>
      <c r="U2023" t="n">
        <v>0.84</v>
      </c>
      <c r="V2023" t="n">
        <v>0.89</v>
      </c>
      <c r="W2023" t="n">
        <v>2.95</v>
      </c>
      <c r="X2023" t="n">
        <v>0.09</v>
      </c>
      <c r="Y2023" t="n">
        <v>1</v>
      </c>
      <c r="Z2023" t="n">
        <v>10</v>
      </c>
    </row>
    <row r="2024">
      <c r="A2024" t="n">
        <v>71</v>
      </c>
      <c r="B2024" t="n">
        <v>85</v>
      </c>
      <c r="C2024" t="inlineStr">
        <is>
          <t xml:space="preserve">CONCLUIDO	</t>
        </is>
      </c>
      <c r="D2024" t="n">
        <v>7.6566</v>
      </c>
      <c r="E2024" t="n">
        <v>13.06</v>
      </c>
      <c r="F2024" t="n">
        <v>10.48</v>
      </c>
      <c r="G2024" t="n">
        <v>104.85</v>
      </c>
      <c r="H2024" t="n">
        <v>1.71</v>
      </c>
      <c r="I2024" t="n">
        <v>6</v>
      </c>
      <c r="J2024" t="n">
        <v>194.41</v>
      </c>
      <c r="K2024" t="n">
        <v>51.39</v>
      </c>
      <c r="L2024" t="n">
        <v>18.75</v>
      </c>
      <c r="M2024" t="n">
        <v>4</v>
      </c>
      <c r="N2024" t="n">
        <v>39.27</v>
      </c>
      <c r="O2024" t="n">
        <v>24211.59</v>
      </c>
      <c r="P2024" t="n">
        <v>125.29</v>
      </c>
      <c r="Q2024" t="n">
        <v>197.77</v>
      </c>
      <c r="R2024" t="n">
        <v>30.31</v>
      </c>
      <c r="S2024" t="n">
        <v>25.4</v>
      </c>
      <c r="T2024" t="n">
        <v>1619.07</v>
      </c>
      <c r="U2024" t="n">
        <v>0.84</v>
      </c>
      <c r="V2024" t="n">
        <v>0.89</v>
      </c>
      <c r="W2024" t="n">
        <v>2.95</v>
      </c>
      <c r="X2024" t="n">
        <v>0.09</v>
      </c>
      <c r="Y2024" t="n">
        <v>1</v>
      </c>
      <c r="Z2024" t="n">
        <v>10</v>
      </c>
    </row>
    <row r="2025">
      <c r="A2025" t="n">
        <v>72</v>
      </c>
      <c r="B2025" t="n">
        <v>85</v>
      </c>
      <c r="C2025" t="inlineStr">
        <is>
          <t xml:space="preserve">CONCLUIDO	</t>
        </is>
      </c>
      <c r="D2025" t="n">
        <v>7.6529</v>
      </c>
      <c r="E2025" t="n">
        <v>13.07</v>
      </c>
      <c r="F2025" t="n">
        <v>10.49</v>
      </c>
      <c r="G2025" t="n">
        <v>104.91</v>
      </c>
      <c r="H2025" t="n">
        <v>1.73</v>
      </c>
      <c r="I2025" t="n">
        <v>6</v>
      </c>
      <c r="J2025" t="n">
        <v>194.8</v>
      </c>
      <c r="K2025" t="n">
        <v>51.39</v>
      </c>
      <c r="L2025" t="n">
        <v>19</v>
      </c>
      <c r="M2025" t="n">
        <v>4</v>
      </c>
      <c r="N2025" t="n">
        <v>39.41</v>
      </c>
      <c r="O2025" t="n">
        <v>24259.23</v>
      </c>
      <c r="P2025" t="n">
        <v>125.47</v>
      </c>
      <c r="Q2025" t="n">
        <v>197.77</v>
      </c>
      <c r="R2025" t="n">
        <v>30.49</v>
      </c>
      <c r="S2025" t="n">
        <v>25.4</v>
      </c>
      <c r="T2025" t="n">
        <v>1712.68</v>
      </c>
      <c r="U2025" t="n">
        <v>0.83</v>
      </c>
      <c r="V2025" t="n">
        <v>0.89</v>
      </c>
      <c r="W2025" t="n">
        <v>2.95</v>
      </c>
      <c r="X2025" t="n">
        <v>0.1</v>
      </c>
      <c r="Y2025" t="n">
        <v>1</v>
      </c>
      <c r="Z2025" t="n">
        <v>10</v>
      </c>
    </row>
    <row r="2026">
      <c r="A2026" t="n">
        <v>73</v>
      </c>
      <c r="B2026" t="n">
        <v>85</v>
      </c>
      <c r="C2026" t="inlineStr">
        <is>
          <t xml:space="preserve">CONCLUIDO	</t>
        </is>
      </c>
      <c r="D2026" t="n">
        <v>7.6581</v>
      </c>
      <c r="E2026" t="n">
        <v>13.06</v>
      </c>
      <c r="F2026" t="n">
        <v>10.48</v>
      </c>
      <c r="G2026" t="n">
        <v>104.82</v>
      </c>
      <c r="H2026" t="n">
        <v>1.75</v>
      </c>
      <c r="I2026" t="n">
        <v>6</v>
      </c>
      <c r="J2026" t="n">
        <v>195.19</v>
      </c>
      <c r="K2026" t="n">
        <v>51.39</v>
      </c>
      <c r="L2026" t="n">
        <v>19.25</v>
      </c>
      <c r="M2026" t="n">
        <v>4</v>
      </c>
      <c r="N2026" t="n">
        <v>39.54</v>
      </c>
      <c r="O2026" t="n">
        <v>24306.92</v>
      </c>
      <c r="P2026" t="n">
        <v>125.34</v>
      </c>
      <c r="Q2026" t="n">
        <v>197.75</v>
      </c>
      <c r="R2026" t="n">
        <v>30.31</v>
      </c>
      <c r="S2026" t="n">
        <v>25.4</v>
      </c>
      <c r="T2026" t="n">
        <v>1623.46</v>
      </c>
      <c r="U2026" t="n">
        <v>0.84</v>
      </c>
      <c r="V2026" t="n">
        <v>0.89</v>
      </c>
      <c r="W2026" t="n">
        <v>2.95</v>
      </c>
      <c r="X2026" t="n">
        <v>0.09</v>
      </c>
      <c r="Y2026" t="n">
        <v>1</v>
      </c>
      <c r="Z2026" t="n">
        <v>10</v>
      </c>
    </row>
    <row r="2027">
      <c r="A2027" t="n">
        <v>74</v>
      </c>
      <c r="B2027" t="n">
        <v>85</v>
      </c>
      <c r="C2027" t="inlineStr">
        <is>
          <t xml:space="preserve">CONCLUIDO	</t>
        </is>
      </c>
      <c r="D2027" t="n">
        <v>7.6576</v>
      </c>
      <c r="E2027" t="n">
        <v>13.06</v>
      </c>
      <c r="F2027" t="n">
        <v>10.48</v>
      </c>
      <c r="G2027" t="n">
        <v>104.83</v>
      </c>
      <c r="H2027" t="n">
        <v>1.77</v>
      </c>
      <c r="I2027" t="n">
        <v>6</v>
      </c>
      <c r="J2027" t="n">
        <v>195.57</v>
      </c>
      <c r="K2027" t="n">
        <v>51.39</v>
      </c>
      <c r="L2027" t="n">
        <v>19.5</v>
      </c>
      <c r="M2027" t="n">
        <v>4</v>
      </c>
      <c r="N2027" t="n">
        <v>39.68</v>
      </c>
      <c r="O2027" t="n">
        <v>24354.66</v>
      </c>
      <c r="P2027" t="n">
        <v>125.2</v>
      </c>
      <c r="Q2027" t="n">
        <v>197.76</v>
      </c>
      <c r="R2027" t="n">
        <v>30.2</v>
      </c>
      <c r="S2027" t="n">
        <v>25.4</v>
      </c>
      <c r="T2027" t="n">
        <v>1565.2</v>
      </c>
      <c r="U2027" t="n">
        <v>0.84</v>
      </c>
      <c r="V2027" t="n">
        <v>0.89</v>
      </c>
      <c r="W2027" t="n">
        <v>2.95</v>
      </c>
      <c r="X2027" t="n">
        <v>0.09</v>
      </c>
      <c r="Y2027" t="n">
        <v>1</v>
      </c>
      <c r="Z2027" t="n">
        <v>10</v>
      </c>
    </row>
    <row r="2028">
      <c r="A2028" t="n">
        <v>75</v>
      </c>
      <c r="B2028" t="n">
        <v>85</v>
      </c>
      <c r="C2028" t="inlineStr">
        <is>
          <t xml:space="preserve">CONCLUIDO	</t>
        </is>
      </c>
      <c r="D2028" t="n">
        <v>7.6553</v>
      </c>
      <c r="E2028" t="n">
        <v>13.06</v>
      </c>
      <c r="F2028" t="n">
        <v>10.49</v>
      </c>
      <c r="G2028" t="n">
        <v>104.87</v>
      </c>
      <c r="H2028" t="n">
        <v>1.79</v>
      </c>
      <c r="I2028" t="n">
        <v>6</v>
      </c>
      <c r="J2028" t="n">
        <v>195.96</v>
      </c>
      <c r="K2028" t="n">
        <v>51.39</v>
      </c>
      <c r="L2028" t="n">
        <v>19.75</v>
      </c>
      <c r="M2028" t="n">
        <v>4</v>
      </c>
      <c r="N2028" t="n">
        <v>39.82</v>
      </c>
      <c r="O2028" t="n">
        <v>24402.44</v>
      </c>
      <c r="P2028" t="n">
        <v>125.23</v>
      </c>
      <c r="Q2028" t="n">
        <v>197.75</v>
      </c>
      <c r="R2028" t="n">
        <v>30.41</v>
      </c>
      <c r="S2028" t="n">
        <v>25.4</v>
      </c>
      <c r="T2028" t="n">
        <v>1669.95</v>
      </c>
      <c r="U2028" t="n">
        <v>0.84</v>
      </c>
      <c r="V2028" t="n">
        <v>0.89</v>
      </c>
      <c r="W2028" t="n">
        <v>2.95</v>
      </c>
      <c r="X2028" t="n">
        <v>0.1</v>
      </c>
      <c r="Y2028" t="n">
        <v>1</v>
      </c>
      <c r="Z2028" t="n">
        <v>10</v>
      </c>
    </row>
    <row r="2029">
      <c r="A2029" t="n">
        <v>76</v>
      </c>
      <c r="B2029" t="n">
        <v>85</v>
      </c>
      <c r="C2029" t="inlineStr">
        <is>
          <t xml:space="preserve">CONCLUIDO	</t>
        </is>
      </c>
      <c r="D2029" t="n">
        <v>7.656</v>
      </c>
      <c r="E2029" t="n">
        <v>13.06</v>
      </c>
      <c r="F2029" t="n">
        <v>10.49</v>
      </c>
      <c r="G2029" t="n">
        <v>104.86</v>
      </c>
      <c r="H2029" t="n">
        <v>1.81</v>
      </c>
      <c r="I2029" t="n">
        <v>6</v>
      </c>
      <c r="J2029" t="n">
        <v>196.35</v>
      </c>
      <c r="K2029" t="n">
        <v>51.39</v>
      </c>
      <c r="L2029" t="n">
        <v>20</v>
      </c>
      <c r="M2029" t="n">
        <v>4</v>
      </c>
      <c r="N2029" t="n">
        <v>39.96</v>
      </c>
      <c r="O2029" t="n">
        <v>24450.27</v>
      </c>
      <c r="P2029" t="n">
        <v>125.04</v>
      </c>
      <c r="Q2029" t="n">
        <v>197.75</v>
      </c>
      <c r="R2029" t="n">
        <v>30.32</v>
      </c>
      <c r="S2029" t="n">
        <v>25.4</v>
      </c>
      <c r="T2029" t="n">
        <v>1626.75</v>
      </c>
      <c r="U2029" t="n">
        <v>0.84</v>
      </c>
      <c r="V2029" t="n">
        <v>0.89</v>
      </c>
      <c r="W2029" t="n">
        <v>2.95</v>
      </c>
      <c r="X2029" t="n">
        <v>0.1</v>
      </c>
      <c r="Y2029" t="n">
        <v>1</v>
      </c>
      <c r="Z2029" t="n">
        <v>10</v>
      </c>
    </row>
    <row r="2030">
      <c r="A2030" t="n">
        <v>77</v>
      </c>
      <c r="B2030" t="n">
        <v>85</v>
      </c>
      <c r="C2030" t="inlineStr">
        <is>
          <t xml:space="preserve">CONCLUIDO	</t>
        </is>
      </c>
      <c r="D2030" t="n">
        <v>7.655</v>
      </c>
      <c r="E2030" t="n">
        <v>13.06</v>
      </c>
      <c r="F2030" t="n">
        <v>10.49</v>
      </c>
      <c r="G2030" t="n">
        <v>104.88</v>
      </c>
      <c r="H2030" t="n">
        <v>1.83</v>
      </c>
      <c r="I2030" t="n">
        <v>6</v>
      </c>
      <c r="J2030" t="n">
        <v>196.74</v>
      </c>
      <c r="K2030" t="n">
        <v>51.39</v>
      </c>
      <c r="L2030" t="n">
        <v>20.25</v>
      </c>
      <c r="M2030" t="n">
        <v>4</v>
      </c>
      <c r="N2030" t="n">
        <v>40.09</v>
      </c>
      <c r="O2030" t="n">
        <v>24498.15</v>
      </c>
      <c r="P2030" t="n">
        <v>124.97</v>
      </c>
      <c r="Q2030" t="n">
        <v>197.77</v>
      </c>
      <c r="R2030" t="n">
        <v>30.44</v>
      </c>
      <c r="S2030" t="n">
        <v>25.4</v>
      </c>
      <c r="T2030" t="n">
        <v>1684.28</v>
      </c>
      <c r="U2030" t="n">
        <v>0.83</v>
      </c>
      <c r="V2030" t="n">
        <v>0.89</v>
      </c>
      <c r="W2030" t="n">
        <v>2.95</v>
      </c>
      <c r="X2030" t="n">
        <v>0.1</v>
      </c>
      <c r="Y2030" t="n">
        <v>1</v>
      </c>
      <c r="Z2030" t="n">
        <v>10</v>
      </c>
    </row>
    <row r="2031">
      <c r="A2031" t="n">
        <v>78</v>
      </c>
      <c r="B2031" t="n">
        <v>85</v>
      </c>
      <c r="C2031" t="inlineStr">
        <is>
          <t xml:space="preserve">CONCLUIDO	</t>
        </is>
      </c>
      <c r="D2031" t="n">
        <v>7.655</v>
      </c>
      <c r="E2031" t="n">
        <v>13.06</v>
      </c>
      <c r="F2031" t="n">
        <v>10.49</v>
      </c>
      <c r="G2031" t="n">
        <v>104.88</v>
      </c>
      <c r="H2031" t="n">
        <v>1.85</v>
      </c>
      <c r="I2031" t="n">
        <v>6</v>
      </c>
      <c r="J2031" t="n">
        <v>197.12</v>
      </c>
      <c r="K2031" t="n">
        <v>51.39</v>
      </c>
      <c r="L2031" t="n">
        <v>20.5</v>
      </c>
      <c r="M2031" t="n">
        <v>4</v>
      </c>
      <c r="N2031" t="n">
        <v>40.23</v>
      </c>
      <c r="O2031" t="n">
        <v>24546.08</v>
      </c>
      <c r="P2031" t="n">
        <v>124.75</v>
      </c>
      <c r="Q2031" t="n">
        <v>197.76</v>
      </c>
      <c r="R2031" t="n">
        <v>30.4</v>
      </c>
      <c r="S2031" t="n">
        <v>25.4</v>
      </c>
      <c r="T2031" t="n">
        <v>1666.02</v>
      </c>
      <c r="U2031" t="n">
        <v>0.84</v>
      </c>
      <c r="V2031" t="n">
        <v>0.89</v>
      </c>
      <c r="W2031" t="n">
        <v>2.95</v>
      </c>
      <c r="X2031" t="n">
        <v>0.1</v>
      </c>
      <c r="Y2031" t="n">
        <v>1</v>
      </c>
      <c r="Z2031" t="n">
        <v>10</v>
      </c>
    </row>
    <row r="2032">
      <c r="A2032" t="n">
        <v>79</v>
      </c>
      <c r="B2032" t="n">
        <v>85</v>
      </c>
      <c r="C2032" t="inlineStr">
        <is>
          <t xml:space="preserve">CONCLUIDO	</t>
        </is>
      </c>
      <c r="D2032" t="n">
        <v>7.6563</v>
      </c>
      <c r="E2032" t="n">
        <v>13.06</v>
      </c>
      <c r="F2032" t="n">
        <v>10.49</v>
      </c>
      <c r="G2032" t="n">
        <v>104.85</v>
      </c>
      <c r="H2032" t="n">
        <v>1.87</v>
      </c>
      <c r="I2032" t="n">
        <v>6</v>
      </c>
      <c r="J2032" t="n">
        <v>197.51</v>
      </c>
      <c r="K2032" t="n">
        <v>51.39</v>
      </c>
      <c r="L2032" t="n">
        <v>20.75</v>
      </c>
      <c r="M2032" t="n">
        <v>4</v>
      </c>
      <c r="N2032" t="n">
        <v>40.37</v>
      </c>
      <c r="O2032" t="n">
        <v>24594.05</v>
      </c>
      <c r="P2032" t="n">
        <v>124.45</v>
      </c>
      <c r="Q2032" t="n">
        <v>197.75</v>
      </c>
      <c r="R2032" t="n">
        <v>30.41</v>
      </c>
      <c r="S2032" t="n">
        <v>25.4</v>
      </c>
      <c r="T2032" t="n">
        <v>1669.44</v>
      </c>
      <c r="U2032" t="n">
        <v>0.84</v>
      </c>
      <c r="V2032" t="n">
        <v>0.89</v>
      </c>
      <c r="W2032" t="n">
        <v>2.95</v>
      </c>
      <c r="X2032" t="n">
        <v>0.1</v>
      </c>
      <c r="Y2032" t="n">
        <v>1</v>
      </c>
      <c r="Z2032" t="n">
        <v>10</v>
      </c>
    </row>
    <row r="2033">
      <c r="A2033" t="n">
        <v>80</v>
      </c>
      <c r="B2033" t="n">
        <v>85</v>
      </c>
      <c r="C2033" t="inlineStr">
        <is>
          <t xml:space="preserve">CONCLUIDO	</t>
        </is>
      </c>
      <c r="D2033" t="n">
        <v>7.6565</v>
      </c>
      <c r="E2033" t="n">
        <v>13.06</v>
      </c>
      <c r="F2033" t="n">
        <v>10.48</v>
      </c>
      <c r="G2033" t="n">
        <v>104.85</v>
      </c>
      <c r="H2033" t="n">
        <v>1.88</v>
      </c>
      <c r="I2033" t="n">
        <v>6</v>
      </c>
      <c r="J2033" t="n">
        <v>197.9</v>
      </c>
      <c r="K2033" t="n">
        <v>51.39</v>
      </c>
      <c r="L2033" t="n">
        <v>21</v>
      </c>
      <c r="M2033" t="n">
        <v>4</v>
      </c>
      <c r="N2033" t="n">
        <v>40.51</v>
      </c>
      <c r="O2033" t="n">
        <v>24642.07</v>
      </c>
      <c r="P2033" t="n">
        <v>124.07</v>
      </c>
      <c r="Q2033" t="n">
        <v>197.75</v>
      </c>
      <c r="R2033" t="n">
        <v>30.39</v>
      </c>
      <c r="S2033" t="n">
        <v>25.4</v>
      </c>
      <c r="T2033" t="n">
        <v>1660.47</v>
      </c>
      <c r="U2033" t="n">
        <v>0.84</v>
      </c>
      <c r="V2033" t="n">
        <v>0.89</v>
      </c>
      <c r="W2033" t="n">
        <v>2.95</v>
      </c>
      <c r="X2033" t="n">
        <v>0.1</v>
      </c>
      <c r="Y2033" t="n">
        <v>1</v>
      </c>
      <c r="Z2033" t="n">
        <v>10</v>
      </c>
    </row>
    <row r="2034">
      <c r="A2034" t="n">
        <v>81</v>
      </c>
      <c r="B2034" t="n">
        <v>85</v>
      </c>
      <c r="C2034" t="inlineStr">
        <is>
          <t xml:space="preserve">CONCLUIDO	</t>
        </is>
      </c>
      <c r="D2034" t="n">
        <v>7.6558</v>
      </c>
      <c r="E2034" t="n">
        <v>13.06</v>
      </c>
      <c r="F2034" t="n">
        <v>10.49</v>
      </c>
      <c r="G2034" t="n">
        <v>104.86</v>
      </c>
      <c r="H2034" t="n">
        <v>1.9</v>
      </c>
      <c r="I2034" t="n">
        <v>6</v>
      </c>
      <c r="J2034" t="n">
        <v>198.29</v>
      </c>
      <c r="K2034" t="n">
        <v>51.39</v>
      </c>
      <c r="L2034" t="n">
        <v>21.25</v>
      </c>
      <c r="M2034" t="n">
        <v>4</v>
      </c>
      <c r="N2034" t="n">
        <v>40.65</v>
      </c>
      <c r="O2034" t="n">
        <v>24690.13</v>
      </c>
      <c r="P2034" t="n">
        <v>123.81</v>
      </c>
      <c r="Q2034" t="n">
        <v>197.79</v>
      </c>
      <c r="R2034" t="n">
        <v>30.38</v>
      </c>
      <c r="S2034" t="n">
        <v>25.4</v>
      </c>
      <c r="T2034" t="n">
        <v>1654.33</v>
      </c>
      <c r="U2034" t="n">
        <v>0.84</v>
      </c>
      <c r="V2034" t="n">
        <v>0.89</v>
      </c>
      <c r="W2034" t="n">
        <v>2.95</v>
      </c>
      <c r="X2034" t="n">
        <v>0.1</v>
      </c>
      <c r="Y2034" t="n">
        <v>1</v>
      </c>
      <c r="Z2034" t="n">
        <v>10</v>
      </c>
    </row>
    <row r="2035">
      <c r="A2035" t="n">
        <v>82</v>
      </c>
      <c r="B2035" t="n">
        <v>85</v>
      </c>
      <c r="C2035" t="inlineStr">
        <is>
          <t xml:space="preserve">CONCLUIDO	</t>
        </is>
      </c>
      <c r="D2035" t="n">
        <v>7.6575</v>
      </c>
      <c r="E2035" t="n">
        <v>13.06</v>
      </c>
      <c r="F2035" t="n">
        <v>10.48</v>
      </c>
      <c r="G2035" t="n">
        <v>104.83</v>
      </c>
      <c r="H2035" t="n">
        <v>1.92</v>
      </c>
      <c r="I2035" t="n">
        <v>6</v>
      </c>
      <c r="J2035" t="n">
        <v>198.68</v>
      </c>
      <c r="K2035" t="n">
        <v>51.39</v>
      </c>
      <c r="L2035" t="n">
        <v>21.5</v>
      </c>
      <c r="M2035" t="n">
        <v>4</v>
      </c>
      <c r="N2035" t="n">
        <v>40.79</v>
      </c>
      <c r="O2035" t="n">
        <v>24738.25</v>
      </c>
      <c r="P2035" t="n">
        <v>123.44</v>
      </c>
      <c r="Q2035" t="n">
        <v>197.8</v>
      </c>
      <c r="R2035" t="n">
        <v>30.24</v>
      </c>
      <c r="S2035" t="n">
        <v>25.4</v>
      </c>
      <c r="T2035" t="n">
        <v>1588.17</v>
      </c>
      <c r="U2035" t="n">
        <v>0.84</v>
      </c>
      <c r="V2035" t="n">
        <v>0.89</v>
      </c>
      <c r="W2035" t="n">
        <v>2.95</v>
      </c>
      <c r="X2035" t="n">
        <v>0.09</v>
      </c>
      <c r="Y2035" t="n">
        <v>1</v>
      </c>
      <c r="Z2035" t="n">
        <v>10</v>
      </c>
    </row>
    <row r="2036">
      <c r="A2036" t="n">
        <v>83</v>
      </c>
      <c r="B2036" t="n">
        <v>85</v>
      </c>
      <c r="C2036" t="inlineStr">
        <is>
          <t xml:space="preserve">CONCLUIDO	</t>
        </is>
      </c>
      <c r="D2036" t="n">
        <v>7.6524</v>
      </c>
      <c r="E2036" t="n">
        <v>13.07</v>
      </c>
      <c r="F2036" t="n">
        <v>10.49</v>
      </c>
      <c r="G2036" t="n">
        <v>104.92</v>
      </c>
      <c r="H2036" t="n">
        <v>1.94</v>
      </c>
      <c r="I2036" t="n">
        <v>6</v>
      </c>
      <c r="J2036" t="n">
        <v>199.07</v>
      </c>
      <c r="K2036" t="n">
        <v>51.39</v>
      </c>
      <c r="L2036" t="n">
        <v>21.75</v>
      </c>
      <c r="M2036" t="n">
        <v>4</v>
      </c>
      <c r="N2036" t="n">
        <v>40.93</v>
      </c>
      <c r="O2036" t="n">
        <v>24786.41</v>
      </c>
      <c r="P2036" t="n">
        <v>122.88</v>
      </c>
      <c r="Q2036" t="n">
        <v>197.75</v>
      </c>
      <c r="R2036" t="n">
        <v>30.62</v>
      </c>
      <c r="S2036" t="n">
        <v>25.4</v>
      </c>
      <c r="T2036" t="n">
        <v>1777.67</v>
      </c>
      <c r="U2036" t="n">
        <v>0.83</v>
      </c>
      <c r="V2036" t="n">
        <v>0.89</v>
      </c>
      <c r="W2036" t="n">
        <v>2.95</v>
      </c>
      <c r="X2036" t="n">
        <v>0.1</v>
      </c>
      <c r="Y2036" t="n">
        <v>1</v>
      </c>
      <c r="Z2036" t="n">
        <v>10</v>
      </c>
    </row>
    <row r="2037">
      <c r="A2037" t="n">
        <v>84</v>
      </c>
      <c r="B2037" t="n">
        <v>85</v>
      </c>
      <c r="C2037" t="inlineStr">
        <is>
          <t xml:space="preserve">CONCLUIDO	</t>
        </is>
      </c>
      <c r="D2037" t="n">
        <v>7.6821</v>
      </c>
      <c r="E2037" t="n">
        <v>13.02</v>
      </c>
      <c r="F2037" t="n">
        <v>10.48</v>
      </c>
      <c r="G2037" t="n">
        <v>125.7</v>
      </c>
      <c r="H2037" t="n">
        <v>1.96</v>
      </c>
      <c r="I2037" t="n">
        <v>5</v>
      </c>
      <c r="J2037" t="n">
        <v>199.46</v>
      </c>
      <c r="K2037" t="n">
        <v>51.39</v>
      </c>
      <c r="L2037" t="n">
        <v>22</v>
      </c>
      <c r="M2037" t="n">
        <v>3</v>
      </c>
      <c r="N2037" t="n">
        <v>41.07</v>
      </c>
      <c r="O2037" t="n">
        <v>24834.62</v>
      </c>
      <c r="P2037" t="n">
        <v>122.51</v>
      </c>
      <c r="Q2037" t="n">
        <v>197.75</v>
      </c>
      <c r="R2037" t="n">
        <v>30.03</v>
      </c>
      <c r="S2037" t="n">
        <v>25.4</v>
      </c>
      <c r="T2037" t="n">
        <v>1486.32</v>
      </c>
      <c r="U2037" t="n">
        <v>0.85</v>
      </c>
      <c r="V2037" t="n">
        <v>0.89</v>
      </c>
      <c r="W2037" t="n">
        <v>2.95</v>
      </c>
      <c r="X2037" t="n">
        <v>0.09</v>
      </c>
      <c r="Y2037" t="n">
        <v>1</v>
      </c>
      <c r="Z2037" t="n">
        <v>10</v>
      </c>
    </row>
    <row r="2038">
      <c r="A2038" t="n">
        <v>85</v>
      </c>
      <c r="B2038" t="n">
        <v>85</v>
      </c>
      <c r="C2038" t="inlineStr">
        <is>
          <t xml:space="preserve">CONCLUIDO	</t>
        </is>
      </c>
      <c r="D2038" t="n">
        <v>7.6823</v>
      </c>
      <c r="E2038" t="n">
        <v>13.02</v>
      </c>
      <c r="F2038" t="n">
        <v>10.47</v>
      </c>
      <c r="G2038" t="n">
        <v>125.7</v>
      </c>
      <c r="H2038" t="n">
        <v>1.98</v>
      </c>
      <c r="I2038" t="n">
        <v>5</v>
      </c>
      <c r="J2038" t="n">
        <v>199.86</v>
      </c>
      <c r="K2038" t="n">
        <v>51.39</v>
      </c>
      <c r="L2038" t="n">
        <v>22.25</v>
      </c>
      <c r="M2038" t="n">
        <v>3</v>
      </c>
      <c r="N2038" t="n">
        <v>41.21</v>
      </c>
      <c r="O2038" t="n">
        <v>24882.88</v>
      </c>
      <c r="P2038" t="n">
        <v>122.84</v>
      </c>
      <c r="Q2038" t="n">
        <v>197.81</v>
      </c>
      <c r="R2038" t="n">
        <v>30.1</v>
      </c>
      <c r="S2038" t="n">
        <v>25.4</v>
      </c>
      <c r="T2038" t="n">
        <v>1520.49</v>
      </c>
      <c r="U2038" t="n">
        <v>0.84</v>
      </c>
      <c r="V2038" t="n">
        <v>0.89</v>
      </c>
      <c r="W2038" t="n">
        <v>2.95</v>
      </c>
      <c r="X2038" t="n">
        <v>0.08</v>
      </c>
      <c r="Y2038" t="n">
        <v>1</v>
      </c>
      <c r="Z2038" t="n">
        <v>10</v>
      </c>
    </row>
    <row r="2039">
      <c r="A2039" t="n">
        <v>86</v>
      </c>
      <c r="B2039" t="n">
        <v>85</v>
      </c>
      <c r="C2039" t="inlineStr">
        <is>
          <t xml:space="preserve">CONCLUIDO	</t>
        </is>
      </c>
      <c r="D2039" t="n">
        <v>7.6779</v>
      </c>
      <c r="E2039" t="n">
        <v>13.02</v>
      </c>
      <c r="F2039" t="n">
        <v>10.48</v>
      </c>
      <c r="G2039" t="n">
        <v>125.79</v>
      </c>
      <c r="H2039" t="n">
        <v>2</v>
      </c>
      <c r="I2039" t="n">
        <v>5</v>
      </c>
      <c r="J2039" t="n">
        <v>200.25</v>
      </c>
      <c r="K2039" t="n">
        <v>51.39</v>
      </c>
      <c r="L2039" t="n">
        <v>22.5</v>
      </c>
      <c r="M2039" t="n">
        <v>3</v>
      </c>
      <c r="N2039" t="n">
        <v>41.35</v>
      </c>
      <c r="O2039" t="n">
        <v>24931.18</v>
      </c>
      <c r="P2039" t="n">
        <v>123.13</v>
      </c>
      <c r="Q2039" t="n">
        <v>197.76</v>
      </c>
      <c r="R2039" t="n">
        <v>30.17</v>
      </c>
      <c r="S2039" t="n">
        <v>25.4</v>
      </c>
      <c r="T2039" t="n">
        <v>1557.94</v>
      </c>
      <c r="U2039" t="n">
        <v>0.84</v>
      </c>
      <c r="V2039" t="n">
        <v>0.89</v>
      </c>
      <c r="W2039" t="n">
        <v>2.95</v>
      </c>
      <c r="X2039" t="n">
        <v>0.09</v>
      </c>
      <c r="Y2039" t="n">
        <v>1</v>
      </c>
      <c r="Z2039" t="n">
        <v>10</v>
      </c>
    </row>
    <row r="2040">
      <c r="A2040" t="n">
        <v>87</v>
      </c>
      <c r="B2040" t="n">
        <v>85</v>
      </c>
      <c r="C2040" t="inlineStr">
        <is>
          <t xml:space="preserve">CONCLUIDO	</t>
        </is>
      </c>
      <c r="D2040" t="n">
        <v>7.6815</v>
      </c>
      <c r="E2040" t="n">
        <v>13.02</v>
      </c>
      <c r="F2040" t="n">
        <v>10.48</v>
      </c>
      <c r="G2040" t="n">
        <v>125.72</v>
      </c>
      <c r="H2040" t="n">
        <v>2.01</v>
      </c>
      <c r="I2040" t="n">
        <v>5</v>
      </c>
      <c r="J2040" t="n">
        <v>200.64</v>
      </c>
      <c r="K2040" t="n">
        <v>51.39</v>
      </c>
      <c r="L2040" t="n">
        <v>22.75</v>
      </c>
      <c r="M2040" t="n">
        <v>3</v>
      </c>
      <c r="N2040" t="n">
        <v>41.5</v>
      </c>
      <c r="O2040" t="n">
        <v>24979.54</v>
      </c>
      <c r="P2040" t="n">
        <v>123</v>
      </c>
      <c r="Q2040" t="n">
        <v>197.76</v>
      </c>
      <c r="R2040" t="n">
        <v>30.07</v>
      </c>
      <c r="S2040" t="n">
        <v>25.4</v>
      </c>
      <c r="T2040" t="n">
        <v>1506.11</v>
      </c>
      <c r="U2040" t="n">
        <v>0.84</v>
      </c>
      <c r="V2040" t="n">
        <v>0.89</v>
      </c>
      <c r="W2040" t="n">
        <v>2.95</v>
      </c>
      <c r="X2040" t="n">
        <v>0.09</v>
      </c>
      <c r="Y2040" t="n">
        <v>1</v>
      </c>
      <c r="Z2040" t="n">
        <v>10</v>
      </c>
    </row>
    <row r="2041">
      <c r="A2041" t="n">
        <v>88</v>
      </c>
      <c r="B2041" t="n">
        <v>85</v>
      </c>
      <c r="C2041" t="inlineStr">
        <is>
          <t xml:space="preserve">CONCLUIDO	</t>
        </is>
      </c>
      <c r="D2041" t="n">
        <v>7.6851</v>
      </c>
      <c r="E2041" t="n">
        <v>13.01</v>
      </c>
      <c r="F2041" t="n">
        <v>10.47</v>
      </c>
      <c r="G2041" t="n">
        <v>125.64</v>
      </c>
      <c r="H2041" t="n">
        <v>2.03</v>
      </c>
      <c r="I2041" t="n">
        <v>5</v>
      </c>
      <c r="J2041" t="n">
        <v>201.03</v>
      </c>
      <c r="K2041" t="n">
        <v>51.39</v>
      </c>
      <c r="L2041" t="n">
        <v>23</v>
      </c>
      <c r="M2041" t="n">
        <v>3</v>
      </c>
      <c r="N2041" t="n">
        <v>41.64</v>
      </c>
      <c r="O2041" t="n">
        <v>25027.94</v>
      </c>
      <c r="P2041" t="n">
        <v>122.99</v>
      </c>
      <c r="Q2041" t="n">
        <v>197.75</v>
      </c>
      <c r="R2041" t="n">
        <v>29.85</v>
      </c>
      <c r="S2041" t="n">
        <v>25.4</v>
      </c>
      <c r="T2041" t="n">
        <v>1397.16</v>
      </c>
      <c r="U2041" t="n">
        <v>0.85</v>
      </c>
      <c r="V2041" t="n">
        <v>0.89</v>
      </c>
      <c r="W2041" t="n">
        <v>2.95</v>
      </c>
      <c r="X2041" t="n">
        <v>0.08</v>
      </c>
      <c r="Y2041" t="n">
        <v>1</v>
      </c>
      <c r="Z2041" t="n">
        <v>10</v>
      </c>
    </row>
    <row r="2042">
      <c r="A2042" t="n">
        <v>89</v>
      </c>
      <c r="B2042" t="n">
        <v>85</v>
      </c>
      <c r="C2042" t="inlineStr">
        <is>
          <t xml:space="preserve">CONCLUIDO	</t>
        </is>
      </c>
      <c r="D2042" t="n">
        <v>7.6836</v>
      </c>
      <c r="E2042" t="n">
        <v>13.01</v>
      </c>
      <c r="F2042" t="n">
        <v>10.47</v>
      </c>
      <c r="G2042" t="n">
        <v>125.67</v>
      </c>
      <c r="H2042" t="n">
        <v>2.05</v>
      </c>
      <c r="I2042" t="n">
        <v>5</v>
      </c>
      <c r="J2042" t="n">
        <v>201.42</v>
      </c>
      <c r="K2042" t="n">
        <v>51.39</v>
      </c>
      <c r="L2042" t="n">
        <v>23.25</v>
      </c>
      <c r="M2042" t="n">
        <v>3</v>
      </c>
      <c r="N2042" t="n">
        <v>41.78</v>
      </c>
      <c r="O2042" t="n">
        <v>25076.39</v>
      </c>
      <c r="P2042" t="n">
        <v>123.11</v>
      </c>
      <c r="Q2042" t="n">
        <v>197.75</v>
      </c>
      <c r="R2042" t="n">
        <v>29.99</v>
      </c>
      <c r="S2042" t="n">
        <v>25.4</v>
      </c>
      <c r="T2042" t="n">
        <v>1467.27</v>
      </c>
      <c r="U2042" t="n">
        <v>0.85</v>
      </c>
      <c r="V2042" t="n">
        <v>0.89</v>
      </c>
      <c r="W2042" t="n">
        <v>2.95</v>
      </c>
      <c r="X2042" t="n">
        <v>0.08</v>
      </c>
      <c r="Y2042" t="n">
        <v>1</v>
      </c>
      <c r="Z2042" t="n">
        <v>10</v>
      </c>
    </row>
    <row r="2043">
      <c r="A2043" t="n">
        <v>90</v>
      </c>
      <c r="B2043" t="n">
        <v>85</v>
      </c>
      <c r="C2043" t="inlineStr">
        <is>
          <t xml:space="preserve">CONCLUIDO	</t>
        </is>
      </c>
      <c r="D2043" t="n">
        <v>7.689</v>
      </c>
      <c r="E2043" t="n">
        <v>13.01</v>
      </c>
      <c r="F2043" t="n">
        <v>10.46</v>
      </c>
      <c r="G2043" t="n">
        <v>125.56</v>
      </c>
      <c r="H2043" t="n">
        <v>2.07</v>
      </c>
      <c r="I2043" t="n">
        <v>5</v>
      </c>
      <c r="J2043" t="n">
        <v>201.82</v>
      </c>
      <c r="K2043" t="n">
        <v>51.39</v>
      </c>
      <c r="L2043" t="n">
        <v>23.5</v>
      </c>
      <c r="M2043" t="n">
        <v>3</v>
      </c>
      <c r="N2043" t="n">
        <v>41.93</v>
      </c>
      <c r="O2043" t="n">
        <v>25124.89</v>
      </c>
      <c r="P2043" t="n">
        <v>123.03</v>
      </c>
      <c r="Q2043" t="n">
        <v>197.75</v>
      </c>
      <c r="R2043" t="n">
        <v>29.64</v>
      </c>
      <c r="S2043" t="n">
        <v>25.4</v>
      </c>
      <c r="T2043" t="n">
        <v>1289.96</v>
      </c>
      <c r="U2043" t="n">
        <v>0.86</v>
      </c>
      <c r="V2043" t="n">
        <v>0.89</v>
      </c>
      <c r="W2043" t="n">
        <v>2.95</v>
      </c>
      <c r="X2043" t="n">
        <v>0.07000000000000001</v>
      </c>
      <c r="Y2043" t="n">
        <v>1</v>
      </c>
      <c r="Z2043" t="n">
        <v>10</v>
      </c>
    </row>
    <row r="2044">
      <c r="A2044" t="n">
        <v>91</v>
      </c>
      <c r="B2044" t="n">
        <v>85</v>
      </c>
      <c r="C2044" t="inlineStr">
        <is>
          <t xml:space="preserve">CONCLUIDO	</t>
        </is>
      </c>
      <c r="D2044" t="n">
        <v>7.6852</v>
      </c>
      <c r="E2044" t="n">
        <v>13.01</v>
      </c>
      <c r="F2044" t="n">
        <v>10.47</v>
      </c>
      <c r="G2044" t="n">
        <v>125.64</v>
      </c>
      <c r="H2044" t="n">
        <v>2.09</v>
      </c>
      <c r="I2044" t="n">
        <v>5</v>
      </c>
      <c r="J2044" t="n">
        <v>202.21</v>
      </c>
      <c r="K2044" t="n">
        <v>51.39</v>
      </c>
      <c r="L2044" t="n">
        <v>23.75</v>
      </c>
      <c r="M2044" t="n">
        <v>3</v>
      </c>
      <c r="N2044" t="n">
        <v>42.07</v>
      </c>
      <c r="O2044" t="n">
        <v>25173.44</v>
      </c>
      <c r="P2044" t="n">
        <v>123.14</v>
      </c>
      <c r="Q2044" t="n">
        <v>197.75</v>
      </c>
      <c r="R2044" t="n">
        <v>29.8</v>
      </c>
      <c r="S2044" t="n">
        <v>25.4</v>
      </c>
      <c r="T2044" t="n">
        <v>1372.45</v>
      </c>
      <c r="U2044" t="n">
        <v>0.85</v>
      </c>
      <c r="V2044" t="n">
        <v>0.89</v>
      </c>
      <c r="W2044" t="n">
        <v>2.95</v>
      </c>
      <c r="X2044" t="n">
        <v>0.08</v>
      </c>
      <c r="Y2044" t="n">
        <v>1</v>
      </c>
      <c r="Z2044" t="n">
        <v>10</v>
      </c>
    </row>
    <row r="2045">
      <c r="A2045" t="n">
        <v>92</v>
      </c>
      <c r="B2045" t="n">
        <v>85</v>
      </c>
      <c r="C2045" t="inlineStr">
        <is>
          <t xml:space="preserve">CONCLUIDO	</t>
        </is>
      </c>
      <c r="D2045" t="n">
        <v>7.6854</v>
      </c>
      <c r="E2045" t="n">
        <v>13.01</v>
      </c>
      <c r="F2045" t="n">
        <v>10.47</v>
      </c>
      <c r="G2045" t="n">
        <v>125.64</v>
      </c>
      <c r="H2045" t="n">
        <v>2.1</v>
      </c>
      <c r="I2045" t="n">
        <v>5</v>
      </c>
      <c r="J2045" t="n">
        <v>202.61</v>
      </c>
      <c r="K2045" t="n">
        <v>51.39</v>
      </c>
      <c r="L2045" t="n">
        <v>24</v>
      </c>
      <c r="M2045" t="n">
        <v>3</v>
      </c>
      <c r="N2045" t="n">
        <v>42.21</v>
      </c>
      <c r="O2045" t="n">
        <v>25222.04</v>
      </c>
      <c r="P2045" t="n">
        <v>123.08</v>
      </c>
      <c r="Q2045" t="n">
        <v>197.75</v>
      </c>
      <c r="R2045" t="n">
        <v>29.87</v>
      </c>
      <c r="S2045" t="n">
        <v>25.4</v>
      </c>
      <c r="T2045" t="n">
        <v>1403.64</v>
      </c>
      <c r="U2045" t="n">
        <v>0.85</v>
      </c>
      <c r="V2045" t="n">
        <v>0.89</v>
      </c>
      <c r="W2045" t="n">
        <v>2.95</v>
      </c>
      <c r="X2045" t="n">
        <v>0.08</v>
      </c>
      <c r="Y2045" t="n">
        <v>1</v>
      </c>
      <c r="Z2045" t="n">
        <v>10</v>
      </c>
    </row>
    <row r="2046">
      <c r="A2046" t="n">
        <v>93</v>
      </c>
      <c r="B2046" t="n">
        <v>85</v>
      </c>
      <c r="C2046" t="inlineStr">
        <is>
          <t xml:space="preserve">CONCLUIDO	</t>
        </is>
      </c>
      <c r="D2046" t="n">
        <v>7.6852</v>
      </c>
      <c r="E2046" t="n">
        <v>13.01</v>
      </c>
      <c r="F2046" t="n">
        <v>10.47</v>
      </c>
      <c r="G2046" t="n">
        <v>125.64</v>
      </c>
      <c r="H2046" t="n">
        <v>2.12</v>
      </c>
      <c r="I2046" t="n">
        <v>5</v>
      </c>
      <c r="J2046" t="n">
        <v>203</v>
      </c>
      <c r="K2046" t="n">
        <v>51.39</v>
      </c>
      <c r="L2046" t="n">
        <v>24.25</v>
      </c>
      <c r="M2046" t="n">
        <v>3</v>
      </c>
      <c r="N2046" t="n">
        <v>42.36</v>
      </c>
      <c r="O2046" t="n">
        <v>25270.81</v>
      </c>
      <c r="P2046" t="n">
        <v>123.06</v>
      </c>
      <c r="Q2046" t="n">
        <v>197.76</v>
      </c>
      <c r="R2046" t="n">
        <v>29.91</v>
      </c>
      <c r="S2046" t="n">
        <v>25.4</v>
      </c>
      <c r="T2046" t="n">
        <v>1428.17</v>
      </c>
      <c r="U2046" t="n">
        <v>0.85</v>
      </c>
      <c r="V2046" t="n">
        <v>0.89</v>
      </c>
      <c r="W2046" t="n">
        <v>2.95</v>
      </c>
      <c r="X2046" t="n">
        <v>0.08</v>
      </c>
      <c r="Y2046" t="n">
        <v>1</v>
      </c>
      <c r="Z2046" t="n">
        <v>10</v>
      </c>
    </row>
    <row r="2047">
      <c r="A2047" t="n">
        <v>94</v>
      </c>
      <c r="B2047" t="n">
        <v>85</v>
      </c>
      <c r="C2047" t="inlineStr">
        <is>
          <t xml:space="preserve">CONCLUIDO	</t>
        </is>
      </c>
      <c r="D2047" t="n">
        <v>7.6869</v>
      </c>
      <c r="E2047" t="n">
        <v>13.01</v>
      </c>
      <c r="F2047" t="n">
        <v>10.47</v>
      </c>
      <c r="G2047" t="n">
        <v>125.61</v>
      </c>
      <c r="H2047" t="n">
        <v>2.14</v>
      </c>
      <c r="I2047" t="n">
        <v>5</v>
      </c>
      <c r="J2047" t="n">
        <v>203.4</v>
      </c>
      <c r="K2047" t="n">
        <v>51.39</v>
      </c>
      <c r="L2047" t="n">
        <v>24.5</v>
      </c>
      <c r="M2047" t="n">
        <v>3</v>
      </c>
      <c r="N2047" t="n">
        <v>42.5</v>
      </c>
      <c r="O2047" t="n">
        <v>25319.51</v>
      </c>
      <c r="P2047" t="n">
        <v>122.85</v>
      </c>
      <c r="Q2047" t="n">
        <v>197.75</v>
      </c>
      <c r="R2047" t="n">
        <v>29.87</v>
      </c>
      <c r="S2047" t="n">
        <v>25.4</v>
      </c>
      <c r="T2047" t="n">
        <v>1404.21</v>
      </c>
      <c r="U2047" t="n">
        <v>0.85</v>
      </c>
      <c r="V2047" t="n">
        <v>0.89</v>
      </c>
      <c r="W2047" t="n">
        <v>2.94</v>
      </c>
      <c r="X2047" t="n">
        <v>0.08</v>
      </c>
      <c r="Y2047" t="n">
        <v>1</v>
      </c>
      <c r="Z2047" t="n">
        <v>10</v>
      </c>
    </row>
    <row r="2048">
      <c r="A2048" t="n">
        <v>95</v>
      </c>
      <c r="B2048" t="n">
        <v>85</v>
      </c>
      <c r="C2048" t="inlineStr">
        <is>
          <t xml:space="preserve">CONCLUIDO	</t>
        </is>
      </c>
      <c r="D2048" t="n">
        <v>7.6872</v>
      </c>
      <c r="E2048" t="n">
        <v>13.01</v>
      </c>
      <c r="F2048" t="n">
        <v>10.47</v>
      </c>
      <c r="G2048" t="n">
        <v>125.6</v>
      </c>
      <c r="H2048" t="n">
        <v>2.16</v>
      </c>
      <c r="I2048" t="n">
        <v>5</v>
      </c>
      <c r="J2048" t="n">
        <v>203.79</v>
      </c>
      <c r="K2048" t="n">
        <v>51.39</v>
      </c>
      <c r="L2048" t="n">
        <v>24.75</v>
      </c>
      <c r="M2048" t="n">
        <v>3</v>
      </c>
      <c r="N2048" t="n">
        <v>42.65</v>
      </c>
      <c r="O2048" t="n">
        <v>25368.26</v>
      </c>
      <c r="P2048" t="n">
        <v>122.83</v>
      </c>
      <c r="Q2048" t="n">
        <v>197.75</v>
      </c>
      <c r="R2048" t="n">
        <v>29.83</v>
      </c>
      <c r="S2048" t="n">
        <v>25.4</v>
      </c>
      <c r="T2048" t="n">
        <v>1388.43</v>
      </c>
      <c r="U2048" t="n">
        <v>0.85</v>
      </c>
      <c r="V2048" t="n">
        <v>0.89</v>
      </c>
      <c r="W2048" t="n">
        <v>2.94</v>
      </c>
      <c r="X2048" t="n">
        <v>0.08</v>
      </c>
      <c r="Y2048" t="n">
        <v>1</v>
      </c>
      <c r="Z2048" t="n">
        <v>10</v>
      </c>
    </row>
    <row r="2049">
      <c r="A2049" t="n">
        <v>96</v>
      </c>
      <c r="B2049" t="n">
        <v>85</v>
      </c>
      <c r="C2049" t="inlineStr">
        <is>
          <t xml:space="preserve">CONCLUIDO	</t>
        </is>
      </c>
      <c r="D2049" t="n">
        <v>7.6851</v>
      </c>
      <c r="E2049" t="n">
        <v>13.01</v>
      </c>
      <c r="F2049" t="n">
        <v>10.47</v>
      </c>
      <c r="G2049" t="n">
        <v>125.64</v>
      </c>
      <c r="H2049" t="n">
        <v>2.17</v>
      </c>
      <c r="I2049" t="n">
        <v>5</v>
      </c>
      <c r="J2049" t="n">
        <v>204.19</v>
      </c>
      <c r="K2049" t="n">
        <v>51.39</v>
      </c>
      <c r="L2049" t="n">
        <v>25</v>
      </c>
      <c r="M2049" t="n">
        <v>3</v>
      </c>
      <c r="N2049" t="n">
        <v>42.79</v>
      </c>
      <c r="O2049" t="n">
        <v>25417.05</v>
      </c>
      <c r="P2049" t="n">
        <v>122.67</v>
      </c>
      <c r="Q2049" t="n">
        <v>197.75</v>
      </c>
      <c r="R2049" t="n">
        <v>29.88</v>
      </c>
      <c r="S2049" t="n">
        <v>25.4</v>
      </c>
      <c r="T2049" t="n">
        <v>1409.05</v>
      </c>
      <c r="U2049" t="n">
        <v>0.85</v>
      </c>
      <c r="V2049" t="n">
        <v>0.89</v>
      </c>
      <c r="W2049" t="n">
        <v>2.95</v>
      </c>
      <c r="X2049" t="n">
        <v>0.08</v>
      </c>
      <c r="Y2049" t="n">
        <v>1</v>
      </c>
      <c r="Z2049" t="n">
        <v>10</v>
      </c>
    </row>
    <row r="2050">
      <c r="A2050" t="n">
        <v>97</v>
      </c>
      <c r="B2050" t="n">
        <v>85</v>
      </c>
      <c r="C2050" t="inlineStr">
        <is>
          <t xml:space="preserve">CONCLUIDO	</t>
        </is>
      </c>
      <c r="D2050" t="n">
        <v>7.688</v>
      </c>
      <c r="E2050" t="n">
        <v>13.01</v>
      </c>
      <c r="F2050" t="n">
        <v>10.47</v>
      </c>
      <c r="G2050" t="n">
        <v>125.58</v>
      </c>
      <c r="H2050" t="n">
        <v>2.19</v>
      </c>
      <c r="I2050" t="n">
        <v>5</v>
      </c>
      <c r="J2050" t="n">
        <v>204.58</v>
      </c>
      <c r="K2050" t="n">
        <v>51.39</v>
      </c>
      <c r="L2050" t="n">
        <v>25.25</v>
      </c>
      <c r="M2050" t="n">
        <v>3</v>
      </c>
      <c r="N2050" t="n">
        <v>42.94</v>
      </c>
      <c r="O2050" t="n">
        <v>25465.9</v>
      </c>
      <c r="P2050" t="n">
        <v>122.47</v>
      </c>
      <c r="Q2050" t="n">
        <v>197.77</v>
      </c>
      <c r="R2050" t="n">
        <v>29.77</v>
      </c>
      <c r="S2050" t="n">
        <v>25.4</v>
      </c>
      <c r="T2050" t="n">
        <v>1356.43</v>
      </c>
      <c r="U2050" t="n">
        <v>0.85</v>
      </c>
      <c r="V2050" t="n">
        <v>0.89</v>
      </c>
      <c r="W2050" t="n">
        <v>2.95</v>
      </c>
      <c r="X2050" t="n">
        <v>0.08</v>
      </c>
      <c r="Y2050" t="n">
        <v>1</v>
      </c>
      <c r="Z2050" t="n">
        <v>10</v>
      </c>
    </row>
    <row r="2051">
      <c r="A2051" t="n">
        <v>98</v>
      </c>
      <c r="B2051" t="n">
        <v>85</v>
      </c>
      <c r="C2051" t="inlineStr">
        <is>
          <t xml:space="preserve">CONCLUIDO	</t>
        </is>
      </c>
      <c r="D2051" t="n">
        <v>7.6894</v>
      </c>
      <c r="E2051" t="n">
        <v>13</v>
      </c>
      <c r="F2051" t="n">
        <v>10.46</v>
      </c>
      <c r="G2051" t="n">
        <v>125.56</v>
      </c>
      <c r="H2051" t="n">
        <v>2.21</v>
      </c>
      <c r="I2051" t="n">
        <v>5</v>
      </c>
      <c r="J2051" t="n">
        <v>204.98</v>
      </c>
      <c r="K2051" t="n">
        <v>51.39</v>
      </c>
      <c r="L2051" t="n">
        <v>25.5</v>
      </c>
      <c r="M2051" t="n">
        <v>3</v>
      </c>
      <c r="N2051" t="n">
        <v>43.09</v>
      </c>
      <c r="O2051" t="n">
        <v>25514.8</v>
      </c>
      <c r="P2051" t="n">
        <v>122.09</v>
      </c>
      <c r="Q2051" t="n">
        <v>197.75</v>
      </c>
      <c r="R2051" t="n">
        <v>29.66</v>
      </c>
      <c r="S2051" t="n">
        <v>25.4</v>
      </c>
      <c r="T2051" t="n">
        <v>1299.6</v>
      </c>
      <c r="U2051" t="n">
        <v>0.86</v>
      </c>
      <c r="V2051" t="n">
        <v>0.89</v>
      </c>
      <c r="W2051" t="n">
        <v>2.95</v>
      </c>
      <c r="X2051" t="n">
        <v>0.07000000000000001</v>
      </c>
      <c r="Y2051" t="n">
        <v>1</v>
      </c>
      <c r="Z2051" t="n">
        <v>10</v>
      </c>
    </row>
    <row r="2052">
      <c r="A2052" t="n">
        <v>99</v>
      </c>
      <c r="B2052" t="n">
        <v>85</v>
      </c>
      <c r="C2052" t="inlineStr">
        <is>
          <t xml:space="preserve">CONCLUIDO	</t>
        </is>
      </c>
      <c r="D2052" t="n">
        <v>7.6895</v>
      </c>
      <c r="E2052" t="n">
        <v>13</v>
      </c>
      <c r="F2052" t="n">
        <v>10.46</v>
      </c>
      <c r="G2052" t="n">
        <v>125.55</v>
      </c>
      <c r="H2052" t="n">
        <v>2.23</v>
      </c>
      <c r="I2052" t="n">
        <v>5</v>
      </c>
      <c r="J2052" t="n">
        <v>205.38</v>
      </c>
      <c r="K2052" t="n">
        <v>51.39</v>
      </c>
      <c r="L2052" t="n">
        <v>25.75</v>
      </c>
      <c r="M2052" t="n">
        <v>3</v>
      </c>
      <c r="N2052" t="n">
        <v>43.23</v>
      </c>
      <c r="O2052" t="n">
        <v>25563.75</v>
      </c>
      <c r="P2052" t="n">
        <v>121.91</v>
      </c>
      <c r="Q2052" t="n">
        <v>197.75</v>
      </c>
      <c r="R2052" t="n">
        <v>29.64</v>
      </c>
      <c r="S2052" t="n">
        <v>25.4</v>
      </c>
      <c r="T2052" t="n">
        <v>1292.04</v>
      </c>
      <c r="U2052" t="n">
        <v>0.86</v>
      </c>
      <c r="V2052" t="n">
        <v>0.89</v>
      </c>
      <c r="W2052" t="n">
        <v>2.95</v>
      </c>
      <c r="X2052" t="n">
        <v>0.07000000000000001</v>
      </c>
      <c r="Y2052" t="n">
        <v>1</v>
      </c>
      <c r="Z2052" t="n">
        <v>10</v>
      </c>
    </row>
    <row r="2053">
      <c r="A2053" t="n">
        <v>100</v>
      </c>
      <c r="B2053" t="n">
        <v>85</v>
      </c>
      <c r="C2053" t="inlineStr">
        <is>
          <t xml:space="preserve">CONCLUIDO	</t>
        </is>
      </c>
      <c r="D2053" t="n">
        <v>7.6913</v>
      </c>
      <c r="E2053" t="n">
        <v>13</v>
      </c>
      <c r="F2053" t="n">
        <v>10.46</v>
      </c>
      <c r="G2053" t="n">
        <v>125.52</v>
      </c>
      <c r="H2053" t="n">
        <v>2.24</v>
      </c>
      <c r="I2053" t="n">
        <v>5</v>
      </c>
      <c r="J2053" t="n">
        <v>205.77</v>
      </c>
      <c r="K2053" t="n">
        <v>51.39</v>
      </c>
      <c r="L2053" t="n">
        <v>26</v>
      </c>
      <c r="M2053" t="n">
        <v>3</v>
      </c>
      <c r="N2053" t="n">
        <v>43.38</v>
      </c>
      <c r="O2053" t="n">
        <v>25612.75</v>
      </c>
      <c r="P2053" t="n">
        <v>121.63</v>
      </c>
      <c r="Q2053" t="n">
        <v>197.77</v>
      </c>
      <c r="R2053" t="n">
        <v>29.56</v>
      </c>
      <c r="S2053" t="n">
        <v>25.4</v>
      </c>
      <c r="T2053" t="n">
        <v>1252.71</v>
      </c>
      <c r="U2053" t="n">
        <v>0.86</v>
      </c>
      <c r="V2053" t="n">
        <v>0.89</v>
      </c>
      <c r="W2053" t="n">
        <v>2.94</v>
      </c>
      <c r="X2053" t="n">
        <v>0.07000000000000001</v>
      </c>
      <c r="Y2053" t="n">
        <v>1</v>
      </c>
      <c r="Z2053" t="n">
        <v>10</v>
      </c>
    </row>
    <row r="2054">
      <c r="A2054" t="n">
        <v>101</v>
      </c>
      <c r="B2054" t="n">
        <v>85</v>
      </c>
      <c r="C2054" t="inlineStr">
        <is>
          <t xml:space="preserve">CONCLUIDO	</t>
        </is>
      </c>
      <c r="D2054" t="n">
        <v>7.6902</v>
      </c>
      <c r="E2054" t="n">
        <v>13</v>
      </c>
      <c r="F2054" t="n">
        <v>10.46</v>
      </c>
      <c r="G2054" t="n">
        <v>125.54</v>
      </c>
      <c r="H2054" t="n">
        <v>2.26</v>
      </c>
      <c r="I2054" t="n">
        <v>5</v>
      </c>
      <c r="J2054" t="n">
        <v>206.17</v>
      </c>
      <c r="K2054" t="n">
        <v>51.39</v>
      </c>
      <c r="L2054" t="n">
        <v>26.25</v>
      </c>
      <c r="M2054" t="n">
        <v>3</v>
      </c>
      <c r="N2054" t="n">
        <v>43.53</v>
      </c>
      <c r="O2054" t="n">
        <v>25661.8</v>
      </c>
      <c r="P2054" t="n">
        <v>121.42</v>
      </c>
      <c r="Q2054" t="n">
        <v>197.76</v>
      </c>
      <c r="R2054" t="n">
        <v>29.59</v>
      </c>
      <c r="S2054" t="n">
        <v>25.4</v>
      </c>
      <c r="T2054" t="n">
        <v>1267.97</v>
      </c>
      <c r="U2054" t="n">
        <v>0.86</v>
      </c>
      <c r="V2054" t="n">
        <v>0.89</v>
      </c>
      <c r="W2054" t="n">
        <v>2.95</v>
      </c>
      <c r="X2054" t="n">
        <v>0.07000000000000001</v>
      </c>
      <c r="Y2054" t="n">
        <v>1</v>
      </c>
      <c r="Z2054" t="n">
        <v>10</v>
      </c>
    </row>
    <row r="2055">
      <c r="A2055" t="n">
        <v>102</v>
      </c>
      <c r="B2055" t="n">
        <v>85</v>
      </c>
      <c r="C2055" t="inlineStr">
        <is>
          <t xml:space="preserve">CONCLUIDO	</t>
        </is>
      </c>
      <c r="D2055" t="n">
        <v>7.6897</v>
      </c>
      <c r="E2055" t="n">
        <v>13</v>
      </c>
      <c r="F2055" t="n">
        <v>10.46</v>
      </c>
      <c r="G2055" t="n">
        <v>125.55</v>
      </c>
      <c r="H2055" t="n">
        <v>2.28</v>
      </c>
      <c r="I2055" t="n">
        <v>5</v>
      </c>
      <c r="J2055" t="n">
        <v>206.57</v>
      </c>
      <c r="K2055" t="n">
        <v>51.39</v>
      </c>
      <c r="L2055" t="n">
        <v>26.5</v>
      </c>
      <c r="M2055" t="n">
        <v>3</v>
      </c>
      <c r="N2055" t="n">
        <v>43.68</v>
      </c>
      <c r="O2055" t="n">
        <v>25710.89</v>
      </c>
      <c r="P2055" t="n">
        <v>120.85</v>
      </c>
      <c r="Q2055" t="n">
        <v>197.75</v>
      </c>
      <c r="R2055" t="n">
        <v>29.62</v>
      </c>
      <c r="S2055" t="n">
        <v>25.4</v>
      </c>
      <c r="T2055" t="n">
        <v>1279.84</v>
      </c>
      <c r="U2055" t="n">
        <v>0.86</v>
      </c>
      <c r="V2055" t="n">
        <v>0.89</v>
      </c>
      <c r="W2055" t="n">
        <v>2.95</v>
      </c>
      <c r="X2055" t="n">
        <v>0.07000000000000001</v>
      </c>
      <c r="Y2055" t="n">
        <v>1</v>
      </c>
      <c r="Z2055" t="n">
        <v>10</v>
      </c>
    </row>
    <row r="2056">
      <c r="A2056" t="n">
        <v>103</v>
      </c>
      <c r="B2056" t="n">
        <v>85</v>
      </c>
      <c r="C2056" t="inlineStr">
        <is>
          <t xml:space="preserve">CONCLUIDO	</t>
        </is>
      </c>
      <c r="D2056" t="n">
        <v>7.6892</v>
      </c>
      <c r="E2056" t="n">
        <v>13.01</v>
      </c>
      <c r="F2056" t="n">
        <v>10.46</v>
      </c>
      <c r="G2056" t="n">
        <v>125.56</v>
      </c>
      <c r="H2056" t="n">
        <v>2.3</v>
      </c>
      <c r="I2056" t="n">
        <v>5</v>
      </c>
      <c r="J2056" t="n">
        <v>206.97</v>
      </c>
      <c r="K2056" t="n">
        <v>51.39</v>
      </c>
      <c r="L2056" t="n">
        <v>26.75</v>
      </c>
      <c r="M2056" t="n">
        <v>3</v>
      </c>
      <c r="N2056" t="n">
        <v>43.82</v>
      </c>
      <c r="O2056" t="n">
        <v>25760.05</v>
      </c>
      <c r="P2056" t="n">
        <v>120.42</v>
      </c>
      <c r="Q2056" t="n">
        <v>197.78</v>
      </c>
      <c r="R2056" t="n">
        <v>29.61</v>
      </c>
      <c r="S2056" t="n">
        <v>25.4</v>
      </c>
      <c r="T2056" t="n">
        <v>1274.28</v>
      </c>
      <c r="U2056" t="n">
        <v>0.86</v>
      </c>
      <c r="V2056" t="n">
        <v>0.89</v>
      </c>
      <c r="W2056" t="n">
        <v>2.95</v>
      </c>
      <c r="X2056" t="n">
        <v>0.07000000000000001</v>
      </c>
      <c r="Y2056" t="n">
        <v>1</v>
      </c>
      <c r="Z2056" t="n">
        <v>10</v>
      </c>
    </row>
    <row r="2057">
      <c r="A2057" t="n">
        <v>104</v>
      </c>
      <c r="B2057" t="n">
        <v>85</v>
      </c>
      <c r="C2057" t="inlineStr">
        <is>
          <t xml:space="preserve">CONCLUIDO	</t>
        </is>
      </c>
      <c r="D2057" t="n">
        <v>7.688</v>
      </c>
      <c r="E2057" t="n">
        <v>13.01</v>
      </c>
      <c r="F2057" t="n">
        <v>10.47</v>
      </c>
      <c r="G2057" t="n">
        <v>125.58</v>
      </c>
      <c r="H2057" t="n">
        <v>2.31</v>
      </c>
      <c r="I2057" t="n">
        <v>5</v>
      </c>
      <c r="J2057" t="n">
        <v>207.37</v>
      </c>
      <c r="K2057" t="n">
        <v>51.39</v>
      </c>
      <c r="L2057" t="n">
        <v>27</v>
      </c>
      <c r="M2057" t="n">
        <v>3</v>
      </c>
      <c r="N2057" t="n">
        <v>43.97</v>
      </c>
      <c r="O2057" t="n">
        <v>25809.25</v>
      </c>
      <c r="P2057" t="n">
        <v>120.25</v>
      </c>
      <c r="Q2057" t="n">
        <v>197.75</v>
      </c>
      <c r="R2057" t="n">
        <v>29.75</v>
      </c>
      <c r="S2057" t="n">
        <v>25.4</v>
      </c>
      <c r="T2057" t="n">
        <v>1347.31</v>
      </c>
      <c r="U2057" t="n">
        <v>0.85</v>
      </c>
      <c r="V2057" t="n">
        <v>0.89</v>
      </c>
      <c r="W2057" t="n">
        <v>2.95</v>
      </c>
      <c r="X2057" t="n">
        <v>0.08</v>
      </c>
      <c r="Y2057" t="n">
        <v>1</v>
      </c>
      <c r="Z2057" t="n">
        <v>10</v>
      </c>
    </row>
    <row r="2058">
      <c r="A2058" t="n">
        <v>105</v>
      </c>
      <c r="B2058" t="n">
        <v>85</v>
      </c>
      <c r="C2058" t="inlineStr">
        <is>
          <t xml:space="preserve">CONCLUIDO	</t>
        </is>
      </c>
      <c r="D2058" t="n">
        <v>7.6848</v>
      </c>
      <c r="E2058" t="n">
        <v>13.01</v>
      </c>
      <c r="F2058" t="n">
        <v>10.47</v>
      </c>
      <c r="G2058" t="n">
        <v>125.65</v>
      </c>
      <c r="H2058" t="n">
        <v>2.33</v>
      </c>
      <c r="I2058" t="n">
        <v>5</v>
      </c>
      <c r="J2058" t="n">
        <v>207.77</v>
      </c>
      <c r="K2058" t="n">
        <v>51.39</v>
      </c>
      <c r="L2058" t="n">
        <v>27.25</v>
      </c>
      <c r="M2058" t="n">
        <v>3</v>
      </c>
      <c r="N2058" t="n">
        <v>44.12</v>
      </c>
      <c r="O2058" t="n">
        <v>25858.5</v>
      </c>
      <c r="P2058" t="n">
        <v>120.14</v>
      </c>
      <c r="Q2058" t="n">
        <v>197.75</v>
      </c>
      <c r="R2058" t="n">
        <v>29.88</v>
      </c>
      <c r="S2058" t="n">
        <v>25.4</v>
      </c>
      <c r="T2058" t="n">
        <v>1413.35</v>
      </c>
      <c r="U2058" t="n">
        <v>0.85</v>
      </c>
      <c r="V2058" t="n">
        <v>0.89</v>
      </c>
      <c r="W2058" t="n">
        <v>2.95</v>
      </c>
      <c r="X2058" t="n">
        <v>0.08</v>
      </c>
      <c r="Y2058" t="n">
        <v>1</v>
      </c>
      <c r="Z2058" t="n">
        <v>10</v>
      </c>
    </row>
    <row r="2059">
      <c r="A2059" t="n">
        <v>106</v>
      </c>
      <c r="B2059" t="n">
        <v>85</v>
      </c>
      <c r="C2059" t="inlineStr">
        <is>
          <t xml:space="preserve">CONCLUIDO	</t>
        </is>
      </c>
      <c r="D2059" t="n">
        <v>7.6877</v>
      </c>
      <c r="E2059" t="n">
        <v>13.01</v>
      </c>
      <c r="F2059" t="n">
        <v>10.47</v>
      </c>
      <c r="G2059" t="n">
        <v>125.59</v>
      </c>
      <c r="H2059" t="n">
        <v>2.35</v>
      </c>
      <c r="I2059" t="n">
        <v>5</v>
      </c>
      <c r="J2059" t="n">
        <v>208.17</v>
      </c>
      <c r="K2059" t="n">
        <v>51.39</v>
      </c>
      <c r="L2059" t="n">
        <v>27.5</v>
      </c>
      <c r="M2059" t="n">
        <v>3</v>
      </c>
      <c r="N2059" t="n">
        <v>44.27</v>
      </c>
      <c r="O2059" t="n">
        <v>25907.8</v>
      </c>
      <c r="P2059" t="n">
        <v>119.81</v>
      </c>
      <c r="Q2059" t="n">
        <v>197.75</v>
      </c>
      <c r="R2059" t="n">
        <v>29.77</v>
      </c>
      <c r="S2059" t="n">
        <v>25.4</v>
      </c>
      <c r="T2059" t="n">
        <v>1353.94</v>
      </c>
      <c r="U2059" t="n">
        <v>0.85</v>
      </c>
      <c r="V2059" t="n">
        <v>0.89</v>
      </c>
      <c r="W2059" t="n">
        <v>2.95</v>
      </c>
      <c r="X2059" t="n">
        <v>0.08</v>
      </c>
      <c r="Y2059" t="n">
        <v>1</v>
      </c>
      <c r="Z2059" t="n">
        <v>10</v>
      </c>
    </row>
    <row r="2060">
      <c r="A2060" t="n">
        <v>107</v>
      </c>
      <c r="B2060" t="n">
        <v>85</v>
      </c>
      <c r="C2060" t="inlineStr">
        <is>
          <t xml:space="preserve">CONCLUIDO	</t>
        </is>
      </c>
      <c r="D2060" t="n">
        <v>7.6859</v>
      </c>
      <c r="E2060" t="n">
        <v>13.01</v>
      </c>
      <c r="F2060" t="n">
        <v>10.47</v>
      </c>
      <c r="G2060" t="n">
        <v>125.63</v>
      </c>
      <c r="H2060" t="n">
        <v>2.36</v>
      </c>
      <c r="I2060" t="n">
        <v>5</v>
      </c>
      <c r="J2060" t="n">
        <v>208.57</v>
      </c>
      <c r="K2060" t="n">
        <v>51.39</v>
      </c>
      <c r="L2060" t="n">
        <v>27.75</v>
      </c>
      <c r="M2060" t="n">
        <v>3</v>
      </c>
      <c r="N2060" t="n">
        <v>44.42</v>
      </c>
      <c r="O2060" t="n">
        <v>25957.16</v>
      </c>
      <c r="P2060" t="n">
        <v>119.34</v>
      </c>
      <c r="Q2060" t="n">
        <v>197.75</v>
      </c>
      <c r="R2060" t="n">
        <v>29.8</v>
      </c>
      <c r="S2060" t="n">
        <v>25.4</v>
      </c>
      <c r="T2060" t="n">
        <v>1369.34</v>
      </c>
      <c r="U2060" t="n">
        <v>0.85</v>
      </c>
      <c r="V2060" t="n">
        <v>0.89</v>
      </c>
      <c r="W2060" t="n">
        <v>2.95</v>
      </c>
      <c r="X2060" t="n">
        <v>0.08</v>
      </c>
      <c r="Y2060" t="n">
        <v>1</v>
      </c>
      <c r="Z2060" t="n">
        <v>10</v>
      </c>
    </row>
    <row r="2061">
      <c r="A2061" t="n">
        <v>108</v>
      </c>
      <c r="B2061" t="n">
        <v>85</v>
      </c>
      <c r="C2061" t="inlineStr">
        <is>
          <t xml:space="preserve">CONCLUIDO	</t>
        </is>
      </c>
      <c r="D2061" t="n">
        <v>7.6885</v>
      </c>
      <c r="E2061" t="n">
        <v>13.01</v>
      </c>
      <c r="F2061" t="n">
        <v>10.46</v>
      </c>
      <c r="G2061" t="n">
        <v>125.57</v>
      </c>
      <c r="H2061" t="n">
        <v>2.38</v>
      </c>
      <c r="I2061" t="n">
        <v>5</v>
      </c>
      <c r="J2061" t="n">
        <v>208.97</v>
      </c>
      <c r="K2061" t="n">
        <v>51.39</v>
      </c>
      <c r="L2061" t="n">
        <v>28</v>
      </c>
      <c r="M2061" t="n">
        <v>3</v>
      </c>
      <c r="N2061" t="n">
        <v>44.57</v>
      </c>
      <c r="O2061" t="n">
        <v>26006.56</v>
      </c>
      <c r="P2061" t="n">
        <v>119.15</v>
      </c>
      <c r="Q2061" t="n">
        <v>197.76</v>
      </c>
      <c r="R2061" t="n">
        <v>29.74</v>
      </c>
      <c r="S2061" t="n">
        <v>25.4</v>
      </c>
      <c r="T2061" t="n">
        <v>1339.19</v>
      </c>
      <c r="U2061" t="n">
        <v>0.85</v>
      </c>
      <c r="V2061" t="n">
        <v>0.89</v>
      </c>
      <c r="W2061" t="n">
        <v>2.94</v>
      </c>
      <c r="X2061" t="n">
        <v>0.07000000000000001</v>
      </c>
      <c r="Y2061" t="n">
        <v>1</v>
      </c>
      <c r="Z2061" t="n">
        <v>10</v>
      </c>
    </row>
    <row r="2062">
      <c r="A2062" t="n">
        <v>109</v>
      </c>
      <c r="B2062" t="n">
        <v>85</v>
      </c>
      <c r="C2062" t="inlineStr">
        <is>
          <t xml:space="preserve">CONCLUIDO	</t>
        </is>
      </c>
      <c r="D2062" t="n">
        <v>7.719</v>
      </c>
      <c r="E2062" t="n">
        <v>12.96</v>
      </c>
      <c r="F2062" t="n">
        <v>10.45</v>
      </c>
      <c r="G2062" t="n">
        <v>156.7</v>
      </c>
      <c r="H2062" t="n">
        <v>2.4</v>
      </c>
      <c r="I2062" t="n">
        <v>4</v>
      </c>
      <c r="J2062" t="n">
        <v>209.37</v>
      </c>
      <c r="K2062" t="n">
        <v>51.39</v>
      </c>
      <c r="L2062" t="n">
        <v>28.25</v>
      </c>
      <c r="M2062" t="n">
        <v>2</v>
      </c>
      <c r="N2062" t="n">
        <v>44.72</v>
      </c>
      <c r="O2062" t="n">
        <v>26056.02</v>
      </c>
      <c r="P2062" t="n">
        <v>118.5</v>
      </c>
      <c r="Q2062" t="n">
        <v>197.75</v>
      </c>
      <c r="R2062" t="n">
        <v>29.12</v>
      </c>
      <c r="S2062" t="n">
        <v>25.4</v>
      </c>
      <c r="T2062" t="n">
        <v>1035.26</v>
      </c>
      <c r="U2062" t="n">
        <v>0.87</v>
      </c>
      <c r="V2062" t="n">
        <v>0.89</v>
      </c>
      <c r="W2062" t="n">
        <v>2.95</v>
      </c>
      <c r="X2062" t="n">
        <v>0.06</v>
      </c>
      <c r="Y2062" t="n">
        <v>1</v>
      </c>
      <c r="Z2062" t="n">
        <v>10</v>
      </c>
    </row>
    <row r="2063">
      <c r="A2063" t="n">
        <v>110</v>
      </c>
      <c r="B2063" t="n">
        <v>85</v>
      </c>
      <c r="C2063" t="inlineStr">
        <is>
          <t xml:space="preserve">CONCLUIDO	</t>
        </is>
      </c>
      <c r="D2063" t="n">
        <v>7.7218</v>
      </c>
      <c r="E2063" t="n">
        <v>12.95</v>
      </c>
      <c r="F2063" t="n">
        <v>10.44</v>
      </c>
      <c r="G2063" t="n">
        <v>156.63</v>
      </c>
      <c r="H2063" t="n">
        <v>2.41</v>
      </c>
      <c r="I2063" t="n">
        <v>4</v>
      </c>
      <c r="J2063" t="n">
        <v>209.77</v>
      </c>
      <c r="K2063" t="n">
        <v>51.39</v>
      </c>
      <c r="L2063" t="n">
        <v>28.5</v>
      </c>
      <c r="M2063" t="n">
        <v>2</v>
      </c>
      <c r="N2063" t="n">
        <v>44.88</v>
      </c>
      <c r="O2063" t="n">
        <v>26105.53</v>
      </c>
      <c r="P2063" t="n">
        <v>118.65</v>
      </c>
      <c r="Q2063" t="n">
        <v>197.77</v>
      </c>
      <c r="R2063" t="n">
        <v>28.98</v>
      </c>
      <c r="S2063" t="n">
        <v>25.4</v>
      </c>
      <c r="T2063" t="n">
        <v>964.54</v>
      </c>
      <c r="U2063" t="n">
        <v>0.88</v>
      </c>
      <c r="V2063" t="n">
        <v>0.89</v>
      </c>
      <c r="W2063" t="n">
        <v>2.95</v>
      </c>
      <c r="X2063" t="n">
        <v>0.05</v>
      </c>
      <c r="Y2063" t="n">
        <v>1</v>
      </c>
      <c r="Z2063" t="n">
        <v>10</v>
      </c>
    </row>
    <row r="2064">
      <c r="A2064" t="n">
        <v>111</v>
      </c>
      <c r="B2064" t="n">
        <v>85</v>
      </c>
      <c r="C2064" t="inlineStr">
        <is>
          <t xml:space="preserve">CONCLUIDO	</t>
        </is>
      </c>
      <c r="D2064" t="n">
        <v>7.721</v>
      </c>
      <c r="E2064" t="n">
        <v>12.95</v>
      </c>
      <c r="F2064" t="n">
        <v>10.44</v>
      </c>
      <c r="G2064" t="n">
        <v>156.65</v>
      </c>
      <c r="H2064" t="n">
        <v>2.43</v>
      </c>
      <c r="I2064" t="n">
        <v>4</v>
      </c>
      <c r="J2064" t="n">
        <v>210.17</v>
      </c>
      <c r="K2064" t="n">
        <v>51.39</v>
      </c>
      <c r="L2064" t="n">
        <v>28.75</v>
      </c>
      <c r="M2064" t="n">
        <v>2</v>
      </c>
      <c r="N2064" t="n">
        <v>45.03</v>
      </c>
      <c r="O2064" t="n">
        <v>26155.09</v>
      </c>
      <c r="P2064" t="n">
        <v>118.8</v>
      </c>
      <c r="Q2064" t="n">
        <v>197.75</v>
      </c>
      <c r="R2064" t="n">
        <v>29.01</v>
      </c>
      <c r="S2064" t="n">
        <v>25.4</v>
      </c>
      <c r="T2064" t="n">
        <v>980.26</v>
      </c>
      <c r="U2064" t="n">
        <v>0.88</v>
      </c>
      <c r="V2064" t="n">
        <v>0.89</v>
      </c>
      <c r="W2064" t="n">
        <v>2.95</v>
      </c>
      <c r="X2064" t="n">
        <v>0.05</v>
      </c>
      <c r="Y2064" t="n">
        <v>1</v>
      </c>
      <c r="Z2064" t="n">
        <v>10</v>
      </c>
    </row>
    <row r="2065">
      <c r="A2065" t="n">
        <v>112</v>
      </c>
      <c r="B2065" t="n">
        <v>85</v>
      </c>
      <c r="C2065" t="inlineStr">
        <is>
          <t xml:space="preserve">CONCLUIDO	</t>
        </is>
      </c>
      <c r="D2065" t="n">
        <v>7.72</v>
      </c>
      <c r="E2065" t="n">
        <v>12.95</v>
      </c>
      <c r="F2065" t="n">
        <v>10.45</v>
      </c>
      <c r="G2065" t="n">
        <v>156.68</v>
      </c>
      <c r="H2065" t="n">
        <v>2.45</v>
      </c>
      <c r="I2065" t="n">
        <v>4</v>
      </c>
      <c r="J2065" t="n">
        <v>210.57</v>
      </c>
      <c r="K2065" t="n">
        <v>51.39</v>
      </c>
      <c r="L2065" t="n">
        <v>29</v>
      </c>
      <c r="M2065" t="n">
        <v>2</v>
      </c>
      <c r="N2065" t="n">
        <v>45.18</v>
      </c>
      <c r="O2065" t="n">
        <v>26204.71</v>
      </c>
      <c r="P2065" t="n">
        <v>119.06</v>
      </c>
      <c r="Q2065" t="n">
        <v>197.76</v>
      </c>
      <c r="R2065" t="n">
        <v>29.08</v>
      </c>
      <c r="S2065" t="n">
        <v>25.4</v>
      </c>
      <c r="T2065" t="n">
        <v>1015.46</v>
      </c>
      <c r="U2065" t="n">
        <v>0.87</v>
      </c>
      <c r="V2065" t="n">
        <v>0.89</v>
      </c>
      <c r="W2065" t="n">
        <v>2.95</v>
      </c>
      <c r="X2065" t="n">
        <v>0.06</v>
      </c>
      <c r="Y2065" t="n">
        <v>1</v>
      </c>
      <c r="Z2065" t="n">
        <v>10</v>
      </c>
    </row>
    <row r="2066">
      <c r="A2066" t="n">
        <v>113</v>
      </c>
      <c r="B2066" t="n">
        <v>85</v>
      </c>
      <c r="C2066" t="inlineStr">
        <is>
          <t xml:space="preserve">CONCLUIDO	</t>
        </is>
      </c>
      <c r="D2066" t="n">
        <v>7.722</v>
      </c>
      <c r="E2066" t="n">
        <v>12.95</v>
      </c>
      <c r="F2066" t="n">
        <v>10.44</v>
      </c>
      <c r="G2066" t="n">
        <v>156.63</v>
      </c>
      <c r="H2066" t="n">
        <v>2.46</v>
      </c>
      <c r="I2066" t="n">
        <v>4</v>
      </c>
      <c r="J2066" t="n">
        <v>210.98</v>
      </c>
      <c r="K2066" t="n">
        <v>51.39</v>
      </c>
      <c r="L2066" t="n">
        <v>29.25</v>
      </c>
      <c r="M2066" t="n">
        <v>2</v>
      </c>
      <c r="N2066" t="n">
        <v>45.33</v>
      </c>
      <c r="O2066" t="n">
        <v>26254.37</v>
      </c>
      <c r="P2066" t="n">
        <v>119.09</v>
      </c>
      <c r="Q2066" t="n">
        <v>197.75</v>
      </c>
      <c r="R2066" t="n">
        <v>29.01</v>
      </c>
      <c r="S2066" t="n">
        <v>25.4</v>
      </c>
      <c r="T2066" t="n">
        <v>981.97</v>
      </c>
      <c r="U2066" t="n">
        <v>0.88</v>
      </c>
      <c r="V2066" t="n">
        <v>0.89</v>
      </c>
      <c r="W2066" t="n">
        <v>2.94</v>
      </c>
      <c r="X2066" t="n">
        <v>0.05</v>
      </c>
      <c r="Y2066" t="n">
        <v>1</v>
      </c>
      <c r="Z2066" t="n">
        <v>10</v>
      </c>
    </row>
    <row r="2067">
      <c r="A2067" t="n">
        <v>114</v>
      </c>
      <c r="B2067" t="n">
        <v>85</v>
      </c>
      <c r="C2067" t="inlineStr">
        <is>
          <t xml:space="preserve">CONCLUIDO	</t>
        </is>
      </c>
      <c r="D2067" t="n">
        <v>7.721</v>
      </c>
      <c r="E2067" t="n">
        <v>12.95</v>
      </c>
      <c r="F2067" t="n">
        <v>10.44</v>
      </c>
      <c r="G2067" t="n">
        <v>156.65</v>
      </c>
      <c r="H2067" t="n">
        <v>2.48</v>
      </c>
      <c r="I2067" t="n">
        <v>4</v>
      </c>
      <c r="J2067" t="n">
        <v>211.38</v>
      </c>
      <c r="K2067" t="n">
        <v>51.39</v>
      </c>
      <c r="L2067" t="n">
        <v>29.5</v>
      </c>
      <c r="M2067" t="n">
        <v>2</v>
      </c>
      <c r="N2067" t="n">
        <v>45.49</v>
      </c>
      <c r="O2067" t="n">
        <v>26304.09</v>
      </c>
      <c r="P2067" t="n">
        <v>119.3</v>
      </c>
      <c r="Q2067" t="n">
        <v>197.75</v>
      </c>
      <c r="R2067" t="n">
        <v>29.06</v>
      </c>
      <c r="S2067" t="n">
        <v>25.4</v>
      </c>
      <c r="T2067" t="n">
        <v>1008.28</v>
      </c>
      <c r="U2067" t="n">
        <v>0.87</v>
      </c>
      <c r="V2067" t="n">
        <v>0.89</v>
      </c>
      <c r="W2067" t="n">
        <v>2.94</v>
      </c>
      <c r="X2067" t="n">
        <v>0.05</v>
      </c>
      <c r="Y2067" t="n">
        <v>1</v>
      </c>
      <c r="Z2067" t="n">
        <v>10</v>
      </c>
    </row>
    <row r="2068">
      <c r="A2068" t="n">
        <v>115</v>
      </c>
      <c r="B2068" t="n">
        <v>85</v>
      </c>
      <c r="C2068" t="inlineStr">
        <is>
          <t xml:space="preserve">CONCLUIDO	</t>
        </is>
      </c>
      <c r="D2068" t="n">
        <v>7.7208</v>
      </c>
      <c r="E2068" t="n">
        <v>12.95</v>
      </c>
      <c r="F2068" t="n">
        <v>10.44</v>
      </c>
      <c r="G2068" t="n">
        <v>156.66</v>
      </c>
      <c r="H2068" t="n">
        <v>2.5</v>
      </c>
      <c r="I2068" t="n">
        <v>4</v>
      </c>
      <c r="J2068" t="n">
        <v>211.78</v>
      </c>
      <c r="K2068" t="n">
        <v>51.39</v>
      </c>
      <c r="L2068" t="n">
        <v>29.75</v>
      </c>
      <c r="M2068" t="n">
        <v>2</v>
      </c>
      <c r="N2068" t="n">
        <v>45.64</v>
      </c>
      <c r="O2068" t="n">
        <v>26353.87</v>
      </c>
      <c r="P2068" t="n">
        <v>119.32</v>
      </c>
      <c r="Q2068" t="n">
        <v>197.75</v>
      </c>
      <c r="R2068" t="n">
        <v>29.03</v>
      </c>
      <c r="S2068" t="n">
        <v>25.4</v>
      </c>
      <c r="T2068" t="n">
        <v>993.4299999999999</v>
      </c>
      <c r="U2068" t="n">
        <v>0.87</v>
      </c>
      <c r="V2068" t="n">
        <v>0.89</v>
      </c>
      <c r="W2068" t="n">
        <v>2.95</v>
      </c>
      <c r="X2068" t="n">
        <v>0.05</v>
      </c>
      <c r="Y2068" t="n">
        <v>1</v>
      </c>
      <c r="Z2068" t="n">
        <v>10</v>
      </c>
    </row>
    <row r="2069">
      <c r="A2069" t="n">
        <v>116</v>
      </c>
      <c r="B2069" t="n">
        <v>85</v>
      </c>
      <c r="C2069" t="inlineStr">
        <is>
          <t xml:space="preserve">CONCLUIDO	</t>
        </is>
      </c>
      <c r="D2069" t="n">
        <v>7.7189</v>
      </c>
      <c r="E2069" t="n">
        <v>12.96</v>
      </c>
      <c r="F2069" t="n">
        <v>10.45</v>
      </c>
      <c r="G2069" t="n">
        <v>156.71</v>
      </c>
      <c r="H2069" t="n">
        <v>2.51</v>
      </c>
      <c r="I2069" t="n">
        <v>4</v>
      </c>
      <c r="J2069" t="n">
        <v>212.19</v>
      </c>
      <c r="K2069" t="n">
        <v>51.39</v>
      </c>
      <c r="L2069" t="n">
        <v>30</v>
      </c>
      <c r="M2069" t="n">
        <v>2</v>
      </c>
      <c r="N2069" t="n">
        <v>45.79</v>
      </c>
      <c r="O2069" t="n">
        <v>26403.69</v>
      </c>
      <c r="P2069" t="n">
        <v>119.4</v>
      </c>
      <c r="Q2069" t="n">
        <v>197.75</v>
      </c>
      <c r="R2069" t="n">
        <v>29.21</v>
      </c>
      <c r="S2069" t="n">
        <v>25.4</v>
      </c>
      <c r="T2069" t="n">
        <v>1079.58</v>
      </c>
      <c r="U2069" t="n">
        <v>0.87</v>
      </c>
      <c r="V2069" t="n">
        <v>0.89</v>
      </c>
      <c r="W2069" t="n">
        <v>2.94</v>
      </c>
      <c r="X2069" t="n">
        <v>0.06</v>
      </c>
      <c r="Y2069" t="n">
        <v>1</v>
      </c>
      <c r="Z2069" t="n">
        <v>10</v>
      </c>
    </row>
    <row r="2070">
      <c r="A2070" t="n">
        <v>117</v>
      </c>
      <c r="B2070" t="n">
        <v>85</v>
      </c>
      <c r="C2070" t="inlineStr">
        <is>
          <t xml:space="preserve">CONCLUIDO	</t>
        </is>
      </c>
      <c r="D2070" t="n">
        <v>7.7169</v>
      </c>
      <c r="E2070" t="n">
        <v>12.96</v>
      </c>
      <c r="F2070" t="n">
        <v>10.45</v>
      </c>
      <c r="G2070" t="n">
        <v>156.76</v>
      </c>
      <c r="H2070" t="n">
        <v>2.53</v>
      </c>
      <c r="I2070" t="n">
        <v>4</v>
      </c>
      <c r="J2070" t="n">
        <v>212.59</v>
      </c>
      <c r="K2070" t="n">
        <v>51.39</v>
      </c>
      <c r="L2070" t="n">
        <v>30.25</v>
      </c>
      <c r="M2070" t="n">
        <v>2</v>
      </c>
      <c r="N2070" t="n">
        <v>45.95</v>
      </c>
      <c r="O2070" t="n">
        <v>26453.57</v>
      </c>
      <c r="P2070" t="n">
        <v>119.46</v>
      </c>
      <c r="Q2070" t="n">
        <v>197.75</v>
      </c>
      <c r="R2070" t="n">
        <v>29.24</v>
      </c>
      <c r="S2070" t="n">
        <v>25.4</v>
      </c>
      <c r="T2070" t="n">
        <v>1094.74</v>
      </c>
      <c r="U2070" t="n">
        <v>0.87</v>
      </c>
      <c r="V2070" t="n">
        <v>0.89</v>
      </c>
      <c r="W2070" t="n">
        <v>2.95</v>
      </c>
      <c r="X2070" t="n">
        <v>0.06</v>
      </c>
      <c r="Y2070" t="n">
        <v>1</v>
      </c>
      <c r="Z2070" t="n">
        <v>10</v>
      </c>
    </row>
    <row r="2071">
      <c r="A2071" t="n">
        <v>118</v>
      </c>
      <c r="B2071" t="n">
        <v>85</v>
      </c>
      <c r="C2071" t="inlineStr">
        <is>
          <t xml:space="preserve">CONCLUIDO	</t>
        </is>
      </c>
      <c r="D2071" t="n">
        <v>7.7205</v>
      </c>
      <c r="E2071" t="n">
        <v>12.95</v>
      </c>
      <c r="F2071" t="n">
        <v>10.44</v>
      </c>
      <c r="G2071" t="n">
        <v>156.67</v>
      </c>
      <c r="H2071" t="n">
        <v>2.54</v>
      </c>
      <c r="I2071" t="n">
        <v>4</v>
      </c>
      <c r="J2071" t="n">
        <v>213</v>
      </c>
      <c r="K2071" t="n">
        <v>51.39</v>
      </c>
      <c r="L2071" t="n">
        <v>30.5</v>
      </c>
      <c r="M2071" t="n">
        <v>2</v>
      </c>
      <c r="N2071" t="n">
        <v>46.1</v>
      </c>
      <c r="O2071" t="n">
        <v>26503.5</v>
      </c>
      <c r="P2071" t="n">
        <v>119.3</v>
      </c>
      <c r="Q2071" t="n">
        <v>197.75</v>
      </c>
      <c r="R2071" t="n">
        <v>29.11</v>
      </c>
      <c r="S2071" t="n">
        <v>25.4</v>
      </c>
      <c r="T2071" t="n">
        <v>1029.84</v>
      </c>
      <c r="U2071" t="n">
        <v>0.87</v>
      </c>
      <c r="V2071" t="n">
        <v>0.89</v>
      </c>
      <c r="W2071" t="n">
        <v>2.94</v>
      </c>
      <c r="X2071" t="n">
        <v>0.05</v>
      </c>
      <c r="Y2071" t="n">
        <v>1</v>
      </c>
      <c r="Z2071" t="n">
        <v>10</v>
      </c>
    </row>
    <row r="2072">
      <c r="A2072" t="n">
        <v>119</v>
      </c>
      <c r="B2072" t="n">
        <v>85</v>
      </c>
      <c r="C2072" t="inlineStr">
        <is>
          <t xml:space="preserve">CONCLUIDO	</t>
        </is>
      </c>
      <c r="D2072" t="n">
        <v>7.7215</v>
      </c>
      <c r="E2072" t="n">
        <v>12.95</v>
      </c>
      <c r="F2072" t="n">
        <v>10.44</v>
      </c>
      <c r="G2072" t="n">
        <v>156.64</v>
      </c>
      <c r="H2072" t="n">
        <v>2.56</v>
      </c>
      <c r="I2072" t="n">
        <v>4</v>
      </c>
      <c r="J2072" t="n">
        <v>213.4</v>
      </c>
      <c r="K2072" t="n">
        <v>51.39</v>
      </c>
      <c r="L2072" t="n">
        <v>30.75</v>
      </c>
      <c r="M2072" t="n">
        <v>2</v>
      </c>
      <c r="N2072" t="n">
        <v>46.26</v>
      </c>
      <c r="O2072" t="n">
        <v>26553.48</v>
      </c>
      <c r="P2072" t="n">
        <v>119.24</v>
      </c>
      <c r="Q2072" t="n">
        <v>197.77</v>
      </c>
      <c r="R2072" t="n">
        <v>28.94</v>
      </c>
      <c r="S2072" t="n">
        <v>25.4</v>
      </c>
      <c r="T2072" t="n">
        <v>946.87</v>
      </c>
      <c r="U2072" t="n">
        <v>0.88</v>
      </c>
      <c r="V2072" t="n">
        <v>0.89</v>
      </c>
      <c r="W2072" t="n">
        <v>2.95</v>
      </c>
      <c r="X2072" t="n">
        <v>0.05</v>
      </c>
      <c r="Y2072" t="n">
        <v>1</v>
      </c>
      <c r="Z2072" t="n">
        <v>10</v>
      </c>
    </row>
    <row r="2073">
      <c r="A2073" t="n">
        <v>120</v>
      </c>
      <c r="B2073" t="n">
        <v>85</v>
      </c>
      <c r="C2073" t="inlineStr">
        <is>
          <t xml:space="preserve">CONCLUIDO	</t>
        </is>
      </c>
      <c r="D2073" t="n">
        <v>7.7208</v>
      </c>
      <c r="E2073" t="n">
        <v>12.95</v>
      </c>
      <c r="F2073" t="n">
        <v>10.44</v>
      </c>
      <c r="G2073" t="n">
        <v>156.66</v>
      </c>
      <c r="H2073" t="n">
        <v>2.58</v>
      </c>
      <c r="I2073" t="n">
        <v>4</v>
      </c>
      <c r="J2073" t="n">
        <v>213.81</v>
      </c>
      <c r="K2073" t="n">
        <v>51.39</v>
      </c>
      <c r="L2073" t="n">
        <v>31</v>
      </c>
      <c r="M2073" t="n">
        <v>2</v>
      </c>
      <c r="N2073" t="n">
        <v>46.41</v>
      </c>
      <c r="O2073" t="n">
        <v>26603.52</v>
      </c>
      <c r="P2073" t="n">
        <v>119.14</v>
      </c>
      <c r="Q2073" t="n">
        <v>197.75</v>
      </c>
      <c r="R2073" t="n">
        <v>29</v>
      </c>
      <c r="S2073" t="n">
        <v>25.4</v>
      </c>
      <c r="T2073" t="n">
        <v>977.33</v>
      </c>
      <c r="U2073" t="n">
        <v>0.88</v>
      </c>
      <c r="V2073" t="n">
        <v>0.89</v>
      </c>
      <c r="W2073" t="n">
        <v>2.95</v>
      </c>
      <c r="X2073" t="n">
        <v>0.05</v>
      </c>
      <c r="Y2073" t="n">
        <v>1</v>
      </c>
      <c r="Z2073" t="n">
        <v>10</v>
      </c>
    </row>
    <row r="2074">
      <c r="A2074" t="n">
        <v>121</v>
      </c>
      <c r="B2074" t="n">
        <v>85</v>
      </c>
      <c r="C2074" t="inlineStr">
        <is>
          <t xml:space="preserve">CONCLUIDO	</t>
        </is>
      </c>
      <c r="D2074" t="n">
        <v>7.7197</v>
      </c>
      <c r="E2074" t="n">
        <v>12.95</v>
      </c>
      <c r="F2074" t="n">
        <v>10.45</v>
      </c>
      <c r="G2074" t="n">
        <v>156.69</v>
      </c>
      <c r="H2074" t="n">
        <v>2.59</v>
      </c>
      <c r="I2074" t="n">
        <v>4</v>
      </c>
      <c r="J2074" t="n">
        <v>214.21</v>
      </c>
      <c r="K2074" t="n">
        <v>51.39</v>
      </c>
      <c r="L2074" t="n">
        <v>31.25</v>
      </c>
      <c r="M2074" t="n">
        <v>2</v>
      </c>
      <c r="N2074" t="n">
        <v>46.57</v>
      </c>
      <c r="O2074" t="n">
        <v>26653.61</v>
      </c>
      <c r="P2074" t="n">
        <v>119.14</v>
      </c>
      <c r="Q2074" t="n">
        <v>197.76</v>
      </c>
      <c r="R2074" t="n">
        <v>29.08</v>
      </c>
      <c r="S2074" t="n">
        <v>25.4</v>
      </c>
      <c r="T2074" t="n">
        <v>1016.77</v>
      </c>
      <c r="U2074" t="n">
        <v>0.87</v>
      </c>
      <c r="V2074" t="n">
        <v>0.89</v>
      </c>
      <c r="W2074" t="n">
        <v>2.95</v>
      </c>
      <c r="X2074" t="n">
        <v>0.06</v>
      </c>
      <c r="Y2074" t="n">
        <v>1</v>
      </c>
      <c r="Z2074" t="n">
        <v>10</v>
      </c>
    </row>
    <row r="2075">
      <c r="A2075" t="n">
        <v>122</v>
      </c>
      <c r="B2075" t="n">
        <v>85</v>
      </c>
      <c r="C2075" t="inlineStr">
        <is>
          <t xml:space="preserve">CONCLUIDO	</t>
        </is>
      </c>
      <c r="D2075" t="n">
        <v>7.7184</v>
      </c>
      <c r="E2075" t="n">
        <v>12.96</v>
      </c>
      <c r="F2075" t="n">
        <v>10.45</v>
      </c>
      <c r="G2075" t="n">
        <v>156.72</v>
      </c>
      <c r="H2075" t="n">
        <v>2.61</v>
      </c>
      <c r="I2075" t="n">
        <v>4</v>
      </c>
      <c r="J2075" t="n">
        <v>214.62</v>
      </c>
      <c r="K2075" t="n">
        <v>51.39</v>
      </c>
      <c r="L2075" t="n">
        <v>31.5</v>
      </c>
      <c r="M2075" t="n">
        <v>2</v>
      </c>
      <c r="N2075" t="n">
        <v>46.73</v>
      </c>
      <c r="O2075" t="n">
        <v>26703.76</v>
      </c>
      <c r="P2075" t="n">
        <v>119.11</v>
      </c>
      <c r="Q2075" t="n">
        <v>197.75</v>
      </c>
      <c r="R2075" t="n">
        <v>29.18</v>
      </c>
      <c r="S2075" t="n">
        <v>25.4</v>
      </c>
      <c r="T2075" t="n">
        <v>1066.73</v>
      </c>
      <c r="U2075" t="n">
        <v>0.87</v>
      </c>
      <c r="V2075" t="n">
        <v>0.89</v>
      </c>
      <c r="W2075" t="n">
        <v>2.95</v>
      </c>
      <c r="X2075" t="n">
        <v>0.06</v>
      </c>
      <c r="Y2075" t="n">
        <v>1</v>
      </c>
      <c r="Z2075" t="n">
        <v>10</v>
      </c>
    </row>
    <row r="2076">
      <c r="A2076" t="n">
        <v>123</v>
      </c>
      <c r="B2076" t="n">
        <v>85</v>
      </c>
      <c r="C2076" t="inlineStr">
        <is>
          <t xml:space="preserve">CONCLUIDO	</t>
        </is>
      </c>
      <c r="D2076" t="n">
        <v>7.7192</v>
      </c>
      <c r="E2076" t="n">
        <v>12.95</v>
      </c>
      <c r="F2076" t="n">
        <v>10.45</v>
      </c>
      <c r="G2076" t="n">
        <v>156.7</v>
      </c>
      <c r="H2076" t="n">
        <v>2.62</v>
      </c>
      <c r="I2076" t="n">
        <v>4</v>
      </c>
      <c r="J2076" t="n">
        <v>215.03</v>
      </c>
      <c r="K2076" t="n">
        <v>51.39</v>
      </c>
      <c r="L2076" t="n">
        <v>31.75</v>
      </c>
      <c r="M2076" t="n">
        <v>2</v>
      </c>
      <c r="N2076" t="n">
        <v>46.88</v>
      </c>
      <c r="O2076" t="n">
        <v>26753.96</v>
      </c>
      <c r="P2076" t="n">
        <v>119.08</v>
      </c>
      <c r="Q2076" t="n">
        <v>197.75</v>
      </c>
      <c r="R2076" t="n">
        <v>29.15</v>
      </c>
      <c r="S2076" t="n">
        <v>25.4</v>
      </c>
      <c r="T2076" t="n">
        <v>1053.32</v>
      </c>
      <c r="U2076" t="n">
        <v>0.87</v>
      </c>
      <c r="V2076" t="n">
        <v>0.89</v>
      </c>
      <c r="W2076" t="n">
        <v>2.94</v>
      </c>
      <c r="X2076" t="n">
        <v>0.06</v>
      </c>
      <c r="Y2076" t="n">
        <v>1</v>
      </c>
      <c r="Z2076" t="n">
        <v>10</v>
      </c>
    </row>
    <row r="2077">
      <c r="A2077" t="n">
        <v>124</v>
      </c>
      <c r="B2077" t="n">
        <v>85</v>
      </c>
      <c r="C2077" t="inlineStr">
        <is>
          <t xml:space="preserve">CONCLUIDO	</t>
        </is>
      </c>
      <c r="D2077" t="n">
        <v>7.7195</v>
      </c>
      <c r="E2077" t="n">
        <v>12.95</v>
      </c>
      <c r="F2077" t="n">
        <v>10.45</v>
      </c>
      <c r="G2077" t="n">
        <v>156.69</v>
      </c>
      <c r="H2077" t="n">
        <v>2.64</v>
      </c>
      <c r="I2077" t="n">
        <v>4</v>
      </c>
      <c r="J2077" t="n">
        <v>215.43</v>
      </c>
      <c r="K2077" t="n">
        <v>51.39</v>
      </c>
      <c r="L2077" t="n">
        <v>32</v>
      </c>
      <c r="M2077" t="n">
        <v>2</v>
      </c>
      <c r="N2077" t="n">
        <v>47.04</v>
      </c>
      <c r="O2077" t="n">
        <v>26804.21</v>
      </c>
      <c r="P2077" t="n">
        <v>118.98</v>
      </c>
      <c r="Q2077" t="n">
        <v>197.76</v>
      </c>
      <c r="R2077" t="n">
        <v>29.05</v>
      </c>
      <c r="S2077" t="n">
        <v>25.4</v>
      </c>
      <c r="T2077" t="n">
        <v>1002.31</v>
      </c>
      <c r="U2077" t="n">
        <v>0.87</v>
      </c>
      <c r="V2077" t="n">
        <v>0.89</v>
      </c>
      <c r="W2077" t="n">
        <v>2.95</v>
      </c>
      <c r="X2077" t="n">
        <v>0.06</v>
      </c>
      <c r="Y2077" t="n">
        <v>1</v>
      </c>
      <c r="Z2077" t="n">
        <v>10</v>
      </c>
    </row>
    <row r="2078">
      <c r="A2078" t="n">
        <v>125</v>
      </c>
      <c r="B2078" t="n">
        <v>85</v>
      </c>
      <c r="C2078" t="inlineStr">
        <is>
          <t xml:space="preserve">CONCLUIDO	</t>
        </is>
      </c>
      <c r="D2078" t="n">
        <v>7.7213</v>
      </c>
      <c r="E2078" t="n">
        <v>12.95</v>
      </c>
      <c r="F2078" t="n">
        <v>10.44</v>
      </c>
      <c r="G2078" t="n">
        <v>156.65</v>
      </c>
      <c r="H2078" t="n">
        <v>2.65</v>
      </c>
      <c r="I2078" t="n">
        <v>4</v>
      </c>
      <c r="J2078" t="n">
        <v>215.84</v>
      </c>
      <c r="K2078" t="n">
        <v>51.39</v>
      </c>
      <c r="L2078" t="n">
        <v>32.25</v>
      </c>
      <c r="M2078" t="n">
        <v>2</v>
      </c>
      <c r="N2078" t="n">
        <v>47.2</v>
      </c>
      <c r="O2078" t="n">
        <v>26854.52</v>
      </c>
      <c r="P2078" t="n">
        <v>118.91</v>
      </c>
      <c r="Q2078" t="n">
        <v>197.75</v>
      </c>
      <c r="R2078" t="n">
        <v>29.06</v>
      </c>
      <c r="S2078" t="n">
        <v>25.4</v>
      </c>
      <c r="T2078" t="n">
        <v>1007.05</v>
      </c>
      <c r="U2078" t="n">
        <v>0.87</v>
      </c>
      <c r="V2078" t="n">
        <v>0.89</v>
      </c>
      <c r="W2078" t="n">
        <v>2.94</v>
      </c>
      <c r="X2078" t="n">
        <v>0.05</v>
      </c>
      <c r="Y2078" t="n">
        <v>1</v>
      </c>
      <c r="Z2078" t="n">
        <v>10</v>
      </c>
    </row>
    <row r="2079">
      <c r="A2079" t="n">
        <v>126</v>
      </c>
      <c r="B2079" t="n">
        <v>85</v>
      </c>
      <c r="C2079" t="inlineStr">
        <is>
          <t xml:space="preserve">CONCLUIDO	</t>
        </is>
      </c>
      <c r="D2079" t="n">
        <v>7.7217</v>
      </c>
      <c r="E2079" t="n">
        <v>12.95</v>
      </c>
      <c r="F2079" t="n">
        <v>10.44</v>
      </c>
      <c r="G2079" t="n">
        <v>156.64</v>
      </c>
      <c r="H2079" t="n">
        <v>2.67</v>
      </c>
      <c r="I2079" t="n">
        <v>4</v>
      </c>
      <c r="J2079" t="n">
        <v>216.25</v>
      </c>
      <c r="K2079" t="n">
        <v>51.39</v>
      </c>
      <c r="L2079" t="n">
        <v>32.5</v>
      </c>
      <c r="M2079" t="n">
        <v>2</v>
      </c>
      <c r="N2079" t="n">
        <v>47.36</v>
      </c>
      <c r="O2079" t="n">
        <v>26904.88</v>
      </c>
      <c r="P2079" t="n">
        <v>118.79</v>
      </c>
      <c r="Q2079" t="n">
        <v>197.8</v>
      </c>
      <c r="R2079" t="n">
        <v>29.02</v>
      </c>
      <c r="S2079" t="n">
        <v>25.4</v>
      </c>
      <c r="T2079" t="n">
        <v>984.01</v>
      </c>
      <c r="U2079" t="n">
        <v>0.88</v>
      </c>
      <c r="V2079" t="n">
        <v>0.89</v>
      </c>
      <c r="W2079" t="n">
        <v>2.94</v>
      </c>
      <c r="X2079" t="n">
        <v>0.05</v>
      </c>
      <c r="Y2079" t="n">
        <v>1</v>
      </c>
      <c r="Z2079" t="n">
        <v>10</v>
      </c>
    </row>
    <row r="2080">
      <c r="A2080" t="n">
        <v>127</v>
      </c>
      <c r="B2080" t="n">
        <v>85</v>
      </c>
      <c r="C2080" t="inlineStr">
        <is>
          <t xml:space="preserve">CONCLUIDO	</t>
        </is>
      </c>
      <c r="D2080" t="n">
        <v>7.7182</v>
      </c>
      <c r="E2080" t="n">
        <v>12.96</v>
      </c>
      <c r="F2080" t="n">
        <v>10.45</v>
      </c>
      <c r="G2080" t="n">
        <v>156.72</v>
      </c>
      <c r="H2080" t="n">
        <v>2.69</v>
      </c>
      <c r="I2080" t="n">
        <v>4</v>
      </c>
      <c r="J2080" t="n">
        <v>216.66</v>
      </c>
      <c r="K2080" t="n">
        <v>51.39</v>
      </c>
      <c r="L2080" t="n">
        <v>32.75</v>
      </c>
      <c r="M2080" t="n">
        <v>2</v>
      </c>
      <c r="N2080" t="n">
        <v>47.52</v>
      </c>
      <c r="O2080" t="n">
        <v>26955.3</v>
      </c>
      <c r="P2080" t="n">
        <v>118.8</v>
      </c>
      <c r="Q2080" t="n">
        <v>197.75</v>
      </c>
      <c r="R2080" t="n">
        <v>29.2</v>
      </c>
      <c r="S2080" t="n">
        <v>25.4</v>
      </c>
      <c r="T2080" t="n">
        <v>1073.92</v>
      </c>
      <c r="U2080" t="n">
        <v>0.87</v>
      </c>
      <c r="V2080" t="n">
        <v>0.89</v>
      </c>
      <c r="W2080" t="n">
        <v>2.95</v>
      </c>
      <c r="X2080" t="n">
        <v>0.06</v>
      </c>
      <c r="Y2080" t="n">
        <v>1</v>
      </c>
      <c r="Z2080" t="n">
        <v>10</v>
      </c>
    </row>
    <row r="2081">
      <c r="A2081" t="n">
        <v>128</v>
      </c>
      <c r="B2081" t="n">
        <v>85</v>
      </c>
      <c r="C2081" t="inlineStr">
        <is>
          <t xml:space="preserve">CONCLUIDO	</t>
        </is>
      </c>
      <c r="D2081" t="n">
        <v>7.7215</v>
      </c>
      <c r="E2081" t="n">
        <v>12.95</v>
      </c>
      <c r="F2081" t="n">
        <v>10.44</v>
      </c>
      <c r="G2081" t="n">
        <v>156.64</v>
      </c>
      <c r="H2081" t="n">
        <v>2.7</v>
      </c>
      <c r="I2081" t="n">
        <v>4</v>
      </c>
      <c r="J2081" t="n">
        <v>217.07</v>
      </c>
      <c r="K2081" t="n">
        <v>51.39</v>
      </c>
      <c r="L2081" t="n">
        <v>33</v>
      </c>
      <c r="M2081" t="n">
        <v>2</v>
      </c>
      <c r="N2081" t="n">
        <v>47.68</v>
      </c>
      <c r="O2081" t="n">
        <v>27005.77</v>
      </c>
      <c r="P2081" t="n">
        <v>118.47</v>
      </c>
      <c r="Q2081" t="n">
        <v>197.75</v>
      </c>
      <c r="R2081" t="n">
        <v>29.07</v>
      </c>
      <c r="S2081" t="n">
        <v>25.4</v>
      </c>
      <c r="T2081" t="n">
        <v>1010.96</v>
      </c>
      <c r="U2081" t="n">
        <v>0.87</v>
      </c>
      <c r="V2081" t="n">
        <v>0.89</v>
      </c>
      <c r="W2081" t="n">
        <v>2.94</v>
      </c>
      <c r="X2081" t="n">
        <v>0.05</v>
      </c>
      <c r="Y2081" t="n">
        <v>1</v>
      </c>
      <c r="Z2081" t="n">
        <v>10</v>
      </c>
    </row>
    <row r="2082">
      <c r="A2082" t="n">
        <v>129</v>
      </c>
      <c r="B2082" t="n">
        <v>85</v>
      </c>
      <c r="C2082" t="inlineStr">
        <is>
          <t xml:space="preserve">CONCLUIDO	</t>
        </is>
      </c>
      <c r="D2082" t="n">
        <v>7.7217</v>
      </c>
      <c r="E2082" t="n">
        <v>12.95</v>
      </c>
      <c r="F2082" t="n">
        <v>10.44</v>
      </c>
      <c r="G2082" t="n">
        <v>156.64</v>
      </c>
      <c r="H2082" t="n">
        <v>2.72</v>
      </c>
      <c r="I2082" t="n">
        <v>4</v>
      </c>
      <c r="J2082" t="n">
        <v>217.48</v>
      </c>
      <c r="K2082" t="n">
        <v>51.39</v>
      </c>
      <c r="L2082" t="n">
        <v>33.25</v>
      </c>
      <c r="M2082" t="n">
        <v>2</v>
      </c>
      <c r="N2082" t="n">
        <v>47.83</v>
      </c>
      <c r="O2082" t="n">
        <v>27056.3</v>
      </c>
      <c r="P2082" t="n">
        <v>118.19</v>
      </c>
      <c r="Q2082" t="n">
        <v>197.75</v>
      </c>
      <c r="R2082" t="n">
        <v>29</v>
      </c>
      <c r="S2082" t="n">
        <v>25.4</v>
      </c>
      <c r="T2082" t="n">
        <v>976.4</v>
      </c>
      <c r="U2082" t="n">
        <v>0.88</v>
      </c>
      <c r="V2082" t="n">
        <v>0.89</v>
      </c>
      <c r="W2082" t="n">
        <v>2.94</v>
      </c>
      <c r="X2082" t="n">
        <v>0.05</v>
      </c>
      <c r="Y2082" t="n">
        <v>1</v>
      </c>
      <c r="Z2082" t="n">
        <v>10</v>
      </c>
    </row>
    <row r="2083">
      <c r="A2083" t="n">
        <v>130</v>
      </c>
      <c r="B2083" t="n">
        <v>85</v>
      </c>
      <c r="C2083" t="inlineStr">
        <is>
          <t xml:space="preserve">CONCLUIDO	</t>
        </is>
      </c>
      <c r="D2083" t="n">
        <v>7.7222</v>
      </c>
      <c r="E2083" t="n">
        <v>12.95</v>
      </c>
      <c r="F2083" t="n">
        <v>10.44</v>
      </c>
      <c r="G2083" t="n">
        <v>156.62</v>
      </c>
      <c r="H2083" t="n">
        <v>2.73</v>
      </c>
      <c r="I2083" t="n">
        <v>4</v>
      </c>
      <c r="J2083" t="n">
        <v>217.89</v>
      </c>
      <c r="K2083" t="n">
        <v>51.39</v>
      </c>
      <c r="L2083" t="n">
        <v>33.5</v>
      </c>
      <c r="M2083" t="n">
        <v>2</v>
      </c>
      <c r="N2083" t="n">
        <v>47.99</v>
      </c>
      <c r="O2083" t="n">
        <v>27106.88</v>
      </c>
      <c r="P2083" t="n">
        <v>118.06</v>
      </c>
      <c r="Q2083" t="n">
        <v>197.75</v>
      </c>
      <c r="R2083" t="n">
        <v>28.97</v>
      </c>
      <c r="S2083" t="n">
        <v>25.4</v>
      </c>
      <c r="T2083" t="n">
        <v>961.66</v>
      </c>
      <c r="U2083" t="n">
        <v>0.88</v>
      </c>
      <c r="V2083" t="n">
        <v>0.89</v>
      </c>
      <c r="W2083" t="n">
        <v>2.95</v>
      </c>
      <c r="X2083" t="n">
        <v>0.05</v>
      </c>
      <c r="Y2083" t="n">
        <v>1</v>
      </c>
      <c r="Z2083" t="n">
        <v>10</v>
      </c>
    </row>
    <row r="2084">
      <c r="A2084" t="n">
        <v>131</v>
      </c>
      <c r="B2084" t="n">
        <v>85</v>
      </c>
      <c r="C2084" t="inlineStr">
        <is>
          <t xml:space="preserve">CONCLUIDO	</t>
        </is>
      </c>
      <c r="D2084" t="n">
        <v>7.7205</v>
      </c>
      <c r="E2084" t="n">
        <v>12.95</v>
      </c>
      <c r="F2084" t="n">
        <v>10.44</v>
      </c>
      <c r="G2084" t="n">
        <v>156.67</v>
      </c>
      <c r="H2084" t="n">
        <v>2.75</v>
      </c>
      <c r="I2084" t="n">
        <v>4</v>
      </c>
      <c r="J2084" t="n">
        <v>218.3</v>
      </c>
      <c r="K2084" t="n">
        <v>51.39</v>
      </c>
      <c r="L2084" t="n">
        <v>33.75</v>
      </c>
      <c r="M2084" t="n">
        <v>2</v>
      </c>
      <c r="N2084" t="n">
        <v>48.16</v>
      </c>
      <c r="O2084" t="n">
        <v>27157.52</v>
      </c>
      <c r="P2084" t="n">
        <v>118.12</v>
      </c>
      <c r="Q2084" t="n">
        <v>197.76</v>
      </c>
      <c r="R2084" t="n">
        <v>29.08</v>
      </c>
      <c r="S2084" t="n">
        <v>25.4</v>
      </c>
      <c r="T2084" t="n">
        <v>1013.9</v>
      </c>
      <c r="U2084" t="n">
        <v>0.87</v>
      </c>
      <c r="V2084" t="n">
        <v>0.89</v>
      </c>
      <c r="W2084" t="n">
        <v>2.94</v>
      </c>
      <c r="X2084" t="n">
        <v>0.05</v>
      </c>
      <c r="Y2084" t="n">
        <v>1</v>
      </c>
      <c r="Z2084" t="n">
        <v>10</v>
      </c>
    </row>
    <row r="2085">
      <c r="A2085" t="n">
        <v>132</v>
      </c>
      <c r="B2085" t="n">
        <v>85</v>
      </c>
      <c r="C2085" t="inlineStr">
        <is>
          <t xml:space="preserve">CONCLUIDO	</t>
        </is>
      </c>
      <c r="D2085" t="n">
        <v>7.7202</v>
      </c>
      <c r="E2085" t="n">
        <v>12.95</v>
      </c>
      <c r="F2085" t="n">
        <v>10.45</v>
      </c>
      <c r="G2085" t="n">
        <v>156.68</v>
      </c>
      <c r="H2085" t="n">
        <v>2.76</v>
      </c>
      <c r="I2085" t="n">
        <v>4</v>
      </c>
      <c r="J2085" t="n">
        <v>218.71</v>
      </c>
      <c r="K2085" t="n">
        <v>51.39</v>
      </c>
      <c r="L2085" t="n">
        <v>34</v>
      </c>
      <c r="M2085" t="n">
        <v>1</v>
      </c>
      <c r="N2085" t="n">
        <v>48.32</v>
      </c>
      <c r="O2085" t="n">
        <v>27208.22</v>
      </c>
      <c r="P2085" t="n">
        <v>118.08</v>
      </c>
      <c r="Q2085" t="n">
        <v>197.76</v>
      </c>
      <c r="R2085" t="n">
        <v>29.03</v>
      </c>
      <c r="S2085" t="n">
        <v>25.4</v>
      </c>
      <c r="T2085" t="n">
        <v>989.26</v>
      </c>
      <c r="U2085" t="n">
        <v>0.87</v>
      </c>
      <c r="V2085" t="n">
        <v>0.89</v>
      </c>
      <c r="W2085" t="n">
        <v>2.95</v>
      </c>
      <c r="X2085" t="n">
        <v>0.06</v>
      </c>
      <c r="Y2085" t="n">
        <v>1</v>
      </c>
      <c r="Z2085" t="n">
        <v>10</v>
      </c>
    </row>
    <row r="2086">
      <c r="A2086" t="n">
        <v>133</v>
      </c>
      <c r="B2086" t="n">
        <v>85</v>
      </c>
      <c r="C2086" t="inlineStr">
        <is>
          <t xml:space="preserve">CONCLUIDO	</t>
        </is>
      </c>
      <c r="D2086" t="n">
        <v>7.7195</v>
      </c>
      <c r="E2086" t="n">
        <v>12.95</v>
      </c>
      <c r="F2086" t="n">
        <v>10.45</v>
      </c>
      <c r="G2086" t="n">
        <v>156.69</v>
      </c>
      <c r="H2086" t="n">
        <v>2.78</v>
      </c>
      <c r="I2086" t="n">
        <v>4</v>
      </c>
      <c r="J2086" t="n">
        <v>219.12</v>
      </c>
      <c r="K2086" t="n">
        <v>51.39</v>
      </c>
      <c r="L2086" t="n">
        <v>34.25</v>
      </c>
      <c r="M2086" t="n">
        <v>1</v>
      </c>
      <c r="N2086" t="n">
        <v>48.48</v>
      </c>
      <c r="O2086" t="n">
        <v>27258.97</v>
      </c>
      <c r="P2086" t="n">
        <v>118.13</v>
      </c>
      <c r="Q2086" t="n">
        <v>197.76</v>
      </c>
      <c r="R2086" t="n">
        <v>29.06</v>
      </c>
      <c r="S2086" t="n">
        <v>25.4</v>
      </c>
      <c r="T2086" t="n">
        <v>1003.78</v>
      </c>
      <c r="U2086" t="n">
        <v>0.87</v>
      </c>
      <c r="V2086" t="n">
        <v>0.89</v>
      </c>
      <c r="W2086" t="n">
        <v>2.95</v>
      </c>
      <c r="X2086" t="n">
        <v>0.06</v>
      </c>
      <c r="Y2086" t="n">
        <v>1</v>
      </c>
      <c r="Z2086" t="n">
        <v>10</v>
      </c>
    </row>
    <row r="2087">
      <c r="A2087" t="n">
        <v>134</v>
      </c>
      <c r="B2087" t="n">
        <v>85</v>
      </c>
      <c r="C2087" t="inlineStr">
        <is>
          <t xml:space="preserve">CONCLUIDO	</t>
        </is>
      </c>
      <c r="D2087" t="n">
        <v>7.7202</v>
      </c>
      <c r="E2087" t="n">
        <v>12.95</v>
      </c>
      <c r="F2087" t="n">
        <v>10.45</v>
      </c>
      <c r="G2087" t="n">
        <v>156.68</v>
      </c>
      <c r="H2087" t="n">
        <v>2.79</v>
      </c>
      <c r="I2087" t="n">
        <v>4</v>
      </c>
      <c r="J2087" t="n">
        <v>219.53</v>
      </c>
      <c r="K2087" t="n">
        <v>51.39</v>
      </c>
      <c r="L2087" t="n">
        <v>34.5</v>
      </c>
      <c r="M2087" t="n">
        <v>0</v>
      </c>
      <c r="N2087" t="n">
        <v>48.64</v>
      </c>
      <c r="O2087" t="n">
        <v>27309.77</v>
      </c>
      <c r="P2087" t="n">
        <v>118.18</v>
      </c>
      <c r="Q2087" t="n">
        <v>197.76</v>
      </c>
      <c r="R2087" t="n">
        <v>29</v>
      </c>
      <c r="S2087" t="n">
        <v>25.4</v>
      </c>
      <c r="T2087" t="n">
        <v>974.66</v>
      </c>
      <c r="U2087" t="n">
        <v>0.88</v>
      </c>
      <c r="V2087" t="n">
        <v>0.89</v>
      </c>
      <c r="W2087" t="n">
        <v>2.95</v>
      </c>
      <c r="X2087" t="n">
        <v>0.06</v>
      </c>
      <c r="Y2087" t="n">
        <v>1</v>
      </c>
      <c r="Z2087" t="n">
        <v>10</v>
      </c>
    </row>
    <row r="2088">
      <c r="A2088" t="n">
        <v>0</v>
      </c>
      <c r="B2088" t="n">
        <v>20</v>
      </c>
      <c r="C2088" t="inlineStr">
        <is>
          <t xml:space="preserve">CONCLUIDO	</t>
        </is>
      </c>
      <c r="D2088" t="n">
        <v>7.3294</v>
      </c>
      <c r="E2088" t="n">
        <v>13.64</v>
      </c>
      <c r="F2088" t="n">
        <v>11.32</v>
      </c>
      <c r="G2088" t="n">
        <v>14.45</v>
      </c>
      <c r="H2088" t="n">
        <v>0.34</v>
      </c>
      <c r="I2088" t="n">
        <v>47</v>
      </c>
      <c r="J2088" t="n">
        <v>51.33</v>
      </c>
      <c r="K2088" t="n">
        <v>24.83</v>
      </c>
      <c r="L2088" t="n">
        <v>1</v>
      </c>
      <c r="M2088" t="n">
        <v>45</v>
      </c>
      <c r="N2088" t="n">
        <v>5.51</v>
      </c>
      <c r="O2088" t="n">
        <v>6564.78</v>
      </c>
      <c r="P2088" t="n">
        <v>63.27</v>
      </c>
      <c r="Q2088" t="n">
        <v>197.85</v>
      </c>
      <c r="R2088" t="n">
        <v>56.3</v>
      </c>
      <c r="S2088" t="n">
        <v>25.4</v>
      </c>
      <c r="T2088" t="n">
        <v>14409.21</v>
      </c>
      <c r="U2088" t="n">
        <v>0.45</v>
      </c>
      <c r="V2088" t="n">
        <v>0.82</v>
      </c>
      <c r="W2088" t="n">
        <v>3.01</v>
      </c>
      <c r="X2088" t="n">
        <v>0.93</v>
      </c>
      <c r="Y2088" t="n">
        <v>1</v>
      </c>
      <c r="Z2088" t="n">
        <v>10</v>
      </c>
    </row>
    <row r="2089">
      <c r="A2089" t="n">
        <v>1</v>
      </c>
      <c r="B2089" t="n">
        <v>20</v>
      </c>
      <c r="C2089" t="inlineStr">
        <is>
          <t xml:space="preserve">CONCLUIDO	</t>
        </is>
      </c>
      <c r="D2089" t="n">
        <v>7.5058</v>
      </c>
      <c r="E2089" t="n">
        <v>13.32</v>
      </c>
      <c r="F2089" t="n">
        <v>11.12</v>
      </c>
      <c r="G2089" t="n">
        <v>18.04</v>
      </c>
      <c r="H2089" t="n">
        <v>0.42</v>
      </c>
      <c r="I2089" t="n">
        <v>37</v>
      </c>
      <c r="J2089" t="n">
        <v>51.62</v>
      </c>
      <c r="K2089" t="n">
        <v>24.83</v>
      </c>
      <c r="L2089" t="n">
        <v>1.25</v>
      </c>
      <c r="M2089" t="n">
        <v>35</v>
      </c>
      <c r="N2089" t="n">
        <v>5.54</v>
      </c>
      <c r="O2089" t="n">
        <v>6599.8</v>
      </c>
      <c r="P2089" t="n">
        <v>61.56</v>
      </c>
      <c r="Q2089" t="n">
        <v>197.84</v>
      </c>
      <c r="R2089" t="n">
        <v>50</v>
      </c>
      <c r="S2089" t="n">
        <v>25.4</v>
      </c>
      <c r="T2089" t="n">
        <v>11313.55</v>
      </c>
      <c r="U2089" t="n">
        <v>0.51</v>
      </c>
      <c r="V2089" t="n">
        <v>0.84</v>
      </c>
      <c r="W2089" t="n">
        <v>3</v>
      </c>
      <c r="X2089" t="n">
        <v>0.73</v>
      </c>
      <c r="Y2089" t="n">
        <v>1</v>
      </c>
      <c r="Z2089" t="n">
        <v>10</v>
      </c>
    </row>
    <row r="2090">
      <c r="A2090" t="n">
        <v>2</v>
      </c>
      <c r="B2090" t="n">
        <v>20</v>
      </c>
      <c r="C2090" t="inlineStr">
        <is>
          <t xml:space="preserve">CONCLUIDO	</t>
        </is>
      </c>
      <c r="D2090" t="n">
        <v>7.6456</v>
      </c>
      <c r="E2090" t="n">
        <v>13.08</v>
      </c>
      <c r="F2090" t="n">
        <v>10.96</v>
      </c>
      <c r="G2090" t="n">
        <v>21.93</v>
      </c>
      <c r="H2090" t="n">
        <v>0.5</v>
      </c>
      <c r="I2090" t="n">
        <v>30</v>
      </c>
      <c r="J2090" t="n">
        <v>51.9</v>
      </c>
      <c r="K2090" t="n">
        <v>24.83</v>
      </c>
      <c r="L2090" t="n">
        <v>1.5</v>
      </c>
      <c r="M2090" t="n">
        <v>28</v>
      </c>
      <c r="N2090" t="n">
        <v>5.57</v>
      </c>
      <c r="O2090" t="n">
        <v>6634.84</v>
      </c>
      <c r="P2090" t="n">
        <v>59.92</v>
      </c>
      <c r="Q2090" t="n">
        <v>197.78</v>
      </c>
      <c r="R2090" t="n">
        <v>45.36</v>
      </c>
      <c r="S2090" t="n">
        <v>25.4</v>
      </c>
      <c r="T2090" t="n">
        <v>9023.93</v>
      </c>
      <c r="U2090" t="n">
        <v>0.5600000000000001</v>
      </c>
      <c r="V2090" t="n">
        <v>0.85</v>
      </c>
      <c r="W2090" t="n">
        <v>2.98</v>
      </c>
      <c r="X2090" t="n">
        <v>0.57</v>
      </c>
      <c r="Y2090" t="n">
        <v>1</v>
      </c>
      <c r="Z2090" t="n">
        <v>10</v>
      </c>
    </row>
    <row r="2091">
      <c r="A2091" t="n">
        <v>3</v>
      </c>
      <c r="B2091" t="n">
        <v>20</v>
      </c>
      <c r="C2091" t="inlineStr">
        <is>
          <t xml:space="preserve">CONCLUIDO	</t>
        </is>
      </c>
      <c r="D2091" t="n">
        <v>7.7348</v>
      </c>
      <c r="E2091" t="n">
        <v>12.93</v>
      </c>
      <c r="F2091" t="n">
        <v>10.88</v>
      </c>
      <c r="G2091" t="n">
        <v>26.1</v>
      </c>
      <c r="H2091" t="n">
        <v>0.58</v>
      </c>
      <c r="I2091" t="n">
        <v>25</v>
      </c>
      <c r="J2091" t="n">
        <v>52.19</v>
      </c>
      <c r="K2091" t="n">
        <v>24.83</v>
      </c>
      <c r="L2091" t="n">
        <v>1.75</v>
      </c>
      <c r="M2091" t="n">
        <v>23</v>
      </c>
      <c r="N2091" t="n">
        <v>5.61</v>
      </c>
      <c r="O2091" t="n">
        <v>6670.02</v>
      </c>
      <c r="P2091" t="n">
        <v>58.63</v>
      </c>
      <c r="Q2091" t="n">
        <v>197.86</v>
      </c>
      <c r="R2091" t="n">
        <v>42.21</v>
      </c>
      <c r="S2091" t="n">
        <v>25.4</v>
      </c>
      <c r="T2091" t="n">
        <v>7474.19</v>
      </c>
      <c r="U2091" t="n">
        <v>0.6</v>
      </c>
      <c r="V2091" t="n">
        <v>0.86</v>
      </c>
      <c r="W2091" t="n">
        <v>2.98</v>
      </c>
      <c r="X2091" t="n">
        <v>0.48</v>
      </c>
      <c r="Y2091" t="n">
        <v>1</v>
      </c>
      <c r="Z2091" t="n">
        <v>10</v>
      </c>
    </row>
    <row r="2092">
      <c r="A2092" t="n">
        <v>4</v>
      </c>
      <c r="B2092" t="n">
        <v>20</v>
      </c>
      <c r="C2092" t="inlineStr">
        <is>
          <t xml:space="preserve">CONCLUIDO	</t>
        </is>
      </c>
      <c r="D2092" t="n">
        <v>7.8003</v>
      </c>
      <c r="E2092" t="n">
        <v>12.82</v>
      </c>
      <c r="F2092" t="n">
        <v>10.8</v>
      </c>
      <c r="G2092" t="n">
        <v>29.46</v>
      </c>
      <c r="H2092" t="n">
        <v>0.66</v>
      </c>
      <c r="I2092" t="n">
        <v>22</v>
      </c>
      <c r="J2092" t="n">
        <v>52.47</v>
      </c>
      <c r="K2092" t="n">
        <v>24.83</v>
      </c>
      <c r="L2092" t="n">
        <v>2</v>
      </c>
      <c r="M2092" t="n">
        <v>20</v>
      </c>
      <c r="N2092" t="n">
        <v>5.64</v>
      </c>
      <c r="O2092" t="n">
        <v>6705.1</v>
      </c>
      <c r="P2092" t="n">
        <v>57.63</v>
      </c>
      <c r="Q2092" t="n">
        <v>197.78</v>
      </c>
      <c r="R2092" t="n">
        <v>40.18</v>
      </c>
      <c r="S2092" t="n">
        <v>25.4</v>
      </c>
      <c r="T2092" t="n">
        <v>6476.03</v>
      </c>
      <c r="U2092" t="n">
        <v>0.63</v>
      </c>
      <c r="V2092" t="n">
        <v>0.86</v>
      </c>
      <c r="W2092" t="n">
        <v>2.97</v>
      </c>
      <c r="X2092" t="n">
        <v>0.41</v>
      </c>
      <c r="Y2092" t="n">
        <v>1</v>
      </c>
      <c r="Z2092" t="n">
        <v>10</v>
      </c>
    </row>
    <row r="2093">
      <c r="A2093" t="n">
        <v>5</v>
      </c>
      <c r="B2093" t="n">
        <v>20</v>
      </c>
      <c r="C2093" t="inlineStr">
        <is>
          <t xml:space="preserve">CONCLUIDO	</t>
        </is>
      </c>
      <c r="D2093" t="n">
        <v>7.8589</v>
      </c>
      <c r="E2093" t="n">
        <v>12.72</v>
      </c>
      <c r="F2093" t="n">
        <v>10.74</v>
      </c>
      <c r="G2093" t="n">
        <v>33.93</v>
      </c>
      <c r="H2093" t="n">
        <v>0.74</v>
      </c>
      <c r="I2093" t="n">
        <v>19</v>
      </c>
      <c r="J2093" t="n">
        <v>52.75</v>
      </c>
      <c r="K2093" t="n">
        <v>24.83</v>
      </c>
      <c r="L2093" t="n">
        <v>2.25</v>
      </c>
      <c r="M2093" t="n">
        <v>17</v>
      </c>
      <c r="N2093" t="n">
        <v>5.68</v>
      </c>
      <c r="O2093" t="n">
        <v>6740.19</v>
      </c>
      <c r="P2093" t="n">
        <v>56.5</v>
      </c>
      <c r="Q2093" t="n">
        <v>197.77</v>
      </c>
      <c r="R2093" t="n">
        <v>38.43</v>
      </c>
      <c r="S2093" t="n">
        <v>25.4</v>
      </c>
      <c r="T2093" t="n">
        <v>5613.94</v>
      </c>
      <c r="U2093" t="n">
        <v>0.66</v>
      </c>
      <c r="V2093" t="n">
        <v>0.87</v>
      </c>
      <c r="W2093" t="n">
        <v>2.97</v>
      </c>
      <c r="X2093" t="n">
        <v>0.35</v>
      </c>
      <c r="Y2093" t="n">
        <v>1</v>
      </c>
      <c r="Z2093" t="n">
        <v>10</v>
      </c>
    </row>
    <row r="2094">
      <c r="A2094" t="n">
        <v>6</v>
      </c>
      <c r="B2094" t="n">
        <v>20</v>
      </c>
      <c r="C2094" t="inlineStr">
        <is>
          <t xml:space="preserve">CONCLUIDO	</t>
        </is>
      </c>
      <c r="D2094" t="n">
        <v>7.8934</v>
      </c>
      <c r="E2094" t="n">
        <v>12.67</v>
      </c>
      <c r="F2094" t="n">
        <v>10.71</v>
      </c>
      <c r="G2094" t="n">
        <v>37.81</v>
      </c>
      <c r="H2094" t="n">
        <v>0.82</v>
      </c>
      <c r="I2094" t="n">
        <v>17</v>
      </c>
      <c r="J2094" t="n">
        <v>53.04</v>
      </c>
      <c r="K2094" t="n">
        <v>24.83</v>
      </c>
      <c r="L2094" t="n">
        <v>2.5</v>
      </c>
      <c r="M2094" t="n">
        <v>15</v>
      </c>
      <c r="N2094" t="n">
        <v>5.71</v>
      </c>
      <c r="O2094" t="n">
        <v>6775.31</v>
      </c>
      <c r="P2094" t="n">
        <v>55.43</v>
      </c>
      <c r="Q2094" t="n">
        <v>197.84</v>
      </c>
      <c r="R2094" t="n">
        <v>37.22</v>
      </c>
      <c r="S2094" t="n">
        <v>25.4</v>
      </c>
      <c r="T2094" t="n">
        <v>5020.12</v>
      </c>
      <c r="U2094" t="n">
        <v>0.68</v>
      </c>
      <c r="V2094" t="n">
        <v>0.87</v>
      </c>
      <c r="W2094" t="n">
        <v>2.97</v>
      </c>
      <c r="X2094" t="n">
        <v>0.32</v>
      </c>
      <c r="Y2094" t="n">
        <v>1</v>
      </c>
      <c r="Z2094" t="n">
        <v>10</v>
      </c>
    </row>
    <row r="2095">
      <c r="A2095" t="n">
        <v>7</v>
      </c>
      <c r="B2095" t="n">
        <v>20</v>
      </c>
      <c r="C2095" t="inlineStr">
        <is>
          <t xml:space="preserve">CONCLUIDO	</t>
        </is>
      </c>
      <c r="D2095" t="n">
        <v>7.914</v>
      </c>
      <c r="E2095" t="n">
        <v>12.64</v>
      </c>
      <c r="F2095" t="n">
        <v>10.69</v>
      </c>
      <c r="G2095" t="n">
        <v>40.1</v>
      </c>
      <c r="H2095" t="n">
        <v>0.89</v>
      </c>
      <c r="I2095" t="n">
        <v>16</v>
      </c>
      <c r="J2095" t="n">
        <v>53.32</v>
      </c>
      <c r="K2095" t="n">
        <v>24.83</v>
      </c>
      <c r="L2095" t="n">
        <v>2.75</v>
      </c>
      <c r="M2095" t="n">
        <v>14</v>
      </c>
      <c r="N2095" t="n">
        <v>5.75</v>
      </c>
      <c r="O2095" t="n">
        <v>6810.44</v>
      </c>
      <c r="P2095" t="n">
        <v>54.99</v>
      </c>
      <c r="Q2095" t="n">
        <v>197.76</v>
      </c>
      <c r="R2095" t="n">
        <v>36.88</v>
      </c>
      <c r="S2095" t="n">
        <v>25.4</v>
      </c>
      <c r="T2095" t="n">
        <v>4854.88</v>
      </c>
      <c r="U2095" t="n">
        <v>0.6899999999999999</v>
      </c>
      <c r="V2095" t="n">
        <v>0.87</v>
      </c>
      <c r="W2095" t="n">
        <v>2.96</v>
      </c>
      <c r="X2095" t="n">
        <v>0.3</v>
      </c>
      <c r="Y2095" t="n">
        <v>1</v>
      </c>
      <c r="Z2095" t="n">
        <v>10</v>
      </c>
    </row>
    <row r="2096">
      <c r="A2096" t="n">
        <v>8</v>
      </c>
      <c r="B2096" t="n">
        <v>20</v>
      </c>
      <c r="C2096" t="inlineStr">
        <is>
          <t xml:space="preserve">CONCLUIDO	</t>
        </is>
      </c>
      <c r="D2096" t="n">
        <v>7.9604</v>
      </c>
      <c r="E2096" t="n">
        <v>12.56</v>
      </c>
      <c r="F2096" t="n">
        <v>10.64</v>
      </c>
      <c r="G2096" t="n">
        <v>45.61</v>
      </c>
      <c r="H2096" t="n">
        <v>0.97</v>
      </c>
      <c r="I2096" t="n">
        <v>14</v>
      </c>
      <c r="J2096" t="n">
        <v>53.61</v>
      </c>
      <c r="K2096" t="n">
        <v>24.83</v>
      </c>
      <c r="L2096" t="n">
        <v>3</v>
      </c>
      <c r="M2096" t="n">
        <v>12</v>
      </c>
      <c r="N2096" t="n">
        <v>5.78</v>
      </c>
      <c r="O2096" t="n">
        <v>6845.59</v>
      </c>
      <c r="P2096" t="n">
        <v>53.83</v>
      </c>
      <c r="Q2096" t="n">
        <v>197.79</v>
      </c>
      <c r="R2096" t="n">
        <v>35.23</v>
      </c>
      <c r="S2096" t="n">
        <v>25.4</v>
      </c>
      <c r="T2096" t="n">
        <v>4041.11</v>
      </c>
      <c r="U2096" t="n">
        <v>0.72</v>
      </c>
      <c r="V2096" t="n">
        <v>0.87</v>
      </c>
      <c r="W2096" t="n">
        <v>2.96</v>
      </c>
      <c r="X2096" t="n">
        <v>0.25</v>
      </c>
      <c r="Y2096" t="n">
        <v>1</v>
      </c>
      <c r="Z2096" t="n">
        <v>10</v>
      </c>
    </row>
    <row r="2097">
      <c r="A2097" t="n">
        <v>9</v>
      </c>
      <c r="B2097" t="n">
        <v>20</v>
      </c>
      <c r="C2097" t="inlineStr">
        <is>
          <t xml:space="preserve">CONCLUIDO	</t>
        </is>
      </c>
      <c r="D2097" t="n">
        <v>7.9665</v>
      </c>
      <c r="E2097" t="n">
        <v>12.55</v>
      </c>
      <c r="F2097" t="n">
        <v>10.65</v>
      </c>
      <c r="G2097" t="n">
        <v>49.13</v>
      </c>
      <c r="H2097" t="n">
        <v>1.04</v>
      </c>
      <c r="I2097" t="n">
        <v>13</v>
      </c>
      <c r="J2097" t="n">
        <v>53.89</v>
      </c>
      <c r="K2097" t="n">
        <v>24.83</v>
      </c>
      <c r="L2097" t="n">
        <v>3.25</v>
      </c>
      <c r="M2097" t="n">
        <v>11</v>
      </c>
      <c r="N2097" t="n">
        <v>5.82</v>
      </c>
      <c r="O2097" t="n">
        <v>6880.77</v>
      </c>
      <c r="P2097" t="n">
        <v>53.38</v>
      </c>
      <c r="Q2097" t="n">
        <v>197.78</v>
      </c>
      <c r="R2097" t="n">
        <v>35.41</v>
      </c>
      <c r="S2097" t="n">
        <v>25.4</v>
      </c>
      <c r="T2097" t="n">
        <v>4136.46</v>
      </c>
      <c r="U2097" t="n">
        <v>0.72</v>
      </c>
      <c r="V2097" t="n">
        <v>0.87</v>
      </c>
      <c r="W2097" t="n">
        <v>2.96</v>
      </c>
      <c r="X2097" t="n">
        <v>0.26</v>
      </c>
      <c r="Y2097" t="n">
        <v>1</v>
      </c>
      <c r="Z2097" t="n">
        <v>10</v>
      </c>
    </row>
    <row r="2098">
      <c r="A2098" t="n">
        <v>10</v>
      </c>
      <c r="B2098" t="n">
        <v>20</v>
      </c>
      <c r="C2098" t="inlineStr">
        <is>
          <t xml:space="preserve">CONCLUIDO	</t>
        </is>
      </c>
      <c r="D2098" t="n">
        <v>7.9952</v>
      </c>
      <c r="E2098" t="n">
        <v>12.51</v>
      </c>
      <c r="F2098" t="n">
        <v>10.61</v>
      </c>
      <c r="G2098" t="n">
        <v>53.07</v>
      </c>
      <c r="H2098" t="n">
        <v>1.12</v>
      </c>
      <c r="I2098" t="n">
        <v>12</v>
      </c>
      <c r="J2098" t="n">
        <v>54.18</v>
      </c>
      <c r="K2098" t="n">
        <v>24.83</v>
      </c>
      <c r="L2098" t="n">
        <v>3.5</v>
      </c>
      <c r="M2098" t="n">
        <v>9</v>
      </c>
      <c r="N2098" t="n">
        <v>5.85</v>
      </c>
      <c r="O2098" t="n">
        <v>6915.96</v>
      </c>
      <c r="P2098" t="n">
        <v>52.09</v>
      </c>
      <c r="Q2098" t="n">
        <v>197.75</v>
      </c>
      <c r="R2098" t="n">
        <v>34.32</v>
      </c>
      <c r="S2098" t="n">
        <v>25.4</v>
      </c>
      <c r="T2098" t="n">
        <v>3594.53</v>
      </c>
      <c r="U2098" t="n">
        <v>0.74</v>
      </c>
      <c r="V2098" t="n">
        <v>0.88</v>
      </c>
      <c r="W2098" t="n">
        <v>2.96</v>
      </c>
      <c r="X2098" t="n">
        <v>0.22</v>
      </c>
      <c r="Y2098" t="n">
        <v>1</v>
      </c>
      <c r="Z2098" t="n">
        <v>10</v>
      </c>
    </row>
    <row r="2099">
      <c r="A2099" t="n">
        <v>11</v>
      </c>
      <c r="B2099" t="n">
        <v>20</v>
      </c>
      <c r="C2099" t="inlineStr">
        <is>
          <t xml:space="preserve">CONCLUIDO	</t>
        </is>
      </c>
      <c r="D2099" t="n">
        <v>7.9915</v>
      </c>
      <c r="E2099" t="n">
        <v>12.51</v>
      </c>
      <c r="F2099" t="n">
        <v>10.62</v>
      </c>
      <c r="G2099" t="n">
        <v>53.09</v>
      </c>
      <c r="H2099" t="n">
        <v>1.19</v>
      </c>
      <c r="I2099" t="n">
        <v>12</v>
      </c>
      <c r="J2099" t="n">
        <v>54.46</v>
      </c>
      <c r="K2099" t="n">
        <v>24.83</v>
      </c>
      <c r="L2099" t="n">
        <v>3.75</v>
      </c>
      <c r="M2099" t="n">
        <v>3</v>
      </c>
      <c r="N2099" t="n">
        <v>5.89</v>
      </c>
      <c r="O2099" t="n">
        <v>6951.16</v>
      </c>
      <c r="P2099" t="n">
        <v>51.48</v>
      </c>
      <c r="Q2099" t="n">
        <v>197.91</v>
      </c>
      <c r="R2099" t="n">
        <v>33.99</v>
      </c>
      <c r="S2099" t="n">
        <v>25.4</v>
      </c>
      <c r="T2099" t="n">
        <v>3433.19</v>
      </c>
      <c r="U2099" t="n">
        <v>0.75</v>
      </c>
      <c r="V2099" t="n">
        <v>0.88</v>
      </c>
      <c r="W2099" t="n">
        <v>2.97</v>
      </c>
      <c r="X2099" t="n">
        <v>0.23</v>
      </c>
      <c r="Y2099" t="n">
        <v>1</v>
      </c>
      <c r="Z2099" t="n">
        <v>10</v>
      </c>
    </row>
    <row r="2100">
      <c r="A2100" t="n">
        <v>12</v>
      </c>
      <c r="B2100" t="n">
        <v>20</v>
      </c>
      <c r="C2100" t="inlineStr">
        <is>
          <t xml:space="preserve">CONCLUIDO	</t>
        </is>
      </c>
      <c r="D2100" t="n">
        <v>8.006399999999999</v>
      </c>
      <c r="E2100" t="n">
        <v>12.49</v>
      </c>
      <c r="F2100" t="n">
        <v>10.61</v>
      </c>
      <c r="G2100" t="n">
        <v>57.86</v>
      </c>
      <c r="H2100" t="n">
        <v>1.27</v>
      </c>
      <c r="I2100" t="n">
        <v>11</v>
      </c>
      <c r="J2100" t="n">
        <v>54.75</v>
      </c>
      <c r="K2100" t="n">
        <v>24.83</v>
      </c>
      <c r="L2100" t="n">
        <v>4</v>
      </c>
      <c r="M2100" t="n">
        <v>1</v>
      </c>
      <c r="N2100" t="n">
        <v>5.92</v>
      </c>
      <c r="O2100" t="n">
        <v>6986.39</v>
      </c>
      <c r="P2100" t="n">
        <v>51.27</v>
      </c>
      <c r="Q2100" t="n">
        <v>197.93</v>
      </c>
      <c r="R2100" t="n">
        <v>33.76</v>
      </c>
      <c r="S2100" t="n">
        <v>25.4</v>
      </c>
      <c r="T2100" t="n">
        <v>3322.51</v>
      </c>
      <c r="U2100" t="n">
        <v>0.75</v>
      </c>
      <c r="V2100" t="n">
        <v>0.88</v>
      </c>
      <c r="W2100" t="n">
        <v>2.97</v>
      </c>
      <c r="X2100" t="n">
        <v>0.22</v>
      </c>
      <c r="Y2100" t="n">
        <v>1</v>
      </c>
      <c r="Z2100" t="n">
        <v>10</v>
      </c>
    </row>
    <row r="2101">
      <c r="A2101" t="n">
        <v>13</v>
      </c>
      <c r="B2101" t="n">
        <v>20</v>
      </c>
      <c r="C2101" t="inlineStr">
        <is>
          <t xml:space="preserve">CONCLUIDO	</t>
        </is>
      </c>
      <c r="D2101" t="n">
        <v>8.005699999999999</v>
      </c>
      <c r="E2101" t="n">
        <v>12.49</v>
      </c>
      <c r="F2101" t="n">
        <v>10.61</v>
      </c>
      <c r="G2101" t="n">
        <v>57.87</v>
      </c>
      <c r="H2101" t="n">
        <v>1.34</v>
      </c>
      <c r="I2101" t="n">
        <v>11</v>
      </c>
      <c r="J2101" t="n">
        <v>55.04</v>
      </c>
      <c r="K2101" t="n">
        <v>24.83</v>
      </c>
      <c r="L2101" t="n">
        <v>4.25</v>
      </c>
      <c r="M2101" t="n">
        <v>0</v>
      </c>
      <c r="N2101" t="n">
        <v>5.96</v>
      </c>
      <c r="O2101" t="n">
        <v>7021.64</v>
      </c>
      <c r="P2101" t="n">
        <v>51.51</v>
      </c>
      <c r="Q2101" t="n">
        <v>197.93</v>
      </c>
      <c r="R2101" t="n">
        <v>33.76</v>
      </c>
      <c r="S2101" t="n">
        <v>25.4</v>
      </c>
      <c r="T2101" t="n">
        <v>3319.4</v>
      </c>
      <c r="U2101" t="n">
        <v>0.75</v>
      </c>
      <c r="V2101" t="n">
        <v>0.88</v>
      </c>
      <c r="W2101" t="n">
        <v>2.97</v>
      </c>
      <c r="X2101" t="n">
        <v>0.22</v>
      </c>
      <c r="Y2101" t="n">
        <v>1</v>
      </c>
      <c r="Z2101" t="n">
        <v>10</v>
      </c>
    </row>
    <row r="2102">
      <c r="A2102" t="n">
        <v>0</v>
      </c>
      <c r="B2102" t="n">
        <v>120</v>
      </c>
      <c r="C2102" t="inlineStr">
        <is>
          <t xml:space="preserve">CONCLUIDO	</t>
        </is>
      </c>
      <c r="D2102" t="n">
        <v>4.2959</v>
      </c>
      <c r="E2102" t="n">
        <v>23.28</v>
      </c>
      <c r="F2102" t="n">
        <v>13.55</v>
      </c>
      <c r="G2102" t="n">
        <v>5.28</v>
      </c>
      <c r="H2102" t="n">
        <v>0.08</v>
      </c>
      <c r="I2102" t="n">
        <v>154</v>
      </c>
      <c r="J2102" t="n">
        <v>232.68</v>
      </c>
      <c r="K2102" t="n">
        <v>57.72</v>
      </c>
      <c r="L2102" t="n">
        <v>1</v>
      </c>
      <c r="M2102" t="n">
        <v>152</v>
      </c>
      <c r="N2102" t="n">
        <v>53.95</v>
      </c>
      <c r="O2102" t="n">
        <v>28931.02</v>
      </c>
      <c r="P2102" t="n">
        <v>213.69</v>
      </c>
      <c r="Q2102" t="n">
        <v>198.03</v>
      </c>
      <c r="R2102" t="n">
        <v>125.77</v>
      </c>
      <c r="S2102" t="n">
        <v>25.4</v>
      </c>
      <c r="T2102" t="n">
        <v>48609.75</v>
      </c>
      <c r="U2102" t="n">
        <v>0.2</v>
      </c>
      <c r="V2102" t="n">
        <v>0.6899999999999999</v>
      </c>
      <c r="W2102" t="n">
        <v>3.19</v>
      </c>
      <c r="X2102" t="n">
        <v>3.15</v>
      </c>
      <c r="Y2102" t="n">
        <v>1</v>
      </c>
      <c r="Z2102" t="n">
        <v>10</v>
      </c>
    </row>
    <row r="2103">
      <c r="A2103" t="n">
        <v>1</v>
      </c>
      <c r="B2103" t="n">
        <v>120</v>
      </c>
      <c r="C2103" t="inlineStr">
        <is>
          <t xml:space="preserve">CONCLUIDO	</t>
        </is>
      </c>
      <c r="D2103" t="n">
        <v>4.8008</v>
      </c>
      <c r="E2103" t="n">
        <v>20.83</v>
      </c>
      <c r="F2103" t="n">
        <v>12.79</v>
      </c>
      <c r="G2103" t="n">
        <v>6.56</v>
      </c>
      <c r="H2103" t="n">
        <v>0.1</v>
      </c>
      <c r="I2103" t="n">
        <v>117</v>
      </c>
      <c r="J2103" t="n">
        <v>233.1</v>
      </c>
      <c r="K2103" t="n">
        <v>57.72</v>
      </c>
      <c r="L2103" t="n">
        <v>1.25</v>
      </c>
      <c r="M2103" t="n">
        <v>115</v>
      </c>
      <c r="N2103" t="n">
        <v>54.13</v>
      </c>
      <c r="O2103" t="n">
        <v>28983.75</v>
      </c>
      <c r="P2103" t="n">
        <v>201.65</v>
      </c>
      <c r="Q2103" t="n">
        <v>198.12</v>
      </c>
      <c r="R2103" t="n">
        <v>101.92</v>
      </c>
      <c r="S2103" t="n">
        <v>25.4</v>
      </c>
      <c r="T2103" t="n">
        <v>36868.57</v>
      </c>
      <c r="U2103" t="n">
        <v>0.25</v>
      </c>
      <c r="V2103" t="n">
        <v>0.73</v>
      </c>
      <c r="W2103" t="n">
        <v>3.13</v>
      </c>
      <c r="X2103" t="n">
        <v>2.39</v>
      </c>
      <c r="Y2103" t="n">
        <v>1</v>
      </c>
      <c r="Z2103" t="n">
        <v>10</v>
      </c>
    </row>
    <row r="2104">
      <c r="A2104" t="n">
        <v>2</v>
      </c>
      <c r="B2104" t="n">
        <v>120</v>
      </c>
      <c r="C2104" t="inlineStr">
        <is>
          <t xml:space="preserve">CONCLUIDO	</t>
        </is>
      </c>
      <c r="D2104" t="n">
        <v>5.1881</v>
      </c>
      <c r="E2104" t="n">
        <v>19.27</v>
      </c>
      <c r="F2104" t="n">
        <v>12.28</v>
      </c>
      <c r="G2104" t="n">
        <v>7.84</v>
      </c>
      <c r="H2104" t="n">
        <v>0.11</v>
      </c>
      <c r="I2104" t="n">
        <v>94</v>
      </c>
      <c r="J2104" t="n">
        <v>233.53</v>
      </c>
      <c r="K2104" t="n">
        <v>57.72</v>
      </c>
      <c r="L2104" t="n">
        <v>1.5</v>
      </c>
      <c r="M2104" t="n">
        <v>92</v>
      </c>
      <c r="N2104" t="n">
        <v>54.31</v>
      </c>
      <c r="O2104" t="n">
        <v>29036.54</v>
      </c>
      <c r="P2104" t="n">
        <v>193.64</v>
      </c>
      <c r="Q2104" t="n">
        <v>198</v>
      </c>
      <c r="R2104" t="n">
        <v>86.33</v>
      </c>
      <c r="S2104" t="n">
        <v>25.4</v>
      </c>
      <c r="T2104" t="n">
        <v>29188.99</v>
      </c>
      <c r="U2104" t="n">
        <v>0.29</v>
      </c>
      <c r="V2104" t="n">
        <v>0.76</v>
      </c>
      <c r="W2104" t="n">
        <v>3.09</v>
      </c>
      <c r="X2104" t="n">
        <v>1.89</v>
      </c>
      <c r="Y2104" t="n">
        <v>1</v>
      </c>
      <c r="Z2104" t="n">
        <v>10</v>
      </c>
    </row>
    <row r="2105">
      <c r="A2105" t="n">
        <v>3</v>
      </c>
      <c r="B2105" t="n">
        <v>120</v>
      </c>
      <c r="C2105" t="inlineStr">
        <is>
          <t xml:space="preserve">CONCLUIDO	</t>
        </is>
      </c>
      <c r="D2105" t="n">
        <v>5.4901</v>
      </c>
      <c r="E2105" t="n">
        <v>18.21</v>
      </c>
      <c r="F2105" t="n">
        <v>11.95</v>
      </c>
      <c r="G2105" t="n">
        <v>9.19</v>
      </c>
      <c r="H2105" t="n">
        <v>0.13</v>
      </c>
      <c r="I2105" t="n">
        <v>78</v>
      </c>
      <c r="J2105" t="n">
        <v>233.96</v>
      </c>
      <c r="K2105" t="n">
        <v>57.72</v>
      </c>
      <c r="L2105" t="n">
        <v>1.75</v>
      </c>
      <c r="M2105" t="n">
        <v>76</v>
      </c>
      <c r="N2105" t="n">
        <v>54.49</v>
      </c>
      <c r="O2105" t="n">
        <v>29089.39</v>
      </c>
      <c r="P2105" t="n">
        <v>188.34</v>
      </c>
      <c r="Q2105" t="n">
        <v>197.98</v>
      </c>
      <c r="R2105" t="n">
        <v>75.7</v>
      </c>
      <c r="S2105" t="n">
        <v>25.4</v>
      </c>
      <c r="T2105" t="n">
        <v>23956.09</v>
      </c>
      <c r="U2105" t="n">
        <v>0.34</v>
      </c>
      <c r="V2105" t="n">
        <v>0.78</v>
      </c>
      <c r="W2105" t="n">
        <v>3.07</v>
      </c>
      <c r="X2105" t="n">
        <v>1.56</v>
      </c>
      <c r="Y2105" t="n">
        <v>1</v>
      </c>
      <c r="Z2105" t="n">
        <v>10</v>
      </c>
    </row>
    <row r="2106">
      <c r="A2106" t="n">
        <v>4</v>
      </c>
      <c r="B2106" t="n">
        <v>120</v>
      </c>
      <c r="C2106" t="inlineStr">
        <is>
          <t xml:space="preserve">CONCLUIDO	</t>
        </is>
      </c>
      <c r="D2106" t="n">
        <v>5.6929</v>
      </c>
      <c r="E2106" t="n">
        <v>17.57</v>
      </c>
      <c r="F2106" t="n">
        <v>11.76</v>
      </c>
      <c r="G2106" t="n">
        <v>10.38</v>
      </c>
      <c r="H2106" t="n">
        <v>0.15</v>
      </c>
      <c r="I2106" t="n">
        <v>68</v>
      </c>
      <c r="J2106" t="n">
        <v>234.39</v>
      </c>
      <c r="K2106" t="n">
        <v>57.72</v>
      </c>
      <c r="L2106" t="n">
        <v>2</v>
      </c>
      <c r="M2106" t="n">
        <v>66</v>
      </c>
      <c r="N2106" t="n">
        <v>54.67</v>
      </c>
      <c r="O2106" t="n">
        <v>29142.31</v>
      </c>
      <c r="P2106" t="n">
        <v>185.3</v>
      </c>
      <c r="Q2106" t="n">
        <v>197.92</v>
      </c>
      <c r="R2106" t="n">
        <v>70.03</v>
      </c>
      <c r="S2106" t="n">
        <v>25.4</v>
      </c>
      <c r="T2106" t="n">
        <v>21171.55</v>
      </c>
      <c r="U2106" t="n">
        <v>0.36</v>
      </c>
      <c r="V2106" t="n">
        <v>0.79</v>
      </c>
      <c r="W2106" t="n">
        <v>3.05</v>
      </c>
      <c r="X2106" t="n">
        <v>1.36</v>
      </c>
      <c r="Y2106" t="n">
        <v>1</v>
      </c>
      <c r="Z2106" t="n">
        <v>10</v>
      </c>
    </row>
    <row r="2107">
      <c r="A2107" t="n">
        <v>5</v>
      </c>
      <c r="B2107" t="n">
        <v>120</v>
      </c>
      <c r="C2107" t="inlineStr">
        <is>
          <t xml:space="preserve">CONCLUIDO	</t>
        </is>
      </c>
      <c r="D2107" t="n">
        <v>5.8929</v>
      </c>
      <c r="E2107" t="n">
        <v>16.97</v>
      </c>
      <c r="F2107" t="n">
        <v>11.57</v>
      </c>
      <c r="G2107" t="n">
        <v>11.77</v>
      </c>
      <c r="H2107" t="n">
        <v>0.17</v>
      </c>
      <c r="I2107" t="n">
        <v>59</v>
      </c>
      <c r="J2107" t="n">
        <v>234.82</v>
      </c>
      <c r="K2107" t="n">
        <v>57.72</v>
      </c>
      <c r="L2107" t="n">
        <v>2.25</v>
      </c>
      <c r="M2107" t="n">
        <v>57</v>
      </c>
      <c r="N2107" t="n">
        <v>54.85</v>
      </c>
      <c r="O2107" t="n">
        <v>29195.29</v>
      </c>
      <c r="P2107" t="n">
        <v>182.27</v>
      </c>
      <c r="Q2107" t="n">
        <v>198</v>
      </c>
      <c r="R2107" t="n">
        <v>64.03</v>
      </c>
      <c r="S2107" t="n">
        <v>25.4</v>
      </c>
      <c r="T2107" t="n">
        <v>18216.41</v>
      </c>
      <c r="U2107" t="n">
        <v>0.4</v>
      </c>
      <c r="V2107" t="n">
        <v>0.8</v>
      </c>
      <c r="W2107" t="n">
        <v>3.03</v>
      </c>
      <c r="X2107" t="n">
        <v>1.18</v>
      </c>
      <c r="Y2107" t="n">
        <v>1</v>
      </c>
      <c r="Z2107" t="n">
        <v>10</v>
      </c>
    </row>
    <row r="2108">
      <c r="A2108" t="n">
        <v>6</v>
      </c>
      <c r="B2108" t="n">
        <v>120</v>
      </c>
      <c r="C2108" t="inlineStr">
        <is>
          <t xml:space="preserve">CONCLUIDO	</t>
        </is>
      </c>
      <c r="D2108" t="n">
        <v>6.0337</v>
      </c>
      <c r="E2108" t="n">
        <v>16.57</v>
      </c>
      <c r="F2108" t="n">
        <v>11.45</v>
      </c>
      <c r="G2108" t="n">
        <v>12.96</v>
      </c>
      <c r="H2108" t="n">
        <v>0.19</v>
      </c>
      <c r="I2108" t="n">
        <v>53</v>
      </c>
      <c r="J2108" t="n">
        <v>235.25</v>
      </c>
      <c r="K2108" t="n">
        <v>57.72</v>
      </c>
      <c r="L2108" t="n">
        <v>2.5</v>
      </c>
      <c r="M2108" t="n">
        <v>51</v>
      </c>
      <c r="N2108" t="n">
        <v>55.03</v>
      </c>
      <c r="O2108" t="n">
        <v>29248.33</v>
      </c>
      <c r="P2108" t="n">
        <v>180.29</v>
      </c>
      <c r="Q2108" t="n">
        <v>197.85</v>
      </c>
      <c r="R2108" t="n">
        <v>60.31</v>
      </c>
      <c r="S2108" t="n">
        <v>25.4</v>
      </c>
      <c r="T2108" t="n">
        <v>16388.09</v>
      </c>
      <c r="U2108" t="n">
        <v>0.42</v>
      </c>
      <c r="V2108" t="n">
        <v>0.8100000000000001</v>
      </c>
      <c r="W2108" t="n">
        <v>3.03</v>
      </c>
      <c r="X2108" t="n">
        <v>1.06</v>
      </c>
      <c r="Y2108" t="n">
        <v>1</v>
      </c>
      <c r="Z2108" t="n">
        <v>10</v>
      </c>
    </row>
    <row r="2109">
      <c r="A2109" t="n">
        <v>7</v>
      </c>
      <c r="B2109" t="n">
        <v>120</v>
      </c>
      <c r="C2109" t="inlineStr">
        <is>
          <t xml:space="preserve">CONCLUIDO	</t>
        </is>
      </c>
      <c r="D2109" t="n">
        <v>6.1588</v>
      </c>
      <c r="E2109" t="n">
        <v>16.24</v>
      </c>
      <c r="F2109" t="n">
        <v>11.34</v>
      </c>
      <c r="G2109" t="n">
        <v>14.18</v>
      </c>
      <c r="H2109" t="n">
        <v>0.21</v>
      </c>
      <c r="I2109" t="n">
        <v>48</v>
      </c>
      <c r="J2109" t="n">
        <v>235.68</v>
      </c>
      <c r="K2109" t="n">
        <v>57.72</v>
      </c>
      <c r="L2109" t="n">
        <v>2.75</v>
      </c>
      <c r="M2109" t="n">
        <v>46</v>
      </c>
      <c r="N2109" t="n">
        <v>55.21</v>
      </c>
      <c r="O2109" t="n">
        <v>29301.44</v>
      </c>
      <c r="P2109" t="n">
        <v>178.52</v>
      </c>
      <c r="Q2109" t="n">
        <v>197.97</v>
      </c>
      <c r="R2109" t="n">
        <v>56.57</v>
      </c>
      <c r="S2109" t="n">
        <v>25.4</v>
      </c>
      <c r="T2109" t="n">
        <v>14541.37</v>
      </c>
      <c r="U2109" t="n">
        <v>0.45</v>
      </c>
      <c r="V2109" t="n">
        <v>0.82</v>
      </c>
      <c r="W2109" t="n">
        <v>3.03</v>
      </c>
      <c r="X2109" t="n">
        <v>0.95</v>
      </c>
      <c r="Y2109" t="n">
        <v>1</v>
      </c>
      <c r="Z2109" t="n">
        <v>10</v>
      </c>
    </row>
    <row r="2110">
      <c r="A2110" t="n">
        <v>8</v>
      </c>
      <c r="B2110" t="n">
        <v>120</v>
      </c>
      <c r="C2110" t="inlineStr">
        <is>
          <t xml:space="preserve">CONCLUIDO	</t>
        </is>
      </c>
      <c r="D2110" t="n">
        <v>6.2633</v>
      </c>
      <c r="E2110" t="n">
        <v>15.97</v>
      </c>
      <c r="F2110" t="n">
        <v>11.25</v>
      </c>
      <c r="G2110" t="n">
        <v>15.34</v>
      </c>
      <c r="H2110" t="n">
        <v>0.23</v>
      </c>
      <c r="I2110" t="n">
        <v>44</v>
      </c>
      <c r="J2110" t="n">
        <v>236.11</v>
      </c>
      <c r="K2110" t="n">
        <v>57.72</v>
      </c>
      <c r="L2110" t="n">
        <v>3</v>
      </c>
      <c r="M2110" t="n">
        <v>42</v>
      </c>
      <c r="N2110" t="n">
        <v>55.39</v>
      </c>
      <c r="O2110" t="n">
        <v>29354.61</v>
      </c>
      <c r="P2110" t="n">
        <v>177.02</v>
      </c>
      <c r="Q2110" t="n">
        <v>197.82</v>
      </c>
      <c r="R2110" t="n">
        <v>53.99</v>
      </c>
      <c r="S2110" t="n">
        <v>25.4</v>
      </c>
      <c r="T2110" t="n">
        <v>13272.77</v>
      </c>
      <c r="U2110" t="n">
        <v>0.47</v>
      </c>
      <c r="V2110" t="n">
        <v>0.83</v>
      </c>
      <c r="W2110" t="n">
        <v>3.01</v>
      </c>
      <c r="X2110" t="n">
        <v>0.86</v>
      </c>
      <c r="Y2110" t="n">
        <v>1</v>
      </c>
      <c r="Z2110" t="n">
        <v>10</v>
      </c>
    </row>
    <row r="2111">
      <c r="A2111" t="n">
        <v>9</v>
      </c>
      <c r="B2111" t="n">
        <v>120</v>
      </c>
      <c r="C2111" t="inlineStr">
        <is>
          <t xml:space="preserve">CONCLUIDO	</t>
        </is>
      </c>
      <c r="D2111" t="n">
        <v>6.3626</v>
      </c>
      <c r="E2111" t="n">
        <v>15.72</v>
      </c>
      <c r="F2111" t="n">
        <v>11.19</v>
      </c>
      <c r="G2111" t="n">
        <v>16.78</v>
      </c>
      <c r="H2111" t="n">
        <v>0.24</v>
      </c>
      <c r="I2111" t="n">
        <v>40</v>
      </c>
      <c r="J2111" t="n">
        <v>236.54</v>
      </c>
      <c r="K2111" t="n">
        <v>57.72</v>
      </c>
      <c r="L2111" t="n">
        <v>3.25</v>
      </c>
      <c r="M2111" t="n">
        <v>38</v>
      </c>
      <c r="N2111" t="n">
        <v>55.57</v>
      </c>
      <c r="O2111" t="n">
        <v>29407.85</v>
      </c>
      <c r="P2111" t="n">
        <v>175.93</v>
      </c>
      <c r="Q2111" t="n">
        <v>197.82</v>
      </c>
      <c r="R2111" t="n">
        <v>52.27</v>
      </c>
      <c r="S2111" t="n">
        <v>25.4</v>
      </c>
      <c r="T2111" t="n">
        <v>12430.37</v>
      </c>
      <c r="U2111" t="n">
        <v>0.49</v>
      </c>
      <c r="V2111" t="n">
        <v>0.83</v>
      </c>
      <c r="W2111" t="n">
        <v>3</v>
      </c>
      <c r="X2111" t="n">
        <v>0.79</v>
      </c>
      <c r="Y2111" t="n">
        <v>1</v>
      </c>
      <c r="Z2111" t="n">
        <v>10</v>
      </c>
    </row>
    <row r="2112">
      <c r="A2112" t="n">
        <v>10</v>
      </c>
      <c r="B2112" t="n">
        <v>120</v>
      </c>
      <c r="C2112" t="inlineStr">
        <is>
          <t xml:space="preserve">CONCLUIDO	</t>
        </is>
      </c>
      <c r="D2112" t="n">
        <v>6.4484</v>
      </c>
      <c r="E2112" t="n">
        <v>15.51</v>
      </c>
      <c r="F2112" t="n">
        <v>11.11</v>
      </c>
      <c r="G2112" t="n">
        <v>18.02</v>
      </c>
      <c r="H2112" t="n">
        <v>0.26</v>
      </c>
      <c r="I2112" t="n">
        <v>37</v>
      </c>
      <c r="J2112" t="n">
        <v>236.98</v>
      </c>
      <c r="K2112" t="n">
        <v>57.72</v>
      </c>
      <c r="L2112" t="n">
        <v>3.5</v>
      </c>
      <c r="M2112" t="n">
        <v>35</v>
      </c>
      <c r="N2112" t="n">
        <v>55.75</v>
      </c>
      <c r="O2112" t="n">
        <v>29461.15</v>
      </c>
      <c r="P2112" t="n">
        <v>174.83</v>
      </c>
      <c r="Q2112" t="n">
        <v>197.9</v>
      </c>
      <c r="R2112" t="n">
        <v>49.79</v>
      </c>
      <c r="S2112" t="n">
        <v>25.4</v>
      </c>
      <c r="T2112" t="n">
        <v>11206.16</v>
      </c>
      <c r="U2112" t="n">
        <v>0.51</v>
      </c>
      <c r="V2112" t="n">
        <v>0.84</v>
      </c>
      <c r="W2112" t="n">
        <v>3</v>
      </c>
      <c r="X2112" t="n">
        <v>0.72</v>
      </c>
      <c r="Y2112" t="n">
        <v>1</v>
      </c>
      <c r="Z2112" t="n">
        <v>10</v>
      </c>
    </row>
    <row r="2113">
      <c r="A2113" t="n">
        <v>11</v>
      </c>
      <c r="B2113" t="n">
        <v>120</v>
      </c>
      <c r="C2113" t="inlineStr">
        <is>
          <t xml:space="preserve">CONCLUIDO	</t>
        </is>
      </c>
      <c r="D2113" t="n">
        <v>6.5024</v>
      </c>
      <c r="E2113" t="n">
        <v>15.38</v>
      </c>
      <c r="F2113" t="n">
        <v>11.08</v>
      </c>
      <c r="G2113" t="n">
        <v>18.99</v>
      </c>
      <c r="H2113" t="n">
        <v>0.28</v>
      </c>
      <c r="I2113" t="n">
        <v>35</v>
      </c>
      <c r="J2113" t="n">
        <v>237.41</v>
      </c>
      <c r="K2113" t="n">
        <v>57.72</v>
      </c>
      <c r="L2113" t="n">
        <v>3.75</v>
      </c>
      <c r="M2113" t="n">
        <v>33</v>
      </c>
      <c r="N2113" t="n">
        <v>55.93</v>
      </c>
      <c r="O2113" t="n">
        <v>29514.51</v>
      </c>
      <c r="P2113" t="n">
        <v>174.09</v>
      </c>
      <c r="Q2113" t="n">
        <v>197.79</v>
      </c>
      <c r="R2113" t="n">
        <v>48.7</v>
      </c>
      <c r="S2113" t="n">
        <v>25.4</v>
      </c>
      <c r="T2113" t="n">
        <v>10670.72</v>
      </c>
      <c r="U2113" t="n">
        <v>0.52</v>
      </c>
      <c r="V2113" t="n">
        <v>0.84</v>
      </c>
      <c r="W2113" t="n">
        <v>2.99</v>
      </c>
      <c r="X2113" t="n">
        <v>0.68</v>
      </c>
      <c r="Y2113" t="n">
        <v>1</v>
      </c>
      <c r="Z2113" t="n">
        <v>10</v>
      </c>
    </row>
    <row r="2114">
      <c r="A2114" t="n">
        <v>12</v>
      </c>
      <c r="B2114" t="n">
        <v>120</v>
      </c>
      <c r="C2114" t="inlineStr">
        <is>
          <t xml:space="preserve">CONCLUIDO	</t>
        </is>
      </c>
      <c r="D2114" t="n">
        <v>6.5829</v>
      </c>
      <c r="E2114" t="n">
        <v>15.19</v>
      </c>
      <c r="F2114" t="n">
        <v>11.02</v>
      </c>
      <c r="G2114" t="n">
        <v>20.67</v>
      </c>
      <c r="H2114" t="n">
        <v>0.3</v>
      </c>
      <c r="I2114" t="n">
        <v>32</v>
      </c>
      <c r="J2114" t="n">
        <v>237.84</v>
      </c>
      <c r="K2114" t="n">
        <v>57.72</v>
      </c>
      <c r="L2114" t="n">
        <v>4</v>
      </c>
      <c r="M2114" t="n">
        <v>30</v>
      </c>
      <c r="N2114" t="n">
        <v>56.12</v>
      </c>
      <c r="O2114" t="n">
        <v>29567.95</v>
      </c>
      <c r="P2114" t="n">
        <v>173.25</v>
      </c>
      <c r="Q2114" t="n">
        <v>197.88</v>
      </c>
      <c r="R2114" t="n">
        <v>47.11</v>
      </c>
      <c r="S2114" t="n">
        <v>25.4</v>
      </c>
      <c r="T2114" t="n">
        <v>9893.23</v>
      </c>
      <c r="U2114" t="n">
        <v>0.54</v>
      </c>
      <c r="V2114" t="n">
        <v>0.84</v>
      </c>
      <c r="W2114" t="n">
        <v>2.99</v>
      </c>
      <c r="X2114" t="n">
        <v>0.63</v>
      </c>
      <c r="Y2114" t="n">
        <v>1</v>
      </c>
      <c r="Z2114" t="n">
        <v>10</v>
      </c>
    </row>
    <row r="2115">
      <c r="A2115" t="n">
        <v>13</v>
      </c>
      <c r="B2115" t="n">
        <v>120</v>
      </c>
      <c r="C2115" t="inlineStr">
        <is>
          <t xml:space="preserve">CONCLUIDO	</t>
        </is>
      </c>
      <c r="D2115" t="n">
        <v>6.6497</v>
      </c>
      <c r="E2115" t="n">
        <v>15.04</v>
      </c>
      <c r="F2115" t="n">
        <v>10.96</v>
      </c>
      <c r="G2115" t="n">
        <v>21.93</v>
      </c>
      <c r="H2115" t="n">
        <v>0.32</v>
      </c>
      <c r="I2115" t="n">
        <v>30</v>
      </c>
      <c r="J2115" t="n">
        <v>238.28</v>
      </c>
      <c r="K2115" t="n">
        <v>57.72</v>
      </c>
      <c r="L2115" t="n">
        <v>4.25</v>
      </c>
      <c r="M2115" t="n">
        <v>28</v>
      </c>
      <c r="N2115" t="n">
        <v>56.3</v>
      </c>
      <c r="O2115" t="n">
        <v>29621.44</v>
      </c>
      <c r="P2115" t="n">
        <v>172.23</v>
      </c>
      <c r="Q2115" t="n">
        <v>197.8</v>
      </c>
      <c r="R2115" t="n">
        <v>45.2</v>
      </c>
      <c r="S2115" t="n">
        <v>25.4</v>
      </c>
      <c r="T2115" t="n">
        <v>8945.24</v>
      </c>
      <c r="U2115" t="n">
        <v>0.5600000000000001</v>
      </c>
      <c r="V2115" t="n">
        <v>0.85</v>
      </c>
      <c r="W2115" t="n">
        <v>2.98</v>
      </c>
      <c r="X2115" t="n">
        <v>0.57</v>
      </c>
      <c r="Y2115" t="n">
        <v>1</v>
      </c>
      <c r="Z2115" t="n">
        <v>10</v>
      </c>
    </row>
    <row r="2116">
      <c r="A2116" t="n">
        <v>14</v>
      </c>
      <c r="B2116" t="n">
        <v>120</v>
      </c>
      <c r="C2116" t="inlineStr">
        <is>
          <t xml:space="preserve">CONCLUIDO	</t>
        </is>
      </c>
      <c r="D2116" t="n">
        <v>6.6668</v>
      </c>
      <c r="E2116" t="n">
        <v>15</v>
      </c>
      <c r="F2116" t="n">
        <v>10.97</v>
      </c>
      <c r="G2116" t="n">
        <v>22.7</v>
      </c>
      <c r="H2116" t="n">
        <v>0.34</v>
      </c>
      <c r="I2116" t="n">
        <v>29</v>
      </c>
      <c r="J2116" t="n">
        <v>238.71</v>
      </c>
      <c r="K2116" t="n">
        <v>57.72</v>
      </c>
      <c r="L2116" t="n">
        <v>4.5</v>
      </c>
      <c r="M2116" t="n">
        <v>27</v>
      </c>
      <c r="N2116" t="n">
        <v>56.49</v>
      </c>
      <c r="O2116" t="n">
        <v>29675.01</v>
      </c>
      <c r="P2116" t="n">
        <v>172.32</v>
      </c>
      <c r="Q2116" t="n">
        <v>197.92</v>
      </c>
      <c r="R2116" t="n">
        <v>45.15</v>
      </c>
      <c r="S2116" t="n">
        <v>25.4</v>
      </c>
      <c r="T2116" t="n">
        <v>8925.73</v>
      </c>
      <c r="U2116" t="n">
        <v>0.5600000000000001</v>
      </c>
      <c r="V2116" t="n">
        <v>0.85</v>
      </c>
      <c r="W2116" t="n">
        <v>2.99</v>
      </c>
      <c r="X2116" t="n">
        <v>0.58</v>
      </c>
      <c r="Y2116" t="n">
        <v>1</v>
      </c>
      <c r="Z2116" t="n">
        <v>10</v>
      </c>
    </row>
    <row r="2117">
      <c r="A2117" t="n">
        <v>15</v>
      </c>
      <c r="B2117" t="n">
        <v>120</v>
      </c>
      <c r="C2117" t="inlineStr">
        <is>
          <t xml:space="preserve">CONCLUIDO	</t>
        </is>
      </c>
      <c r="D2117" t="n">
        <v>6.7354</v>
      </c>
      <c r="E2117" t="n">
        <v>14.85</v>
      </c>
      <c r="F2117" t="n">
        <v>10.91</v>
      </c>
      <c r="G2117" t="n">
        <v>24.24</v>
      </c>
      <c r="H2117" t="n">
        <v>0.35</v>
      </c>
      <c r="I2117" t="n">
        <v>27</v>
      </c>
      <c r="J2117" t="n">
        <v>239.14</v>
      </c>
      <c r="K2117" t="n">
        <v>57.72</v>
      </c>
      <c r="L2117" t="n">
        <v>4.75</v>
      </c>
      <c r="M2117" t="n">
        <v>25</v>
      </c>
      <c r="N2117" t="n">
        <v>56.67</v>
      </c>
      <c r="O2117" t="n">
        <v>29728.63</v>
      </c>
      <c r="P2117" t="n">
        <v>171.27</v>
      </c>
      <c r="Q2117" t="n">
        <v>197.78</v>
      </c>
      <c r="R2117" t="n">
        <v>43.76</v>
      </c>
      <c r="S2117" t="n">
        <v>25.4</v>
      </c>
      <c r="T2117" t="n">
        <v>8242.74</v>
      </c>
      <c r="U2117" t="n">
        <v>0.58</v>
      </c>
      <c r="V2117" t="n">
        <v>0.85</v>
      </c>
      <c r="W2117" t="n">
        <v>2.97</v>
      </c>
      <c r="X2117" t="n">
        <v>0.52</v>
      </c>
      <c r="Y2117" t="n">
        <v>1</v>
      </c>
      <c r="Z2117" t="n">
        <v>10</v>
      </c>
    </row>
    <row r="2118">
      <c r="A2118" t="n">
        <v>16</v>
      </c>
      <c r="B2118" t="n">
        <v>120</v>
      </c>
      <c r="C2118" t="inlineStr">
        <is>
          <t xml:space="preserve">CONCLUIDO	</t>
        </is>
      </c>
      <c r="D2118" t="n">
        <v>6.7644</v>
      </c>
      <c r="E2118" t="n">
        <v>14.78</v>
      </c>
      <c r="F2118" t="n">
        <v>10.89</v>
      </c>
      <c r="G2118" t="n">
        <v>25.13</v>
      </c>
      <c r="H2118" t="n">
        <v>0.37</v>
      </c>
      <c r="I2118" t="n">
        <v>26</v>
      </c>
      <c r="J2118" t="n">
        <v>239.58</v>
      </c>
      <c r="K2118" t="n">
        <v>57.72</v>
      </c>
      <c r="L2118" t="n">
        <v>5</v>
      </c>
      <c r="M2118" t="n">
        <v>24</v>
      </c>
      <c r="N2118" t="n">
        <v>56.86</v>
      </c>
      <c r="O2118" t="n">
        <v>29782.33</v>
      </c>
      <c r="P2118" t="n">
        <v>170.87</v>
      </c>
      <c r="Q2118" t="n">
        <v>197.81</v>
      </c>
      <c r="R2118" t="n">
        <v>42.96</v>
      </c>
      <c r="S2118" t="n">
        <v>25.4</v>
      </c>
      <c r="T2118" t="n">
        <v>7844.98</v>
      </c>
      <c r="U2118" t="n">
        <v>0.59</v>
      </c>
      <c r="V2118" t="n">
        <v>0.85</v>
      </c>
      <c r="W2118" t="n">
        <v>2.98</v>
      </c>
      <c r="X2118" t="n">
        <v>0.5</v>
      </c>
      <c r="Y2118" t="n">
        <v>1</v>
      </c>
      <c r="Z2118" t="n">
        <v>10</v>
      </c>
    </row>
    <row r="2119">
      <c r="A2119" t="n">
        <v>17</v>
      </c>
      <c r="B2119" t="n">
        <v>120</v>
      </c>
      <c r="C2119" t="inlineStr">
        <is>
          <t xml:space="preserve">CONCLUIDO	</t>
        </is>
      </c>
      <c r="D2119" t="n">
        <v>6.798</v>
      </c>
      <c r="E2119" t="n">
        <v>14.71</v>
      </c>
      <c r="F2119" t="n">
        <v>10.86</v>
      </c>
      <c r="G2119" t="n">
        <v>26.07</v>
      </c>
      <c r="H2119" t="n">
        <v>0.39</v>
      </c>
      <c r="I2119" t="n">
        <v>25</v>
      </c>
      <c r="J2119" t="n">
        <v>240.02</v>
      </c>
      <c r="K2119" t="n">
        <v>57.72</v>
      </c>
      <c r="L2119" t="n">
        <v>5.25</v>
      </c>
      <c r="M2119" t="n">
        <v>23</v>
      </c>
      <c r="N2119" t="n">
        <v>57.04</v>
      </c>
      <c r="O2119" t="n">
        <v>29836.09</v>
      </c>
      <c r="P2119" t="n">
        <v>170.44</v>
      </c>
      <c r="Q2119" t="n">
        <v>197.78</v>
      </c>
      <c r="R2119" t="n">
        <v>42.09</v>
      </c>
      <c r="S2119" t="n">
        <v>25.4</v>
      </c>
      <c r="T2119" t="n">
        <v>7415</v>
      </c>
      <c r="U2119" t="n">
        <v>0.6</v>
      </c>
      <c r="V2119" t="n">
        <v>0.86</v>
      </c>
      <c r="W2119" t="n">
        <v>2.98</v>
      </c>
      <c r="X2119" t="n">
        <v>0.47</v>
      </c>
      <c r="Y2119" t="n">
        <v>1</v>
      </c>
      <c r="Z2119" t="n">
        <v>10</v>
      </c>
    </row>
    <row r="2120">
      <c r="A2120" t="n">
        <v>18</v>
      </c>
      <c r="B2120" t="n">
        <v>120</v>
      </c>
      <c r="C2120" t="inlineStr">
        <is>
          <t xml:space="preserve">CONCLUIDO	</t>
        </is>
      </c>
      <c r="D2120" t="n">
        <v>6.8165</v>
      </c>
      <c r="E2120" t="n">
        <v>14.67</v>
      </c>
      <c r="F2120" t="n">
        <v>10.87</v>
      </c>
      <c r="G2120" t="n">
        <v>27.17</v>
      </c>
      <c r="H2120" t="n">
        <v>0.41</v>
      </c>
      <c r="I2120" t="n">
        <v>24</v>
      </c>
      <c r="J2120" t="n">
        <v>240.45</v>
      </c>
      <c r="K2120" t="n">
        <v>57.72</v>
      </c>
      <c r="L2120" t="n">
        <v>5.5</v>
      </c>
      <c r="M2120" t="n">
        <v>22</v>
      </c>
      <c r="N2120" t="n">
        <v>57.23</v>
      </c>
      <c r="O2120" t="n">
        <v>29890.04</v>
      </c>
      <c r="P2120" t="n">
        <v>170.39</v>
      </c>
      <c r="Q2120" t="n">
        <v>197.83</v>
      </c>
      <c r="R2120" t="n">
        <v>42.29</v>
      </c>
      <c r="S2120" t="n">
        <v>25.4</v>
      </c>
      <c r="T2120" t="n">
        <v>7518.87</v>
      </c>
      <c r="U2120" t="n">
        <v>0.6</v>
      </c>
      <c r="V2120" t="n">
        <v>0.86</v>
      </c>
      <c r="W2120" t="n">
        <v>2.98</v>
      </c>
      <c r="X2120" t="n">
        <v>0.48</v>
      </c>
      <c r="Y2120" t="n">
        <v>1</v>
      </c>
      <c r="Z2120" t="n">
        <v>10</v>
      </c>
    </row>
    <row r="2121">
      <c r="A2121" t="n">
        <v>19</v>
      </c>
      <c r="B2121" t="n">
        <v>120</v>
      </c>
      <c r="C2121" t="inlineStr">
        <is>
          <t xml:space="preserve">CONCLUIDO	</t>
        </is>
      </c>
      <c r="D2121" t="n">
        <v>6.8604</v>
      </c>
      <c r="E2121" t="n">
        <v>14.58</v>
      </c>
      <c r="F2121" t="n">
        <v>10.82</v>
      </c>
      <c r="G2121" t="n">
        <v>28.23</v>
      </c>
      <c r="H2121" t="n">
        <v>0.42</v>
      </c>
      <c r="I2121" t="n">
        <v>23</v>
      </c>
      <c r="J2121" t="n">
        <v>240.89</v>
      </c>
      <c r="K2121" t="n">
        <v>57.72</v>
      </c>
      <c r="L2121" t="n">
        <v>5.75</v>
      </c>
      <c r="M2121" t="n">
        <v>21</v>
      </c>
      <c r="N2121" t="n">
        <v>57.42</v>
      </c>
      <c r="O2121" t="n">
        <v>29943.94</v>
      </c>
      <c r="P2121" t="n">
        <v>169.59</v>
      </c>
      <c r="Q2121" t="n">
        <v>197.76</v>
      </c>
      <c r="R2121" t="n">
        <v>40.89</v>
      </c>
      <c r="S2121" t="n">
        <v>25.4</v>
      </c>
      <c r="T2121" t="n">
        <v>6825.88</v>
      </c>
      <c r="U2121" t="n">
        <v>0.62</v>
      </c>
      <c r="V2121" t="n">
        <v>0.86</v>
      </c>
      <c r="W2121" t="n">
        <v>2.97</v>
      </c>
      <c r="X2121" t="n">
        <v>0.43</v>
      </c>
      <c r="Y2121" t="n">
        <v>1</v>
      </c>
      <c r="Z2121" t="n">
        <v>10</v>
      </c>
    </row>
    <row r="2122">
      <c r="A2122" t="n">
        <v>20</v>
      </c>
      <c r="B2122" t="n">
        <v>120</v>
      </c>
      <c r="C2122" t="inlineStr">
        <is>
          <t xml:space="preserve">CONCLUIDO	</t>
        </is>
      </c>
      <c r="D2122" t="n">
        <v>6.8851</v>
      </c>
      <c r="E2122" t="n">
        <v>14.52</v>
      </c>
      <c r="F2122" t="n">
        <v>10.81</v>
      </c>
      <c r="G2122" t="n">
        <v>29.49</v>
      </c>
      <c r="H2122" t="n">
        <v>0.44</v>
      </c>
      <c r="I2122" t="n">
        <v>22</v>
      </c>
      <c r="J2122" t="n">
        <v>241.33</v>
      </c>
      <c r="K2122" t="n">
        <v>57.72</v>
      </c>
      <c r="L2122" t="n">
        <v>6</v>
      </c>
      <c r="M2122" t="n">
        <v>20</v>
      </c>
      <c r="N2122" t="n">
        <v>57.6</v>
      </c>
      <c r="O2122" t="n">
        <v>29997.9</v>
      </c>
      <c r="P2122" t="n">
        <v>169.5</v>
      </c>
      <c r="Q2122" t="n">
        <v>197.83</v>
      </c>
      <c r="R2122" t="n">
        <v>40.44</v>
      </c>
      <c r="S2122" t="n">
        <v>25.4</v>
      </c>
      <c r="T2122" t="n">
        <v>6605.22</v>
      </c>
      <c r="U2122" t="n">
        <v>0.63</v>
      </c>
      <c r="V2122" t="n">
        <v>0.86</v>
      </c>
      <c r="W2122" t="n">
        <v>2.97</v>
      </c>
      <c r="X2122" t="n">
        <v>0.42</v>
      </c>
      <c r="Y2122" t="n">
        <v>1</v>
      </c>
      <c r="Z2122" t="n">
        <v>10</v>
      </c>
    </row>
    <row r="2123">
      <c r="A2123" t="n">
        <v>21</v>
      </c>
      <c r="B2123" t="n">
        <v>120</v>
      </c>
      <c r="C2123" t="inlineStr">
        <is>
          <t xml:space="preserve">CONCLUIDO	</t>
        </is>
      </c>
      <c r="D2123" t="n">
        <v>6.9167</v>
      </c>
      <c r="E2123" t="n">
        <v>14.46</v>
      </c>
      <c r="F2123" t="n">
        <v>10.79</v>
      </c>
      <c r="G2123" t="n">
        <v>30.83</v>
      </c>
      <c r="H2123" t="n">
        <v>0.46</v>
      </c>
      <c r="I2123" t="n">
        <v>21</v>
      </c>
      <c r="J2123" t="n">
        <v>241.77</v>
      </c>
      <c r="K2123" t="n">
        <v>57.72</v>
      </c>
      <c r="L2123" t="n">
        <v>6.25</v>
      </c>
      <c r="M2123" t="n">
        <v>19</v>
      </c>
      <c r="N2123" t="n">
        <v>57.79</v>
      </c>
      <c r="O2123" t="n">
        <v>30051.93</v>
      </c>
      <c r="P2123" t="n">
        <v>169.09</v>
      </c>
      <c r="Q2123" t="n">
        <v>197.79</v>
      </c>
      <c r="R2123" t="n">
        <v>39.66</v>
      </c>
      <c r="S2123" t="n">
        <v>25.4</v>
      </c>
      <c r="T2123" t="n">
        <v>6222.95</v>
      </c>
      <c r="U2123" t="n">
        <v>0.64</v>
      </c>
      <c r="V2123" t="n">
        <v>0.86</v>
      </c>
      <c r="W2123" t="n">
        <v>2.98</v>
      </c>
      <c r="X2123" t="n">
        <v>0.4</v>
      </c>
      <c r="Y2123" t="n">
        <v>1</v>
      </c>
      <c r="Z2123" t="n">
        <v>10</v>
      </c>
    </row>
    <row r="2124">
      <c r="A2124" t="n">
        <v>22</v>
      </c>
      <c r="B2124" t="n">
        <v>120</v>
      </c>
      <c r="C2124" t="inlineStr">
        <is>
          <t xml:space="preserve">CONCLUIDO	</t>
        </is>
      </c>
      <c r="D2124" t="n">
        <v>6.9505</v>
      </c>
      <c r="E2124" t="n">
        <v>14.39</v>
      </c>
      <c r="F2124" t="n">
        <v>10.77</v>
      </c>
      <c r="G2124" t="n">
        <v>32.3</v>
      </c>
      <c r="H2124" t="n">
        <v>0.48</v>
      </c>
      <c r="I2124" t="n">
        <v>20</v>
      </c>
      <c r="J2124" t="n">
        <v>242.2</v>
      </c>
      <c r="K2124" t="n">
        <v>57.72</v>
      </c>
      <c r="L2124" t="n">
        <v>6.5</v>
      </c>
      <c r="M2124" t="n">
        <v>18</v>
      </c>
      <c r="N2124" t="n">
        <v>57.98</v>
      </c>
      <c r="O2124" t="n">
        <v>30106.03</v>
      </c>
      <c r="P2124" t="n">
        <v>168.77</v>
      </c>
      <c r="Q2124" t="n">
        <v>197.76</v>
      </c>
      <c r="R2124" t="n">
        <v>39.07</v>
      </c>
      <c r="S2124" t="n">
        <v>25.4</v>
      </c>
      <c r="T2124" t="n">
        <v>5933.2</v>
      </c>
      <c r="U2124" t="n">
        <v>0.65</v>
      </c>
      <c r="V2124" t="n">
        <v>0.86</v>
      </c>
      <c r="W2124" t="n">
        <v>2.97</v>
      </c>
      <c r="X2124" t="n">
        <v>0.38</v>
      </c>
      <c r="Y2124" t="n">
        <v>1</v>
      </c>
      <c r="Z2124" t="n">
        <v>10</v>
      </c>
    </row>
    <row r="2125">
      <c r="A2125" t="n">
        <v>23</v>
      </c>
      <c r="B2125" t="n">
        <v>120</v>
      </c>
      <c r="C2125" t="inlineStr">
        <is>
          <t xml:space="preserve">CONCLUIDO	</t>
        </is>
      </c>
      <c r="D2125" t="n">
        <v>6.9845</v>
      </c>
      <c r="E2125" t="n">
        <v>14.32</v>
      </c>
      <c r="F2125" t="n">
        <v>10.74</v>
      </c>
      <c r="G2125" t="n">
        <v>33.93</v>
      </c>
      <c r="H2125" t="n">
        <v>0.49</v>
      </c>
      <c r="I2125" t="n">
        <v>19</v>
      </c>
      <c r="J2125" t="n">
        <v>242.64</v>
      </c>
      <c r="K2125" t="n">
        <v>57.72</v>
      </c>
      <c r="L2125" t="n">
        <v>6.75</v>
      </c>
      <c r="M2125" t="n">
        <v>17</v>
      </c>
      <c r="N2125" t="n">
        <v>58.17</v>
      </c>
      <c r="O2125" t="n">
        <v>30160.2</v>
      </c>
      <c r="P2125" t="n">
        <v>168.26</v>
      </c>
      <c r="Q2125" t="n">
        <v>197.8</v>
      </c>
      <c r="R2125" t="n">
        <v>38.36</v>
      </c>
      <c r="S2125" t="n">
        <v>25.4</v>
      </c>
      <c r="T2125" t="n">
        <v>5581.61</v>
      </c>
      <c r="U2125" t="n">
        <v>0.66</v>
      </c>
      <c r="V2125" t="n">
        <v>0.87</v>
      </c>
      <c r="W2125" t="n">
        <v>2.97</v>
      </c>
      <c r="X2125" t="n">
        <v>0.35</v>
      </c>
      <c r="Y2125" t="n">
        <v>1</v>
      </c>
      <c r="Z2125" t="n">
        <v>10</v>
      </c>
    </row>
    <row r="2126">
      <c r="A2126" t="n">
        <v>24</v>
      </c>
      <c r="B2126" t="n">
        <v>120</v>
      </c>
      <c r="C2126" t="inlineStr">
        <is>
          <t xml:space="preserve">CONCLUIDO	</t>
        </is>
      </c>
      <c r="D2126" t="n">
        <v>6.9827</v>
      </c>
      <c r="E2126" t="n">
        <v>14.32</v>
      </c>
      <c r="F2126" t="n">
        <v>10.75</v>
      </c>
      <c r="G2126" t="n">
        <v>33.94</v>
      </c>
      <c r="H2126" t="n">
        <v>0.51</v>
      </c>
      <c r="I2126" t="n">
        <v>19</v>
      </c>
      <c r="J2126" t="n">
        <v>243.08</v>
      </c>
      <c r="K2126" t="n">
        <v>57.72</v>
      </c>
      <c r="L2126" t="n">
        <v>7</v>
      </c>
      <c r="M2126" t="n">
        <v>17</v>
      </c>
      <c r="N2126" t="n">
        <v>58.36</v>
      </c>
      <c r="O2126" t="n">
        <v>30214.44</v>
      </c>
      <c r="P2126" t="n">
        <v>168.25</v>
      </c>
      <c r="Q2126" t="n">
        <v>197.81</v>
      </c>
      <c r="R2126" t="n">
        <v>38.4</v>
      </c>
      <c r="S2126" t="n">
        <v>25.4</v>
      </c>
      <c r="T2126" t="n">
        <v>5601.95</v>
      </c>
      <c r="U2126" t="n">
        <v>0.66</v>
      </c>
      <c r="V2126" t="n">
        <v>0.87</v>
      </c>
      <c r="W2126" t="n">
        <v>2.97</v>
      </c>
      <c r="X2126" t="n">
        <v>0.35</v>
      </c>
      <c r="Y2126" t="n">
        <v>1</v>
      </c>
      <c r="Z2126" t="n">
        <v>10</v>
      </c>
    </row>
    <row r="2127">
      <c r="A2127" t="n">
        <v>25</v>
      </c>
      <c r="B2127" t="n">
        <v>120</v>
      </c>
      <c r="C2127" t="inlineStr">
        <is>
          <t xml:space="preserve">CONCLUIDO	</t>
        </is>
      </c>
      <c r="D2127" t="n">
        <v>7.016</v>
      </c>
      <c r="E2127" t="n">
        <v>14.25</v>
      </c>
      <c r="F2127" t="n">
        <v>10.72</v>
      </c>
      <c r="G2127" t="n">
        <v>35.75</v>
      </c>
      <c r="H2127" t="n">
        <v>0.53</v>
      </c>
      <c r="I2127" t="n">
        <v>18</v>
      </c>
      <c r="J2127" t="n">
        <v>243.52</v>
      </c>
      <c r="K2127" t="n">
        <v>57.72</v>
      </c>
      <c r="L2127" t="n">
        <v>7.25</v>
      </c>
      <c r="M2127" t="n">
        <v>16</v>
      </c>
      <c r="N2127" t="n">
        <v>58.55</v>
      </c>
      <c r="O2127" t="n">
        <v>30268.74</v>
      </c>
      <c r="P2127" t="n">
        <v>167.9</v>
      </c>
      <c r="Q2127" t="n">
        <v>197.76</v>
      </c>
      <c r="R2127" t="n">
        <v>37.88</v>
      </c>
      <c r="S2127" t="n">
        <v>25.4</v>
      </c>
      <c r="T2127" t="n">
        <v>5346.17</v>
      </c>
      <c r="U2127" t="n">
        <v>0.67</v>
      </c>
      <c r="V2127" t="n">
        <v>0.87</v>
      </c>
      <c r="W2127" t="n">
        <v>2.96</v>
      </c>
      <c r="X2127" t="n">
        <v>0.33</v>
      </c>
      <c r="Y2127" t="n">
        <v>1</v>
      </c>
      <c r="Z2127" t="n">
        <v>10</v>
      </c>
    </row>
    <row r="2128">
      <c r="A2128" t="n">
        <v>26</v>
      </c>
      <c r="B2128" t="n">
        <v>120</v>
      </c>
      <c r="C2128" t="inlineStr">
        <is>
          <t xml:space="preserve">CONCLUIDO	</t>
        </is>
      </c>
      <c r="D2128" t="n">
        <v>7.0503</v>
      </c>
      <c r="E2128" t="n">
        <v>14.18</v>
      </c>
      <c r="F2128" t="n">
        <v>10.7</v>
      </c>
      <c r="G2128" t="n">
        <v>37.77</v>
      </c>
      <c r="H2128" t="n">
        <v>0.55</v>
      </c>
      <c r="I2128" t="n">
        <v>17</v>
      </c>
      <c r="J2128" t="n">
        <v>243.96</v>
      </c>
      <c r="K2128" t="n">
        <v>57.72</v>
      </c>
      <c r="L2128" t="n">
        <v>7.5</v>
      </c>
      <c r="M2128" t="n">
        <v>15</v>
      </c>
      <c r="N2128" t="n">
        <v>58.74</v>
      </c>
      <c r="O2128" t="n">
        <v>30323.11</v>
      </c>
      <c r="P2128" t="n">
        <v>167.19</v>
      </c>
      <c r="Q2128" t="n">
        <v>197.77</v>
      </c>
      <c r="R2128" t="n">
        <v>36.97</v>
      </c>
      <c r="S2128" t="n">
        <v>25.4</v>
      </c>
      <c r="T2128" t="n">
        <v>4894.68</v>
      </c>
      <c r="U2128" t="n">
        <v>0.6899999999999999</v>
      </c>
      <c r="V2128" t="n">
        <v>0.87</v>
      </c>
      <c r="W2128" t="n">
        <v>2.97</v>
      </c>
      <c r="X2128" t="n">
        <v>0.31</v>
      </c>
      <c r="Y2128" t="n">
        <v>1</v>
      </c>
      <c r="Z2128" t="n">
        <v>10</v>
      </c>
    </row>
    <row r="2129">
      <c r="A2129" t="n">
        <v>27</v>
      </c>
      <c r="B2129" t="n">
        <v>120</v>
      </c>
      <c r="C2129" t="inlineStr">
        <is>
          <t xml:space="preserve">CONCLUIDO	</t>
        </is>
      </c>
      <c r="D2129" t="n">
        <v>7.0373</v>
      </c>
      <c r="E2129" t="n">
        <v>14.21</v>
      </c>
      <c r="F2129" t="n">
        <v>10.73</v>
      </c>
      <c r="G2129" t="n">
        <v>37.86</v>
      </c>
      <c r="H2129" t="n">
        <v>0.5600000000000001</v>
      </c>
      <c r="I2129" t="n">
        <v>17</v>
      </c>
      <c r="J2129" t="n">
        <v>244.41</v>
      </c>
      <c r="K2129" t="n">
        <v>57.72</v>
      </c>
      <c r="L2129" t="n">
        <v>7.75</v>
      </c>
      <c r="M2129" t="n">
        <v>15</v>
      </c>
      <c r="N2129" t="n">
        <v>58.93</v>
      </c>
      <c r="O2129" t="n">
        <v>30377.55</v>
      </c>
      <c r="P2129" t="n">
        <v>167.75</v>
      </c>
      <c r="Q2129" t="n">
        <v>197.75</v>
      </c>
      <c r="R2129" t="n">
        <v>37.86</v>
      </c>
      <c r="S2129" t="n">
        <v>25.4</v>
      </c>
      <c r="T2129" t="n">
        <v>5340.23</v>
      </c>
      <c r="U2129" t="n">
        <v>0.67</v>
      </c>
      <c r="V2129" t="n">
        <v>0.87</v>
      </c>
      <c r="W2129" t="n">
        <v>2.97</v>
      </c>
      <c r="X2129" t="n">
        <v>0.34</v>
      </c>
      <c r="Y2129" t="n">
        <v>1</v>
      </c>
      <c r="Z2129" t="n">
        <v>10</v>
      </c>
    </row>
    <row r="2130">
      <c r="A2130" t="n">
        <v>28</v>
      </c>
      <c r="B2130" t="n">
        <v>120</v>
      </c>
      <c r="C2130" t="inlineStr">
        <is>
          <t xml:space="preserve">CONCLUIDO	</t>
        </is>
      </c>
      <c r="D2130" t="n">
        <v>7.0783</v>
      </c>
      <c r="E2130" t="n">
        <v>14.13</v>
      </c>
      <c r="F2130" t="n">
        <v>10.69</v>
      </c>
      <c r="G2130" t="n">
        <v>40.09</v>
      </c>
      <c r="H2130" t="n">
        <v>0.58</v>
      </c>
      <c r="I2130" t="n">
        <v>16</v>
      </c>
      <c r="J2130" t="n">
        <v>244.85</v>
      </c>
      <c r="K2130" t="n">
        <v>57.72</v>
      </c>
      <c r="L2130" t="n">
        <v>8</v>
      </c>
      <c r="M2130" t="n">
        <v>14</v>
      </c>
      <c r="N2130" t="n">
        <v>59.12</v>
      </c>
      <c r="O2130" t="n">
        <v>30432.06</v>
      </c>
      <c r="P2130" t="n">
        <v>167.14</v>
      </c>
      <c r="Q2130" t="n">
        <v>197.79</v>
      </c>
      <c r="R2130" t="n">
        <v>36.86</v>
      </c>
      <c r="S2130" t="n">
        <v>25.4</v>
      </c>
      <c r="T2130" t="n">
        <v>4847.37</v>
      </c>
      <c r="U2130" t="n">
        <v>0.6899999999999999</v>
      </c>
      <c r="V2130" t="n">
        <v>0.87</v>
      </c>
      <c r="W2130" t="n">
        <v>2.96</v>
      </c>
      <c r="X2130" t="n">
        <v>0.3</v>
      </c>
      <c r="Y2130" t="n">
        <v>1</v>
      </c>
      <c r="Z2130" t="n">
        <v>10</v>
      </c>
    </row>
    <row r="2131">
      <c r="A2131" t="n">
        <v>29</v>
      </c>
      <c r="B2131" t="n">
        <v>120</v>
      </c>
      <c r="C2131" t="inlineStr">
        <is>
          <t xml:space="preserve">CONCLUIDO	</t>
        </is>
      </c>
      <c r="D2131" t="n">
        <v>7.0796</v>
      </c>
      <c r="E2131" t="n">
        <v>14.12</v>
      </c>
      <c r="F2131" t="n">
        <v>10.69</v>
      </c>
      <c r="G2131" t="n">
        <v>40.08</v>
      </c>
      <c r="H2131" t="n">
        <v>0.6</v>
      </c>
      <c r="I2131" t="n">
        <v>16</v>
      </c>
      <c r="J2131" t="n">
        <v>245.29</v>
      </c>
      <c r="K2131" t="n">
        <v>57.72</v>
      </c>
      <c r="L2131" t="n">
        <v>8.25</v>
      </c>
      <c r="M2131" t="n">
        <v>14</v>
      </c>
      <c r="N2131" t="n">
        <v>59.32</v>
      </c>
      <c r="O2131" t="n">
        <v>30486.64</v>
      </c>
      <c r="P2131" t="n">
        <v>167.12</v>
      </c>
      <c r="Q2131" t="n">
        <v>197.76</v>
      </c>
      <c r="R2131" t="n">
        <v>36.59</v>
      </c>
      <c r="S2131" t="n">
        <v>25.4</v>
      </c>
      <c r="T2131" t="n">
        <v>4712.3</v>
      </c>
      <c r="U2131" t="n">
        <v>0.6899999999999999</v>
      </c>
      <c r="V2131" t="n">
        <v>0.87</v>
      </c>
      <c r="W2131" t="n">
        <v>2.97</v>
      </c>
      <c r="X2131" t="n">
        <v>0.3</v>
      </c>
      <c r="Y2131" t="n">
        <v>1</v>
      </c>
      <c r="Z2131" t="n">
        <v>10</v>
      </c>
    </row>
    <row r="2132">
      <c r="A2132" t="n">
        <v>30</v>
      </c>
      <c r="B2132" t="n">
        <v>120</v>
      </c>
      <c r="C2132" t="inlineStr">
        <is>
          <t xml:space="preserve">CONCLUIDO	</t>
        </is>
      </c>
      <c r="D2132" t="n">
        <v>7.0781</v>
      </c>
      <c r="E2132" t="n">
        <v>14.13</v>
      </c>
      <c r="F2132" t="n">
        <v>10.69</v>
      </c>
      <c r="G2132" t="n">
        <v>40.09</v>
      </c>
      <c r="H2132" t="n">
        <v>0.62</v>
      </c>
      <c r="I2132" t="n">
        <v>16</v>
      </c>
      <c r="J2132" t="n">
        <v>245.73</v>
      </c>
      <c r="K2132" t="n">
        <v>57.72</v>
      </c>
      <c r="L2132" t="n">
        <v>8.5</v>
      </c>
      <c r="M2132" t="n">
        <v>14</v>
      </c>
      <c r="N2132" t="n">
        <v>59.51</v>
      </c>
      <c r="O2132" t="n">
        <v>30541.29</v>
      </c>
      <c r="P2132" t="n">
        <v>167.08</v>
      </c>
      <c r="Q2132" t="n">
        <v>197.75</v>
      </c>
      <c r="R2132" t="n">
        <v>36.63</v>
      </c>
      <c r="S2132" t="n">
        <v>25.4</v>
      </c>
      <c r="T2132" t="n">
        <v>4732.91</v>
      </c>
      <c r="U2132" t="n">
        <v>0.6899999999999999</v>
      </c>
      <c r="V2132" t="n">
        <v>0.87</v>
      </c>
      <c r="W2132" t="n">
        <v>2.97</v>
      </c>
      <c r="X2132" t="n">
        <v>0.3</v>
      </c>
      <c r="Y2132" t="n">
        <v>1</v>
      </c>
      <c r="Z2132" t="n">
        <v>10</v>
      </c>
    </row>
    <row r="2133">
      <c r="A2133" t="n">
        <v>31</v>
      </c>
      <c r="B2133" t="n">
        <v>120</v>
      </c>
      <c r="C2133" t="inlineStr">
        <is>
          <t xml:space="preserve">CONCLUIDO	</t>
        </is>
      </c>
      <c r="D2133" t="n">
        <v>7.1069</v>
      </c>
      <c r="E2133" t="n">
        <v>14.07</v>
      </c>
      <c r="F2133" t="n">
        <v>10.68</v>
      </c>
      <c r="G2133" t="n">
        <v>42.71</v>
      </c>
      <c r="H2133" t="n">
        <v>0.63</v>
      </c>
      <c r="I2133" t="n">
        <v>15</v>
      </c>
      <c r="J2133" t="n">
        <v>246.18</v>
      </c>
      <c r="K2133" t="n">
        <v>57.72</v>
      </c>
      <c r="L2133" t="n">
        <v>8.75</v>
      </c>
      <c r="M2133" t="n">
        <v>13</v>
      </c>
      <c r="N2133" t="n">
        <v>59.7</v>
      </c>
      <c r="O2133" t="n">
        <v>30596.01</v>
      </c>
      <c r="P2133" t="n">
        <v>166.91</v>
      </c>
      <c r="Q2133" t="n">
        <v>197.75</v>
      </c>
      <c r="R2133" t="n">
        <v>36.26</v>
      </c>
      <c r="S2133" t="n">
        <v>25.4</v>
      </c>
      <c r="T2133" t="n">
        <v>4552.64</v>
      </c>
      <c r="U2133" t="n">
        <v>0.7</v>
      </c>
      <c r="V2133" t="n">
        <v>0.87</v>
      </c>
      <c r="W2133" t="n">
        <v>2.97</v>
      </c>
      <c r="X2133" t="n">
        <v>0.29</v>
      </c>
      <c r="Y2133" t="n">
        <v>1</v>
      </c>
      <c r="Z2133" t="n">
        <v>10</v>
      </c>
    </row>
    <row r="2134">
      <c r="A2134" t="n">
        <v>32</v>
      </c>
      <c r="B2134" t="n">
        <v>120</v>
      </c>
      <c r="C2134" t="inlineStr">
        <is>
          <t xml:space="preserve">CONCLUIDO	</t>
        </is>
      </c>
      <c r="D2134" t="n">
        <v>7.1127</v>
      </c>
      <c r="E2134" t="n">
        <v>14.06</v>
      </c>
      <c r="F2134" t="n">
        <v>10.67</v>
      </c>
      <c r="G2134" t="n">
        <v>42.67</v>
      </c>
      <c r="H2134" t="n">
        <v>0.65</v>
      </c>
      <c r="I2134" t="n">
        <v>15</v>
      </c>
      <c r="J2134" t="n">
        <v>246.62</v>
      </c>
      <c r="K2134" t="n">
        <v>57.72</v>
      </c>
      <c r="L2134" t="n">
        <v>9</v>
      </c>
      <c r="M2134" t="n">
        <v>13</v>
      </c>
      <c r="N2134" t="n">
        <v>59.9</v>
      </c>
      <c r="O2134" t="n">
        <v>30650.8</v>
      </c>
      <c r="P2134" t="n">
        <v>166.57</v>
      </c>
      <c r="Q2134" t="n">
        <v>197.82</v>
      </c>
      <c r="R2134" t="n">
        <v>35.95</v>
      </c>
      <c r="S2134" t="n">
        <v>25.4</v>
      </c>
      <c r="T2134" t="n">
        <v>4397.78</v>
      </c>
      <c r="U2134" t="n">
        <v>0.71</v>
      </c>
      <c r="V2134" t="n">
        <v>0.87</v>
      </c>
      <c r="W2134" t="n">
        <v>2.96</v>
      </c>
      <c r="X2134" t="n">
        <v>0.28</v>
      </c>
      <c r="Y2134" t="n">
        <v>1</v>
      </c>
      <c r="Z2134" t="n">
        <v>10</v>
      </c>
    </row>
    <row r="2135">
      <c r="A2135" t="n">
        <v>33</v>
      </c>
      <c r="B2135" t="n">
        <v>120</v>
      </c>
      <c r="C2135" t="inlineStr">
        <is>
          <t xml:space="preserve">CONCLUIDO	</t>
        </is>
      </c>
      <c r="D2135" t="n">
        <v>7.1497</v>
      </c>
      <c r="E2135" t="n">
        <v>13.99</v>
      </c>
      <c r="F2135" t="n">
        <v>10.64</v>
      </c>
      <c r="G2135" t="n">
        <v>45.6</v>
      </c>
      <c r="H2135" t="n">
        <v>0.67</v>
      </c>
      <c r="I2135" t="n">
        <v>14</v>
      </c>
      <c r="J2135" t="n">
        <v>247.07</v>
      </c>
      <c r="K2135" t="n">
        <v>57.72</v>
      </c>
      <c r="L2135" t="n">
        <v>9.25</v>
      </c>
      <c r="M2135" t="n">
        <v>12</v>
      </c>
      <c r="N2135" t="n">
        <v>60.09</v>
      </c>
      <c r="O2135" t="n">
        <v>30705.66</v>
      </c>
      <c r="P2135" t="n">
        <v>166.14</v>
      </c>
      <c r="Q2135" t="n">
        <v>197.78</v>
      </c>
      <c r="R2135" t="n">
        <v>35.32</v>
      </c>
      <c r="S2135" t="n">
        <v>25.4</v>
      </c>
      <c r="T2135" t="n">
        <v>4087.7</v>
      </c>
      <c r="U2135" t="n">
        <v>0.72</v>
      </c>
      <c r="V2135" t="n">
        <v>0.87</v>
      </c>
      <c r="W2135" t="n">
        <v>2.96</v>
      </c>
      <c r="X2135" t="n">
        <v>0.25</v>
      </c>
      <c r="Y2135" t="n">
        <v>1</v>
      </c>
      <c r="Z2135" t="n">
        <v>10</v>
      </c>
    </row>
    <row r="2136">
      <c r="A2136" t="n">
        <v>34</v>
      </c>
      <c r="B2136" t="n">
        <v>120</v>
      </c>
      <c r="C2136" t="inlineStr">
        <is>
          <t xml:space="preserve">CONCLUIDO	</t>
        </is>
      </c>
      <c r="D2136" t="n">
        <v>7.1436</v>
      </c>
      <c r="E2136" t="n">
        <v>14</v>
      </c>
      <c r="F2136" t="n">
        <v>10.65</v>
      </c>
      <c r="G2136" t="n">
        <v>45.65</v>
      </c>
      <c r="H2136" t="n">
        <v>0.68</v>
      </c>
      <c r="I2136" t="n">
        <v>14</v>
      </c>
      <c r="J2136" t="n">
        <v>247.51</v>
      </c>
      <c r="K2136" t="n">
        <v>57.72</v>
      </c>
      <c r="L2136" t="n">
        <v>9.5</v>
      </c>
      <c r="M2136" t="n">
        <v>12</v>
      </c>
      <c r="N2136" t="n">
        <v>60.29</v>
      </c>
      <c r="O2136" t="n">
        <v>30760.6</v>
      </c>
      <c r="P2136" t="n">
        <v>166.3</v>
      </c>
      <c r="Q2136" t="n">
        <v>197.75</v>
      </c>
      <c r="R2136" t="n">
        <v>35.53</v>
      </c>
      <c r="S2136" t="n">
        <v>25.4</v>
      </c>
      <c r="T2136" t="n">
        <v>4192.21</v>
      </c>
      <c r="U2136" t="n">
        <v>0.71</v>
      </c>
      <c r="V2136" t="n">
        <v>0.87</v>
      </c>
      <c r="W2136" t="n">
        <v>2.96</v>
      </c>
      <c r="X2136" t="n">
        <v>0.26</v>
      </c>
      <c r="Y2136" t="n">
        <v>1</v>
      </c>
      <c r="Z2136" t="n">
        <v>10</v>
      </c>
    </row>
    <row r="2137">
      <c r="A2137" t="n">
        <v>35</v>
      </c>
      <c r="B2137" t="n">
        <v>120</v>
      </c>
      <c r="C2137" t="inlineStr">
        <is>
          <t xml:space="preserve">CONCLUIDO	</t>
        </is>
      </c>
      <c r="D2137" t="n">
        <v>7.1416</v>
      </c>
      <c r="E2137" t="n">
        <v>14</v>
      </c>
      <c r="F2137" t="n">
        <v>10.66</v>
      </c>
      <c r="G2137" t="n">
        <v>45.67</v>
      </c>
      <c r="H2137" t="n">
        <v>0.7</v>
      </c>
      <c r="I2137" t="n">
        <v>14</v>
      </c>
      <c r="J2137" t="n">
        <v>247.96</v>
      </c>
      <c r="K2137" t="n">
        <v>57.72</v>
      </c>
      <c r="L2137" t="n">
        <v>9.75</v>
      </c>
      <c r="M2137" t="n">
        <v>12</v>
      </c>
      <c r="N2137" t="n">
        <v>60.48</v>
      </c>
      <c r="O2137" t="n">
        <v>30815.6</v>
      </c>
      <c r="P2137" t="n">
        <v>166.17</v>
      </c>
      <c r="Q2137" t="n">
        <v>197.77</v>
      </c>
      <c r="R2137" t="n">
        <v>35.59</v>
      </c>
      <c r="S2137" t="n">
        <v>25.4</v>
      </c>
      <c r="T2137" t="n">
        <v>4221.06</v>
      </c>
      <c r="U2137" t="n">
        <v>0.71</v>
      </c>
      <c r="V2137" t="n">
        <v>0.87</v>
      </c>
      <c r="W2137" t="n">
        <v>2.96</v>
      </c>
      <c r="X2137" t="n">
        <v>0.27</v>
      </c>
      <c r="Y2137" t="n">
        <v>1</v>
      </c>
      <c r="Z2137" t="n">
        <v>10</v>
      </c>
    </row>
    <row r="2138">
      <c r="A2138" t="n">
        <v>36</v>
      </c>
      <c r="B2138" t="n">
        <v>120</v>
      </c>
      <c r="C2138" t="inlineStr">
        <is>
          <t xml:space="preserve">CONCLUIDO	</t>
        </is>
      </c>
      <c r="D2138" t="n">
        <v>7.1735</v>
      </c>
      <c r="E2138" t="n">
        <v>13.94</v>
      </c>
      <c r="F2138" t="n">
        <v>10.64</v>
      </c>
      <c r="G2138" t="n">
        <v>49.1</v>
      </c>
      <c r="H2138" t="n">
        <v>0.72</v>
      </c>
      <c r="I2138" t="n">
        <v>13</v>
      </c>
      <c r="J2138" t="n">
        <v>248.4</v>
      </c>
      <c r="K2138" t="n">
        <v>57.72</v>
      </c>
      <c r="L2138" t="n">
        <v>10</v>
      </c>
      <c r="M2138" t="n">
        <v>11</v>
      </c>
      <c r="N2138" t="n">
        <v>60.68</v>
      </c>
      <c r="O2138" t="n">
        <v>30870.67</v>
      </c>
      <c r="P2138" t="n">
        <v>166.05</v>
      </c>
      <c r="Q2138" t="n">
        <v>197.76</v>
      </c>
      <c r="R2138" t="n">
        <v>34.98</v>
      </c>
      <c r="S2138" t="n">
        <v>25.4</v>
      </c>
      <c r="T2138" t="n">
        <v>3922.64</v>
      </c>
      <c r="U2138" t="n">
        <v>0.73</v>
      </c>
      <c r="V2138" t="n">
        <v>0.87</v>
      </c>
      <c r="W2138" t="n">
        <v>2.96</v>
      </c>
      <c r="X2138" t="n">
        <v>0.25</v>
      </c>
      <c r="Y2138" t="n">
        <v>1</v>
      </c>
      <c r="Z2138" t="n">
        <v>10</v>
      </c>
    </row>
    <row r="2139">
      <c r="A2139" t="n">
        <v>37</v>
      </c>
      <c r="B2139" t="n">
        <v>120</v>
      </c>
      <c r="C2139" t="inlineStr">
        <is>
          <t xml:space="preserve">CONCLUIDO	</t>
        </is>
      </c>
      <c r="D2139" t="n">
        <v>7.1722</v>
      </c>
      <c r="E2139" t="n">
        <v>13.94</v>
      </c>
      <c r="F2139" t="n">
        <v>10.64</v>
      </c>
      <c r="G2139" t="n">
        <v>49.12</v>
      </c>
      <c r="H2139" t="n">
        <v>0.73</v>
      </c>
      <c r="I2139" t="n">
        <v>13</v>
      </c>
      <c r="J2139" t="n">
        <v>248.85</v>
      </c>
      <c r="K2139" t="n">
        <v>57.72</v>
      </c>
      <c r="L2139" t="n">
        <v>10.25</v>
      </c>
      <c r="M2139" t="n">
        <v>11</v>
      </c>
      <c r="N2139" t="n">
        <v>60.88</v>
      </c>
      <c r="O2139" t="n">
        <v>30925.82</v>
      </c>
      <c r="P2139" t="n">
        <v>166.19</v>
      </c>
      <c r="Q2139" t="n">
        <v>197.79</v>
      </c>
      <c r="R2139" t="n">
        <v>35.25</v>
      </c>
      <c r="S2139" t="n">
        <v>25.4</v>
      </c>
      <c r="T2139" t="n">
        <v>4055.38</v>
      </c>
      <c r="U2139" t="n">
        <v>0.72</v>
      </c>
      <c r="V2139" t="n">
        <v>0.87</v>
      </c>
      <c r="W2139" t="n">
        <v>2.96</v>
      </c>
      <c r="X2139" t="n">
        <v>0.25</v>
      </c>
      <c r="Y2139" t="n">
        <v>1</v>
      </c>
      <c r="Z2139" t="n">
        <v>10</v>
      </c>
    </row>
    <row r="2140">
      <c r="A2140" t="n">
        <v>38</v>
      </c>
      <c r="B2140" t="n">
        <v>120</v>
      </c>
      <c r="C2140" t="inlineStr">
        <is>
          <t xml:space="preserve">CONCLUIDO	</t>
        </is>
      </c>
      <c r="D2140" t="n">
        <v>7.181</v>
      </c>
      <c r="E2140" t="n">
        <v>13.93</v>
      </c>
      <c r="F2140" t="n">
        <v>10.62</v>
      </c>
      <c r="G2140" t="n">
        <v>49.04</v>
      </c>
      <c r="H2140" t="n">
        <v>0.75</v>
      </c>
      <c r="I2140" t="n">
        <v>13</v>
      </c>
      <c r="J2140" t="n">
        <v>249.3</v>
      </c>
      <c r="K2140" t="n">
        <v>57.72</v>
      </c>
      <c r="L2140" t="n">
        <v>10.5</v>
      </c>
      <c r="M2140" t="n">
        <v>11</v>
      </c>
      <c r="N2140" t="n">
        <v>61.07</v>
      </c>
      <c r="O2140" t="n">
        <v>30981.04</v>
      </c>
      <c r="P2140" t="n">
        <v>165.72</v>
      </c>
      <c r="Q2140" t="n">
        <v>197.77</v>
      </c>
      <c r="R2140" t="n">
        <v>34.67</v>
      </c>
      <c r="S2140" t="n">
        <v>25.4</v>
      </c>
      <c r="T2140" t="n">
        <v>3766.03</v>
      </c>
      <c r="U2140" t="n">
        <v>0.73</v>
      </c>
      <c r="V2140" t="n">
        <v>0.88</v>
      </c>
      <c r="W2140" t="n">
        <v>2.96</v>
      </c>
      <c r="X2140" t="n">
        <v>0.23</v>
      </c>
      <c r="Y2140" t="n">
        <v>1</v>
      </c>
      <c r="Z2140" t="n">
        <v>10</v>
      </c>
    </row>
    <row r="2141">
      <c r="A2141" t="n">
        <v>39</v>
      </c>
      <c r="B2141" t="n">
        <v>120</v>
      </c>
      <c r="C2141" t="inlineStr">
        <is>
          <t xml:space="preserve">CONCLUIDO	</t>
        </is>
      </c>
      <c r="D2141" t="n">
        <v>7.2084</v>
      </c>
      <c r="E2141" t="n">
        <v>13.87</v>
      </c>
      <c r="F2141" t="n">
        <v>10.62</v>
      </c>
      <c r="G2141" t="n">
        <v>53.09</v>
      </c>
      <c r="H2141" t="n">
        <v>0.77</v>
      </c>
      <c r="I2141" t="n">
        <v>12</v>
      </c>
      <c r="J2141" t="n">
        <v>249.75</v>
      </c>
      <c r="K2141" t="n">
        <v>57.72</v>
      </c>
      <c r="L2141" t="n">
        <v>10.75</v>
      </c>
      <c r="M2141" t="n">
        <v>10</v>
      </c>
      <c r="N2141" t="n">
        <v>61.27</v>
      </c>
      <c r="O2141" t="n">
        <v>31036.33</v>
      </c>
      <c r="P2141" t="n">
        <v>165.33</v>
      </c>
      <c r="Q2141" t="n">
        <v>197.78</v>
      </c>
      <c r="R2141" t="n">
        <v>34.36</v>
      </c>
      <c r="S2141" t="n">
        <v>25.4</v>
      </c>
      <c r="T2141" t="n">
        <v>3614.05</v>
      </c>
      <c r="U2141" t="n">
        <v>0.74</v>
      </c>
      <c r="V2141" t="n">
        <v>0.88</v>
      </c>
      <c r="W2141" t="n">
        <v>2.96</v>
      </c>
      <c r="X2141" t="n">
        <v>0.23</v>
      </c>
      <c r="Y2141" t="n">
        <v>1</v>
      </c>
      <c r="Z2141" t="n">
        <v>10</v>
      </c>
    </row>
    <row r="2142">
      <c r="A2142" t="n">
        <v>40</v>
      </c>
      <c r="B2142" t="n">
        <v>120</v>
      </c>
      <c r="C2142" t="inlineStr">
        <is>
          <t xml:space="preserve">CONCLUIDO	</t>
        </is>
      </c>
      <c r="D2142" t="n">
        <v>7.2131</v>
      </c>
      <c r="E2142" t="n">
        <v>13.86</v>
      </c>
      <c r="F2142" t="n">
        <v>10.61</v>
      </c>
      <c r="G2142" t="n">
        <v>53.04</v>
      </c>
      <c r="H2142" t="n">
        <v>0.78</v>
      </c>
      <c r="I2142" t="n">
        <v>12</v>
      </c>
      <c r="J2142" t="n">
        <v>250.2</v>
      </c>
      <c r="K2142" t="n">
        <v>57.72</v>
      </c>
      <c r="L2142" t="n">
        <v>11</v>
      </c>
      <c r="M2142" t="n">
        <v>10</v>
      </c>
      <c r="N2142" t="n">
        <v>61.47</v>
      </c>
      <c r="O2142" t="n">
        <v>31091.69</v>
      </c>
      <c r="P2142" t="n">
        <v>165.27</v>
      </c>
      <c r="Q2142" t="n">
        <v>197.76</v>
      </c>
      <c r="R2142" t="n">
        <v>34.13</v>
      </c>
      <c r="S2142" t="n">
        <v>25.4</v>
      </c>
      <c r="T2142" t="n">
        <v>3500.47</v>
      </c>
      <c r="U2142" t="n">
        <v>0.74</v>
      </c>
      <c r="V2142" t="n">
        <v>0.88</v>
      </c>
      <c r="W2142" t="n">
        <v>2.96</v>
      </c>
      <c r="X2142" t="n">
        <v>0.22</v>
      </c>
      <c r="Y2142" t="n">
        <v>1</v>
      </c>
      <c r="Z2142" t="n">
        <v>10</v>
      </c>
    </row>
    <row r="2143">
      <c r="A2143" t="n">
        <v>41</v>
      </c>
      <c r="B2143" t="n">
        <v>120</v>
      </c>
      <c r="C2143" t="inlineStr">
        <is>
          <t xml:space="preserve">CONCLUIDO	</t>
        </is>
      </c>
      <c r="D2143" t="n">
        <v>7.2102</v>
      </c>
      <c r="E2143" t="n">
        <v>13.87</v>
      </c>
      <c r="F2143" t="n">
        <v>10.61</v>
      </c>
      <c r="G2143" t="n">
        <v>53.07</v>
      </c>
      <c r="H2143" t="n">
        <v>0.8</v>
      </c>
      <c r="I2143" t="n">
        <v>12</v>
      </c>
      <c r="J2143" t="n">
        <v>250.65</v>
      </c>
      <c r="K2143" t="n">
        <v>57.72</v>
      </c>
      <c r="L2143" t="n">
        <v>11.25</v>
      </c>
      <c r="M2143" t="n">
        <v>10</v>
      </c>
      <c r="N2143" t="n">
        <v>61.67</v>
      </c>
      <c r="O2143" t="n">
        <v>31147.12</v>
      </c>
      <c r="P2143" t="n">
        <v>165.39</v>
      </c>
      <c r="Q2143" t="n">
        <v>197.76</v>
      </c>
      <c r="R2143" t="n">
        <v>34.27</v>
      </c>
      <c r="S2143" t="n">
        <v>25.4</v>
      </c>
      <c r="T2143" t="n">
        <v>3572.52</v>
      </c>
      <c r="U2143" t="n">
        <v>0.74</v>
      </c>
      <c r="V2143" t="n">
        <v>0.88</v>
      </c>
      <c r="W2143" t="n">
        <v>2.96</v>
      </c>
      <c r="X2143" t="n">
        <v>0.22</v>
      </c>
      <c r="Y2143" t="n">
        <v>1</v>
      </c>
      <c r="Z2143" t="n">
        <v>10</v>
      </c>
    </row>
    <row r="2144">
      <c r="A2144" t="n">
        <v>42</v>
      </c>
      <c r="B2144" t="n">
        <v>120</v>
      </c>
      <c r="C2144" t="inlineStr">
        <is>
          <t xml:space="preserve">CONCLUIDO	</t>
        </is>
      </c>
      <c r="D2144" t="n">
        <v>7.2167</v>
      </c>
      <c r="E2144" t="n">
        <v>13.86</v>
      </c>
      <c r="F2144" t="n">
        <v>10.6</v>
      </c>
      <c r="G2144" t="n">
        <v>53.01</v>
      </c>
      <c r="H2144" t="n">
        <v>0.8100000000000001</v>
      </c>
      <c r="I2144" t="n">
        <v>12</v>
      </c>
      <c r="J2144" t="n">
        <v>251.1</v>
      </c>
      <c r="K2144" t="n">
        <v>57.72</v>
      </c>
      <c r="L2144" t="n">
        <v>11.5</v>
      </c>
      <c r="M2144" t="n">
        <v>10</v>
      </c>
      <c r="N2144" t="n">
        <v>61.87</v>
      </c>
      <c r="O2144" t="n">
        <v>31202.63</v>
      </c>
      <c r="P2144" t="n">
        <v>164.98</v>
      </c>
      <c r="Q2144" t="n">
        <v>197.75</v>
      </c>
      <c r="R2144" t="n">
        <v>34.04</v>
      </c>
      <c r="S2144" t="n">
        <v>25.4</v>
      </c>
      <c r="T2144" t="n">
        <v>3454.34</v>
      </c>
      <c r="U2144" t="n">
        <v>0.75</v>
      </c>
      <c r="V2144" t="n">
        <v>0.88</v>
      </c>
      <c r="W2144" t="n">
        <v>2.95</v>
      </c>
      <c r="X2144" t="n">
        <v>0.21</v>
      </c>
      <c r="Y2144" t="n">
        <v>1</v>
      </c>
      <c r="Z2144" t="n">
        <v>10</v>
      </c>
    </row>
    <row r="2145">
      <c r="A2145" t="n">
        <v>43</v>
      </c>
      <c r="B2145" t="n">
        <v>120</v>
      </c>
      <c r="C2145" t="inlineStr">
        <is>
          <t xml:space="preserve">CONCLUIDO	</t>
        </is>
      </c>
      <c r="D2145" t="n">
        <v>7.2117</v>
      </c>
      <c r="E2145" t="n">
        <v>13.87</v>
      </c>
      <c r="F2145" t="n">
        <v>10.61</v>
      </c>
      <c r="G2145" t="n">
        <v>53.05</v>
      </c>
      <c r="H2145" t="n">
        <v>0.83</v>
      </c>
      <c r="I2145" t="n">
        <v>12</v>
      </c>
      <c r="J2145" t="n">
        <v>251.55</v>
      </c>
      <c r="K2145" t="n">
        <v>57.72</v>
      </c>
      <c r="L2145" t="n">
        <v>11.75</v>
      </c>
      <c r="M2145" t="n">
        <v>10</v>
      </c>
      <c r="N2145" t="n">
        <v>62.07</v>
      </c>
      <c r="O2145" t="n">
        <v>31258.21</v>
      </c>
      <c r="P2145" t="n">
        <v>164.92</v>
      </c>
      <c r="Q2145" t="n">
        <v>197.79</v>
      </c>
      <c r="R2145" t="n">
        <v>34.3</v>
      </c>
      <c r="S2145" t="n">
        <v>25.4</v>
      </c>
      <c r="T2145" t="n">
        <v>3587.64</v>
      </c>
      <c r="U2145" t="n">
        <v>0.74</v>
      </c>
      <c r="V2145" t="n">
        <v>0.88</v>
      </c>
      <c r="W2145" t="n">
        <v>2.96</v>
      </c>
      <c r="X2145" t="n">
        <v>0.22</v>
      </c>
      <c r="Y2145" t="n">
        <v>1</v>
      </c>
      <c r="Z2145" t="n">
        <v>10</v>
      </c>
    </row>
    <row r="2146">
      <c r="A2146" t="n">
        <v>44</v>
      </c>
      <c r="B2146" t="n">
        <v>120</v>
      </c>
      <c r="C2146" t="inlineStr">
        <is>
          <t xml:space="preserve">CONCLUIDO	</t>
        </is>
      </c>
      <c r="D2146" t="n">
        <v>7.2513</v>
      </c>
      <c r="E2146" t="n">
        <v>13.79</v>
      </c>
      <c r="F2146" t="n">
        <v>10.58</v>
      </c>
      <c r="G2146" t="n">
        <v>57.71</v>
      </c>
      <c r="H2146" t="n">
        <v>0.85</v>
      </c>
      <c r="I2146" t="n">
        <v>11</v>
      </c>
      <c r="J2146" t="n">
        <v>252</v>
      </c>
      <c r="K2146" t="n">
        <v>57.72</v>
      </c>
      <c r="L2146" t="n">
        <v>12</v>
      </c>
      <c r="M2146" t="n">
        <v>9</v>
      </c>
      <c r="N2146" t="n">
        <v>62.27</v>
      </c>
      <c r="O2146" t="n">
        <v>31313.87</v>
      </c>
      <c r="P2146" t="n">
        <v>164.51</v>
      </c>
      <c r="Q2146" t="n">
        <v>197.8</v>
      </c>
      <c r="R2146" t="n">
        <v>33.28</v>
      </c>
      <c r="S2146" t="n">
        <v>25.4</v>
      </c>
      <c r="T2146" t="n">
        <v>3080.72</v>
      </c>
      <c r="U2146" t="n">
        <v>0.76</v>
      </c>
      <c r="V2146" t="n">
        <v>0.88</v>
      </c>
      <c r="W2146" t="n">
        <v>2.96</v>
      </c>
      <c r="X2146" t="n">
        <v>0.19</v>
      </c>
      <c r="Y2146" t="n">
        <v>1</v>
      </c>
      <c r="Z2146" t="n">
        <v>10</v>
      </c>
    </row>
    <row r="2147">
      <c r="A2147" t="n">
        <v>45</v>
      </c>
      <c r="B2147" t="n">
        <v>120</v>
      </c>
      <c r="C2147" t="inlineStr">
        <is>
          <t xml:space="preserve">CONCLUIDO	</t>
        </is>
      </c>
      <c r="D2147" t="n">
        <v>7.2464</v>
      </c>
      <c r="E2147" t="n">
        <v>13.8</v>
      </c>
      <c r="F2147" t="n">
        <v>10.59</v>
      </c>
      <c r="G2147" t="n">
        <v>57.76</v>
      </c>
      <c r="H2147" t="n">
        <v>0.86</v>
      </c>
      <c r="I2147" t="n">
        <v>11</v>
      </c>
      <c r="J2147" t="n">
        <v>252.45</v>
      </c>
      <c r="K2147" t="n">
        <v>57.72</v>
      </c>
      <c r="L2147" t="n">
        <v>12.25</v>
      </c>
      <c r="M2147" t="n">
        <v>9</v>
      </c>
      <c r="N2147" t="n">
        <v>62.48</v>
      </c>
      <c r="O2147" t="n">
        <v>31369.6</v>
      </c>
      <c r="P2147" t="n">
        <v>164.68</v>
      </c>
      <c r="Q2147" t="n">
        <v>197.75</v>
      </c>
      <c r="R2147" t="n">
        <v>33.49</v>
      </c>
      <c r="S2147" t="n">
        <v>25.4</v>
      </c>
      <c r="T2147" t="n">
        <v>3184.16</v>
      </c>
      <c r="U2147" t="n">
        <v>0.76</v>
      </c>
      <c r="V2147" t="n">
        <v>0.88</v>
      </c>
      <c r="W2147" t="n">
        <v>2.96</v>
      </c>
      <c r="X2147" t="n">
        <v>0.2</v>
      </c>
      <c r="Y2147" t="n">
        <v>1</v>
      </c>
      <c r="Z2147" t="n">
        <v>10</v>
      </c>
    </row>
    <row r="2148">
      <c r="A2148" t="n">
        <v>46</v>
      </c>
      <c r="B2148" t="n">
        <v>120</v>
      </c>
      <c r="C2148" t="inlineStr">
        <is>
          <t xml:space="preserve">CONCLUIDO	</t>
        </is>
      </c>
      <c r="D2148" t="n">
        <v>7.2487</v>
      </c>
      <c r="E2148" t="n">
        <v>13.8</v>
      </c>
      <c r="F2148" t="n">
        <v>10.59</v>
      </c>
      <c r="G2148" t="n">
        <v>57.74</v>
      </c>
      <c r="H2148" t="n">
        <v>0.88</v>
      </c>
      <c r="I2148" t="n">
        <v>11</v>
      </c>
      <c r="J2148" t="n">
        <v>252.9</v>
      </c>
      <c r="K2148" t="n">
        <v>57.72</v>
      </c>
      <c r="L2148" t="n">
        <v>12.5</v>
      </c>
      <c r="M2148" t="n">
        <v>9</v>
      </c>
      <c r="N2148" t="n">
        <v>62.68</v>
      </c>
      <c r="O2148" t="n">
        <v>31425.4</v>
      </c>
      <c r="P2148" t="n">
        <v>164.67</v>
      </c>
      <c r="Q2148" t="n">
        <v>197.75</v>
      </c>
      <c r="R2148" t="n">
        <v>33.51</v>
      </c>
      <c r="S2148" t="n">
        <v>25.4</v>
      </c>
      <c r="T2148" t="n">
        <v>3196.84</v>
      </c>
      <c r="U2148" t="n">
        <v>0.76</v>
      </c>
      <c r="V2148" t="n">
        <v>0.88</v>
      </c>
      <c r="W2148" t="n">
        <v>2.96</v>
      </c>
      <c r="X2148" t="n">
        <v>0.2</v>
      </c>
      <c r="Y2148" t="n">
        <v>1</v>
      </c>
      <c r="Z2148" t="n">
        <v>10</v>
      </c>
    </row>
    <row r="2149">
      <c r="A2149" t="n">
        <v>47</v>
      </c>
      <c r="B2149" t="n">
        <v>120</v>
      </c>
      <c r="C2149" t="inlineStr">
        <is>
          <t xml:space="preserve">CONCLUIDO	</t>
        </is>
      </c>
      <c r="D2149" t="n">
        <v>7.2487</v>
      </c>
      <c r="E2149" t="n">
        <v>13.8</v>
      </c>
      <c r="F2149" t="n">
        <v>10.59</v>
      </c>
      <c r="G2149" t="n">
        <v>57.74</v>
      </c>
      <c r="H2149" t="n">
        <v>0.9</v>
      </c>
      <c r="I2149" t="n">
        <v>11</v>
      </c>
      <c r="J2149" t="n">
        <v>253.35</v>
      </c>
      <c r="K2149" t="n">
        <v>57.72</v>
      </c>
      <c r="L2149" t="n">
        <v>12.75</v>
      </c>
      <c r="M2149" t="n">
        <v>9</v>
      </c>
      <c r="N2149" t="n">
        <v>62.88</v>
      </c>
      <c r="O2149" t="n">
        <v>31481.28</v>
      </c>
      <c r="P2149" t="n">
        <v>164.7</v>
      </c>
      <c r="Q2149" t="n">
        <v>197.79</v>
      </c>
      <c r="R2149" t="n">
        <v>33.39</v>
      </c>
      <c r="S2149" t="n">
        <v>25.4</v>
      </c>
      <c r="T2149" t="n">
        <v>3137.4</v>
      </c>
      <c r="U2149" t="n">
        <v>0.76</v>
      </c>
      <c r="V2149" t="n">
        <v>0.88</v>
      </c>
      <c r="W2149" t="n">
        <v>2.96</v>
      </c>
      <c r="X2149" t="n">
        <v>0.2</v>
      </c>
      <c r="Y2149" t="n">
        <v>1</v>
      </c>
      <c r="Z2149" t="n">
        <v>10</v>
      </c>
    </row>
    <row r="2150">
      <c r="A2150" t="n">
        <v>48</v>
      </c>
      <c r="B2150" t="n">
        <v>120</v>
      </c>
      <c r="C2150" t="inlineStr">
        <is>
          <t xml:space="preserve">CONCLUIDO	</t>
        </is>
      </c>
      <c r="D2150" t="n">
        <v>7.2525</v>
      </c>
      <c r="E2150" t="n">
        <v>13.79</v>
      </c>
      <c r="F2150" t="n">
        <v>10.58</v>
      </c>
      <c r="G2150" t="n">
        <v>57.7</v>
      </c>
      <c r="H2150" t="n">
        <v>0.91</v>
      </c>
      <c r="I2150" t="n">
        <v>11</v>
      </c>
      <c r="J2150" t="n">
        <v>253.81</v>
      </c>
      <c r="K2150" t="n">
        <v>57.72</v>
      </c>
      <c r="L2150" t="n">
        <v>13</v>
      </c>
      <c r="M2150" t="n">
        <v>9</v>
      </c>
      <c r="N2150" t="n">
        <v>63.08</v>
      </c>
      <c r="O2150" t="n">
        <v>31537.23</v>
      </c>
      <c r="P2150" t="n">
        <v>164.33</v>
      </c>
      <c r="Q2150" t="n">
        <v>197.76</v>
      </c>
      <c r="R2150" t="n">
        <v>33.38</v>
      </c>
      <c r="S2150" t="n">
        <v>25.4</v>
      </c>
      <c r="T2150" t="n">
        <v>3133.33</v>
      </c>
      <c r="U2150" t="n">
        <v>0.76</v>
      </c>
      <c r="V2150" t="n">
        <v>0.88</v>
      </c>
      <c r="W2150" t="n">
        <v>2.95</v>
      </c>
      <c r="X2150" t="n">
        <v>0.19</v>
      </c>
      <c r="Y2150" t="n">
        <v>1</v>
      </c>
      <c r="Z2150" t="n">
        <v>10</v>
      </c>
    </row>
    <row r="2151">
      <c r="A2151" t="n">
        <v>49</v>
      </c>
      <c r="B2151" t="n">
        <v>120</v>
      </c>
      <c r="C2151" t="inlineStr">
        <is>
          <t xml:space="preserve">CONCLUIDO	</t>
        </is>
      </c>
      <c r="D2151" t="n">
        <v>7.2849</v>
      </c>
      <c r="E2151" t="n">
        <v>13.73</v>
      </c>
      <c r="F2151" t="n">
        <v>10.56</v>
      </c>
      <c r="G2151" t="n">
        <v>63.38</v>
      </c>
      <c r="H2151" t="n">
        <v>0.93</v>
      </c>
      <c r="I2151" t="n">
        <v>10</v>
      </c>
      <c r="J2151" t="n">
        <v>254.26</v>
      </c>
      <c r="K2151" t="n">
        <v>57.72</v>
      </c>
      <c r="L2151" t="n">
        <v>13.25</v>
      </c>
      <c r="M2151" t="n">
        <v>8</v>
      </c>
      <c r="N2151" t="n">
        <v>63.29</v>
      </c>
      <c r="O2151" t="n">
        <v>31593.26</v>
      </c>
      <c r="P2151" t="n">
        <v>164.19</v>
      </c>
      <c r="Q2151" t="n">
        <v>197.76</v>
      </c>
      <c r="R2151" t="n">
        <v>32.75</v>
      </c>
      <c r="S2151" t="n">
        <v>25.4</v>
      </c>
      <c r="T2151" t="n">
        <v>2821.64</v>
      </c>
      <c r="U2151" t="n">
        <v>0.78</v>
      </c>
      <c r="V2151" t="n">
        <v>0.88</v>
      </c>
      <c r="W2151" t="n">
        <v>2.95</v>
      </c>
      <c r="X2151" t="n">
        <v>0.17</v>
      </c>
      <c r="Y2151" t="n">
        <v>1</v>
      </c>
      <c r="Z2151" t="n">
        <v>10</v>
      </c>
    </row>
    <row r="2152">
      <c r="A2152" t="n">
        <v>50</v>
      </c>
      <c r="B2152" t="n">
        <v>120</v>
      </c>
      <c r="C2152" t="inlineStr">
        <is>
          <t xml:space="preserve">CONCLUIDO	</t>
        </is>
      </c>
      <c r="D2152" t="n">
        <v>7.2823</v>
      </c>
      <c r="E2152" t="n">
        <v>13.73</v>
      </c>
      <c r="F2152" t="n">
        <v>10.57</v>
      </c>
      <c r="G2152" t="n">
        <v>63.41</v>
      </c>
      <c r="H2152" t="n">
        <v>0.9399999999999999</v>
      </c>
      <c r="I2152" t="n">
        <v>10</v>
      </c>
      <c r="J2152" t="n">
        <v>254.72</v>
      </c>
      <c r="K2152" t="n">
        <v>57.72</v>
      </c>
      <c r="L2152" t="n">
        <v>13.5</v>
      </c>
      <c r="M2152" t="n">
        <v>8</v>
      </c>
      <c r="N2152" t="n">
        <v>63.49</v>
      </c>
      <c r="O2152" t="n">
        <v>31649.36</v>
      </c>
      <c r="P2152" t="n">
        <v>164.39</v>
      </c>
      <c r="Q2152" t="n">
        <v>197.83</v>
      </c>
      <c r="R2152" t="n">
        <v>32.73</v>
      </c>
      <c r="S2152" t="n">
        <v>25.4</v>
      </c>
      <c r="T2152" t="n">
        <v>2809.3</v>
      </c>
      <c r="U2152" t="n">
        <v>0.78</v>
      </c>
      <c r="V2152" t="n">
        <v>0.88</v>
      </c>
      <c r="W2152" t="n">
        <v>2.96</v>
      </c>
      <c r="X2152" t="n">
        <v>0.18</v>
      </c>
      <c r="Y2152" t="n">
        <v>1</v>
      </c>
      <c r="Z2152" t="n">
        <v>10</v>
      </c>
    </row>
    <row r="2153">
      <c r="A2153" t="n">
        <v>51</v>
      </c>
      <c r="B2153" t="n">
        <v>120</v>
      </c>
      <c r="C2153" t="inlineStr">
        <is>
          <t xml:space="preserve">CONCLUIDO	</t>
        </is>
      </c>
      <c r="D2153" t="n">
        <v>7.2851</v>
      </c>
      <c r="E2153" t="n">
        <v>13.73</v>
      </c>
      <c r="F2153" t="n">
        <v>10.56</v>
      </c>
      <c r="G2153" t="n">
        <v>63.37</v>
      </c>
      <c r="H2153" t="n">
        <v>0.96</v>
      </c>
      <c r="I2153" t="n">
        <v>10</v>
      </c>
      <c r="J2153" t="n">
        <v>255.17</v>
      </c>
      <c r="K2153" t="n">
        <v>57.72</v>
      </c>
      <c r="L2153" t="n">
        <v>13.75</v>
      </c>
      <c r="M2153" t="n">
        <v>8</v>
      </c>
      <c r="N2153" t="n">
        <v>63.7</v>
      </c>
      <c r="O2153" t="n">
        <v>31705.54</v>
      </c>
      <c r="P2153" t="n">
        <v>164.28</v>
      </c>
      <c r="Q2153" t="n">
        <v>197.75</v>
      </c>
      <c r="R2153" t="n">
        <v>32.68</v>
      </c>
      <c r="S2153" t="n">
        <v>25.4</v>
      </c>
      <c r="T2153" t="n">
        <v>2785.8</v>
      </c>
      <c r="U2153" t="n">
        <v>0.78</v>
      </c>
      <c r="V2153" t="n">
        <v>0.88</v>
      </c>
      <c r="W2153" t="n">
        <v>2.96</v>
      </c>
      <c r="X2153" t="n">
        <v>0.17</v>
      </c>
      <c r="Y2153" t="n">
        <v>1</v>
      </c>
      <c r="Z2153" t="n">
        <v>10</v>
      </c>
    </row>
    <row r="2154">
      <c r="A2154" t="n">
        <v>52</v>
      </c>
      <c r="B2154" t="n">
        <v>120</v>
      </c>
      <c r="C2154" t="inlineStr">
        <is>
          <t xml:space="preserve">CONCLUIDO	</t>
        </is>
      </c>
      <c r="D2154" t="n">
        <v>7.2827</v>
      </c>
      <c r="E2154" t="n">
        <v>13.73</v>
      </c>
      <c r="F2154" t="n">
        <v>10.57</v>
      </c>
      <c r="G2154" t="n">
        <v>63.4</v>
      </c>
      <c r="H2154" t="n">
        <v>0.97</v>
      </c>
      <c r="I2154" t="n">
        <v>10</v>
      </c>
      <c r="J2154" t="n">
        <v>255.63</v>
      </c>
      <c r="K2154" t="n">
        <v>57.72</v>
      </c>
      <c r="L2154" t="n">
        <v>14</v>
      </c>
      <c r="M2154" t="n">
        <v>8</v>
      </c>
      <c r="N2154" t="n">
        <v>63.91</v>
      </c>
      <c r="O2154" t="n">
        <v>31761.8</v>
      </c>
      <c r="P2154" t="n">
        <v>164.18</v>
      </c>
      <c r="Q2154" t="n">
        <v>197.76</v>
      </c>
      <c r="R2154" t="n">
        <v>32.78</v>
      </c>
      <c r="S2154" t="n">
        <v>25.4</v>
      </c>
      <c r="T2154" t="n">
        <v>2836.71</v>
      </c>
      <c r="U2154" t="n">
        <v>0.77</v>
      </c>
      <c r="V2154" t="n">
        <v>0.88</v>
      </c>
      <c r="W2154" t="n">
        <v>2.96</v>
      </c>
      <c r="X2154" t="n">
        <v>0.18</v>
      </c>
      <c r="Y2154" t="n">
        <v>1</v>
      </c>
      <c r="Z2154" t="n">
        <v>10</v>
      </c>
    </row>
    <row r="2155">
      <c r="A2155" t="n">
        <v>53</v>
      </c>
      <c r="B2155" t="n">
        <v>120</v>
      </c>
      <c r="C2155" t="inlineStr">
        <is>
          <t xml:space="preserve">CONCLUIDO	</t>
        </is>
      </c>
      <c r="D2155" t="n">
        <v>7.283</v>
      </c>
      <c r="E2155" t="n">
        <v>13.73</v>
      </c>
      <c r="F2155" t="n">
        <v>10.57</v>
      </c>
      <c r="G2155" t="n">
        <v>63.4</v>
      </c>
      <c r="H2155" t="n">
        <v>0.99</v>
      </c>
      <c r="I2155" t="n">
        <v>10</v>
      </c>
      <c r="J2155" t="n">
        <v>256.09</v>
      </c>
      <c r="K2155" t="n">
        <v>57.72</v>
      </c>
      <c r="L2155" t="n">
        <v>14.25</v>
      </c>
      <c r="M2155" t="n">
        <v>8</v>
      </c>
      <c r="N2155" t="n">
        <v>64.11</v>
      </c>
      <c r="O2155" t="n">
        <v>31818.13</v>
      </c>
      <c r="P2155" t="n">
        <v>164.09</v>
      </c>
      <c r="Q2155" t="n">
        <v>197.75</v>
      </c>
      <c r="R2155" t="n">
        <v>32.94</v>
      </c>
      <c r="S2155" t="n">
        <v>25.4</v>
      </c>
      <c r="T2155" t="n">
        <v>2918.1</v>
      </c>
      <c r="U2155" t="n">
        <v>0.77</v>
      </c>
      <c r="V2155" t="n">
        <v>0.88</v>
      </c>
      <c r="W2155" t="n">
        <v>2.95</v>
      </c>
      <c r="X2155" t="n">
        <v>0.18</v>
      </c>
      <c r="Y2155" t="n">
        <v>1</v>
      </c>
      <c r="Z2155" t="n">
        <v>10</v>
      </c>
    </row>
    <row r="2156">
      <c r="A2156" t="n">
        <v>54</v>
      </c>
      <c r="B2156" t="n">
        <v>120</v>
      </c>
      <c r="C2156" t="inlineStr">
        <is>
          <t xml:space="preserve">CONCLUIDO	</t>
        </is>
      </c>
      <c r="D2156" t="n">
        <v>7.2817</v>
      </c>
      <c r="E2156" t="n">
        <v>13.73</v>
      </c>
      <c r="F2156" t="n">
        <v>10.57</v>
      </c>
      <c r="G2156" t="n">
        <v>63.41</v>
      </c>
      <c r="H2156" t="n">
        <v>1.01</v>
      </c>
      <c r="I2156" t="n">
        <v>10</v>
      </c>
      <c r="J2156" t="n">
        <v>256.54</v>
      </c>
      <c r="K2156" t="n">
        <v>57.72</v>
      </c>
      <c r="L2156" t="n">
        <v>14.5</v>
      </c>
      <c r="M2156" t="n">
        <v>8</v>
      </c>
      <c r="N2156" t="n">
        <v>64.31999999999999</v>
      </c>
      <c r="O2156" t="n">
        <v>31874.54</v>
      </c>
      <c r="P2156" t="n">
        <v>163.78</v>
      </c>
      <c r="Q2156" t="n">
        <v>197.78</v>
      </c>
      <c r="R2156" t="n">
        <v>32.94</v>
      </c>
      <c r="S2156" t="n">
        <v>25.4</v>
      </c>
      <c r="T2156" t="n">
        <v>2915.93</v>
      </c>
      <c r="U2156" t="n">
        <v>0.77</v>
      </c>
      <c r="V2156" t="n">
        <v>0.88</v>
      </c>
      <c r="W2156" t="n">
        <v>2.96</v>
      </c>
      <c r="X2156" t="n">
        <v>0.18</v>
      </c>
      <c r="Y2156" t="n">
        <v>1</v>
      </c>
      <c r="Z2156" t="n">
        <v>10</v>
      </c>
    </row>
    <row r="2157">
      <c r="A2157" t="n">
        <v>55</v>
      </c>
      <c r="B2157" t="n">
        <v>120</v>
      </c>
      <c r="C2157" t="inlineStr">
        <is>
          <t xml:space="preserve">CONCLUIDO	</t>
        </is>
      </c>
      <c r="D2157" t="n">
        <v>7.32</v>
      </c>
      <c r="E2157" t="n">
        <v>13.66</v>
      </c>
      <c r="F2157" t="n">
        <v>10.54</v>
      </c>
      <c r="G2157" t="n">
        <v>70.28</v>
      </c>
      <c r="H2157" t="n">
        <v>1.02</v>
      </c>
      <c r="I2157" t="n">
        <v>9</v>
      </c>
      <c r="J2157" t="n">
        <v>257</v>
      </c>
      <c r="K2157" t="n">
        <v>57.72</v>
      </c>
      <c r="L2157" t="n">
        <v>14.75</v>
      </c>
      <c r="M2157" t="n">
        <v>7</v>
      </c>
      <c r="N2157" t="n">
        <v>64.53</v>
      </c>
      <c r="O2157" t="n">
        <v>31931.15</v>
      </c>
      <c r="P2157" t="n">
        <v>163.33</v>
      </c>
      <c r="Q2157" t="n">
        <v>197.77</v>
      </c>
      <c r="R2157" t="n">
        <v>32.16</v>
      </c>
      <c r="S2157" t="n">
        <v>25.4</v>
      </c>
      <c r="T2157" t="n">
        <v>2531.8</v>
      </c>
      <c r="U2157" t="n">
        <v>0.79</v>
      </c>
      <c r="V2157" t="n">
        <v>0.88</v>
      </c>
      <c r="W2157" t="n">
        <v>2.95</v>
      </c>
      <c r="X2157" t="n">
        <v>0.15</v>
      </c>
      <c r="Y2157" t="n">
        <v>1</v>
      </c>
      <c r="Z2157" t="n">
        <v>10</v>
      </c>
    </row>
    <row r="2158">
      <c r="A2158" t="n">
        <v>56</v>
      </c>
      <c r="B2158" t="n">
        <v>120</v>
      </c>
      <c r="C2158" t="inlineStr">
        <is>
          <t xml:space="preserve">CONCLUIDO	</t>
        </is>
      </c>
      <c r="D2158" t="n">
        <v>7.3108</v>
      </c>
      <c r="E2158" t="n">
        <v>13.68</v>
      </c>
      <c r="F2158" t="n">
        <v>10.56</v>
      </c>
      <c r="G2158" t="n">
        <v>70.40000000000001</v>
      </c>
      <c r="H2158" t="n">
        <v>1.04</v>
      </c>
      <c r="I2158" t="n">
        <v>9</v>
      </c>
      <c r="J2158" t="n">
        <v>257.46</v>
      </c>
      <c r="K2158" t="n">
        <v>57.72</v>
      </c>
      <c r="L2158" t="n">
        <v>15</v>
      </c>
      <c r="M2158" t="n">
        <v>7</v>
      </c>
      <c r="N2158" t="n">
        <v>64.73999999999999</v>
      </c>
      <c r="O2158" t="n">
        <v>31987.71</v>
      </c>
      <c r="P2158" t="n">
        <v>163.74</v>
      </c>
      <c r="Q2158" t="n">
        <v>197.77</v>
      </c>
      <c r="R2158" t="n">
        <v>32.67</v>
      </c>
      <c r="S2158" t="n">
        <v>25.4</v>
      </c>
      <c r="T2158" t="n">
        <v>2784.56</v>
      </c>
      <c r="U2158" t="n">
        <v>0.78</v>
      </c>
      <c r="V2158" t="n">
        <v>0.88</v>
      </c>
      <c r="W2158" t="n">
        <v>2.95</v>
      </c>
      <c r="X2158" t="n">
        <v>0.17</v>
      </c>
      <c r="Y2158" t="n">
        <v>1</v>
      </c>
      <c r="Z2158" t="n">
        <v>10</v>
      </c>
    </row>
    <row r="2159">
      <c r="A2159" t="n">
        <v>57</v>
      </c>
      <c r="B2159" t="n">
        <v>120</v>
      </c>
      <c r="C2159" t="inlineStr">
        <is>
          <t xml:space="preserve">CONCLUIDO	</t>
        </is>
      </c>
      <c r="D2159" t="n">
        <v>7.3138</v>
      </c>
      <c r="E2159" t="n">
        <v>13.67</v>
      </c>
      <c r="F2159" t="n">
        <v>10.55</v>
      </c>
      <c r="G2159" t="n">
        <v>70.36</v>
      </c>
      <c r="H2159" t="n">
        <v>1.05</v>
      </c>
      <c r="I2159" t="n">
        <v>9</v>
      </c>
      <c r="J2159" t="n">
        <v>257.92</v>
      </c>
      <c r="K2159" t="n">
        <v>57.72</v>
      </c>
      <c r="L2159" t="n">
        <v>15.25</v>
      </c>
      <c r="M2159" t="n">
        <v>7</v>
      </c>
      <c r="N2159" t="n">
        <v>64.95</v>
      </c>
      <c r="O2159" t="n">
        <v>32044.35</v>
      </c>
      <c r="P2159" t="n">
        <v>163.7</v>
      </c>
      <c r="Q2159" t="n">
        <v>197.78</v>
      </c>
      <c r="R2159" t="n">
        <v>32.47</v>
      </c>
      <c r="S2159" t="n">
        <v>25.4</v>
      </c>
      <c r="T2159" t="n">
        <v>2683.71</v>
      </c>
      <c r="U2159" t="n">
        <v>0.78</v>
      </c>
      <c r="V2159" t="n">
        <v>0.88</v>
      </c>
      <c r="W2159" t="n">
        <v>2.95</v>
      </c>
      <c r="X2159" t="n">
        <v>0.16</v>
      </c>
      <c r="Y2159" t="n">
        <v>1</v>
      </c>
      <c r="Z2159" t="n">
        <v>10</v>
      </c>
    </row>
    <row r="2160">
      <c r="A2160" t="n">
        <v>58</v>
      </c>
      <c r="B2160" t="n">
        <v>120</v>
      </c>
      <c r="C2160" t="inlineStr">
        <is>
          <t xml:space="preserve">CONCLUIDO	</t>
        </is>
      </c>
      <c r="D2160" t="n">
        <v>7.315</v>
      </c>
      <c r="E2160" t="n">
        <v>13.67</v>
      </c>
      <c r="F2160" t="n">
        <v>10.55</v>
      </c>
      <c r="G2160" t="n">
        <v>70.34</v>
      </c>
      <c r="H2160" t="n">
        <v>1.07</v>
      </c>
      <c r="I2160" t="n">
        <v>9</v>
      </c>
      <c r="J2160" t="n">
        <v>258.38</v>
      </c>
      <c r="K2160" t="n">
        <v>57.72</v>
      </c>
      <c r="L2160" t="n">
        <v>15.5</v>
      </c>
      <c r="M2160" t="n">
        <v>7</v>
      </c>
      <c r="N2160" t="n">
        <v>65.16</v>
      </c>
      <c r="O2160" t="n">
        <v>32101.07</v>
      </c>
      <c r="P2160" t="n">
        <v>163.77</v>
      </c>
      <c r="Q2160" t="n">
        <v>197.78</v>
      </c>
      <c r="R2160" t="n">
        <v>32.38</v>
      </c>
      <c r="S2160" t="n">
        <v>25.4</v>
      </c>
      <c r="T2160" t="n">
        <v>2643.18</v>
      </c>
      <c r="U2160" t="n">
        <v>0.78</v>
      </c>
      <c r="V2160" t="n">
        <v>0.88</v>
      </c>
      <c r="W2160" t="n">
        <v>2.95</v>
      </c>
      <c r="X2160" t="n">
        <v>0.16</v>
      </c>
      <c r="Y2160" t="n">
        <v>1</v>
      </c>
      <c r="Z2160" t="n">
        <v>10</v>
      </c>
    </row>
    <row r="2161">
      <c r="A2161" t="n">
        <v>59</v>
      </c>
      <c r="B2161" t="n">
        <v>120</v>
      </c>
      <c r="C2161" t="inlineStr">
        <is>
          <t xml:space="preserve">CONCLUIDO	</t>
        </is>
      </c>
      <c r="D2161" t="n">
        <v>7.3189</v>
      </c>
      <c r="E2161" t="n">
        <v>13.66</v>
      </c>
      <c r="F2161" t="n">
        <v>10.54</v>
      </c>
      <c r="G2161" t="n">
        <v>70.3</v>
      </c>
      <c r="H2161" t="n">
        <v>1.08</v>
      </c>
      <c r="I2161" t="n">
        <v>9</v>
      </c>
      <c r="J2161" t="n">
        <v>258.84</v>
      </c>
      <c r="K2161" t="n">
        <v>57.72</v>
      </c>
      <c r="L2161" t="n">
        <v>15.75</v>
      </c>
      <c r="M2161" t="n">
        <v>7</v>
      </c>
      <c r="N2161" t="n">
        <v>65.37</v>
      </c>
      <c r="O2161" t="n">
        <v>32157.87</v>
      </c>
      <c r="P2161" t="n">
        <v>163.57</v>
      </c>
      <c r="Q2161" t="n">
        <v>197.78</v>
      </c>
      <c r="R2161" t="n">
        <v>32.23</v>
      </c>
      <c r="S2161" t="n">
        <v>25.4</v>
      </c>
      <c r="T2161" t="n">
        <v>2564.39</v>
      </c>
      <c r="U2161" t="n">
        <v>0.79</v>
      </c>
      <c r="V2161" t="n">
        <v>0.88</v>
      </c>
      <c r="W2161" t="n">
        <v>2.95</v>
      </c>
      <c r="X2161" t="n">
        <v>0.15</v>
      </c>
      <c r="Y2161" t="n">
        <v>1</v>
      </c>
      <c r="Z2161" t="n">
        <v>10</v>
      </c>
    </row>
    <row r="2162">
      <c r="A2162" t="n">
        <v>60</v>
      </c>
      <c r="B2162" t="n">
        <v>120</v>
      </c>
      <c r="C2162" t="inlineStr">
        <is>
          <t xml:space="preserve">CONCLUIDO	</t>
        </is>
      </c>
      <c r="D2162" t="n">
        <v>7.3151</v>
      </c>
      <c r="E2162" t="n">
        <v>13.67</v>
      </c>
      <c r="F2162" t="n">
        <v>10.55</v>
      </c>
      <c r="G2162" t="n">
        <v>70.34</v>
      </c>
      <c r="H2162" t="n">
        <v>1.1</v>
      </c>
      <c r="I2162" t="n">
        <v>9</v>
      </c>
      <c r="J2162" t="n">
        <v>259.3</v>
      </c>
      <c r="K2162" t="n">
        <v>57.72</v>
      </c>
      <c r="L2162" t="n">
        <v>16</v>
      </c>
      <c r="M2162" t="n">
        <v>7</v>
      </c>
      <c r="N2162" t="n">
        <v>65.58</v>
      </c>
      <c r="O2162" t="n">
        <v>32214.75</v>
      </c>
      <c r="P2162" t="n">
        <v>163.56</v>
      </c>
      <c r="Q2162" t="n">
        <v>197.76</v>
      </c>
      <c r="R2162" t="n">
        <v>32.47</v>
      </c>
      <c r="S2162" t="n">
        <v>25.4</v>
      </c>
      <c r="T2162" t="n">
        <v>2684.75</v>
      </c>
      <c r="U2162" t="n">
        <v>0.78</v>
      </c>
      <c r="V2162" t="n">
        <v>0.88</v>
      </c>
      <c r="W2162" t="n">
        <v>2.95</v>
      </c>
      <c r="X2162" t="n">
        <v>0.16</v>
      </c>
      <c r="Y2162" t="n">
        <v>1</v>
      </c>
      <c r="Z2162" t="n">
        <v>10</v>
      </c>
    </row>
    <row r="2163">
      <c r="A2163" t="n">
        <v>61</v>
      </c>
      <c r="B2163" t="n">
        <v>120</v>
      </c>
      <c r="C2163" t="inlineStr">
        <is>
          <t xml:space="preserve">CONCLUIDO	</t>
        </is>
      </c>
      <c r="D2163" t="n">
        <v>7.3174</v>
      </c>
      <c r="E2163" t="n">
        <v>13.67</v>
      </c>
      <c r="F2163" t="n">
        <v>10.55</v>
      </c>
      <c r="G2163" t="n">
        <v>70.31</v>
      </c>
      <c r="H2163" t="n">
        <v>1.11</v>
      </c>
      <c r="I2163" t="n">
        <v>9</v>
      </c>
      <c r="J2163" t="n">
        <v>259.76</v>
      </c>
      <c r="K2163" t="n">
        <v>57.72</v>
      </c>
      <c r="L2163" t="n">
        <v>16.25</v>
      </c>
      <c r="M2163" t="n">
        <v>7</v>
      </c>
      <c r="N2163" t="n">
        <v>65.79000000000001</v>
      </c>
      <c r="O2163" t="n">
        <v>32271.71</v>
      </c>
      <c r="P2163" t="n">
        <v>163.42</v>
      </c>
      <c r="Q2163" t="n">
        <v>197.75</v>
      </c>
      <c r="R2163" t="n">
        <v>32.42</v>
      </c>
      <c r="S2163" t="n">
        <v>25.4</v>
      </c>
      <c r="T2163" t="n">
        <v>2662.38</v>
      </c>
      <c r="U2163" t="n">
        <v>0.78</v>
      </c>
      <c r="V2163" t="n">
        <v>0.88</v>
      </c>
      <c r="W2163" t="n">
        <v>2.95</v>
      </c>
      <c r="X2163" t="n">
        <v>0.16</v>
      </c>
      <c r="Y2163" t="n">
        <v>1</v>
      </c>
      <c r="Z2163" t="n">
        <v>10</v>
      </c>
    </row>
    <row r="2164">
      <c r="A2164" t="n">
        <v>62</v>
      </c>
      <c r="B2164" t="n">
        <v>120</v>
      </c>
      <c r="C2164" t="inlineStr">
        <is>
          <t xml:space="preserve">CONCLUIDO	</t>
        </is>
      </c>
      <c r="D2164" t="n">
        <v>7.3166</v>
      </c>
      <c r="E2164" t="n">
        <v>13.67</v>
      </c>
      <c r="F2164" t="n">
        <v>10.55</v>
      </c>
      <c r="G2164" t="n">
        <v>70.31999999999999</v>
      </c>
      <c r="H2164" t="n">
        <v>1.13</v>
      </c>
      <c r="I2164" t="n">
        <v>9</v>
      </c>
      <c r="J2164" t="n">
        <v>260.23</v>
      </c>
      <c r="K2164" t="n">
        <v>57.72</v>
      </c>
      <c r="L2164" t="n">
        <v>16.5</v>
      </c>
      <c r="M2164" t="n">
        <v>7</v>
      </c>
      <c r="N2164" t="n">
        <v>66</v>
      </c>
      <c r="O2164" t="n">
        <v>32328.74</v>
      </c>
      <c r="P2164" t="n">
        <v>163.31</v>
      </c>
      <c r="Q2164" t="n">
        <v>197.77</v>
      </c>
      <c r="R2164" t="n">
        <v>32.28</v>
      </c>
      <c r="S2164" t="n">
        <v>25.4</v>
      </c>
      <c r="T2164" t="n">
        <v>2588.7</v>
      </c>
      <c r="U2164" t="n">
        <v>0.79</v>
      </c>
      <c r="V2164" t="n">
        <v>0.88</v>
      </c>
      <c r="W2164" t="n">
        <v>2.95</v>
      </c>
      <c r="X2164" t="n">
        <v>0.16</v>
      </c>
      <c r="Y2164" t="n">
        <v>1</v>
      </c>
      <c r="Z2164" t="n">
        <v>10</v>
      </c>
    </row>
    <row r="2165">
      <c r="A2165" t="n">
        <v>63</v>
      </c>
      <c r="B2165" t="n">
        <v>120</v>
      </c>
      <c r="C2165" t="inlineStr">
        <is>
          <t xml:space="preserve">CONCLUIDO	</t>
        </is>
      </c>
      <c r="D2165" t="n">
        <v>7.3513</v>
      </c>
      <c r="E2165" t="n">
        <v>13.6</v>
      </c>
      <c r="F2165" t="n">
        <v>10.53</v>
      </c>
      <c r="G2165" t="n">
        <v>78.97</v>
      </c>
      <c r="H2165" t="n">
        <v>1.14</v>
      </c>
      <c r="I2165" t="n">
        <v>8</v>
      </c>
      <c r="J2165" t="n">
        <v>260.69</v>
      </c>
      <c r="K2165" t="n">
        <v>57.72</v>
      </c>
      <c r="L2165" t="n">
        <v>16.75</v>
      </c>
      <c r="M2165" t="n">
        <v>6</v>
      </c>
      <c r="N2165" t="n">
        <v>66.20999999999999</v>
      </c>
      <c r="O2165" t="n">
        <v>32385.86</v>
      </c>
      <c r="P2165" t="n">
        <v>162.9</v>
      </c>
      <c r="Q2165" t="n">
        <v>197.78</v>
      </c>
      <c r="R2165" t="n">
        <v>31.76</v>
      </c>
      <c r="S2165" t="n">
        <v>25.4</v>
      </c>
      <c r="T2165" t="n">
        <v>2336.27</v>
      </c>
      <c r="U2165" t="n">
        <v>0.8</v>
      </c>
      <c r="V2165" t="n">
        <v>0.88</v>
      </c>
      <c r="W2165" t="n">
        <v>2.95</v>
      </c>
      <c r="X2165" t="n">
        <v>0.14</v>
      </c>
      <c r="Y2165" t="n">
        <v>1</v>
      </c>
      <c r="Z2165" t="n">
        <v>10</v>
      </c>
    </row>
    <row r="2166">
      <c r="A2166" t="n">
        <v>64</v>
      </c>
      <c r="B2166" t="n">
        <v>120</v>
      </c>
      <c r="C2166" t="inlineStr">
        <is>
          <t xml:space="preserve">CONCLUIDO	</t>
        </is>
      </c>
      <c r="D2166" t="n">
        <v>7.3574</v>
      </c>
      <c r="E2166" t="n">
        <v>13.59</v>
      </c>
      <c r="F2166" t="n">
        <v>10.52</v>
      </c>
      <c r="G2166" t="n">
        <v>78.89</v>
      </c>
      <c r="H2166" t="n">
        <v>1.16</v>
      </c>
      <c r="I2166" t="n">
        <v>8</v>
      </c>
      <c r="J2166" t="n">
        <v>261.15</v>
      </c>
      <c r="K2166" t="n">
        <v>57.72</v>
      </c>
      <c r="L2166" t="n">
        <v>17</v>
      </c>
      <c r="M2166" t="n">
        <v>6</v>
      </c>
      <c r="N2166" t="n">
        <v>66.43000000000001</v>
      </c>
      <c r="O2166" t="n">
        <v>32443.05</v>
      </c>
      <c r="P2166" t="n">
        <v>162.79</v>
      </c>
      <c r="Q2166" t="n">
        <v>197.75</v>
      </c>
      <c r="R2166" t="n">
        <v>31.42</v>
      </c>
      <c r="S2166" t="n">
        <v>25.4</v>
      </c>
      <c r="T2166" t="n">
        <v>2167.13</v>
      </c>
      <c r="U2166" t="n">
        <v>0.8100000000000001</v>
      </c>
      <c r="V2166" t="n">
        <v>0.88</v>
      </c>
      <c r="W2166" t="n">
        <v>2.95</v>
      </c>
      <c r="X2166" t="n">
        <v>0.13</v>
      </c>
      <c r="Y2166" t="n">
        <v>1</v>
      </c>
      <c r="Z2166" t="n">
        <v>10</v>
      </c>
    </row>
    <row r="2167">
      <c r="A2167" t="n">
        <v>65</v>
      </c>
      <c r="B2167" t="n">
        <v>120</v>
      </c>
      <c r="C2167" t="inlineStr">
        <is>
          <t xml:space="preserve">CONCLUIDO	</t>
        </is>
      </c>
      <c r="D2167" t="n">
        <v>7.3567</v>
      </c>
      <c r="E2167" t="n">
        <v>13.59</v>
      </c>
      <c r="F2167" t="n">
        <v>10.52</v>
      </c>
      <c r="G2167" t="n">
        <v>78.90000000000001</v>
      </c>
      <c r="H2167" t="n">
        <v>1.17</v>
      </c>
      <c r="I2167" t="n">
        <v>8</v>
      </c>
      <c r="J2167" t="n">
        <v>261.62</v>
      </c>
      <c r="K2167" t="n">
        <v>57.72</v>
      </c>
      <c r="L2167" t="n">
        <v>17.25</v>
      </c>
      <c r="M2167" t="n">
        <v>6</v>
      </c>
      <c r="N2167" t="n">
        <v>66.64</v>
      </c>
      <c r="O2167" t="n">
        <v>32500.33</v>
      </c>
      <c r="P2167" t="n">
        <v>162.95</v>
      </c>
      <c r="Q2167" t="n">
        <v>197.75</v>
      </c>
      <c r="R2167" t="n">
        <v>31.48</v>
      </c>
      <c r="S2167" t="n">
        <v>25.4</v>
      </c>
      <c r="T2167" t="n">
        <v>2197.5</v>
      </c>
      <c r="U2167" t="n">
        <v>0.8100000000000001</v>
      </c>
      <c r="V2167" t="n">
        <v>0.88</v>
      </c>
      <c r="W2167" t="n">
        <v>2.95</v>
      </c>
      <c r="X2167" t="n">
        <v>0.13</v>
      </c>
      <c r="Y2167" t="n">
        <v>1</v>
      </c>
      <c r="Z2167" t="n">
        <v>10</v>
      </c>
    </row>
    <row r="2168">
      <c r="A2168" t="n">
        <v>66</v>
      </c>
      <c r="B2168" t="n">
        <v>120</v>
      </c>
      <c r="C2168" t="inlineStr">
        <is>
          <t xml:space="preserve">CONCLUIDO	</t>
        </is>
      </c>
      <c r="D2168" t="n">
        <v>7.3513</v>
      </c>
      <c r="E2168" t="n">
        <v>13.6</v>
      </c>
      <c r="F2168" t="n">
        <v>10.53</v>
      </c>
      <c r="G2168" t="n">
        <v>78.97</v>
      </c>
      <c r="H2168" t="n">
        <v>1.19</v>
      </c>
      <c r="I2168" t="n">
        <v>8</v>
      </c>
      <c r="J2168" t="n">
        <v>262.08</v>
      </c>
      <c r="K2168" t="n">
        <v>57.72</v>
      </c>
      <c r="L2168" t="n">
        <v>17.5</v>
      </c>
      <c r="M2168" t="n">
        <v>6</v>
      </c>
      <c r="N2168" t="n">
        <v>66.86</v>
      </c>
      <c r="O2168" t="n">
        <v>32557.69</v>
      </c>
      <c r="P2168" t="n">
        <v>163.16</v>
      </c>
      <c r="Q2168" t="n">
        <v>197.75</v>
      </c>
      <c r="R2168" t="n">
        <v>31.62</v>
      </c>
      <c r="S2168" t="n">
        <v>25.4</v>
      </c>
      <c r="T2168" t="n">
        <v>2268.32</v>
      </c>
      <c r="U2168" t="n">
        <v>0.8</v>
      </c>
      <c r="V2168" t="n">
        <v>0.88</v>
      </c>
      <c r="W2168" t="n">
        <v>2.95</v>
      </c>
      <c r="X2168" t="n">
        <v>0.14</v>
      </c>
      <c r="Y2168" t="n">
        <v>1</v>
      </c>
      <c r="Z2168" t="n">
        <v>10</v>
      </c>
    </row>
    <row r="2169">
      <c r="A2169" t="n">
        <v>67</v>
      </c>
      <c r="B2169" t="n">
        <v>120</v>
      </c>
      <c r="C2169" t="inlineStr">
        <is>
          <t xml:space="preserve">CONCLUIDO	</t>
        </is>
      </c>
      <c r="D2169" t="n">
        <v>7.3541</v>
      </c>
      <c r="E2169" t="n">
        <v>13.6</v>
      </c>
      <c r="F2169" t="n">
        <v>10.52</v>
      </c>
      <c r="G2169" t="n">
        <v>78.93000000000001</v>
      </c>
      <c r="H2169" t="n">
        <v>1.2</v>
      </c>
      <c r="I2169" t="n">
        <v>8</v>
      </c>
      <c r="J2169" t="n">
        <v>262.55</v>
      </c>
      <c r="K2169" t="n">
        <v>57.72</v>
      </c>
      <c r="L2169" t="n">
        <v>17.75</v>
      </c>
      <c r="M2169" t="n">
        <v>6</v>
      </c>
      <c r="N2169" t="n">
        <v>67.06999999999999</v>
      </c>
      <c r="O2169" t="n">
        <v>32615.12</v>
      </c>
      <c r="P2169" t="n">
        <v>163.09</v>
      </c>
      <c r="Q2169" t="n">
        <v>197.75</v>
      </c>
      <c r="R2169" t="n">
        <v>31.59</v>
      </c>
      <c r="S2169" t="n">
        <v>25.4</v>
      </c>
      <c r="T2169" t="n">
        <v>2252.68</v>
      </c>
      <c r="U2169" t="n">
        <v>0.8</v>
      </c>
      <c r="V2169" t="n">
        <v>0.88</v>
      </c>
      <c r="W2169" t="n">
        <v>2.95</v>
      </c>
      <c r="X2169" t="n">
        <v>0.13</v>
      </c>
      <c r="Y2169" t="n">
        <v>1</v>
      </c>
      <c r="Z2169" t="n">
        <v>10</v>
      </c>
    </row>
    <row r="2170">
      <c r="A2170" t="n">
        <v>68</v>
      </c>
      <c r="B2170" t="n">
        <v>120</v>
      </c>
      <c r="C2170" t="inlineStr">
        <is>
          <t xml:space="preserve">CONCLUIDO	</t>
        </is>
      </c>
      <c r="D2170" t="n">
        <v>7.355</v>
      </c>
      <c r="E2170" t="n">
        <v>13.6</v>
      </c>
      <c r="F2170" t="n">
        <v>10.52</v>
      </c>
      <c r="G2170" t="n">
        <v>78.92</v>
      </c>
      <c r="H2170" t="n">
        <v>1.22</v>
      </c>
      <c r="I2170" t="n">
        <v>8</v>
      </c>
      <c r="J2170" t="n">
        <v>263.01</v>
      </c>
      <c r="K2170" t="n">
        <v>57.72</v>
      </c>
      <c r="L2170" t="n">
        <v>18</v>
      </c>
      <c r="M2170" t="n">
        <v>6</v>
      </c>
      <c r="N2170" t="n">
        <v>67.29000000000001</v>
      </c>
      <c r="O2170" t="n">
        <v>32672.64</v>
      </c>
      <c r="P2170" t="n">
        <v>163</v>
      </c>
      <c r="Q2170" t="n">
        <v>197.79</v>
      </c>
      <c r="R2170" t="n">
        <v>31.51</v>
      </c>
      <c r="S2170" t="n">
        <v>25.4</v>
      </c>
      <c r="T2170" t="n">
        <v>2208.98</v>
      </c>
      <c r="U2170" t="n">
        <v>0.8100000000000001</v>
      </c>
      <c r="V2170" t="n">
        <v>0.88</v>
      </c>
      <c r="W2170" t="n">
        <v>2.95</v>
      </c>
      <c r="X2170" t="n">
        <v>0.13</v>
      </c>
      <c r="Y2170" t="n">
        <v>1</v>
      </c>
      <c r="Z2170" t="n">
        <v>10</v>
      </c>
    </row>
    <row r="2171">
      <c r="A2171" t="n">
        <v>69</v>
      </c>
      <c r="B2171" t="n">
        <v>120</v>
      </c>
      <c r="C2171" t="inlineStr">
        <is>
          <t xml:space="preserve">CONCLUIDO	</t>
        </is>
      </c>
      <c r="D2171" t="n">
        <v>7.355</v>
      </c>
      <c r="E2171" t="n">
        <v>13.6</v>
      </c>
      <c r="F2171" t="n">
        <v>10.52</v>
      </c>
      <c r="G2171" t="n">
        <v>78.92</v>
      </c>
      <c r="H2171" t="n">
        <v>1.23</v>
      </c>
      <c r="I2171" t="n">
        <v>8</v>
      </c>
      <c r="J2171" t="n">
        <v>263.48</v>
      </c>
      <c r="K2171" t="n">
        <v>57.72</v>
      </c>
      <c r="L2171" t="n">
        <v>18.25</v>
      </c>
      <c r="M2171" t="n">
        <v>6</v>
      </c>
      <c r="N2171" t="n">
        <v>67.51000000000001</v>
      </c>
      <c r="O2171" t="n">
        <v>32730.24</v>
      </c>
      <c r="P2171" t="n">
        <v>162.91</v>
      </c>
      <c r="Q2171" t="n">
        <v>197.78</v>
      </c>
      <c r="R2171" t="n">
        <v>31.34</v>
      </c>
      <c r="S2171" t="n">
        <v>25.4</v>
      </c>
      <c r="T2171" t="n">
        <v>2127.25</v>
      </c>
      <c r="U2171" t="n">
        <v>0.8100000000000001</v>
      </c>
      <c r="V2171" t="n">
        <v>0.88</v>
      </c>
      <c r="W2171" t="n">
        <v>2.96</v>
      </c>
      <c r="X2171" t="n">
        <v>0.13</v>
      </c>
      <c r="Y2171" t="n">
        <v>1</v>
      </c>
      <c r="Z2171" t="n">
        <v>10</v>
      </c>
    </row>
    <row r="2172">
      <c r="A2172" t="n">
        <v>70</v>
      </c>
      <c r="B2172" t="n">
        <v>120</v>
      </c>
      <c r="C2172" t="inlineStr">
        <is>
          <t xml:space="preserve">CONCLUIDO	</t>
        </is>
      </c>
      <c r="D2172" t="n">
        <v>7.3504</v>
      </c>
      <c r="E2172" t="n">
        <v>13.6</v>
      </c>
      <c r="F2172" t="n">
        <v>10.53</v>
      </c>
      <c r="G2172" t="n">
        <v>78.98999999999999</v>
      </c>
      <c r="H2172" t="n">
        <v>1.25</v>
      </c>
      <c r="I2172" t="n">
        <v>8</v>
      </c>
      <c r="J2172" t="n">
        <v>263.95</v>
      </c>
      <c r="K2172" t="n">
        <v>57.72</v>
      </c>
      <c r="L2172" t="n">
        <v>18.5</v>
      </c>
      <c r="M2172" t="n">
        <v>6</v>
      </c>
      <c r="N2172" t="n">
        <v>67.72</v>
      </c>
      <c r="O2172" t="n">
        <v>32787.92</v>
      </c>
      <c r="P2172" t="n">
        <v>163.01</v>
      </c>
      <c r="Q2172" t="n">
        <v>197.75</v>
      </c>
      <c r="R2172" t="n">
        <v>31.71</v>
      </c>
      <c r="S2172" t="n">
        <v>25.4</v>
      </c>
      <c r="T2172" t="n">
        <v>2312.14</v>
      </c>
      <c r="U2172" t="n">
        <v>0.8</v>
      </c>
      <c r="V2172" t="n">
        <v>0.88</v>
      </c>
      <c r="W2172" t="n">
        <v>2.95</v>
      </c>
      <c r="X2172" t="n">
        <v>0.14</v>
      </c>
      <c r="Y2172" t="n">
        <v>1</v>
      </c>
      <c r="Z2172" t="n">
        <v>10</v>
      </c>
    </row>
    <row r="2173">
      <c r="A2173" t="n">
        <v>71</v>
      </c>
      <c r="B2173" t="n">
        <v>120</v>
      </c>
      <c r="C2173" t="inlineStr">
        <is>
          <t xml:space="preserve">CONCLUIDO	</t>
        </is>
      </c>
      <c r="D2173" t="n">
        <v>7.3538</v>
      </c>
      <c r="E2173" t="n">
        <v>13.6</v>
      </c>
      <c r="F2173" t="n">
        <v>10.53</v>
      </c>
      <c r="G2173" t="n">
        <v>78.94</v>
      </c>
      <c r="H2173" t="n">
        <v>1.26</v>
      </c>
      <c r="I2173" t="n">
        <v>8</v>
      </c>
      <c r="J2173" t="n">
        <v>264.42</v>
      </c>
      <c r="K2173" t="n">
        <v>57.72</v>
      </c>
      <c r="L2173" t="n">
        <v>18.75</v>
      </c>
      <c r="M2173" t="n">
        <v>6</v>
      </c>
      <c r="N2173" t="n">
        <v>67.94</v>
      </c>
      <c r="O2173" t="n">
        <v>32845.69</v>
      </c>
      <c r="P2173" t="n">
        <v>162.84</v>
      </c>
      <c r="Q2173" t="n">
        <v>197.75</v>
      </c>
      <c r="R2173" t="n">
        <v>31.63</v>
      </c>
      <c r="S2173" t="n">
        <v>25.4</v>
      </c>
      <c r="T2173" t="n">
        <v>2272</v>
      </c>
      <c r="U2173" t="n">
        <v>0.8</v>
      </c>
      <c r="V2173" t="n">
        <v>0.88</v>
      </c>
      <c r="W2173" t="n">
        <v>2.95</v>
      </c>
      <c r="X2173" t="n">
        <v>0.14</v>
      </c>
      <c r="Y2173" t="n">
        <v>1</v>
      </c>
      <c r="Z2173" t="n">
        <v>10</v>
      </c>
    </row>
    <row r="2174">
      <c r="A2174" t="n">
        <v>72</v>
      </c>
      <c r="B2174" t="n">
        <v>120</v>
      </c>
      <c r="C2174" t="inlineStr">
        <is>
          <t xml:space="preserve">CONCLUIDO	</t>
        </is>
      </c>
      <c r="D2174" t="n">
        <v>7.354</v>
      </c>
      <c r="E2174" t="n">
        <v>13.6</v>
      </c>
      <c r="F2174" t="n">
        <v>10.52</v>
      </c>
      <c r="G2174" t="n">
        <v>78.94</v>
      </c>
      <c r="H2174" t="n">
        <v>1.28</v>
      </c>
      <c r="I2174" t="n">
        <v>8</v>
      </c>
      <c r="J2174" t="n">
        <v>264.89</v>
      </c>
      <c r="K2174" t="n">
        <v>57.72</v>
      </c>
      <c r="L2174" t="n">
        <v>19</v>
      </c>
      <c r="M2174" t="n">
        <v>6</v>
      </c>
      <c r="N2174" t="n">
        <v>68.16</v>
      </c>
      <c r="O2174" t="n">
        <v>32903.54</v>
      </c>
      <c r="P2174" t="n">
        <v>162.54</v>
      </c>
      <c r="Q2174" t="n">
        <v>197.76</v>
      </c>
      <c r="R2174" t="n">
        <v>31.47</v>
      </c>
      <c r="S2174" t="n">
        <v>25.4</v>
      </c>
      <c r="T2174" t="n">
        <v>2191.85</v>
      </c>
      <c r="U2174" t="n">
        <v>0.8100000000000001</v>
      </c>
      <c r="V2174" t="n">
        <v>0.88</v>
      </c>
      <c r="W2174" t="n">
        <v>2.95</v>
      </c>
      <c r="X2174" t="n">
        <v>0.13</v>
      </c>
      <c r="Y2174" t="n">
        <v>1</v>
      </c>
      <c r="Z2174" t="n">
        <v>10</v>
      </c>
    </row>
    <row r="2175">
      <c r="A2175" t="n">
        <v>73</v>
      </c>
      <c r="B2175" t="n">
        <v>120</v>
      </c>
      <c r="C2175" t="inlineStr">
        <is>
          <t xml:space="preserve">CONCLUIDO	</t>
        </is>
      </c>
      <c r="D2175" t="n">
        <v>7.3499</v>
      </c>
      <c r="E2175" t="n">
        <v>13.61</v>
      </c>
      <c r="F2175" t="n">
        <v>10.53</v>
      </c>
      <c r="G2175" t="n">
        <v>78.98999999999999</v>
      </c>
      <c r="H2175" t="n">
        <v>1.29</v>
      </c>
      <c r="I2175" t="n">
        <v>8</v>
      </c>
      <c r="J2175" t="n">
        <v>265.36</v>
      </c>
      <c r="K2175" t="n">
        <v>57.72</v>
      </c>
      <c r="L2175" t="n">
        <v>19.25</v>
      </c>
      <c r="M2175" t="n">
        <v>6</v>
      </c>
      <c r="N2175" t="n">
        <v>68.38</v>
      </c>
      <c r="O2175" t="n">
        <v>32961.47</v>
      </c>
      <c r="P2175" t="n">
        <v>162.39</v>
      </c>
      <c r="Q2175" t="n">
        <v>197.77</v>
      </c>
      <c r="R2175" t="n">
        <v>31.83</v>
      </c>
      <c r="S2175" t="n">
        <v>25.4</v>
      </c>
      <c r="T2175" t="n">
        <v>2373.12</v>
      </c>
      <c r="U2175" t="n">
        <v>0.8</v>
      </c>
      <c r="V2175" t="n">
        <v>0.88</v>
      </c>
      <c r="W2175" t="n">
        <v>2.95</v>
      </c>
      <c r="X2175" t="n">
        <v>0.14</v>
      </c>
      <c r="Y2175" t="n">
        <v>1</v>
      </c>
      <c r="Z2175" t="n">
        <v>10</v>
      </c>
    </row>
    <row r="2176">
      <c r="A2176" t="n">
        <v>74</v>
      </c>
      <c r="B2176" t="n">
        <v>120</v>
      </c>
      <c r="C2176" t="inlineStr">
        <is>
          <t xml:space="preserve">CONCLUIDO	</t>
        </is>
      </c>
      <c r="D2176" t="n">
        <v>7.3866</v>
      </c>
      <c r="E2176" t="n">
        <v>13.54</v>
      </c>
      <c r="F2176" t="n">
        <v>10.51</v>
      </c>
      <c r="G2176" t="n">
        <v>90.09</v>
      </c>
      <c r="H2176" t="n">
        <v>1.31</v>
      </c>
      <c r="I2176" t="n">
        <v>7</v>
      </c>
      <c r="J2176" t="n">
        <v>265.83</v>
      </c>
      <c r="K2176" t="n">
        <v>57.72</v>
      </c>
      <c r="L2176" t="n">
        <v>19.5</v>
      </c>
      <c r="M2176" t="n">
        <v>5</v>
      </c>
      <c r="N2176" t="n">
        <v>68.59999999999999</v>
      </c>
      <c r="O2176" t="n">
        <v>33019.48</v>
      </c>
      <c r="P2176" t="n">
        <v>162.21</v>
      </c>
      <c r="Q2176" t="n">
        <v>197.76</v>
      </c>
      <c r="R2176" t="n">
        <v>31.09</v>
      </c>
      <c r="S2176" t="n">
        <v>25.4</v>
      </c>
      <c r="T2176" t="n">
        <v>2006.99</v>
      </c>
      <c r="U2176" t="n">
        <v>0.82</v>
      </c>
      <c r="V2176" t="n">
        <v>0.89</v>
      </c>
      <c r="W2176" t="n">
        <v>2.95</v>
      </c>
      <c r="X2176" t="n">
        <v>0.12</v>
      </c>
      <c r="Y2176" t="n">
        <v>1</v>
      </c>
      <c r="Z2176" t="n">
        <v>10</v>
      </c>
    </row>
    <row r="2177">
      <c r="A2177" t="n">
        <v>75</v>
      </c>
      <c r="B2177" t="n">
        <v>120</v>
      </c>
      <c r="C2177" t="inlineStr">
        <is>
          <t xml:space="preserve">CONCLUIDO	</t>
        </is>
      </c>
      <c r="D2177" t="n">
        <v>7.3873</v>
      </c>
      <c r="E2177" t="n">
        <v>13.54</v>
      </c>
      <c r="F2177" t="n">
        <v>10.51</v>
      </c>
      <c r="G2177" t="n">
        <v>90.08</v>
      </c>
      <c r="H2177" t="n">
        <v>1.32</v>
      </c>
      <c r="I2177" t="n">
        <v>7</v>
      </c>
      <c r="J2177" t="n">
        <v>266.3</v>
      </c>
      <c r="K2177" t="n">
        <v>57.72</v>
      </c>
      <c r="L2177" t="n">
        <v>19.75</v>
      </c>
      <c r="M2177" t="n">
        <v>5</v>
      </c>
      <c r="N2177" t="n">
        <v>68.81999999999999</v>
      </c>
      <c r="O2177" t="n">
        <v>33077.58</v>
      </c>
      <c r="P2177" t="n">
        <v>162.48</v>
      </c>
      <c r="Q2177" t="n">
        <v>197.8</v>
      </c>
      <c r="R2177" t="n">
        <v>31.01</v>
      </c>
      <c r="S2177" t="n">
        <v>25.4</v>
      </c>
      <c r="T2177" t="n">
        <v>1965.17</v>
      </c>
      <c r="U2177" t="n">
        <v>0.82</v>
      </c>
      <c r="V2177" t="n">
        <v>0.89</v>
      </c>
      <c r="W2177" t="n">
        <v>2.95</v>
      </c>
      <c r="X2177" t="n">
        <v>0.12</v>
      </c>
      <c r="Y2177" t="n">
        <v>1</v>
      </c>
      <c r="Z2177" t="n">
        <v>10</v>
      </c>
    </row>
    <row r="2178">
      <c r="A2178" t="n">
        <v>76</v>
      </c>
      <c r="B2178" t="n">
        <v>120</v>
      </c>
      <c r="C2178" t="inlineStr">
        <is>
          <t xml:space="preserve">CONCLUIDO	</t>
        </is>
      </c>
      <c r="D2178" t="n">
        <v>7.3839</v>
      </c>
      <c r="E2178" t="n">
        <v>13.54</v>
      </c>
      <c r="F2178" t="n">
        <v>10.52</v>
      </c>
      <c r="G2178" t="n">
        <v>90.13</v>
      </c>
      <c r="H2178" t="n">
        <v>1.33</v>
      </c>
      <c r="I2178" t="n">
        <v>7</v>
      </c>
      <c r="J2178" t="n">
        <v>266.77</v>
      </c>
      <c r="K2178" t="n">
        <v>57.72</v>
      </c>
      <c r="L2178" t="n">
        <v>20</v>
      </c>
      <c r="M2178" t="n">
        <v>5</v>
      </c>
      <c r="N2178" t="n">
        <v>69.05</v>
      </c>
      <c r="O2178" t="n">
        <v>33135.76</v>
      </c>
      <c r="P2178" t="n">
        <v>162.75</v>
      </c>
      <c r="Q2178" t="n">
        <v>197.75</v>
      </c>
      <c r="R2178" t="n">
        <v>31.31</v>
      </c>
      <c r="S2178" t="n">
        <v>25.4</v>
      </c>
      <c r="T2178" t="n">
        <v>2116.14</v>
      </c>
      <c r="U2178" t="n">
        <v>0.8100000000000001</v>
      </c>
      <c r="V2178" t="n">
        <v>0.88</v>
      </c>
      <c r="W2178" t="n">
        <v>2.95</v>
      </c>
      <c r="X2178" t="n">
        <v>0.13</v>
      </c>
      <c r="Y2178" t="n">
        <v>1</v>
      </c>
      <c r="Z2178" t="n">
        <v>10</v>
      </c>
    </row>
    <row r="2179">
      <c r="A2179" t="n">
        <v>77</v>
      </c>
      <c r="B2179" t="n">
        <v>120</v>
      </c>
      <c r="C2179" t="inlineStr">
        <is>
          <t xml:space="preserve">CONCLUIDO	</t>
        </is>
      </c>
      <c r="D2179" t="n">
        <v>7.3886</v>
      </c>
      <c r="E2179" t="n">
        <v>13.53</v>
      </c>
      <c r="F2179" t="n">
        <v>10.51</v>
      </c>
      <c r="G2179" t="n">
        <v>90.06</v>
      </c>
      <c r="H2179" t="n">
        <v>1.35</v>
      </c>
      <c r="I2179" t="n">
        <v>7</v>
      </c>
      <c r="J2179" t="n">
        <v>267.24</v>
      </c>
      <c r="K2179" t="n">
        <v>57.72</v>
      </c>
      <c r="L2179" t="n">
        <v>20.25</v>
      </c>
      <c r="M2179" t="n">
        <v>5</v>
      </c>
      <c r="N2179" t="n">
        <v>69.27</v>
      </c>
      <c r="O2179" t="n">
        <v>33194.02</v>
      </c>
      <c r="P2179" t="n">
        <v>162.66</v>
      </c>
      <c r="Q2179" t="n">
        <v>197.76</v>
      </c>
      <c r="R2179" t="n">
        <v>30.98</v>
      </c>
      <c r="S2179" t="n">
        <v>25.4</v>
      </c>
      <c r="T2179" t="n">
        <v>1951.65</v>
      </c>
      <c r="U2179" t="n">
        <v>0.82</v>
      </c>
      <c r="V2179" t="n">
        <v>0.89</v>
      </c>
      <c r="W2179" t="n">
        <v>2.95</v>
      </c>
      <c r="X2179" t="n">
        <v>0.12</v>
      </c>
      <c r="Y2179" t="n">
        <v>1</v>
      </c>
      <c r="Z2179" t="n">
        <v>10</v>
      </c>
    </row>
    <row r="2180">
      <c r="A2180" t="n">
        <v>78</v>
      </c>
      <c r="B2180" t="n">
        <v>120</v>
      </c>
      <c r="C2180" t="inlineStr">
        <is>
          <t xml:space="preserve">CONCLUIDO	</t>
        </is>
      </c>
      <c r="D2180" t="n">
        <v>7.3923</v>
      </c>
      <c r="E2180" t="n">
        <v>13.53</v>
      </c>
      <c r="F2180" t="n">
        <v>10.5</v>
      </c>
      <c r="G2180" t="n">
        <v>90</v>
      </c>
      <c r="H2180" t="n">
        <v>1.36</v>
      </c>
      <c r="I2180" t="n">
        <v>7</v>
      </c>
      <c r="J2180" t="n">
        <v>267.71</v>
      </c>
      <c r="K2180" t="n">
        <v>57.72</v>
      </c>
      <c r="L2180" t="n">
        <v>20.5</v>
      </c>
      <c r="M2180" t="n">
        <v>5</v>
      </c>
      <c r="N2180" t="n">
        <v>69.48999999999999</v>
      </c>
      <c r="O2180" t="n">
        <v>33252.37</v>
      </c>
      <c r="P2180" t="n">
        <v>162.52</v>
      </c>
      <c r="Q2180" t="n">
        <v>197.78</v>
      </c>
      <c r="R2180" t="n">
        <v>30.85</v>
      </c>
      <c r="S2180" t="n">
        <v>25.4</v>
      </c>
      <c r="T2180" t="n">
        <v>1884.68</v>
      </c>
      <c r="U2180" t="n">
        <v>0.82</v>
      </c>
      <c r="V2180" t="n">
        <v>0.89</v>
      </c>
      <c r="W2180" t="n">
        <v>2.95</v>
      </c>
      <c r="X2180" t="n">
        <v>0.11</v>
      </c>
      <c r="Y2180" t="n">
        <v>1</v>
      </c>
      <c r="Z2180" t="n">
        <v>10</v>
      </c>
    </row>
    <row r="2181">
      <c r="A2181" t="n">
        <v>79</v>
      </c>
      <c r="B2181" t="n">
        <v>120</v>
      </c>
      <c r="C2181" t="inlineStr">
        <is>
          <t xml:space="preserve">CONCLUIDO	</t>
        </is>
      </c>
      <c r="D2181" t="n">
        <v>7.3878</v>
      </c>
      <c r="E2181" t="n">
        <v>13.54</v>
      </c>
      <c r="F2181" t="n">
        <v>10.51</v>
      </c>
      <c r="G2181" t="n">
        <v>90.06999999999999</v>
      </c>
      <c r="H2181" t="n">
        <v>1.38</v>
      </c>
      <c r="I2181" t="n">
        <v>7</v>
      </c>
      <c r="J2181" t="n">
        <v>268.19</v>
      </c>
      <c r="K2181" t="n">
        <v>57.72</v>
      </c>
      <c r="L2181" t="n">
        <v>20.75</v>
      </c>
      <c r="M2181" t="n">
        <v>5</v>
      </c>
      <c r="N2181" t="n">
        <v>69.70999999999999</v>
      </c>
      <c r="O2181" t="n">
        <v>33310.81</v>
      </c>
      <c r="P2181" t="n">
        <v>162.66</v>
      </c>
      <c r="Q2181" t="n">
        <v>197.75</v>
      </c>
      <c r="R2181" t="n">
        <v>31.09</v>
      </c>
      <c r="S2181" t="n">
        <v>25.4</v>
      </c>
      <c r="T2181" t="n">
        <v>2005.61</v>
      </c>
      <c r="U2181" t="n">
        <v>0.82</v>
      </c>
      <c r="V2181" t="n">
        <v>0.89</v>
      </c>
      <c r="W2181" t="n">
        <v>2.95</v>
      </c>
      <c r="X2181" t="n">
        <v>0.12</v>
      </c>
      <c r="Y2181" t="n">
        <v>1</v>
      </c>
      <c r="Z2181" t="n">
        <v>10</v>
      </c>
    </row>
    <row r="2182">
      <c r="A2182" t="n">
        <v>80</v>
      </c>
      <c r="B2182" t="n">
        <v>120</v>
      </c>
      <c r="C2182" t="inlineStr">
        <is>
          <t xml:space="preserve">CONCLUIDO	</t>
        </is>
      </c>
      <c r="D2182" t="n">
        <v>7.3849</v>
      </c>
      <c r="E2182" t="n">
        <v>13.54</v>
      </c>
      <c r="F2182" t="n">
        <v>10.51</v>
      </c>
      <c r="G2182" t="n">
        <v>90.11</v>
      </c>
      <c r="H2182" t="n">
        <v>1.39</v>
      </c>
      <c r="I2182" t="n">
        <v>7</v>
      </c>
      <c r="J2182" t="n">
        <v>268.66</v>
      </c>
      <c r="K2182" t="n">
        <v>57.72</v>
      </c>
      <c r="L2182" t="n">
        <v>21</v>
      </c>
      <c r="M2182" t="n">
        <v>5</v>
      </c>
      <c r="N2182" t="n">
        <v>69.94</v>
      </c>
      <c r="O2182" t="n">
        <v>33369.33</v>
      </c>
      <c r="P2182" t="n">
        <v>162.77</v>
      </c>
      <c r="Q2182" t="n">
        <v>197.76</v>
      </c>
      <c r="R2182" t="n">
        <v>31.23</v>
      </c>
      <c r="S2182" t="n">
        <v>25.4</v>
      </c>
      <c r="T2182" t="n">
        <v>2077.56</v>
      </c>
      <c r="U2182" t="n">
        <v>0.8100000000000001</v>
      </c>
      <c r="V2182" t="n">
        <v>0.89</v>
      </c>
      <c r="W2182" t="n">
        <v>2.95</v>
      </c>
      <c r="X2182" t="n">
        <v>0.12</v>
      </c>
      <c r="Y2182" t="n">
        <v>1</v>
      </c>
      <c r="Z2182" t="n">
        <v>10</v>
      </c>
    </row>
    <row r="2183">
      <c r="A2183" t="n">
        <v>81</v>
      </c>
      <c r="B2183" t="n">
        <v>120</v>
      </c>
      <c r="C2183" t="inlineStr">
        <is>
          <t xml:space="preserve">CONCLUIDO	</t>
        </is>
      </c>
      <c r="D2183" t="n">
        <v>7.3878</v>
      </c>
      <c r="E2183" t="n">
        <v>13.54</v>
      </c>
      <c r="F2183" t="n">
        <v>10.51</v>
      </c>
      <c r="G2183" t="n">
        <v>90.06999999999999</v>
      </c>
      <c r="H2183" t="n">
        <v>1.41</v>
      </c>
      <c r="I2183" t="n">
        <v>7</v>
      </c>
      <c r="J2183" t="n">
        <v>269.14</v>
      </c>
      <c r="K2183" t="n">
        <v>57.72</v>
      </c>
      <c r="L2183" t="n">
        <v>21.25</v>
      </c>
      <c r="M2183" t="n">
        <v>5</v>
      </c>
      <c r="N2183" t="n">
        <v>70.16</v>
      </c>
      <c r="O2183" t="n">
        <v>33427.94</v>
      </c>
      <c r="P2183" t="n">
        <v>162.62</v>
      </c>
      <c r="Q2183" t="n">
        <v>197.77</v>
      </c>
      <c r="R2183" t="n">
        <v>31.06</v>
      </c>
      <c r="S2183" t="n">
        <v>25.4</v>
      </c>
      <c r="T2183" t="n">
        <v>1990.96</v>
      </c>
      <c r="U2183" t="n">
        <v>0.82</v>
      </c>
      <c r="V2183" t="n">
        <v>0.89</v>
      </c>
      <c r="W2183" t="n">
        <v>2.95</v>
      </c>
      <c r="X2183" t="n">
        <v>0.12</v>
      </c>
      <c r="Y2183" t="n">
        <v>1</v>
      </c>
      <c r="Z2183" t="n">
        <v>10</v>
      </c>
    </row>
    <row r="2184">
      <c r="A2184" t="n">
        <v>82</v>
      </c>
      <c r="B2184" t="n">
        <v>120</v>
      </c>
      <c r="C2184" t="inlineStr">
        <is>
          <t xml:space="preserve">CONCLUIDO	</t>
        </is>
      </c>
      <c r="D2184" t="n">
        <v>7.3908</v>
      </c>
      <c r="E2184" t="n">
        <v>13.53</v>
      </c>
      <c r="F2184" t="n">
        <v>10.5</v>
      </c>
      <c r="G2184" t="n">
        <v>90.02</v>
      </c>
      <c r="H2184" t="n">
        <v>1.42</v>
      </c>
      <c r="I2184" t="n">
        <v>7</v>
      </c>
      <c r="J2184" t="n">
        <v>269.61</v>
      </c>
      <c r="K2184" t="n">
        <v>57.72</v>
      </c>
      <c r="L2184" t="n">
        <v>21.5</v>
      </c>
      <c r="M2184" t="n">
        <v>5</v>
      </c>
      <c r="N2184" t="n">
        <v>70.39</v>
      </c>
      <c r="O2184" t="n">
        <v>33486.63</v>
      </c>
      <c r="P2184" t="n">
        <v>162.42</v>
      </c>
      <c r="Q2184" t="n">
        <v>197.76</v>
      </c>
      <c r="R2184" t="n">
        <v>30.89</v>
      </c>
      <c r="S2184" t="n">
        <v>25.4</v>
      </c>
      <c r="T2184" t="n">
        <v>1905.76</v>
      </c>
      <c r="U2184" t="n">
        <v>0.82</v>
      </c>
      <c r="V2184" t="n">
        <v>0.89</v>
      </c>
      <c r="W2184" t="n">
        <v>2.95</v>
      </c>
      <c r="X2184" t="n">
        <v>0.11</v>
      </c>
      <c r="Y2184" t="n">
        <v>1</v>
      </c>
      <c r="Z2184" t="n">
        <v>10</v>
      </c>
    </row>
    <row r="2185">
      <c r="A2185" t="n">
        <v>83</v>
      </c>
      <c r="B2185" t="n">
        <v>120</v>
      </c>
      <c r="C2185" t="inlineStr">
        <is>
          <t xml:space="preserve">CONCLUIDO	</t>
        </is>
      </c>
      <c r="D2185" t="n">
        <v>7.3852</v>
      </c>
      <c r="E2185" t="n">
        <v>13.54</v>
      </c>
      <c r="F2185" t="n">
        <v>10.51</v>
      </c>
      <c r="G2185" t="n">
        <v>90.11</v>
      </c>
      <c r="H2185" t="n">
        <v>1.43</v>
      </c>
      <c r="I2185" t="n">
        <v>7</v>
      </c>
      <c r="J2185" t="n">
        <v>270.09</v>
      </c>
      <c r="K2185" t="n">
        <v>57.72</v>
      </c>
      <c r="L2185" t="n">
        <v>21.75</v>
      </c>
      <c r="M2185" t="n">
        <v>5</v>
      </c>
      <c r="N2185" t="n">
        <v>70.62</v>
      </c>
      <c r="O2185" t="n">
        <v>33545.41</v>
      </c>
      <c r="P2185" t="n">
        <v>162.4</v>
      </c>
      <c r="Q2185" t="n">
        <v>197.8</v>
      </c>
      <c r="R2185" t="n">
        <v>31.14</v>
      </c>
      <c r="S2185" t="n">
        <v>25.4</v>
      </c>
      <c r="T2185" t="n">
        <v>2031.44</v>
      </c>
      <c r="U2185" t="n">
        <v>0.82</v>
      </c>
      <c r="V2185" t="n">
        <v>0.89</v>
      </c>
      <c r="W2185" t="n">
        <v>2.95</v>
      </c>
      <c r="X2185" t="n">
        <v>0.12</v>
      </c>
      <c r="Y2185" t="n">
        <v>1</v>
      </c>
      <c r="Z2185" t="n">
        <v>10</v>
      </c>
    </row>
    <row r="2186">
      <c r="A2186" t="n">
        <v>84</v>
      </c>
      <c r="B2186" t="n">
        <v>120</v>
      </c>
      <c r="C2186" t="inlineStr">
        <is>
          <t xml:space="preserve">CONCLUIDO	</t>
        </is>
      </c>
      <c r="D2186" t="n">
        <v>7.3849</v>
      </c>
      <c r="E2186" t="n">
        <v>13.54</v>
      </c>
      <c r="F2186" t="n">
        <v>10.51</v>
      </c>
      <c r="G2186" t="n">
        <v>90.11</v>
      </c>
      <c r="H2186" t="n">
        <v>1.45</v>
      </c>
      <c r="I2186" t="n">
        <v>7</v>
      </c>
      <c r="J2186" t="n">
        <v>270.57</v>
      </c>
      <c r="K2186" t="n">
        <v>57.72</v>
      </c>
      <c r="L2186" t="n">
        <v>22</v>
      </c>
      <c r="M2186" t="n">
        <v>5</v>
      </c>
      <c r="N2186" t="n">
        <v>70.84</v>
      </c>
      <c r="O2186" t="n">
        <v>33604.28</v>
      </c>
      <c r="P2186" t="n">
        <v>162.26</v>
      </c>
      <c r="Q2186" t="n">
        <v>197.75</v>
      </c>
      <c r="R2186" t="n">
        <v>31.16</v>
      </c>
      <c r="S2186" t="n">
        <v>25.4</v>
      </c>
      <c r="T2186" t="n">
        <v>2038.95</v>
      </c>
      <c r="U2186" t="n">
        <v>0.82</v>
      </c>
      <c r="V2186" t="n">
        <v>0.89</v>
      </c>
      <c r="W2186" t="n">
        <v>2.95</v>
      </c>
      <c r="X2186" t="n">
        <v>0.12</v>
      </c>
      <c r="Y2186" t="n">
        <v>1</v>
      </c>
      <c r="Z2186" t="n">
        <v>10</v>
      </c>
    </row>
    <row r="2187">
      <c r="A2187" t="n">
        <v>85</v>
      </c>
      <c r="B2187" t="n">
        <v>120</v>
      </c>
      <c r="C2187" t="inlineStr">
        <is>
          <t xml:space="preserve">CONCLUIDO	</t>
        </is>
      </c>
      <c r="D2187" t="n">
        <v>7.384</v>
      </c>
      <c r="E2187" t="n">
        <v>13.54</v>
      </c>
      <c r="F2187" t="n">
        <v>10.52</v>
      </c>
      <c r="G2187" t="n">
        <v>90.13</v>
      </c>
      <c r="H2187" t="n">
        <v>1.46</v>
      </c>
      <c r="I2187" t="n">
        <v>7</v>
      </c>
      <c r="J2187" t="n">
        <v>271.05</v>
      </c>
      <c r="K2187" t="n">
        <v>57.72</v>
      </c>
      <c r="L2187" t="n">
        <v>22.25</v>
      </c>
      <c r="M2187" t="n">
        <v>5</v>
      </c>
      <c r="N2187" t="n">
        <v>71.06999999999999</v>
      </c>
      <c r="O2187" t="n">
        <v>33663.24</v>
      </c>
      <c r="P2187" t="n">
        <v>162.15</v>
      </c>
      <c r="Q2187" t="n">
        <v>197.8</v>
      </c>
      <c r="R2187" t="n">
        <v>31.31</v>
      </c>
      <c r="S2187" t="n">
        <v>25.4</v>
      </c>
      <c r="T2187" t="n">
        <v>2117.03</v>
      </c>
      <c r="U2187" t="n">
        <v>0.8100000000000001</v>
      </c>
      <c r="V2187" t="n">
        <v>0.88</v>
      </c>
      <c r="W2187" t="n">
        <v>2.95</v>
      </c>
      <c r="X2187" t="n">
        <v>0.12</v>
      </c>
      <c r="Y2187" t="n">
        <v>1</v>
      </c>
      <c r="Z2187" t="n">
        <v>10</v>
      </c>
    </row>
    <row r="2188">
      <c r="A2188" t="n">
        <v>86</v>
      </c>
      <c r="B2188" t="n">
        <v>120</v>
      </c>
      <c r="C2188" t="inlineStr">
        <is>
          <t xml:space="preserve">CONCLUIDO	</t>
        </is>
      </c>
      <c r="D2188" t="n">
        <v>7.3854</v>
      </c>
      <c r="E2188" t="n">
        <v>13.54</v>
      </c>
      <c r="F2188" t="n">
        <v>10.51</v>
      </c>
      <c r="G2188" t="n">
        <v>90.11</v>
      </c>
      <c r="H2188" t="n">
        <v>1.47</v>
      </c>
      <c r="I2188" t="n">
        <v>7</v>
      </c>
      <c r="J2188" t="n">
        <v>271.52</v>
      </c>
      <c r="K2188" t="n">
        <v>57.72</v>
      </c>
      <c r="L2188" t="n">
        <v>22.5</v>
      </c>
      <c r="M2188" t="n">
        <v>5</v>
      </c>
      <c r="N2188" t="n">
        <v>71.3</v>
      </c>
      <c r="O2188" t="n">
        <v>33722.28</v>
      </c>
      <c r="P2188" t="n">
        <v>161.91</v>
      </c>
      <c r="Q2188" t="n">
        <v>197.75</v>
      </c>
      <c r="R2188" t="n">
        <v>31.17</v>
      </c>
      <c r="S2188" t="n">
        <v>25.4</v>
      </c>
      <c r="T2188" t="n">
        <v>2044.86</v>
      </c>
      <c r="U2188" t="n">
        <v>0.8100000000000001</v>
      </c>
      <c r="V2188" t="n">
        <v>0.89</v>
      </c>
      <c r="W2188" t="n">
        <v>2.95</v>
      </c>
      <c r="X2188" t="n">
        <v>0.12</v>
      </c>
      <c r="Y2188" t="n">
        <v>1</v>
      </c>
      <c r="Z2188" t="n">
        <v>10</v>
      </c>
    </row>
    <row r="2189">
      <c r="A2189" t="n">
        <v>87</v>
      </c>
      <c r="B2189" t="n">
        <v>120</v>
      </c>
      <c r="C2189" t="inlineStr">
        <is>
          <t xml:space="preserve">CONCLUIDO	</t>
        </is>
      </c>
      <c r="D2189" t="n">
        <v>7.3858</v>
      </c>
      <c r="E2189" t="n">
        <v>13.54</v>
      </c>
      <c r="F2189" t="n">
        <v>10.51</v>
      </c>
      <c r="G2189" t="n">
        <v>90.09999999999999</v>
      </c>
      <c r="H2189" t="n">
        <v>1.49</v>
      </c>
      <c r="I2189" t="n">
        <v>7</v>
      </c>
      <c r="J2189" t="n">
        <v>272</v>
      </c>
      <c r="K2189" t="n">
        <v>57.72</v>
      </c>
      <c r="L2189" t="n">
        <v>22.75</v>
      </c>
      <c r="M2189" t="n">
        <v>5</v>
      </c>
      <c r="N2189" t="n">
        <v>71.53</v>
      </c>
      <c r="O2189" t="n">
        <v>33781.41</v>
      </c>
      <c r="P2189" t="n">
        <v>161.68</v>
      </c>
      <c r="Q2189" t="n">
        <v>197.75</v>
      </c>
      <c r="R2189" t="n">
        <v>31.19</v>
      </c>
      <c r="S2189" t="n">
        <v>25.4</v>
      </c>
      <c r="T2189" t="n">
        <v>2055.73</v>
      </c>
      <c r="U2189" t="n">
        <v>0.8100000000000001</v>
      </c>
      <c r="V2189" t="n">
        <v>0.89</v>
      </c>
      <c r="W2189" t="n">
        <v>2.95</v>
      </c>
      <c r="X2189" t="n">
        <v>0.12</v>
      </c>
      <c r="Y2189" t="n">
        <v>1</v>
      </c>
      <c r="Z2189" t="n">
        <v>10</v>
      </c>
    </row>
    <row r="2190">
      <c r="A2190" t="n">
        <v>88</v>
      </c>
      <c r="B2190" t="n">
        <v>120</v>
      </c>
      <c r="C2190" t="inlineStr">
        <is>
          <t xml:space="preserve">CONCLUIDO	</t>
        </is>
      </c>
      <c r="D2190" t="n">
        <v>7.3869</v>
      </c>
      <c r="E2190" t="n">
        <v>13.54</v>
      </c>
      <c r="F2190" t="n">
        <v>10.51</v>
      </c>
      <c r="G2190" t="n">
        <v>90.08</v>
      </c>
      <c r="H2190" t="n">
        <v>1.5</v>
      </c>
      <c r="I2190" t="n">
        <v>7</v>
      </c>
      <c r="J2190" t="n">
        <v>272.49</v>
      </c>
      <c r="K2190" t="n">
        <v>57.72</v>
      </c>
      <c r="L2190" t="n">
        <v>23</v>
      </c>
      <c r="M2190" t="n">
        <v>5</v>
      </c>
      <c r="N2190" t="n">
        <v>71.76000000000001</v>
      </c>
      <c r="O2190" t="n">
        <v>33840.76</v>
      </c>
      <c r="P2190" t="n">
        <v>161.46</v>
      </c>
      <c r="Q2190" t="n">
        <v>197.75</v>
      </c>
      <c r="R2190" t="n">
        <v>31.11</v>
      </c>
      <c r="S2190" t="n">
        <v>25.4</v>
      </c>
      <c r="T2190" t="n">
        <v>2018.47</v>
      </c>
      <c r="U2190" t="n">
        <v>0.82</v>
      </c>
      <c r="V2190" t="n">
        <v>0.89</v>
      </c>
      <c r="W2190" t="n">
        <v>2.95</v>
      </c>
      <c r="X2190" t="n">
        <v>0.12</v>
      </c>
      <c r="Y2190" t="n">
        <v>1</v>
      </c>
      <c r="Z2190" t="n">
        <v>10</v>
      </c>
    </row>
    <row r="2191">
      <c r="A2191" t="n">
        <v>89</v>
      </c>
      <c r="B2191" t="n">
        <v>120</v>
      </c>
      <c r="C2191" t="inlineStr">
        <is>
          <t xml:space="preserve">CONCLUIDO	</t>
        </is>
      </c>
      <c r="D2191" t="n">
        <v>7.4238</v>
      </c>
      <c r="E2191" t="n">
        <v>13.47</v>
      </c>
      <c r="F2191" t="n">
        <v>10.49</v>
      </c>
      <c r="G2191" t="n">
        <v>104.88</v>
      </c>
      <c r="H2191" t="n">
        <v>1.52</v>
      </c>
      <c r="I2191" t="n">
        <v>6</v>
      </c>
      <c r="J2191" t="n">
        <v>272.97</v>
      </c>
      <c r="K2191" t="n">
        <v>57.72</v>
      </c>
      <c r="L2191" t="n">
        <v>23.25</v>
      </c>
      <c r="M2191" t="n">
        <v>4</v>
      </c>
      <c r="N2191" t="n">
        <v>71.98999999999999</v>
      </c>
      <c r="O2191" t="n">
        <v>33900.07</v>
      </c>
      <c r="P2191" t="n">
        <v>161.16</v>
      </c>
      <c r="Q2191" t="n">
        <v>197.75</v>
      </c>
      <c r="R2191" t="n">
        <v>30.46</v>
      </c>
      <c r="S2191" t="n">
        <v>25.4</v>
      </c>
      <c r="T2191" t="n">
        <v>1697.29</v>
      </c>
      <c r="U2191" t="n">
        <v>0.83</v>
      </c>
      <c r="V2191" t="n">
        <v>0.89</v>
      </c>
      <c r="W2191" t="n">
        <v>2.95</v>
      </c>
      <c r="X2191" t="n">
        <v>0.1</v>
      </c>
      <c r="Y2191" t="n">
        <v>1</v>
      </c>
      <c r="Z2191" t="n">
        <v>10</v>
      </c>
    </row>
    <row r="2192">
      <c r="A2192" t="n">
        <v>90</v>
      </c>
      <c r="B2192" t="n">
        <v>120</v>
      </c>
      <c r="C2192" t="inlineStr">
        <is>
          <t xml:space="preserve">CONCLUIDO	</t>
        </is>
      </c>
      <c r="D2192" t="n">
        <v>7.4256</v>
      </c>
      <c r="E2192" t="n">
        <v>13.47</v>
      </c>
      <c r="F2192" t="n">
        <v>10.48</v>
      </c>
      <c r="G2192" t="n">
        <v>104.85</v>
      </c>
      <c r="H2192" t="n">
        <v>1.53</v>
      </c>
      <c r="I2192" t="n">
        <v>6</v>
      </c>
      <c r="J2192" t="n">
        <v>273.45</v>
      </c>
      <c r="K2192" t="n">
        <v>57.72</v>
      </c>
      <c r="L2192" t="n">
        <v>23.5</v>
      </c>
      <c r="M2192" t="n">
        <v>4</v>
      </c>
      <c r="N2192" t="n">
        <v>72.22</v>
      </c>
      <c r="O2192" t="n">
        <v>33959.47</v>
      </c>
      <c r="P2192" t="n">
        <v>161.11</v>
      </c>
      <c r="Q2192" t="n">
        <v>197.76</v>
      </c>
      <c r="R2192" t="n">
        <v>30.24</v>
      </c>
      <c r="S2192" t="n">
        <v>25.4</v>
      </c>
      <c r="T2192" t="n">
        <v>1587.55</v>
      </c>
      <c r="U2192" t="n">
        <v>0.84</v>
      </c>
      <c r="V2192" t="n">
        <v>0.89</v>
      </c>
      <c r="W2192" t="n">
        <v>2.95</v>
      </c>
      <c r="X2192" t="n">
        <v>0.09</v>
      </c>
      <c r="Y2192" t="n">
        <v>1</v>
      </c>
      <c r="Z2192" t="n">
        <v>10</v>
      </c>
    </row>
    <row r="2193">
      <c r="A2193" t="n">
        <v>91</v>
      </c>
      <c r="B2193" t="n">
        <v>120</v>
      </c>
      <c r="C2193" t="inlineStr">
        <is>
          <t xml:space="preserve">CONCLUIDO	</t>
        </is>
      </c>
      <c r="D2193" t="n">
        <v>7.428</v>
      </c>
      <c r="E2193" t="n">
        <v>13.46</v>
      </c>
      <c r="F2193" t="n">
        <v>10.48</v>
      </c>
      <c r="G2193" t="n">
        <v>104.8</v>
      </c>
      <c r="H2193" t="n">
        <v>1.54</v>
      </c>
      <c r="I2193" t="n">
        <v>6</v>
      </c>
      <c r="J2193" t="n">
        <v>273.93</v>
      </c>
      <c r="K2193" t="n">
        <v>57.72</v>
      </c>
      <c r="L2193" t="n">
        <v>23.75</v>
      </c>
      <c r="M2193" t="n">
        <v>4</v>
      </c>
      <c r="N2193" t="n">
        <v>72.45999999999999</v>
      </c>
      <c r="O2193" t="n">
        <v>34018.96</v>
      </c>
      <c r="P2193" t="n">
        <v>161.17</v>
      </c>
      <c r="Q2193" t="n">
        <v>197.75</v>
      </c>
      <c r="R2193" t="n">
        <v>30.24</v>
      </c>
      <c r="S2193" t="n">
        <v>25.4</v>
      </c>
      <c r="T2193" t="n">
        <v>1584.34</v>
      </c>
      <c r="U2193" t="n">
        <v>0.84</v>
      </c>
      <c r="V2193" t="n">
        <v>0.89</v>
      </c>
      <c r="W2193" t="n">
        <v>2.95</v>
      </c>
      <c r="X2193" t="n">
        <v>0.09</v>
      </c>
      <c r="Y2193" t="n">
        <v>1</v>
      </c>
      <c r="Z2193" t="n">
        <v>10</v>
      </c>
    </row>
    <row r="2194">
      <c r="A2194" t="n">
        <v>92</v>
      </c>
      <c r="B2194" t="n">
        <v>120</v>
      </c>
      <c r="C2194" t="inlineStr">
        <is>
          <t xml:space="preserve">CONCLUIDO	</t>
        </is>
      </c>
      <c r="D2194" t="n">
        <v>7.4259</v>
      </c>
      <c r="E2194" t="n">
        <v>13.47</v>
      </c>
      <c r="F2194" t="n">
        <v>10.48</v>
      </c>
      <c r="G2194" t="n">
        <v>104.84</v>
      </c>
      <c r="H2194" t="n">
        <v>1.56</v>
      </c>
      <c r="I2194" t="n">
        <v>6</v>
      </c>
      <c r="J2194" t="n">
        <v>274.41</v>
      </c>
      <c r="K2194" t="n">
        <v>57.72</v>
      </c>
      <c r="L2194" t="n">
        <v>24</v>
      </c>
      <c r="M2194" t="n">
        <v>4</v>
      </c>
      <c r="N2194" t="n">
        <v>72.69</v>
      </c>
      <c r="O2194" t="n">
        <v>34078.55</v>
      </c>
      <c r="P2194" t="n">
        <v>161.37</v>
      </c>
      <c r="Q2194" t="n">
        <v>197.75</v>
      </c>
      <c r="R2194" t="n">
        <v>30.32</v>
      </c>
      <c r="S2194" t="n">
        <v>25.4</v>
      </c>
      <c r="T2194" t="n">
        <v>1623.6</v>
      </c>
      <c r="U2194" t="n">
        <v>0.84</v>
      </c>
      <c r="V2194" t="n">
        <v>0.89</v>
      </c>
      <c r="W2194" t="n">
        <v>2.95</v>
      </c>
      <c r="X2194" t="n">
        <v>0.09</v>
      </c>
      <c r="Y2194" t="n">
        <v>1</v>
      </c>
      <c r="Z2194" t="n">
        <v>10</v>
      </c>
    </row>
    <row r="2195">
      <c r="A2195" t="n">
        <v>93</v>
      </c>
      <c r="B2195" t="n">
        <v>120</v>
      </c>
      <c r="C2195" t="inlineStr">
        <is>
          <t xml:space="preserve">CONCLUIDO	</t>
        </is>
      </c>
      <c r="D2195" t="n">
        <v>7.4264</v>
      </c>
      <c r="E2195" t="n">
        <v>13.47</v>
      </c>
      <c r="F2195" t="n">
        <v>10.48</v>
      </c>
      <c r="G2195" t="n">
        <v>104.83</v>
      </c>
      <c r="H2195" t="n">
        <v>1.57</v>
      </c>
      <c r="I2195" t="n">
        <v>6</v>
      </c>
      <c r="J2195" t="n">
        <v>274.9</v>
      </c>
      <c r="K2195" t="n">
        <v>57.72</v>
      </c>
      <c r="L2195" t="n">
        <v>24.25</v>
      </c>
      <c r="M2195" t="n">
        <v>4</v>
      </c>
      <c r="N2195" t="n">
        <v>72.92</v>
      </c>
      <c r="O2195" t="n">
        <v>34138.22</v>
      </c>
      <c r="P2195" t="n">
        <v>161.66</v>
      </c>
      <c r="Q2195" t="n">
        <v>197.77</v>
      </c>
      <c r="R2195" t="n">
        <v>30.29</v>
      </c>
      <c r="S2195" t="n">
        <v>25.4</v>
      </c>
      <c r="T2195" t="n">
        <v>1613.55</v>
      </c>
      <c r="U2195" t="n">
        <v>0.84</v>
      </c>
      <c r="V2195" t="n">
        <v>0.89</v>
      </c>
      <c r="W2195" t="n">
        <v>2.95</v>
      </c>
      <c r="X2195" t="n">
        <v>0.09</v>
      </c>
      <c r="Y2195" t="n">
        <v>1</v>
      </c>
      <c r="Z2195" t="n">
        <v>10</v>
      </c>
    </row>
    <row r="2196">
      <c r="A2196" t="n">
        <v>94</v>
      </c>
      <c r="B2196" t="n">
        <v>120</v>
      </c>
      <c r="C2196" t="inlineStr">
        <is>
          <t xml:space="preserve">CONCLUIDO	</t>
        </is>
      </c>
      <c r="D2196" t="n">
        <v>7.4245</v>
      </c>
      <c r="E2196" t="n">
        <v>13.47</v>
      </c>
      <c r="F2196" t="n">
        <v>10.49</v>
      </c>
      <c r="G2196" t="n">
        <v>104.87</v>
      </c>
      <c r="H2196" t="n">
        <v>1.58</v>
      </c>
      <c r="I2196" t="n">
        <v>6</v>
      </c>
      <c r="J2196" t="n">
        <v>275.38</v>
      </c>
      <c r="K2196" t="n">
        <v>57.72</v>
      </c>
      <c r="L2196" t="n">
        <v>24.5</v>
      </c>
      <c r="M2196" t="n">
        <v>4</v>
      </c>
      <c r="N2196" t="n">
        <v>73.16</v>
      </c>
      <c r="O2196" t="n">
        <v>34197.98</v>
      </c>
      <c r="P2196" t="n">
        <v>161.83</v>
      </c>
      <c r="Q2196" t="n">
        <v>197.78</v>
      </c>
      <c r="R2196" t="n">
        <v>30.41</v>
      </c>
      <c r="S2196" t="n">
        <v>25.4</v>
      </c>
      <c r="T2196" t="n">
        <v>1672.38</v>
      </c>
      <c r="U2196" t="n">
        <v>0.84</v>
      </c>
      <c r="V2196" t="n">
        <v>0.89</v>
      </c>
      <c r="W2196" t="n">
        <v>2.95</v>
      </c>
      <c r="X2196" t="n">
        <v>0.1</v>
      </c>
      <c r="Y2196" t="n">
        <v>1</v>
      </c>
      <c r="Z2196" t="n">
        <v>10</v>
      </c>
    </row>
    <row r="2197">
      <c r="A2197" t="n">
        <v>95</v>
      </c>
      <c r="B2197" t="n">
        <v>120</v>
      </c>
      <c r="C2197" t="inlineStr">
        <is>
          <t xml:space="preserve">CONCLUIDO	</t>
        </is>
      </c>
      <c r="D2197" t="n">
        <v>7.4253</v>
      </c>
      <c r="E2197" t="n">
        <v>13.47</v>
      </c>
      <c r="F2197" t="n">
        <v>10.49</v>
      </c>
      <c r="G2197" t="n">
        <v>104.85</v>
      </c>
      <c r="H2197" t="n">
        <v>1.6</v>
      </c>
      <c r="I2197" t="n">
        <v>6</v>
      </c>
      <c r="J2197" t="n">
        <v>275.87</v>
      </c>
      <c r="K2197" t="n">
        <v>57.72</v>
      </c>
      <c r="L2197" t="n">
        <v>24.75</v>
      </c>
      <c r="M2197" t="n">
        <v>4</v>
      </c>
      <c r="N2197" t="n">
        <v>73.39</v>
      </c>
      <c r="O2197" t="n">
        <v>34257.84</v>
      </c>
      <c r="P2197" t="n">
        <v>162.01</v>
      </c>
      <c r="Q2197" t="n">
        <v>197.82</v>
      </c>
      <c r="R2197" t="n">
        <v>30.44</v>
      </c>
      <c r="S2197" t="n">
        <v>25.4</v>
      </c>
      <c r="T2197" t="n">
        <v>1685.2</v>
      </c>
      <c r="U2197" t="n">
        <v>0.83</v>
      </c>
      <c r="V2197" t="n">
        <v>0.89</v>
      </c>
      <c r="W2197" t="n">
        <v>2.94</v>
      </c>
      <c r="X2197" t="n">
        <v>0.09</v>
      </c>
      <c r="Y2197" t="n">
        <v>1</v>
      </c>
      <c r="Z2197" t="n">
        <v>10</v>
      </c>
    </row>
    <row r="2198">
      <c r="A2198" t="n">
        <v>96</v>
      </c>
      <c r="B2198" t="n">
        <v>120</v>
      </c>
      <c r="C2198" t="inlineStr">
        <is>
          <t xml:space="preserve">CONCLUIDO	</t>
        </is>
      </c>
      <c r="D2198" t="n">
        <v>7.4254</v>
      </c>
      <c r="E2198" t="n">
        <v>13.47</v>
      </c>
      <c r="F2198" t="n">
        <v>10.48</v>
      </c>
      <c r="G2198" t="n">
        <v>104.85</v>
      </c>
      <c r="H2198" t="n">
        <v>1.61</v>
      </c>
      <c r="I2198" t="n">
        <v>6</v>
      </c>
      <c r="J2198" t="n">
        <v>276.35</v>
      </c>
      <c r="K2198" t="n">
        <v>57.72</v>
      </c>
      <c r="L2198" t="n">
        <v>25</v>
      </c>
      <c r="M2198" t="n">
        <v>4</v>
      </c>
      <c r="N2198" t="n">
        <v>73.63</v>
      </c>
      <c r="O2198" t="n">
        <v>34317.79</v>
      </c>
      <c r="P2198" t="n">
        <v>161.94</v>
      </c>
      <c r="Q2198" t="n">
        <v>197.75</v>
      </c>
      <c r="R2198" t="n">
        <v>30.32</v>
      </c>
      <c r="S2198" t="n">
        <v>25.4</v>
      </c>
      <c r="T2198" t="n">
        <v>1627.07</v>
      </c>
      <c r="U2198" t="n">
        <v>0.84</v>
      </c>
      <c r="V2198" t="n">
        <v>0.89</v>
      </c>
      <c r="W2198" t="n">
        <v>2.95</v>
      </c>
      <c r="X2198" t="n">
        <v>0.1</v>
      </c>
      <c r="Y2198" t="n">
        <v>1</v>
      </c>
      <c r="Z2198" t="n">
        <v>10</v>
      </c>
    </row>
    <row r="2199">
      <c r="A2199" t="n">
        <v>97</v>
      </c>
      <c r="B2199" t="n">
        <v>120</v>
      </c>
      <c r="C2199" t="inlineStr">
        <is>
          <t xml:space="preserve">CONCLUIDO	</t>
        </is>
      </c>
      <c r="D2199" t="n">
        <v>7.4283</v>
      </c>
      <c r="E2199" t="n">
        <v>13.46</v>
      </c>
      <c r="F2199" t="n">
        <v>10.48</v>
      </c>
      <c r="G2199" t="n">
        <v>104.8</v>
      </c>
      <c r="H2199" t="n">
        <v>1.62</v>
      </c>
      <c r="I2199" t="n">
        <v>6</v>
      </c>
      <c r="J2199" t="n">
        <v>276.84</v>
      </c>
      <c r="K2199" t="n">
        <v>57.72</v>
      </c>
      <c r="L2199" t="n">
        <v>25.25</v>
      </c>
      <c r="M2199" t="n">
        <v>4</v>
      </c>
      <c r="N2199" t="n">
        <v>73.87</v>
      </c>
      <c r="O2199" t="n">
        <v>34377.83</v>
      </c>
      <c r="P2199" t="n">
        <v>161.8</v>
      </c>
      <c r="Q2199" t="n">
        <v>197.77</v>
      </c>
      <c r="R2199" t="n">
        <v>30.14</v>
      </c>
      <c r="S2199" t="n">
        <v>25.4</v>
      </c>
      <c r="T2199" t="n">
        <v>1536.83</v>
      </c>
      <c r="U2199" t="n">
        <v>0.84</v>
      </c>
      <c r="V2199" t="n">
        <v>0.89</v>
      </c>
      <c r="W2199" t="n">
        <v>2.95</v>
      </c>
      <c r="X2199" t="n">
        <v>0.09</v>
      </c>
      <c r="Y2199" t="n">
        <v>1</v>
      </c>
      <c r="Z2199" t="n">
        <v>10</v>
      </c>
    </row>
    <row r="2200">
      <c r="A2200" t="n">
        <v>98</v>
      </c>
      <c r="B2200" t="n">
        <v>120</v>
      </c>
      <c r="C2200" t="inlineStr">
        <is>
          <t xml:space="preserve">CONCLUIDO	</t>
        </is>
      </c>
      <c r="D2200" t="n">
        <v>7.4239</v>
      </c>
      <c r="E2200" t="n">
        <v>13.47</v>
      </c>
      <c r="F2200" t="n">
        <v>10.49</v>
      </c>
      <c r="G2200" t="n">
        <v>104.88</v>
      </c>
      <c r="H2200" t="n">
        <v>1.64</v>
      </c>
      <c r="I2200" t="n">
        <v>6</v>
      </c>
      <c r="J2200" t="n">
        <v>277.33</v>
      </c>
      <c r="K2200" t="n">
        <v>57.72</v>
      </c>
      <c r="L2200" t="n">
        <v>25.5</v>
      </c>
      <c r="M2200" t="n">
        <v>4</v>
      </c>
      <c r="N2200" t="n">
        <v>74.09999999999999</v>
      </c>
      <c r="O2200" t="n">
        <v>34437.96</v>
      </c>
      <c r="P2200" t="n">
        <v>162.07</v>
      </c>
      <c r="Q2200" t="n">
        <v>197.76</v>
      </c>
      <c r="R2200" t="n">
        <v>30.34</v>
      </c>
      <c r="S2200" t="n">
        <v>25.4</v>
      </c>
      <c r="T2200" t="n">
        <v>1637.94</v>
      </c>
      <c r="U2200" t="n">
        <v>0.84</v>
      </c>
      <c r="V2200" t="n">
        <v>0.89</v>
      </c>
      <c r="W2200" t="n">
        <v>2.95</v>
      </c>
      <c r="X2200" t="n">
        <v>0.1</v>
      </c>
      <c r="Y2200" t="n">
        <v>1</v>
      </c>
      <c r="Z2200" t="n">
        <v>10</v>
      </c>
    </row>
    <row r="2201">
      <c r="A2201" t="n">
        <v>99</v>
      </c>
      <c r="B2201" t="n">
        <v>120</v>
      </c>
      <c r="C2201" t="inlineStr">
        <is>
          <t xml:space="preserve">CONCLUIDO	</t>
        </is>
      </c>
      <c r="D2201" t="n">
        <v>7.425</v>
      </c>
      <c r="E2201" t="n">
        <v>13.47</v>
      </c>
      <c r="F2201" t="n">
        <v>10.49</v>
      </c>
      <c r="G2201" t="n">
        <v>104.86</v>
      </c>
      <c r="H2201" t="n">
        <v>1.65</v>
      </c>
      <c r="I2201" t="n">
        <v>6</v>
      </c>
      <c r="J2201" t="n">
        <v>277.82</v>
      </c>
      <c r="K2201" t="n">
        <v>57.72</v>
      </c>
      <c r="L2201" t="n">
        <v>25.75</v>
      </c>
      <c r="M2201" t="n">
        <v>4</v>
      </c>
      <c r="N2201" t="n">
        <v>74.34</v>
      </c>
      <c r="O2201" t="n">
        <v>34498.19</v>
      </c>
      <c r="P2201" t="n">
        <v>162</v>
      </c>
      <c r="Q2201" t="n">
        <v>197.75</v>
      </c>
      <c r="R2201" t="n">
        <v>30.37</v>
      </c>
      <c r="S2201" t="n">
        <v>25.4</v>
      </c>
      <c r="T2201" t="n">
        <v>1650.6</v>
      </c>
      <c r="U2201" t="n">
        <v>0.84</v>
      </c>
      <c r="V2201" t="n">
        <v>0.89</v>
      </c>
      <c r="W2201" t="n">
        <v>2.95</v>
      </c>
      <c r="X2201" t="n">
        <v>0.1</v>
      </c>
      <c r="Y2201" t="n">
        <v>1</v>
      </c>
      <c r="Z2201" t="n">
        <v>10</v>
      </c>
    </row>
    <row r="2202">
      <c r="A2202" t="n">
        <v>100</v>
      </c>
      <c r="B2202" t="n">
        <v>120</v>
      </c>
      <c r="C2202" t="inlineStr">
        <is>
          <t xml:space="preserve">CONCLUIDO	</t>
        </is>
      </c>
      <c r="D2202" t="n">
        <v>7.4245</v>
      </c>
      <c r="E2202" t="n">
        <v>13.47</v>
      </c>
      <c r="F2202" t="n">
        <v>10.49</v>
      </c>
      <c r="G2202" t="n">
        <v>104.87</v>
      </c>
      <c r="H2202" t="n">
        <v>1.66</v>
      </c>
      <c r="I2202" t="n">
        <v>6</v>
      </c>
      <c r="J2202" t="n">
        <v>278.31</v>
      </c>
      <c r="K2202" t="n">
        <v>57.72</v>
      </c>
      <c r="L2202" t="n">
        <v>26</v>
      </c>
      <c r="M2202" t="n">
        <v>4</v>
      </c>
      <c r="N2202" t="n">
        <v>74.58</v>
      </c>
      <c r="O2202" t="n">
        <v>34558.51</v>
      </c>
      <c r="P2202" t="n">
        <v>161.94</v>
      </c>
      <c r="Q2202" t="n">
        <v>197.75</v>
      </c>
      <c r="R2202" t="n">
        <v>30.39</v>
      </c>
      <c r="S2202" t="n">
        <v>25.4</v>
      </c>
      <c r="T2202" t="n">
        <v>1658.66</v>
      </c>
      <c r="U2202" t="n">
        <v>0.84</v>
      </c>
      <c r="V2202" t="n">
        <v>0.89</v>
      </c>
      <c r="W2202" t="n">
        <v>2.95</v>
      </c>
      <c r="X2202" t="n">
        <v>0.1</v>
      </c>
      <c r="Y2202" t="n">
        <v>1</v>
      </c>
      <c r="Z2202" t="n">
        <v>10</v>
      </c>
    </row>
    <row r="2203">
      <c r="A2203" t="n">
        <v>101</v>
      </c>
      <c r="B2203" t="n">
        <v>120</v>
      </c>
      <c r="C2203" t="inlineStr">
        <is>
          <t xml:space="preserve">CONCLUIDO	</t>
        </is>
      </c>
      <c r="D2203" t="n">
        <v>7.4219</v>
      </c>
      <c r="E2203" t="n">
        <v>13.47</v>
      </c>
      <c r="F2203" t="n">
        <v>10.49</v>
      </c>
      <c r="G2203" t="n">
        <v>104.91</v>
      </c>
      <c r="H2203" t="n">
        <v>1.68</v>
      </c>
      <c r="I2203" t="n">
        <v>6</v>
      </c>
      <c r="J2203" t="n">
        <v>278.79</v>
      </c>
      <c r="K2203" t="n">
        <v>57.72</v>
      </c>
      <c r="L2203" t="n">
        <v>26.25</v>
      </c>
      <c r="M2203" t="n">
        <v>4</v>
      </c>
      <c r="N2203" t="n">
        <v>74.81999999999999</v>
      </c>
      <c r="O2203" t="n">
        <v>34618.92</v>
      </c>
      <c r="P2203" t="n">
        <v>162</v>
      </c>
      <c r="Q2203" t="n">
        <v>197.75</v>
      </c>
      <c r="R2203" t="n">
        <v>30.43</v>
      </c>
      <c r="S2203" t="n">
        <v>25.4</v>
      </c>
      <c r="T2203" t="n">
        <v>1681.49</v>
      </c>
      <c r="U2203" t="n">
        <v>0.83</v>
      </c>
      <c r="V2203" t="n">
        <v>0.89</v>
      </c>
      <c r="W2203" t="n">
        <v>2.95</v>
      </c>
      <c r="X2203" t="n">
        <v>0.1</v>
      </c>
      <c r="Y2203" t="n">
        <v>1</v>
      </c>
      <c r="Z2203" t="n">
        <v>10</v>
      </c>
    </row>
    <row r="2204">
      <c r="A2204" t="n">
        <v>102</v>
      </c>
      <c r="B2204" t="n">
        <v>120</v>
      </c>
      <c r="C2204" t="inlineStr">
        <is>
          <t xml:space="preserve">CONCLUIDO	</t>
        </is>
      </c>
      <c r="D2204" t="n">
        <v>7.4239</v>
      </c>
      <c r="E2204" t="n">
        <v>13.47</v>
      </c>
      <c r="F2204" t="n">
        <v>10.49</v>
      </c>
      <c r="G2204" t="n">
        <v>104.88</v>
      </c>
      <c r="H2204" t="n">
        <v>1.69</v>
      </c>
      <c r="I2204" t="n">
        <v>6</v>
      </c>
      <c r="J2204" t="n">
        <v>279.29</v>
      </c>
      <c r="K2204" t="n">
        <v>57.72</v>
      </c>
      <c r="L2204" t="n">
        <v>26.5</v>
      </c>
      <c r="M2204" t="n">
        <v>4</v>
      </c>
      <c r="N2204" t="n">
        <v>75.06</v>
      </c>
      <c r="O2204" t="n">
        <v>34679.43</v>
      </c>
      <c r="P2204" t="n">
        <v>161.91</v>
      </c>
      <c r="Q2204" t="n">
        <v>197.8</v>
      </c>
      <c r="R2204" t="n">
        <v>30.38</v>
      </c>
      <c r="S2204" t="n">
        <v>25.4</v>
      </c>
      <c r="T2204" t="n">
        <v>1656</v>
      </c>
      <c r="U2204" t="n">
        <v>0.84</v>
      </c>
      <c r="V2204" t="n">
        <v>0.89</v>
      </c>
      <c r="W2204" t="n">
        <v>2.95</v>
      </c>
      <c r="X2204" t="n">
        <v>0.1</v>
      </c>
      <c r="Y2204" t="n">
        <v>1</v>
      </c>
      <c r="Z2204" t="n">
        <v>10</v>
      </c>
    </row>
    <row r="2205">
      <c r="A2205" t="n">
        <v>103</v>
      </c>
      <c r="B2205" t="n">
        <v>120</v>
      </c>
      <c r="C2205" t="inlineStr">
        <is>
          <t xml:space="preserve">CONCLUIDO	</t>
        </is>
      </c>
      <c r="D2205" t="n">
        <v>7.4245</v>
      </c>
      <c r="E2205" t="n">
        <v>13.47</v>
      </c>
      <c r="F2205" t="n">
        <v>10.49</v>
      </c>
      <c r="G2205" t="n">
        <v>104.87</v>
      </c>
      <c r="H2205" t="n">
        <v>1.7</v>
      </c>
      <c r="I2205" t="n">
        <v>6</v>
      </c>
      <c r="J2205" t="n">
        <v>279.78</v>
      </c>
      <c r="K2205" t="n">
        <v>57.72</v>
      </c>
      <c r="L2205" t="n">
        <v>26.75</v>
      </c>
      <c r="M2205" t="n">
        <v>4</v>
      </c>
      <c r="N2205" t="n">
        <v>75.3</v>
      </c>
      <c r="O2205" t="n">
        <v>34740.03</v>
      </c>
      <c r="P2205" t="n">
        <v>161.84</v>
      </c>
      <c r="Q2205" t="n">
        <v>197.75</v>
      </c>
      <c r="R2205" t="n">
        <v>30.37</v>
      </c>
      <c r="S2205" t="n">
        <v>25.4</v>
      </c>
      <c r="T2205" t="n">
        <v>1649.4</v>
      </c>
      <c r="U2205" t="n">
        <v>0.84</v>
      </c>
      <c r="V2205" t="n">
        <v>0.89</v>
      </c>
      <c r="W2205" t="n">
        <v>2.95</v>
      </c>
      <c r="X2205" t="n">
        <v>0.1</v>
      </c>
      <c r="Y2205" t="n">
        <v>1</v>
      </c>
      <c r="Z2205" t="n">
        <v>10</v>
      </c>
    </row>
    <row r="2206">
      <c r="A2206" t="n">
        <v>104</v>
      </c>
      <c r="B2206" t="n">
        <v>120</v>
      </c>
      <c r="C2206" t="inlineStr">
        <is>
          <t xml:space="preserve">CONCLUIDO	</t>
        </is>
      </c>
      <c r="D2206" t="n">
        <v>7.4239</v>
      </c>
      <c r="E2206" t="n">
        <v>13.47</v>
      </c>
      <c r="F2206" t="n">
        <v>10.49</v>
      </c>
      <c r="G2206" t="n">
        <v>104.88</v>
      </c>
      <c r="H2206" t="n">
        <v>1.72</v>
      </c>
      <c r="I2206" t="n">
        <v>6</v>
      </c>
      <c r="J2206" t="n">
        <v>280.27</v>
      </c>
      <c r="K2206" t="n">
        <v>57.72</v>
      </c>
      <c r="L2206" t="n">
        <v>27</v>
      </c>
      <c r="M2206" t="n">
        <v>4</v>
      </c>
      <c r="N2206" t="n">
        <v>75.54000000000001</v>
      </c>
      <c r="O2206" t="n">
        <v>34800.73</v>
      </c>
      <c r="P2206" t="n">
        <v>161.68</v>
      </c>
      <c r="Q2206" t="n">
        <v>197.75</v>
      </c>
      <c r="R2206" t="n">
        <v>30.43</v>
      </c>
      <c r="S2206" t="n">
        <v>25.4</v>
      </c>
      <c r="T2206" t="n">
        <v>1683.54</v>
      </c>
      <c r="U2206" t="n">
        <v>0.83</v>
      </c>
      <c r="V2206" t="n">
        <v>0.89</v>
      </c>
      <c r="W2206" t="n">
        <v>2.95</v>
      </c>
      <c r="X2206" t="n">
        <v>0.1</v>
      </c>
      <c r="Y2206" t="n">
        <v>1</v>
      </c>
      <c r="Z2206" t="n">
        <v>10</v>
      </c>
    </row>
    <row r="2207">
      <c r="A2207" t="n">
        <v>105</v>
      </c>
      <c r="B2207" t="n">
        <v>120</v>
      </c>
      <c r="C2207" t="inlineStr">
        <is>
          <t xml:space="preserve">CONCLUIDO	</t>
        </is>
      </c>
      <c r="D2207" t="n">
        <v>7.4262</v>
      </c>
      <c r="E2207" t="n">
        <v>13.47</v>
      </c>
      <c r="F2207" t="n">
        <v>10.48</v>
      </c>
      <c r="G2207" t="n">
        <v>104.84</v>
      </c>
      <c r="H2207" t="n">
        <v>1.73</v>
      </c>
      <c r="I2207" t="n">
        <v>6</v>
      </c>
      <c r="J2207" t="n">
        <v>280.76</v>
      </c>
      <c r="K2207" t="n">
        <v>57.72</v>
      </c>
      <c r="L2207" t="n">
        <v>27.25</v>
      </c>
      <c r="M2207" t="n">
        <v>4</v>
      </c>
      <c r="N2207" t="n">
        <v>75.79000000000001</v>
      </c>
      <c r="O2207" t="n">
        <v>34861.53</v>
      </c>
      <c r="P2207" t="n">
        <v>161.47</v>
      </c>
      <c r="Q2207" t="n">
        <v>197.75</v>
      </c>
      <c r="R2207" t="n">
        <v>30.31</v>
      </c>
      <c r="S2207" t="n">
        <v>25.4</v>
      </c>
      <c r="T2207" t="n">
        <v>1622.83</v>
      </c>
      <c r="U2207" t="n">
        <v>0.84</v>
      </c>
      <c r="V2207" t="n">
        <v>0.89</v>
      </c>
      <c r="W2207" t="n">
        <v>2.95</v>
      </c>
      <c r="X2207" t="n">
        <v>0.09</v>
      </c>
      <c r="Y2207" t="n">
        <v>1</v>
      </c>
      <c r="Z2207" t="n">
        <v>10</v>
      </c>
    </row>
    <row r="2208">
      <c r="A2208" t="n">
        <v>106</v>
      </c>
      <c r="B2208" t="n">
        <v>120</v>
      </c>
      <c r="C2208" t="inlineStr">
        <is>
          <t xml:space="preserve">CONCLUIDO	</t>
        </is>
      </c>
      <c r="D2208" t="n">
        <v>7.4242</v>
      </c>
      <c r="E2208" t="n">
        <v>13.47</v>
      </c>
      <c r="F2208" t="n">
        <v>10.49</v>
      </c>
      <c r="G2208" t="n">
        <v>104.87</v>
      </c>
      <c r="H2208" t="n">
        <v>1.74</v>
      </c>
      <c r="I2208" t="n">
        <v>6</v>
      </c>
      <c r="J2208" t="n">
        <v>281.26</v>
      </c>
      <c r="K2208" t="n">
        <v>57.72</v>
      </c>
      <c r="L2208" t="n">
        <v>27.5</v>
      </c>
      <c r="M2208" t="n">
        <v>4</v>
      </c>
      <c r="N2208" t="n">
        <v>76.03</v>
      </c>
      <c r="O2208" t="n">
        <v>34922.42</v>
      </c>
      <c r="P2208" t="n">
        <v>161.34</v>
      </c>
      <c r="Q2208" t="n">
        <v>197.75</v>
      </c>
      <c r="R2208" t="n">
        <v>30.38</v>
      </c>
      <c r="S2208" t="n">
        <v>25.4</v>
      </c>
      <c r="T2208" t="n">
        <v>1657.2</v>
      </c>
      <c r="U2208" t="n">
        <v>0.84</v>
      </c>
      <c r="V2208" t="n">
        <v>0.89</v>
      </c>
      <c r="W2208" t="n">
        <v>2.95</v>
      </c>
      <c r="X2208" t="n">
        <v>0.1</v>
      </c>
      <c r="Y2208" t="n">
        <v>1</v>
      </c>
      <c r="Z2208" t="n">
        <v>10</v>
      </c>
    </row>
    <row r="2209">
      <c r="A2209" t="n">
        <v>107</v>
      </c>
      <c r="B2209" t="n">
        <v>120</v>
      </c>
      <c r="C2209" t="inlineStr">
        <is>
          <t xml:space="preserve">CONCLUIDO	</t>
        </is>
      </c>
      <c r="D2209" t="n">
        <v>7.4242</v>
      </c>
      <c r="E2209" t="n">
        <v>13.47</v>
      </c>
      <c r="F2209" t="n">
        <v>10.49</v>
      </c>
      <c r="G2209" t="n">
        <v>104.87</v>
      </c>
      <c r="H2209" t="n">
        <v>1.75</v>
      </c>
      <c r="I2209" t="n">
        <v>6</v>
      </c>
      <c r="J2209" t="n">
        <v>281.75</v>
      </c>
      <c r="K2209" t="n">
        <v>57.72</v>
      </c>
      <c r="L2209" t="n">
        <v>27.75</v>
      </c>
      <c r="M2209" t="n">
        <v>4</v>
      </c>
      <c r="N2209" t="n">
        <v>76.28</v>
      </c>
      <c r="O2209" t="n">
        <v>34983.41</v>
      </c>
      <c r="P2209" t="n">
        <v>161.2</v>
      </c>
      <c r="Q2209" t="n">
        <v>197.75</v>
      </c>
      <c r="R2209" t="n">
        <v>30.39</v>
      </c>
      <c r="S2209" t="n">
        <v>25.4</v>
      </c>
      <c r="T2209" t="n">
        <v>1659.9</v>
      </c>
      <c r="U2209" t="n">
        <v>0.84</v>
      </c>
      <c r="V2209" t="n">
        <v>0.89</v>
      </c>
      <c r="W2209" t="n">
        <v>2.95</v>
      </c>
      <c r="X2209" t="n">
        <v>0.1</v>
      </c>
      <c r="Y2209" t="n">
        <v>1</v>
      </c>
      <c r="Z2209" t="n">
        <v>10</v>
      </c>
    </row>
    <row r="2210">
      <c r="A2210" t="n">
        <v>108</v>
      </c>
      <c r="B2210" t="n">
        <v>120</v>
      </c>
      <c r="C2210" t="inlineStr">
        <is>
          <t xml:space="preserve">CONCLUIDO	</t>
        </is>
      </c>
      <c r="D2210" t="n">
        <v>7.4273</v>
      </c>
      <c r="E2210" t="n">
        <v>13.46</v>
      </c>
      <c r="F2210" t="n">
        <v>10.48</v>
      </c>
      <c r="G2210" t="n">
        <v>104.82</v>
      </c>
      <c r="H2210" t="n">
        <v>1.77</v>
      </c>
      <c r="I2210" t="n">
        <v>6</v>
      </c>
      <c r="J2210" t="n">
        <v>282.25</v>
      </c>
      <c r="K2210" t="n">
        <v>57.72</v>
      </c>
      <c r="L2210" t="n">
        <v>28</v>
      </c>
      <c r="M2210" t="n">
        <v>4</v>
      </c>
      <c r="N2210" t="n">
        <v>76.52</v>
      </c>
      <c r="O2210" t="n">
        <v>35044.49</v>
      </c>
      <c r="P2210" t="n">
        <v>160.98</v>
      </c>
      <c r="Q2210" t="n">
        <v>197.75</v>
      </c>
      <c r="R2210" t="n">
        <v>30.3</v>
      </c>
      <c r="S2210" t="n">
        <v>25.4</v>
      </c>
      <c r="T2210" t="n">
        <v>1616.75</v>
      </c>
      <c r="U2210" t="n">
        <v>0.84</v>
      </c>
      <c r="V2210" t="n">
        <v>0.89</v>
      </c>
      <c r="W2210" t="n">
        <v>2.95</v>
      </c>
      <c r="X2210" t="n">
        <v>0.09</v>
      </c>
      <c r="Y2210" t="n">
        <v>1</v>
      </c>
      <c r="Z2210" t="n">
        <v>10</v>
      </c>
    </row>
    <row r="2211">
      <c r="A2211" t="n">
        <v>109</v>
      </c>
      <c r="B2211" t="n">
        <v>120</v>
      </c>
      <c r="C2211" t="inlineStr">
        <is>
          <t xml:space="preserve">CONCLUIDO	</t>
        </is>
      </c>
      <c r="D2211" t="n">
        <v>7.4254</v>
      </c>
      <c r="E2211" t="n">
        <v>13.47</v>
      </c>
      <c r="F2211" t="n">
        <v>10.48</v>
      </c>
      <c r="G2211" t="n">
        <v>104.85</v>
      </c>
      <c r="H2211" t="n">
        <v>1.78</v>
      </c>
      <c r="I2211" t="n">
        <v>6</v>
      </c>
      <c r="J2211" t="n">
        <v>282.74</v>
      </c>
      <c r="K2211" t="n">
        <v>57.72</v>
      </c>
      <c r="L2211" t="n">
        <v>28.25</v>
      </c>
      <c r="M2211" t="n">
        <v>4</v>
      </c>
      <c r="N2211" t="n">
        <v>76.77</v>
      </c>
      <c r="O2211" t="n">
        <v>35105.68</v>
      </c>
      <c r="P2211" t="n">
        <v>160.75</v>
      </c>
      <c r="Q2211" t="n">
        <v>197.75</v>
      </c>
      <c r="R2211" t="n">
        <v>30.34</v>
      </c>
      <c r="S2211" t="n">
        <v>25.4</v>
      </c>
      <c r="T2211" t="n">
        <v>1638.01</v>
      </c>
      <c r="U2211" t="n">
        <v>0.84</v>
      </c>
      <c r="V2211" t="n">
        <v>0.89</v>
      </c>
      <c r="W2211" t="n">
        <v>2.95</v>
      </c>
      <c r="X2211" t="n">
        <v>0.1</v>
      </c>
      <c r="Y2211" t="n">
        <v>1</v>
      </c>
      <c r="Z2211" t="n">
        <v>10</v>
      </c>
    </row>
    <row r="2212">
      <c r="A2212" t="n">
        <v>110</v>
      </c>
      <c r="B2212" t="n">
        <v>120</v>
      </c>
      <c r="C2212" t="inlineStr">
        <is>
          <t xml:space="preserve">CONCLUIDO	</t>
        </is>
      </c>
      <c r="D2212" t="n">
        <v>7.4202</v>
      </c>
      <c r="E2212" t="n">
        <v>13.48</v>
      </c>
      <c r="F2212" t="n">
        <v>10.49</v>
      </c>
      <c r="G2212" t="n">
        <v>104.94</v>
      </c>
      <c r="H2212" t="n">
        <v>1.79</v>
      </c>
      <c r="I2212" t="n">
        <v>6</v>
      </c>
      <c r="J2212" t="n">
        <v>283.24</v>
      </c>
      <c r="K2212" t="n">
        <v>57.72</v>
      </c>
      <c r="L2212" t="n">
        <v>28.5</v>
      </c>
      <c r="M2212" t="n">
        <v>4</v>
      </c>
      <c r="N2212" t="n">
        <v>77.01000000000001</v>
      </c>
      <c r="O2212" t="n">
        <v>35166.96</v>
      </c>
      <c r="P2212" t="n">
        <v>160.55</v>
      </c>
      <c r="Q2212" t="n">
        <v>197.76</v>
      </c>
      <c r="R2212" t="n">
        <v>30.67</v>
      </c>
      <c r="S2212" t="n">
        <v>25.4</v>
      </c>
      <c r="T2212" t="n">
        <v>1803.14</v>
      </c>
      <c r="U2212" t="n">
        <v>0.83</v>
      </c>
      <c r="V2212" t="n">
        <v>0.89</v>
      </c>
      <c r="W2212" t="n">
        <v>2.95</v>
      </c>
      <c r="X2212" t="n">
        <v>0.1</v>
      </c>
      <c r="Y2212" t="n">
        <v>1</v>
      </c>
      <c r="Z2212" t="n">
        <v>10</v>
      </c>
    </row>
    <row r="2213">
      <c r="A2213" t="n">
        <v>111</v>
      </c>
      <c r="B2213" t="n">
        <v>120</v>
      </c>
      <c r="C2213" t="inlineStr">
        <is>
          <t xml:space="preserve">CONCLUIDO	</t>
        </is>
      </c>
      <c r="D2213" t="n">
        <v>7.4571</v>
      </c>
      <c r="E2213" t="n">
        <v>13.41</v>
      </c>
      <c r="F2213" t="n">
        <v>10.47</v>
      </c>
      <c r="G2213" t="n">
        <v>125.68</v>
      </c>
      <c r="H2213" t="n">
        <v>1.8</v>
      </c>
      <c r="I2213" t="n">
        <v>5</v>
      </c>
      <c r="J2213" t="n">
        <v>283.74</v>
      </c>
      <c r="K2213" t="n">
        <v>57.72</v>
      </c>
      <c r="L2213" t="n">
        <v>28.75</v>
      </c>
      <c r="M2213" t="n">
        <v>3</v>
      </c>
      <c r="N2213" t="n">
        <v>77.26000000000001</v>
      </c>
      <c r="O2213" t="n">
        <v>35228.34</v>
      </c>
      <c r="P2213" t="n">
        <v>160.25</v>
      </c>
      <c r="Q2213" t="n">
        <v>197.75</v>
      </c>
      <c r="R2213" t="n">
        <v>30.03</v>
      </c>
      <c r="S2213" t="n">
        <v>25.4</v>
      </c>
      <c r="T2213" t="n">
        <v>1486.04</v>
      </c>
      <c r="U2213" t="n">
        <v>0.85</v>
      </c>
      <c r="V2213" t="n">
        <v>0.89</v>
      </c>
      <c r="W2213" t="n">
        <v>2.95</v>
      </c>
      <c r="X2213" t="n">
        <v>0.08</v>
      </c>
      <c r="Y2213" t="n">
        <v>1</v>
      </c>
      <c r="Z2213" t="n">
        <v>10</v>
      </c>
    </row>
    <row r="2214">
      <c r="A2214" t="n">
        <v>112</v>
      </c>
      <c r="B2214" t="n">
        <v>120</v>
      </c>
      <c r="C2214" t="inlineStr">
        <is>
          <t xml:space="preserve">CONCLUIDO	</t>
        </is>
      </c>
      <c r="D2214" t="n">
        <v>7.4574</v>
      </c>
      <c r="E2214" t="n">
        <v>13.41</v>
      </c>
      <c r="F2214" t="n">
        <v>10.47</v>
      </c>
      <c r="G2214" t="n">
        <v>125.67</v>
      </c>
      <c r="H2214" t="n">
        <v>1.82</v>
      </c>
      <c r="I2214" t="n">
        <v>5</v>
      </c>
      <c r="J2214" t="n">
        <v>284.23</v>
      </c>
      <c r="K2214" t="n">
        <v>57.72</v>
      </c>
      <c r="L2214" t="n">
        <v>29</v>
      </c>
      <c r="M2214" t="n">
        <v>3</v>
      </c>
      <c r="N2214" t="n">
        <v>77.51000000000001</v>
      </c>
      <c r="O2214" t="n">
        <v>35289.82</v>
      </c>
      <c r="P2214" t="n">
        <v>160.54</v>
      </c>
      <c r="Q2214" t="n">
        <v>197.75</v>
      </c>
      <c r="R2214" t="n">
        <v>29.95</v>
      </c>
      <c r="S2214" t="n">
        <v>25.4</v>
      </c>
      <c r="T2214" t="n">
        <v>1448.56</v>
      </c>
      <c r="U2214" t="n">
        <v>0.85</v>
      </c>
      <c r="V2214" t="n">
        <v>0.89</v>
      </c>
      <c r="W2214" t="n">
        <v>2.95</v>
      </c>
      <c r="X2214" t="n">
        <v>0.08</v>
      </c>
      <c r="Y2214" t="n">
        <v>1</v>
      </c>
      <c r="Z2214" t="n">
        <v>10</v>
      </c>
    </row>
    <row r="2215">
      <c r="A2215" t="n">
        <v>113</v>
      </c>
      <c r="B2215" t="n">
        <v>120</v>
      </c>
      <c r="C2215" t="inlineStr">
        <is>
          <t xml:space="preserve">CONCLUIDO	</t>
        </is>
      </c>
      <c r="D2215" t="n">
        <v>7.4553</v>
      </c>
      <c r="E2215" t="n">
        <v>13.41</v>
      </c>
      <c r="F2215" t="n">
        <v>10.48</v>
      </c>
      <c r="G2215" t="n">
        <v>125.72</v>
      </c>
      <c r="H2215" t="n">
        <v>1.83</v>
      </c>
      <c r="I2215" t="n">
        <v>5</v>
      </c>
      <c r="J2215" t="n">
        <v>284.73</v>
      </c>
      <c r="K2215" t="n">
        <v>57.72</v>
      </c>
      <c r="L2215" t="n">
        <v>29.25</v>
      </c>
      <c r="M2215" t="n">
        <v>3</v>
      </c>
      <c r="N2215" t="n">
        <v>77.76000000000001</v>
      </c>
      <c r="O2215" t="n">
        <v>35351.4</v>
      </c>
      <c r="P2215" t="n">
        <v>160.75</v>
      </c>
      <c r="Q2215" t="n">
        <v>197.75</v>
      </c>
      <c r="R2215" t="n">
        <v>30.19</v>
      </c>
      <c r="S2215" t="n">
        <v>25.4</v>
      </c>
      <c r="T2215" t="n">
        <v>1568.3</v>
      </c>
      <c r="U2215" t="n">
        <v>0.84</v>
      </c>
      <c r="V2215" t="n">
        <v>0.89</v>
      </c>
      <c r="W2215" t="n">
        <v>2.94</v>
      </c>
      <c r="X2215" t="n">
        <v>0.09</v>
      </c>
      <c r="Y2215" t="n">
        <v>1</v>
      </c>
      <c r="Z2215" t="n">
        <v>10</v>
      </c>
    </row>
    <row r="2216">
      <c r="A2216" t="n">
        <v>114</v>
      </c>
      <c r="B2216" t="n">
        <v>120</v>
      </c>
      <c r="C2216" t="inlineStr">
        <is>
          <t xml:space="preserve">CONCLUIDO	</t>
        </is>
      </c>
      <c r="D2216" t="n">
        <v>7.4533</v>
      </c>
      <c r="E2216" t="n">
        <v>13.42</v>
      </c>
      <c r="F2216" t="n">
        <v>10.48</v>
      </c>
      <c r="G2216" t="n">
        <v>125.76</v>
      </c>
      <c r="H2216" t="n">
        <v>1.84</v>
      </c>
      <c r="I2216" t="n">
        <v>5</v>
      </c>
      <c r="J2216" t="n">
        <v>285.23</v>
      </c>
      <c r="K2216" t="n">
        <v>57.72</v>
      </c>
      <c r="L2216" t="n">
        <v>29.5</v>
      </c>
      <c r="M2216" t="n">
        <v>3</v>
      </c>
      <c r="N2216" t="n">
        <v>78.01000000000001</v>
      </c>
      <c r="O2216" t="n">
        <v>35413.08</v>
      </c>
      <c r="P2216" t="n">
        <v>161.01</v>
      </c>
      <c r="Q2216" t="n">
        <v>197.75</v>
      </c>
      <c r="R2216" t="n">
        <v>30.17</v>
      </c>
      <c r="S2216" t="n">
        <v>25.4</v>
      </c>
      <c r="T2216" t="n">
        <v>1554.37</v>
      </c>
      <c r="U2216" t="n">
        <v>0.84</v>
      </c>
      <c r="V2216" t="n">
        <v>0.89</v>
      </c>
      <c r="W2216" t="n">
        <v>2.95</v>
      </c>
      <c r="X2216" t="n">
        <v>0.09</v>
      </c>
      <c r="Y2216" t="n">
        <v>1</v>
      </c>
      <c r="Z2216" t="n">
        <v>10</v>
      </c>
    </row>
    <row r="2217">
      <c r="A2217" t="n">
        <v>115</v>
      </c>
      <c r="B2217" t="n">
        <v>120</v>
      </c>
      <c r="C2217" t="inlineStr">
        <is>
          <t xml:space="preserve">CONCLUIDO	</t>
        </is>
      </c>
      <c r="D2217" t="n">
        <v>7.4563</v>
      </c>
      <c r="E2217" t="n">
        <v>13.41</v>
      </c>
      <c r="F2217" t="n">
        <v>10.47</v>
      </c>
      <c r="G2217" t="n">
        <v>125.7</v>
      </c>
      <c r="H2217" t="n">
        <v>1.85</v>
      </c>
      <c r="I2217" t="n">
        <v>5</v>
      </c>
      <c r="J2217" t="n">
        <v>285.73</v>
      </c>
      <c r="K2217" t="n">
        <v>57.72</v>
      </c>
      <c r="L2217" t="n">
        <v>29.75</v>
      </c>
      <c r="M2217" t="n">
        <v>3</v>
      </c>
      <c r="N2217" t="n">
        <v>78.26000000000001</v>
      </c>
      <c r="O2217" t="n">
        <v>35474.86</v>
      </c>
      <c r="P2217" t="n">
        <v>161.04</v>
      </c>
      <c r="Q2217" t="n">
        <v>197.78</v>
      </c>
      <c r="R2217" t="n">
        <v>30.1</v>
      </c>
      <c r="S2217" t="n">
        <v>25.4</v>
      </c>
      <c r="T2217" t="n">
        <v>1519.43</v>
      </c>
      <c r="U2217" t="n">
        <v>0.84</v>
      </c>
      <c r="V2217" t="n">
        <v>0.89</v>
      </c>
      <c r="W2217" t="n">
        <v>2.95</v>
      </c>
      <c r="X2217" t="n">
        <v>0.08</v>
      </c>
      <c r="Y2217" t="n">
        <v>1</v>
      </c>
      <c r="Z2217" t="n">
        <v>10</v>
      </c>
    </row>
    <row r="2218">
      <c r="A2218" t="n">
        <v>116</v>
      </c>
      <c r="B2218" t="n">
        <v>120</v>
      </c>
      <c r="C2218" t="inlineStr">
        <is>
          <t xml:space="preserve">CONCLUIDO	</t>
        </is>
      </c>
      <c r="D2218" t="n">
        <v>7.4593</v>
      </c>
      <c r="E2218" t="n">
        <v>13.41</v>
      </c>
      <c r="F2218" t="n">
        <v>10.47</v>
      </c>
      <c r="G2218" t="n">
        <v>125.63</v>
      </c>
      <c r="H2218" t="n">
        <v>1.87</v>
      </c>
      <c r="I2218" t="n">
        <v>5</v>
      </c>
      <c r="J2218" t="n">
        <v>286.24</v>
      </c>
      <c r="K2218" t="n">
        <v>57.72</v>
      </c>
      <c r="L2218" t="n">
        <v>30</v>
      </c>
      <c r="M2218" t="n">
        <v>3</v>
      </c>
      <c r="N2218" t="n">
        <v>78.51000000000001</v>
      </c>
      <c r="O2218" t="n">
        <v>35536.74</v>
      </c>
      <c r="P2218" t="n">
        <v>161.07</v>
      </c>
      <c r="Q2218" t="n">
        <v>197.77</v>
      </c>
      <c r="R2218" t="n">
        <v>29.94</v>
      </c>
      <c r="S2218" t="n">
        <v>25.4</v>
      </c>
      <c r="T2218" t="n">
        <v>1442.55</v>
      </c>
      <c r="U2218" t="n">
        <v>0.85</v>
      </c>
      <c r="V2218" t="n">
        <v>0.89</v>
      </c>
      <c r="W2218" t="n">
        <v>2.94</v>
      </c>
      <c r="X2218" t="n">
        <v>0.08</v>
      </c>
      <c r="Y2218" t="n">
        <v>1</v>
      </c>
      <c r="Z2218" t="n">
        <v>10</v>
      </c>
    </row>
    <row r="2219">
      <c r="A2219" t="n">
        <v>117</v>
      </c>
      <c r="B2219" t="n">
        <v>120</v>
      </c>
      <c r="C2219" t="inlineStr">
        <is>
          <t xml:space="preserve">CONCLUIDO	</t>
        </is>
      </c>
      <c r="D2219" t="n">
        <v>7.4605</v>
      </c>
      <c r="E2219" t="n">
        <v>13.4</v>
      </c>
      <c r="F2219" t="n">
        <v>10.47</v>
      </c>
      <c r="G2219" t="n">
        <v>125.61</v>
      </c>
      <c r="H2219" t="n">
        <v>1.88</v>
      </c>
      <c r="I2219" t="n">
        <v>5</v>
      </c>
      <c r="J2219" t="n">
        <v>286.74</v>
      </c>
      <c r="K2219" t="n">
        <v>57.72</v>
      </c>
      <c r="L2219" t="n">
        <v>30.25</v>
      </c>
      <c r="M2219" t="n">
        <v>3</v>
      </c>
      <c r="N2219" t="n">
        <v>78.77</v>
      </c>
      <c r="O2219" t="n">
        <v>35598.85</v>
      </c>
      <c r="P2219" t="n">
        <v>161.11</v>
      </c>
      <c r="Q2219" t="n">
        <v>197.75</v>
      </c>
      <c r="R2219" t="n">
        <v>29.88</v>
      </c>
      <c r="S2219" t="n">
        <v>25.4</v>
      </c>
      <c r="T2219" t="n">
        <v>1411.01</v>
      </c>
      <c r="U2219" t="n">
        <v>0.85</v>
      </c>
      <c r="V2219" t="n">
        <v>0.89</v>
      </c>
      <c r="W2219" t="n">
        <v>2.94</v>
      </c>
      <c r="X2219" t="n">
        <v>0.08</v>
      </c>
      <c r="Y2219" t="n">
        <v>1</v>
      </c>
      <c r="Z2219" t="n">
        <v>10</v>
      </c>
    </row>
    <row r="2220">
      <c r="A2220" t="n">
        <v>118</v>
      </c>
      <c r="B2220" t="n">
        <v>120</v>
      </c>
      <c r="C2220" t="inlineStr">
        <is>
          <t xml:space="preserve">CONCLUIDO	</t>
        </is>
      </c>
      <c r="D2220" t="n">
        <v>7.4576</v>
      </c>
      <c r="E2220" t="n">
        <v>13.41</v>
      </c>
      <c r="F2220" t="n">
        <v>10.47</v>
      </c>
      <c r="G2220" t="n">
        <v>125.67</v>
      </c>
      <c r="H2220" t="n">
        <v>1.89</v>
      </c>
      <c r="I2220" t="n">
        <v>5</v>
      </c>
      <c r="J2220" t="n">
        <v>287.24</v>
      </c>
      <c r="K2220" t="n">
        <v>57.72</v>
      </c>
      <c r="L2220" t="n">
        <v>30.5</v>
      </c>
      <c r="M2220" t="n">
        <v>3</v>
      </c>
      <c r="N2220" t="n">
        <v>79.02</v>
      </c>
      <c r="O2220" t="n">
        <v>35660.94</v>
      </c>
      <c r="P2220" t="n">
        <v>161.38</v>
      </c>
      <c r="Q2220" t="n">
        <v>197.75</v>
      </c>
      <c r="R2220" t="n">
        <v>29.99</v>
      </c>
      <c r="S2220" t="n">
        <v>25.4</v>
      </c>
      <c r="T2220" t="n">
        <v>1468.31</v>
      </c>
      <c r="U2220" t="n">
        <v>0.85</v>
      </c>
      <c r="V2220" t="n">
        <v>0.89</v>
      </c>
      <c r="W2220" t="n">
        <v>2.95</v>
      </c>
      <c r="X2220" t="n">
        <v>0.08</v>
      </c>
      <c r="Y2220" t="n">
        <v>1</v>
      </c>
      <c r="Z2220" t="n">
        <v>10</v>
      </c>
    </row>
    <row r="2221">
      <c r="A2221" t="n">
        <v>119</v>
      </c>
      <c r="B2221" t="n">
        <v>120</v>
      </c>
      <c r="C2221" t="inlineStr">
        <is>
          <t xml:space="preserve">CONCLUIDO	</t>
        </is>
      </c>
      <c r="D2221" t="n">
        <v>7.4567</v>
      </c>
      <c r="E2221" t="n">
        <v>13.41</v>
      </c>
      <c r="F2221" t="n">
        <v>10.47</v>
      </c>
      <c r="G2221" t="n">
        <v>125.69</v>
      </c>
      <c r="H2221" t="n">
        <v>1.9</v>
      </c>
      <c r="I2221" t="n">
        <v>5</v>
      </c>
      <c r="J2221" t="n">
        <v>287.75</v>
      </c>
      <c r="K2221" t="n">
        <v>57.72</v>
      </c>
      <c r="L2221" t="n">
        <v>30.75</v>
      </c>
      <c r="M2221" t="n">
        <v>3</v>
      </c>
      <c r="N2221" t="n">
        <v>79.27</v>
      </c>
      <c r="O2221" t="n">
        <v>35723.13</v>
      </c>
      <c r="P2221" t="n">
        <v>161.53</v>
      </c>
      <c r="Q2221" t="n">
        <v>197.76</v>
      </c>
      <c r="R2221" t="n">
        <v>29.96</v>
      </c>
      <c r="S2221" t="n">
        <v>25.4</v>
      </c>
      <c r="T2221" t="n">
        <v>1451.75</v>
      </c>
      <c r="U2221" t="n">
        <v>0.85</v>
      </c>
      <c r="V2221" t="n">
        <v>0.89</v>
      </c>
      <c r="W2221" t="n">
        <v>2.95</v>
      </c>
      <c r="X2221" t="n">
        <v>0.08</v>
      </c>
      <c r="Y2221" t="n">
        <v>1</v>
      </c>
      <c r="Z2221" t="n">
        <v>10</v>
      </c>
    </row>
    <row r="2222">
      <c r="A2222" t="n">
        <v>120</v>
      </c>
      <c r="B2222" t="n">
        <v>120</v>
      </c>
      <c r="C2222" t="inlineStr">
        <is>
          <t xml:space="preserve">CONCLUIDO	</t>
        </is>
      </c>
      <c r="D2222" t="n">
        <v>7.463</v>
      </c>
      <c r="E2222" t="n">
        <v>13.4</v>
      </c>
      <c r="F2222" t="n">
        <v>10.46</v>
      </c>
      <c r="G2222" t="n">
        <v>125.55</v>
      </c>
      <c r="H2222" t="n">
        <v>1.92</v>
      </c>
      <c r="I2222" t="n">
        <v>5</v>
      </c>
      <c r="J2222" t="n">
        <v>288.25</v>
      </c>
      <c r="K2222" t="n">
        <v>57.72</v>
      </c>
      <c r="L2222" t="n">
        <v>31</v>
      </c>
      <c r="M2222" t="n">
        <v>3</v>
      </c>
      <c r="N2222" t="n">
        <v>79.53</v>
      </c>
      <c r="O2222" t="n">
        <v>35785.42</v>
      </c>
      <c r="P2222" t="n">
        <v>161.37</v>
      </c>
      <c r="Q2222" t="n">
        <v>197.75</v>
      </c>
      <c r="R2222" t="n">
        <v>29.69</v>
      </c>
      <c r="S2222" t="n">
        <v>25.4</v>
      </c>
      <c r="T2222" t="n">
        <v>1317.8</v>
      </c>
      <c r="U2222" t="n">
        <v>0.86</v>
      </c>
      <c r="V2222" t="n">
        <v>0.89</v>
      </c>
      <c r="W2222" t="n">
        <v>2.94</v>
      </c>
      <c r="X2222" t="n">
        <v>0.07000000000000001</v>
      </c>
      <c r="Y2222" t="n">
        <v>1</v>
      </c>
      <c r="Z2222" t="n">
        <v>10</v>
      </c>
    </row>
    <row r="2223">
      <c r="A2223" t="n">
        <v>121</v>
      </c>
      <c r="B2223" t="n">
        <v>120</v>
      </c>
      <c r="C2223" t="inlineStr">
        <is>
          <t xml:space="preserve">CONCLUIDO	</t>
        </is>
      </c>
      <c r="D2223" t="n">
        <v>7.4604</v>
      </c>
      <c r="E2223" t="n">
        <v>13.4</v>
      </c>
      <c r="F2223" t="n">
        <v>10.47</v>
      </c>
      <c r="G2223" t="n">
        <v>125.61</v>
      </c>
      <c r="H2223" t="n">
        <v>1.93</v>
      </c>
      <c r="I2223" t="n">
        <v>5</v>
      </c>
      <c r="J2223" t="n">
        <v>288.76</v>
      </c>
      <c r="K2223" t="n">
        <v>57.72</v>
      </c>
      <c r="L2223" t="n">
        <v>31.25</v>
      </c>
      <c r="M2223" t="n">
        <v>3</v>
      </c>
      <c r="N2223" t="n">
        <v>79.78</v>
      </c>
      <c r="O2223" t="n">
        <v>35847.82</v>
      </c>
      <c r="P2223" t="n">
        <v>161.54</v>
      </c>
      <c r="Q2223" t="n">
        <v>197.75</v>
      </c>
      <c r="R2223" t="n">
        <v>29.79</v>
      </c>
      <c r="S2223" t="n">
        <v>25.4</v>
      </c>
      <c r="T2223" t="n">
        <v>1365.91</v>
      </c>
      <c r="U2223" t="n">
        <v>0.85</v>
      </c>
      <c r="V2223" t="n">
        <v>0.89</v>
      </c>
      <c r="W2223" t="n">
        <v>2.95</v>
      </c>
      <c r="X2223" t="n">
        <v>0.08</v>
      </c>
      <c r="Y2223" t="n">
        <v>1</v>
      </c>
      <c r="Z2223" t="n">
        <v>10</v>
      </c>
    </row>
    <row r="2224">
      <c r="A2224" t="n">
        <v>122</v>
      </c>
      <c r="B2224" t="n">
        <v>120</v>
      </c>
      <c r="C2224" t="inlineStr">
        <is>
          <t xml:space="preserve">CONCLUIDO	</t>
        </is>
      </c>
      <c r="D2224" t="n">
        <v>7.4594</v>
      </c>
      <c r="E2224" t="n">
        <v>13.41</v>
      </c>
      <c r="F2224" t="n">
        <v>10.47</v>
      </c>
      <c r="G2224" t="n">
        <v>125.63</v>
      </c>
      <c r="H2224" t="n">
        <v>1.94</v>
      </c>
      <c r="I2224" t="n">
        <v>5</v>
      </c>
      <c r="J2224" t="n">
        <v>289.27</v>
      </c>
      <c r="K2224" t="n">
        <v>57.72</v>
      </c>
      <c r="L2224" t="n">
        <v>31.5</v>
      </c>
      <c r="M2224" t="n">
        <v>3</v>
      </c>
      <c r="N2224" t="n">
        <v>80.04000000000001</v>
      </c>
      <c r="O2224" t="n">
        <v>35910.33</v>
      </c>
      <c r="P2224" t="n">
        <v>161.64</v>
      </c>
      <c r="Q2224" t="n">
        <v>197.77</v>
      </c>
      <c r="R2224" t="n">
        <v>29.81</v>
      </c>
      <c r="S2224" t="n">
        <v>25.4</v>
      </c>
      <c r="T2224" t="n">
        <v>1376.07</v>
      </c>
      <c r="U2224" t="n">
        <v>0.85</v>
      </c>
      <c r="V2224" t="n">
        <v>0.89</v>
      </c>
      <c r="W2224" t="n">
        <v>2.95</v>
      </c>
      <c r="X2224" t="n">
        <v>0.08</v>
      </c>
      <c r="Y2224" t="n">
        <v>1</v>
      </c>
      <c r="Z2224" t="n">
        <v>10</v>
      </c>
    </row>
    <row r="2225">
      <c r="A2225" t="n">
        <v>123</v>
      </c>
      <c r="B2225" t="n">
        <v>120</v>
      </c>
      <c r="C2225" t="inlineStr">
        <is>
          <t xml:space="preserve">CONCLUIDO	</t>
        </is>
      </c>
      <c r="D2225" t="n">
        <v>7.4588</v>
      </c>
      <c r="E2225" t="n">
        <v>13.41</v>
      </c>
      <c r="F2225" t="n">
        <v>10.47</v>
      </c>
      <c r="G2225" t="n">
        <v>125.64</v>
      </c>
      <c r="H2225" t="n">
        <v>1.95</v>
      </c>
      <c r="I2225" t="n">
        <v>5</v>
      </c>
      <c r="J2225" t="n">
        <v>289.77</v>
      </c>
      <c r="K2225" t="n">
        <v>57.72</v>
      </c>
      <c r="L2225" t="n">
        <v>31.75</v>
      </c>
      <c r="M2225" t="n">
        <v>3</v>
      </c>
      <c r="N2225" t="n">
        <v>80.3</v>
      </c>
      <c r="O2225" t="n">
        <v>35972.93</v>
      </c>
      <c r="P2225" t="n">
        <v>161.74</v>
      </c>
      <c r="Q2225" t="n">
        <v>197.75</v>
      </c>
      <c r="R2225" t="n">
        <v>29.93</v>
      </c>
      <c r="S2225" t="n">
        <v>25.4</v>
      </c>
      <c r="T2225" t="n">
        <v>1436.66</v>
      </c>
      <c r="U2225" t="n">
        <v>0.85</v>
      </c>
      <c r="V2225" t="n">
        <v>0.89</v>
      </c>
      <c r="W2225" t="n">
        <v>2.95</v>
      </c>
      <c r="X2225" t="n">
        <v>0.08</v>
      </c>
      <c r="Y2225" t="n">
        <v>1</v>
      </c>
      <c r="Z2225" t="n">
        <v>10</v>
      </c>
    </row>
    <row r="2226">
      <c r="A2226" t="n">
        <v>124</v>
      </c>
      <c r="B2226" t="n">
        <v>120</v>
      </c>
      <c r="C2226" t="inlineStr">
        <is>
          <t xml:space="preserve">CONCLUIDO	</t>
        </is>
      </c>
      <c r="D2226" t="n">
        <v>7.4588</v>
      </c>
      <c r="E2226" t="n">
        <v>13.41</v>
      </c>
      <c r="F2226" t="n">
        <v>10.47</v>
      </c>
      <c r="G2226" t="n">
        <v>125.64</v>
      </c>
      <c r="H2226" t="n">
        <v>1.96</v>
      </c>
      <c r="I2226" t="n">
        <v>5</v>
      </c>
      <c r="J2226" t="n">
        <v>290.28</v>
      </c>
      <c r="K2226" t="n">
        <v>57.72</v>
      </c>
      <c r="L2226" t="n">
        <v>32</v>
      </c>
      <c r="M2226" t="n">
        <v>3</v>
      </c>
      <c r="N2226" t="n">
        <v>80.56</v>
      </c>
      <c r="O2226" t="n">
        <v>36035.65</v>
      </c>
      <c r="P2226" t="n">
        <v>161.76</v>
      </c>
      <c r="Q2226" t="n">
        <v>197.78</v>
      </c>
      <c r="R2226" t="n">
        <v>29.94</v>
      </c>
      <c r="S2226" t="n">
        <v>25.4</v>
      </c>
      <c r="T2226" t="n">
        <v>1441.84</v>
      </c>
      <c r="U2226" t="n">
        <v>0.85</v>
      </c>
      <c r="V2226" t="n">
        <v>0.89</v>
      </c>
      <c r="W2226" t="n">
        <v>2.95</v>
      </c>
      <c r="X2226" t="n">
        <v>0.08</v>
      </c>
      <c r="Y2226" t="n">
        <v>1</v>
      </c>
      <c r="Z2226" t="n">
        <v>10</v>
      </c>
    </row>
    <row r="2227">
      <c r="A2227" t="n">
        <v>125</v>
      </c>
      <c r="B2227" t="n">
        <v>120</v>
      </c>
      <c r="C2227" t="inlineStr">
        <is>
          <t xml:space="preserve">CONCLUIDO	</t>
        </is>
      </c>
      <c r="D2227" t="n">
        <v>7.4582</v>
      </c>
      <c r="E2227" t="n">
        <v>13.41</v>
      </c>
      <c r="F2227" t="n">
        <v>10.47</v>
      </c>
      <c r="G2227" t="n">
        <v>125.66</v>
      </c>
      <c r="H2227" t="n">
        <v>1.97</v>
      </c>
      <c r="I2227" t="n">
        <v>5</v>
      </c>
      <c r="J2227" t="n">
        <v>290.79</v>
      </c>
      <c r="K2227" t="n">
        <v>57.72</v>
      </c>
      <c r="L2227" t="n">
        <v>32.25</v>
      </c>
      <c r="M2227" t="n">
        <v>3</v>
      </c>
      <c r="N2227" t="n">
        <v>80.81999999999999</v>
      </c>
      <c r="O2227" t="n">
        <v>36098.46</v>
      </c>
      <c r="P2227" t="n">
        <v>161.8</v>
      </c>
      <c r="Q2227" t="n">
        <v>197.75</v>
      </c>
      <c r="R2227" t="n">
        <v>29.95</v>
      </c>
      <c r="S2227" t="n">
        <v>25.4</v>
      </c>
      <c r="T2227" t="n">
        <v>1445.76</v>
      </c>
      <c r="U2227" t="n">
        <v>0.85</v>
      </c>
      <c r="V2227" t="n">
        <v>0.89</v>
      </c>
      <c r="W2227" t="n">
        <v>2.95</v>
      </c>
      <c r="X2227" t="n">
        <v>0.08</v>
      </c>
      <c r="Y2227" t="n">
        <v>1</v>
      </c>
      <c r="Z2227" t="n">
        <v>10</v>
      </c>
    </row>
    <row r="2228">
      <c r="A2228" t="n">
        <v>126</v>
      </c>
      <c r="B2228" t="n">
        <v>120</v>
      </c>
      <c r="C2228" t="inlineStr">
        <is>
          <t xml:space="preserve">CONCLUIDO	</t>
        </is>
      </c>
      <c r="D2228" t="n">
        <v>7.4596</v>
      </c>
      <c r="E2228" t="n">
        <v>13.41</v>
      </c>
      <c r="F2228" t="n">
        <v>10.47</v>
      </c>
      <c r="G2228" t="n">
        <v>125.63</v>
      </c>
      <c r="H2228" t="n">
        <v>1.99</v>
      </c>
      <c r="I2228" t="n">
        <v>5</v>
      </c>
      <c r="J2228" t="n">
        <v>291.3</v>
      </c>
      <c r="K2228" t="n">
        <v>57.72</v>
      </c>
      <c r="L2228" t="n">
        <v>32.5</v>
      </c>
      <c r="M2228" t="n">
        <v>3</v>
      </c>
      <c r="N2228" t="n">
        <v>81.08</v>
      </c>
      <c r="O2228" t="n">
        <v>36161.39</v>
      </c>
      <c r="P2228" t="n">
        <v>161.77</v>
      </c>
      <c r="Q2228" t="n">
        <v>197.75</v>
      </c>
      <c r="R2228" t="n">
        <v>29.87</v>
      </c>
      <c r="S2228" t="n">
        <v>25.4</v>
      </c>
      <c r="T2228" t="n">
        <v>1406.98</v>
      </c>
      <c r="U2228" t="n">
        <v>0.85</v>
      </c>
      <c r="V2228" t="n">
        <v>0.89</v>
      </c>
      <c r="W2228" t="n">
        <v>2.95</v>
      </c>
      <c r="X2228" t="n">
        <v>0.08</v>
      </c>
      <c r="Y2228" t="n">
        <v>1</v>
      </c>
      <c r="Z2228" t="n">
        <v>10</v>
      </c>
    </row>
    <row r="2229">
      <c r="A2229" t="n">
        <v>127</v>
      </c>
      <c r="B2229" t="n">
        <v>120</v>
      </c>
      <c r="C2229" t="inlineStr">
        <is>
          <t xml:space="preserve">CONCLUIDO	</t>
        </is>
      </c>
      <c r="D2229" t="n">
        <v>7.4591</v>
      </c>
      <c r="E2229" t="n">
        <v>13.41</v>
      </c>
      <c r="F2229" t="n">
        <v>10.47</v>
      </c>
      <c r="G2229" t="n">
        <v>125.64</v>
      </c>
      <c r="H2229" t="n">
        <v>2</v>
      </c>
      <c r="I2229" t="n">
        <v>5</v>
      </c>
      <c r="J2229" t="n">
        <v>291.81</v>
      </c>
      <c r="K2229" t="n">
        <v>57.72</v>
      </c>
      <c r="L2229" t="n">
        <v>32.75</v>
      </c>
      <c r="M2229" t="n">
        <v>3</v>
      </c>
      <c r="N2229" t="n">
        <v>81.34</v>
      </c>
      <c r="O2229" t="n">
        <v>36224.42</v>
      </c>
      <c r="P2229" t="n">
        <v>161.72</v>
      </c>
      <c r="Q2229" t="n">
        <v>197.75</v>
      </c>
      <c r="R2229" t="n">
        <v>29.84</v>
      </c>
      <c r="S2229" t="n">
        <v>25.4</v>
      </c>
      <c r="T2229" t="n">
        <v>1391.09</v>
      </c>
      <c r="U2229" t="n">
        <v>0.85</v>
      </c>
      <c r="V2229" t="n">
        <v>0.89</v>
      </c>
      <c r="W2229" t="n">
        <v>2.95</v>
      </c>
      <c r="X2229" t="n">
        <v>0.08</v>
      </c>
      <c r="Y2229" t="n">
        <v>1</v>
      </c>
      <c r="Z2229" t="n">
        <v>10</v>
      </c>
    </row>
    <row r="2230">
      <c r="A2230" t="n">
        <v>128</v>
      </c>
      <c r="B2230" t="n">
        <v>120</v>
      </c>
      <c r="C2230" t="inlineStr">
        <is>
          <t xml:space="preserve">CONCLUIDO	</t>
        </is>
      </c>
      <c r="D2230" t="n">
        <v>7.4599</v>
      </c>
      <c r="E2230" t="n">
        <v>13.4</v>
      </c>
      <c r="F2230" t="n">
        <v>10.47</v>
      </c>
      <c r="G2230" t="n">
        <v>125.62</v>
      </c>
      <c r="H2230" t="n">
        <v>2.01</v>
      </c>
      <c r="I2230" t="n">
        <v>5</v>
      </c>
      <c r="J2230" t="n">
        <v>292.32</v>
      </c>
      <c r="K2230" t="n">
        <v>57.72</v>
      </c>
      <c r="L2230" t="n">
        <v>33</v>
      </c>
      <c r="M2230" t="n">
        <v>3</v>
      </c>
      <c r="N2230" t="n">
        <v>81.59999999999999</v>
      </c>
      <c r="O2230" t="n">
        <v>36287.56</v>
      </c>
      <c r="P2230" t="n">
        <v>161.8</v>
      </c>
      <c r="Q2230" t="n">
        <v>197.75</v>
      </c>
      <c r="R2230" t="n">
        <v>29.8</v>
      </c>
      <c r="S2230" t="n">
        <v>25.4</v>
      </c>
      <c r="T2230" t="n">
        <v>1372.45</v>
      </c>
      <c r="U2230" t="n">
        <v>0.85</v>
      </c>
      <c r="V2230" t="n">
        <v>0.89</v>
      </c>
      <c r="W2230" t="n">
        <v>2.95</v>
      </c>
      <c r="X2230" t="n">
        <v>0.08</v>
      </c>
      <c r="Y2230" t="n">
        <v>1</v>
      </c>
      <c r="Z2230" t="n">
        <v>10</v>
      </c>
    </row>
    <row r="2231">
      <c r="A2231" t="n">
        <v>129</v>
      </c>
      <c r="B2231" t="n">
        <v>120</v>
      </c>
      <c r="C2231" t="inlineStr">
        <is>
          <t xml:space="preserve">CONCLUIDO	</t>
        </is>
      </c>
      <c r="D2231" t="n">
        <v>7.4624</v>
      </c>
      <c r="E2231" t="n">
        <v>13.4</v>
      </c>
      <c r="F2231" t="n">
        <v>10.46</v>
      </c>
      <c r="G2231" t="n">
        <v>125.57</v>
      </c>
      <c r="H2231" t="n">
        <v>2.02</v>
      </c>
      <c r="I2231" t="n">
        <v>5</v>
      </c>
      <c r="J2231" t="n">
        <v>292.84</v>
      </c>
      <c r="K2231" t="n">
        <v>57.72</v>
      </c>
      <c r="L2231" t="n">
        <v>33.25</v>
      </c>
      <c r="M2231" t="n">
        <v>3</v>
      </c>
      <c r="N2231" t="n">
        <v>81.86</v>
      </c>
      <c r="O2231" t="n">
        <v>36350.81</v>
      </c>
      <c r="P2231" t="n">
        <v>161.64</v>
      </c>
      <c r="Q2231" t="n">
        <v>197.77</v>
      </c>
      <c r="R2231" t="n">
        <v>29.7</v>
      </c>
      <c r="S2231" t="n">
        <v>25.4</v>
      </c>
      <c r="T2231" t="n">
        <v>1319.02</v>
      </c>
      <c r="U2231" t="n">
        <v>0.86</v>
      </c>
      <c r="V2231" t="n">
        <v>0.89</v>
      </c>
      <c r="W2231" t="n">
        <v>2.95</v>
      </c>
      <c r="X2231" t="n">
        <v>0.07000000000000001</v>
      </c>
      <c r="Y2231" t="n">
        <v>1</v>
      </c>
      <c r="Z2231" t="n">
        <v>10</v>
      </c>
    </row>
    <row r="2232">
      <c r="A2232" t="n">
        <v>130</v>
      </c>
      <c r="B2232" t="n">
        <v>120</v>
      </c>
      <c r="C2232" t="inlineStr">
        <is>
          <t xml:space="preserve">CONCLUIDO	</t>
        </is>
      </c>
      <c r="D2232" t="n">
        <v>7.4613</v>
      </c>
      <c r="E2232" t="n">
        <v>13.4</v>
      </c>
      <c r="F2232" t="n">
        <v>10.47</v>
      </c>
      <c r="G2232" t="n">
        <v>125.59</v>
      </c>
      <c r="H2232" t="n">
        <v>2.03</v>
      </c>
      <c r="I2232" t="n">
        <v>5</v>
      </c>
      <c r="J2232" t="n">
        <v>293.35</v>
      </c>
      <c r="K2232" t="n">
        <v>57.72</v>
      </c>
      <c r="L2232" t="n">
        <v>33.5</v>
      </c>
      <c r="M2232" t="n">
        <v>3</v>
      </c>
      <c r="N2232" t="n">
        <v>82.13</v>
      </c>
      <c r="O2232" t="n">
        <v>36414.16</v>
      </c>
      <c r="P2232" t="n">
        <v>161.64</v>
      </c>
      <c r="Q2232" t="n">
        <v>197.77</v>
      </c>
      <c r="R2232" t="n">
        <v>29.81</v>
      </c>
      <c r="S2232" t="n">
        <v>25.4</v>
      </c>
      <c r="T2232" t="n">
        <v>1375.81</v>
      </c>
      <c r="U2232" t="n">
        <v>0.85</v>
      </c>
      <c r="V2232" t="n">
        <v>0.89</v>
      </c>
      <c r="W2232" t="n">
        <v>2.94</v>
      </c>
      <c r="X2232" t="n">
        <v>0.08</v>
      </c>
      <c r="Y2232" t="n">
        <v>1</v>
      </c>
      <c r="Z2232" t="n">
        <v>10</v>
      </c>
    </row>
    <row r="2233">
      <c r="A2233" t="n">
        <v>131</v>
      </c>
      <c r="B2233" t="n">
        <v>120</v>
      </c>
      <c r="C2233" t="inlineStr">
        <is>
          <t xml:space="preserve">CONCLUIDO	</t>
        </is>
      </c>
      <c r="D2233" t="n">
        <v>7.461</v>
      </c>
      <c r="E2233" t="n">
        <v>13.4</v>
      </c>
      <c r="F2233" t="n">
        <v>10.47</v>
      </c>
      <c r="G2233" t="n">
        <v>125.6</v>
      </c>
      <c r="H2233" t="n">
        <v>2.05</v>
      </c>
      <c r="I2233" t="n">
        <v>5</v>
      </c>
      <c r="J2233" t="n">
        <v>293.87</v>
      </c>
      <c r="K2233" t="n">
        <v>57.72</v>
      </c>
      <c r="L2233" t="n">
        <v>33.75</v>
      </c>
      <c r="M2233" t="n">
        <v>3</v>
      </c>
      <c r="N2233" t="n">
        <v>82.39</v>
      </c>
      <c r="O2233" t="n">
        <v>36477.63</v>
      </c>
      <c r="P2233" t="n">
        <v>161.59</v>
      </c>
      <c r="Q2233" t="n">
        <v>197.75</v>
      </c>
      <c r="R2233" t="n">
        <v>29.78</v>
      </c>
      <c r="S2233" t="n">
        <v>25.4</v>
      </c>
      <c r="T2233" t="n">
        <v>1359.75</v>
      </c>
      <c r="U2233" t="n">
        <v>0.85</v>
      </c>
      <c r="V2233" t="n">
        <v>0.89</v>
      </c>
      <c r="W2233" t="n">
        <v>2.95</v>
      </c>
      <c r="X2233" t="n">
        <v>0.08</v>
      </c>
      <c r="Y2233" t="n">
        <v>1</v>
      </c>
      <c r="Z2233" t="n">
        <v>10</v>
      </c>
    </row>
    <row r="2234">
      <c r="A2234" t="n">
        <v>132</v>
      </c>
      <c r="B2234" t="n">
        <v>120</v>
      </c>
      <c r="C2234" t="inlineStr">
        <is>
          <t xml:space="preserve">CONCLUIDO	</t>
        </is>
      </c>
      <c r="D2234" t="n">
        <v>7.4628</v>
      </c>
      <c r="E2234" t="n">
        <v>13.4</v>
      </c>
      <c r="F2234" t="n">
        <v>10.46</v>
      </c>
      <c r="G2234" t="n">
        <v>125.56</v>
      </c>
      <c r="H2234" t="n">
        <v>2.06</v>
      </c>
      <c r="I2234" t="n">
        <v>5</v>
      </c>
      <c r="J2234" t="n">
        <v>294.38</v>
      </c>
      <c r="K2234" t="n">
        <v>57.72</v>
      </c>
      <c r="L2234" t="n">
        <v>34</v>
      </c>
      <c r="M2234" t="n">
        <v>3</v>
      </c>
      <c r="N2234" t="n">
        <v>82.66</v>
      </c>
      <c r="O2234" t="n">
        <v>36541.2</v>
      </c>
      <c r="P2234" t="n">
        <v>161.44</v>
      </c>
      <c r="Q2234" t="n">
        <v>197.75</v>
      </c>
      <c r="R2234" t="n">
        <v>29.58</v>
      </c>
      <c r="S2234" t="n">
        <v>25.4</v>
      </c>
      <c r="T2234" t="n">
        <v>1261.94</v>
      </c>
      <c r="U2234" t="n">
        <v>0.86</v>
      </c>
      <c r="V2234" t="n">
        <v>0.89</v>
      </c>
      <c r="W2234" t="n">
        <v>2.95</v>
      </c>
      <c r="X2234" t="n">
        <v>0.07000000000000001</v>
      </c>
      <c r="Y2234" t="n">
        <v>1</v>
      </c>
      <c r="Z2234" t="n">
        <v>10</v>
      </c>
    </row>
    <row r="2235">
      <c r="A2235" t="n">
        <v>133</v>
      </c>
      <c r="B2235" t="n">
        <v>120</v>
      </c>
      <c r="C2235" t="inlineStr">
        <is>
          <t xml:space="preserve">CONCLUIDO	</t>
        </is>
      </c>
      <c r="D2235" t="n">
        <v>7.4628</v>
      </c>
      <c r="E2235" t="n">
        <v>13.4</v>
      </c>
      <c r="F2235" t="n">
        <v>10.46</v>
      </c>
      <c r="G2235" t="n">
        <v>125.56</v>
      </c>
      <c r="H2235" t="n">
        <v>2.07</v>
      </c>
      <c r="I2235" t="n">
        <v>5</v>
      </c>
      <c r="J2235" t="n">
        <v>294.9</v>
      </c>
      <c r="K2235" t="n">
        <v>57.72</v>
      </c>
      <c r="L2235" t="n">
        <v>34.25</v>
      </c>
      <c r="M2235" t="n">
        <v>3</v>
      </c>
      <c r="N2235" t="n">
        <v>82.92</v>
      </c>
      <c r="O2235" t="n">
        <v>36604.89</v>
      </c>
      <c r="P2235" t="n">
        <v>161.36</v>
      </c>
      <c r="Q2235" t="n">
        <v>197.75</v>
      </c>
      <c r="R2235" t="n">
        <v>29.68</v>
      </c>
      <c r="S2235" t="n">
        <v>25.4</v>
      </c>
      <c r="T2235" t="n">
        <v>1309.46</v>
      </c>
      <c r="U2235" t="n">
        <v>0.86</v>
      </c>
      <c r="V2235" t="n">
        <v>0.89</v>
      </c>
      <c r="W2235" t="n">
        <v>2.95</v>
      </c>
      <c r="X2235" t="n">
        <v>0.07000000000000001</v>
      </c>
      <c r="Y2235" t="n">
        <v>1</v>
      </c>
      <c r="Z2235" t="n">
        <v>10</v>
      </c>
    </row>
    <row r="2236">
      <c r="A2236" t="n">
        <v>134</v>
      </c>
      <c r="B2236" t="n">
        <v>120</v>
      </c>
      <c r="C2236" t="inlineStr">
        <is>
          <t xml:space="preserve">CONCLUIDO	</t>
        </is>
      </c>
      <c r="D2236" t="n">
        <v>7.4622</v>
      </c>
      <c r="E2236" t="n">
        <v>13.4</v>
      </c>
      <c r="F2236" t="n">
        <v>10.46</v>
      </c>
      <c r="G2236" t="n">
        <v>125.57</v>
      </c>
      <c r="H2236" t="n">
        <v>2.08</v>
      </c>
      <c r="I2236" t="n">
        <v>5</v>
      </c>
      <c r="J2236" t="n">
        <v>295.41</v>
      </c>
      <c r="K2236" t="n">
        <v>57.72</v>
      </c>
      <c r="L2236" t="n">
        <v>34.5</v>
      </c>
      <c r="M2236" t="n">
        <v>3</v>
      </c>
      <c r="N2236" t="n">
        <v>83.19</v>
      </c>
      <c r="O2236" t="n">
        <v>36668.68</v>
      </c>
      <c r="P2236" t="n">
        <v>161.39</v>
      </c>
      <c r="Q2236" t="n">
        <v>197.76</v>
      </c>
      <c r="R2236" t="n">
        <v>29.65</v>
      </c>
      <c r="S2236" t="n">
        <v>25.4</v>
      </c>
      <c r="T2236" t="n">
        <v>1294.89</v>
      </c>
      <c r="U2236" t="n">
        <v>0.86</v>
      </c>
      <c r="V2236" t="n">
        <v>0.89</v>
      </c>
      <c r="W2236" t="n">
        <v>2.95</v>
      </c>
      <c r="X2236" t="n">
        <v>0.07000000000000001</v>
      </c>
      <c r="Y2236" t="n">
        <v>1</v>
      </c>
      <c r="Z2236" t="n">
        <v>10</v>
      </c>
    </row>
    <row r="2237">
      <c r="A2237" t="n">
        <v>135</v>
      </c>
      <c r="B2237" t="n">
        <v>120</v>
      </c>
      <c r="C2237" t="inlineStr">
        <is>
          <t xml:space="preserve">CONCLUIDO	</t>
        </is>
      </c>
      <c r="D2237" t="n">
        <v>7.4653</v>
      </c>
      <c r="E2237" t="n">
        <v>13.4</v>
      </c>
      <c r="F2237" t="n">
        <v>10.46</v>
      </c>
      <c r="G2237" t="n">
        <v>125.5</v>
      </c>
      <c r="H2237" t="n">
        <v>2.09</v>
      </c>
      <c r="I2237" t="n">
        <v>5</v>
      </c>
      <c r="J2237" t="n">
        <v>295.93</v>
      </c>
      <c r="K2237" t="n">
        <v>57.72</v>
      </c>
      <c r="L2237" t="n">
        <v>34.75</v>
      </c>
      <c r="M2237" t="n">
        <v>3</v>
      </c>
      <c r="N2237" t="n">
        <v>83.45999999999999</v>
      </c>
      <c r="O2237" t="n">
        <v>36732.59</v>
      </c>
      <c r="P2237" t="n">
        <v>161.12</v>
      </c>
      <c r="Q2237" t="n">
        <v>197.76</v>
      </c>
      <c r="R2237" t="n">
        <v>29.48</v>
      </c>
      <c r="S2237" t="n">
        <v>25.4</v>
      </c>
      <c r="T2237" t="n">
        <v>1209.91</v>
      </c>
      <c r="U2237" t="n">
        <v>0.86</v>
      </c>
      <c r="V2237" t="n">
        <v>0.89</v>
      </c>
      <c r="W2237" t="n">
        <v>2.95</v>
      </c>
      <c r="X2237" t="n">
        <v>0.07000000000000001</v>
      </c>
      <c r="Y2237" t="n">
        <v>1</v>
      </c>
      <c r="Z2237" t="n">
        <v>10</v>
      </c>
    </row>
    <row r="2238">
      <c r="A2238" t="n">
        <v>136</v>
      </c>
      <c r="B2238" t="n">
        <v>120</v>
      </c>
      <c r="C2238" t="inlineStr">
        <is>
          <t xml:space="preserve">CONCLUIDO	</t>
        </is>
      </c>
      <c r="D2238" t="n">
        <v>7.4627</v>
      </c>
      <c r="E2238" t="n">
        <v>13.4</v>
      </c>
      <c r="F2238" t="n">
        <v>10.46</v>
      </c>
      <c r="G2238" t="n">
        <v>125.56</v>
      </c>
      <c r="H2238" t="n">
        <v>2.1</v>
      </c>
      <c r="I2238" t="n">
        <v>5</v>
      </c>
      <c r="J2238" t="n">
        <v>296.45</v>
      </c>
      <c r="K2238" t="n">
        <v>57.72</v>
      </c>
      <c r="L2238" t="n">
        <v>35</v>
      </c>
      <c r="M2238" t="n">
        <v>3</v>
      </c>
      <c r="N2238" t="n">
        <v>83.73</v>
      </c>
      <c r="O2238" t="n">
        <v>36796.61</v>
      </c>
      <c r="P2238" t="n">
        <v>161.17</v>
      </c>
      <c r="Q2238" t="n">
        <v>197.75</v>
      </c>
      <c r="R2238" t="n">
        <v>29.59</v>
      </c>
      <c r="S2238" t="n">
        <v>25.4</v>
      </c>
      <c r="T2238" t="n">
        <v>1264.2</v>
      </c>
      <c r="U2238" t="n">
        <v>0.86</v>
      </c>
      <c r="V2238" t="n">
        <v>0.89</v>
      </c>
      <c r="W2238" t="n">
        <v>2.95</v>
      </c>
      <c r="X2238" t="n">
        <v>0.07000000000000001</v>
      </c>
      <c r="Y2238" t="n">
        <v>1</v>
      </c>
      <c r="Z2238" t="n">
        <v>10</v>
      </c>
    </row>
    <row r="2239">
      <c r="A2239" t="n">
        <v>137</v>
      </c>
      <c r="B2239" t="n">
        <v>120</v>
      </c>
      <c r="C2239" t="inlineStr">
        <is>
          <t xml:space="preserve">CONCLUIDO	</t>
        </is>
      </c>
      <c r="D2239" t="n">
        <v>7.4649</v>
      </c>
      <c r="E2239" t="n">
        <v>13.4</v>
      </c>
      <c r="F2239" t="n">
        <v>10.46</v>
      </c>
      <c r="G2239" t="n">
        <v>125.51</v>
      </c>
      <c r="H2239" t="n">
        <v>2.11</v>
      </c>
      <c r="I2239" t="n">
        <v>5</v>
      </c>
      <c r="J2239" t="n">
        <v>296.97</v>
      </c>
      <c r="K2239" t="n">
        <v>57.72</v>
      </c>
      <c r="L2239" t="n">
        <v>35.25</v>
      </c>
      <c r="M2239" t="n">
        <v>3</v>
      </c>
      <c r="N2239" t="n">
        <v>84</v>
      </c>
      <c r="O2239" t="n">
        <v>36860.74</v>
      </c>
      <c r="P2239" t="n">
        <v>160.94</v>
      </c>
      <c r="Q2239" t="n">
        <v>197.75</v>
      </c>
      <c r="R2239" t="n">
        <v>29.51</v>
      </c>
      <c r="S2239" t="n">
        <v>25.4</v>
      </c>
      <c r="T2239" t="n">
        <v>1226</v>
      </c>
      <c r="U2239" t="n">
        <v>0.86</v>
      </c>
      <c r="V2239" t="n">
        <v>0.89</v>
      </c>
      <c r="W2239" t="n">
        <v>2.95</v>
      </c>
      <c r="X2239" t="n">
        <v>0.07000000000000001</v>
      </c>
      <c r="Y2239" t="n">
        <v>1</v>
      </c>
      <c r="Z2239" t="n">
        <v>10</v>
      </c>
    </row>
    <row r="2240">
      <c r="A2240" t="n">
        <v>138</v>
      </c>
      <c r="B2240" t="n">
        <v>120</v>
      </c>
      <c r="C2240" t="inlineStr">
        <is>
          <t xml:space="preserve">CONCLUIDO	</t>
        </is>
      </c>
      <c r="D2240" t="n">
        <v>7.4628</v>
      </c>
      <c r="E2240" t="n">
        <v>13.4</v>
      </c>
      <c r="F2240" t="n">
        <v>10.46</v>
      </c>
      <c r="G2240" t="n">
        <v>125.56</v>
      </c>
      <c r="H2240" t="n">
        <v>2.13</v>
      </c>
      <c r="I2240" t="n">
        <v>5</v>
      </c>
      <c r="J2240" t="n">
        <v>297.49</v>
      </c>
      <c r="K2240" t="n">
        <v>57.72</v>
      </c>
      <c r="L2240" t="n">
        <v>35.5</v>
      </c>
      <c r="M2240" t="n">
        <v>3</v>
      </c>
      <c r="N2240" t="n">
        <v>84.27</v>
      </c>
      <c r="O2240" t="n">
        <v>36924.99</v>
      </c>
      <c r="P2240" t="n">
        <v>160.77</v>
      </c>
      <c r="Q2240" t="n">
        <v>197.75</v>
      </c>
      <c r="R2240" t="n">
        <v>29.64</v>
      </c>
      <c r="S2240" t="n">
        <v>25.4</v>
      </c>
      <c r="T2240" t="n">
        <v>1293.46</v>
      </c>
      <c r="U2240" t="n">
        <v>0.86</v>
      </c>
      <c r="V2240" t="n">
        <v>0.89</v>
      </c>
      <c r="W2240" t="n">
        <v>2.95</v>
      </c>
      <c r="X2240" t="n">
        <v>0.07000000000000001</v>
      </c>
      <c r="Y2240" t="n">
        <v>1</v>
      </c>
      <c r="Z2240" t="n">
        <v>10</v>
      </c>
    </row>
    <row r="2241">
      <c r="A2241" t="n">
        <v>139</v>
      </c>
      <c r="B2241" t="n">
        <v>120</v>
      </c>
      <c r="C2241" t="inlineStr">
        <is>
          <t xml:space="preserve">CONCLUIDO	</t>
        </is>
      </c>
      <c r="D2241" t="n">
        <v>7.4649</v>
      </c>
      <c r="E2241" t="n">
        <v>13.4</v>
      </c>
      <c r="F2241" t="n">
        <v>10.46</v>
      </c>
      <c r="G2241" t="n">
        <v>125.51</v>
      </c>
      <c r="H2241" t="n">
        <v>2.14</v>
      </c>
      <c r="I2241" t="n">
        <v>5</v>
      </c>
      <c r="J2241" t="n">
        <v>298.01</v>
      </c>
      <c r="K2241" t="n">
        <v>57.72</v>
      </c>
      <c r="L2241" t="n">
        <v>35.75</v>
      </c>
      <c r="M2241" t="n">
        <v>3</v>
      </c>
      <c r="N2241" t="n">
        <v>84.54000000000001</v>
      </c>
      <c r="O2241" t="n">
        <v>36989.35</v>
      </c>
      <c r="P2241" t="n">
        <v>160.43</v>
      </c>
      <c r="Q2241" t="n">
        <v>197.75</v>
      </c>
      <c r="R2241" t="n">
        <v>29.56</v>
      </c>
      <c r="S2241" t="n">
        <v>25.4</v>
      </c>
      <c r="T2241" t="n">
        <v>1251.72</v>
      </c>
      <c r="U2241" t="n">
        <v>0.86</v>
      </c>
      <c r="V2241" t="n">
        <v>0.89</v>
      </c>
      <c r="W2241" t="n">
        <v>2.95</v>
      </c>
      <c r="X2241" t="n">
        <v>0.07000000000000001</v>
      </c>
      <c r="Y2241" t="n">
        <v>1</v>
      </c>
      <c r="Z2241" t="n">
        <v>10</v>
      </c>
    </row>
    <row r="2242">
      <c r="A2242" t="n">
        <v>140</v>
      </c>
      <c r="B2242" t="n">
        <v>120</v>
      </c>
      <c r="C2242" t="inlineStr">
        <is>
          <t xml:space="preserve">CONCLUIDO	</t>
        </is>
      </c>
      <c r="D2242" t="n">
        <v>7.4624</v>
      </c>
      <c r="E2242" t="n">
        <v>13.4</v>
      </c>
      <c r="F2242" t="n">
        <v>10.46</v>
      </c>
      <c r="G2242" t="n">
        <v>125.57</v>
      </c>
      <c r="H2242" t="n">
        <v>2.15</v>
      </c>
      <c r="I2242" t="n">
        <v>5</v>
      </c>
      <c r="J2242" t="n">
        <v>298.54</v>
      </c>
      <c r="K2242" t="n">
        <v>57.72</v>
      </c>
      <c r="L2242" t="n">
        <v>36</v>
      </c>
      <c r="M2242" t="n">
        <v>3</v>
      </c>
      <c r="N2242" t="n">
        <v>84.81</v>
      </c>
      <c r="O2242" t="n">
        <v>37053.82</v>
      </c>
      <c r="P2242" t="n">
        <v>160.41</v>
      </c>
      <c r="Q2242" t="n">
        <v>197.75</v>
      </c>
      <c r="R2242" t="n">
        <v>29.68</v>
      </c>
      <c r="S2242" t="n">
        <v>25.4</v>
      </c>
      <c r="T2242" t="n">
        <v>1311.1</v>
      </c>
      <c r="U2242" t="n">
        <v>0.86</v>
      </c>
      <c r="V2242" t="n">
        <v>0.89</v>
      </c>
      <c r="W2242" t="n">
        <v>2.95</v>
      </c>
      <c r="X2242" t="n">
        <v>0.07000000000000001</v>
      </c>
      <c r="Y2242" t="n">
        <v>1</v>
      </c>
      <c r="Z2242" t="n">
        <v>10</v>
      </c>
    </row>
    <row r="2243">
      <c r="A2243" t="n">
        <v>141</v>
      </c>
      <c r="B2243" t="n">
        <v>120</v>
      </c>
      <c r="C2243" t="inlineStr">
        <is>
          <t xml:space="preserve">CONCLUIDO	</t>
        </is>
      </c>
      <c r="D2243" t="n">
        <v>7.4602</v>
      </c>
      <c r="E2243" t="n">
        <v>13.4</v>
      </c>
      <c r="F2243" t="n">
        <v>10.47</v>
      </c>
      <c r="G2243" t="n">
        <v>125.61</v>
      </c>
      <c r="H2243" t="n">
        <v>2.16</v>
      </c>
      <c r="I2243" t="n">
        <v>5</v>
      </c>
      <c r="J2243" t="n">
        <v>299.06</v>
      </c>
      <c r="K2243" t="n">
        <v>57.72</v>
      </c>
      <c r="L2243" t="n">
        <v>36.25</v>
      </c>
      <c r="M2243" t="n">
        <v>3</v>
      </c>
      <c r="N2243" t="n">
        <v>85.09</v>
      </c>
      <c r="O2243" t="n">
        <v>37118.41</v>
      </c>
      <c r="P2243" t="n">
        <v>160.4</v>
      </c>
      <c r="Q2243" t="n">
        <v>197.76</v>
      </c>
      <c r="R2243" t="n">
        <v>29.82</v>
      </c>
      <c r="S2243" t="n">
        <v>25.4</v>
      </c>
      <c r="T2243" t="n">
        <v>1382.51</v>
      </c>
      <c r="U2243" t="n">
        <v>0.85</v>
      </c>
      <c r="V2243" t="n">
        <v>0.89</v>
      </c>
      <c r="W2243" t="n">
        <v>2.95</v>
      </c>
      <c r="X2243" t="n">
        <v>0.08</v>
      </c>
      <c r="Y2243" t="n">
        <v>1</v>
      </c>
      <c r="Z2243" t="n">
        <v>10</v>
      </c>
    </row>
    <row r="2244">
      <c r="A2244" t="n">
        <v>142</v>
      </c>
      <c r="B2244" t="n">
        <v>120</v>
      </c>
      <c r="C2244" t="inlineStr">
        <is>
          <t xml:space="preserve">CONCLUIDO	</t>
        </is>
      </c>
      <c r="D2244" t="n">
        <v>7.4602</v>
      </c>
      <c r="E2244" t="n">
        <v>13.4</v>
      </c>
      <c r="F2244" t="n">
        <v>10.47</v>
      </c>
      <c r="G2244" t="n">
        <v>125.61</v>
      </c>
      <c r="H2244" t="n">
        <v>2.17</v>
      </c>
      <c r="I2244" t="n">
        <v>5</v>
      </c>
      <c r="J2244" t="n">
        <v>299.59</v>
      </c>
      <c r="K2244" t="n">
        <v>57.72</v>
      </c>
      <c r="L2244" t="n">
        <v>36.5</v>
      </c>
      <c r="M2244" t="n">
        <v>3</v>
      </c>
      <c r="N2244" t="n">
        <v>85.36</v>
      </c>
      <c r="O2244" t="n">
        <v>37183.24</v>
      </c>
      <c r="P2244" t="n">
        <v>160.37</v>
      </c>
      <c r="Q2244" t="n">
        <v>197.75</v>
      </c>
      <c r="R2244" t="n">
        <v>29.85</v>
      </c>
      <c r="S2244" t="n">
        <v>25.4</v>
      </c>
      <c r="T2244" t="n">
        <v>1398.48</v>
      </c>
      <c r="U2244" t="n">
        <v>0.85</v>
      </c>
      <c r="V2244" t="n">
        <v>0.89</v>
      </c>
      <c r="W2244" t="n">
        <v>2.95</v>
      </c>
      <c r="X2244" t="n">
        <v>0.08</v>
      </c>
      <c r="Y2244" t="n">
        <v>1</v>
      </c>
      <c r="Z2244" t="n">
        <v>10</v>
      </c>
    </row>
    <row r="2245">
      <c r="A2245" t="n">
        <v>143</v>
      </c>
      <c r="B2245" t="n">
        <v>120</v>
      </c>
      <c r="C2245" t="inlineStr">
        <is>
          <t xml:space="preserve">CONCLUIDO	</t>
        </is>
      </c>
      <c r="D2245" t="n">
        <v>7.4584</v>
      </c>
      <c r="E2245" t="n">
        <v>13.41</v>
      </c>
      <c r="F2245" t="n">
        <v>10.47</v>
      </c>
      <c r="G2245" t="n">
        <v>125.65</v>
      </c>
      <c r="H2245" t="n">
        <v>2.18</v>
      </c>
      <c r="I2245" t="n">
        <v>5</v>
      </c>
      <c r="J2245" t="n">
        <v>300.11</v>
      </c>
      <c r="K2245" t="n">
        <v>57.72</v>
      </c>
      <c r="L2245" t="n">
        <v>36.75</v>
      </c>
      <c r="M2245" t="n">
        <v>3</v>
      </c>
      <c r="N2245" t="n">
        <v>85.64</v>
      </c>
      <c r="O2245" t="n">
        <v>37248.06</v>
      </c>
      <c r="P2245" t="n">
        <v>160.36</v>
      </c>
      <c r="Q2245" t="n">
        <v>197.75</v>
      </c>
      <c r="R2245" t="n">
        <v>29.89</v>
      </c>
      <c r="S2245" t="n">
        <v>25.4</v>
      </c>
      <c r="T2245" t="n">
        <v>1415.84</v>
      </c>
      <c r="U2245" t="n">
        <v>0.85</v>
      </c>
      <c r="V2245" t="n">
        <v>0.89</v>
      </c>
      <c r="W2245" t="n">
        <v>2.95</v>
      </c>
      <c r="X2245" t="n">
        <v>0.08</v>
      </c>
      <c r="Y2245" t="n">
        <v>1</v>
      </c>
      <c r="Z2245" t="n">
        <v>10</v>
      </c>
    </row>
    <row r="2246">
      <c r="A2246" t="n">
        <v>144</v>
      </c>
      <c r="B2246" t="n">
        <v>120</v>
      </c>
      <c r="C2246" t="inlineStr">
        <is>
          <t xml:space="preserve">CONCLUIDO	</t>
        </is>
      </c>
      <c r="D2246" t="n">
        <v>7.4588</v>
      </c>
      <c r="E2246" t="n">
        <v>13.41</v>
      </c>
      <c r="F2246" t="n">
        <v>10.47</v>
      </c>
      <c r="G2246" t="n">
        <v>125.64</v>
      </c>
      <c r="H2246" t="n">
        <v>2.19</v>
      </c>
      <c r="I2246" t="n">
        <v>5</v>
      </c>
      <c r="J2246" t="n">
        <v>300.64</v>
      </c>
      <c r="K2246" t="n">
        <v>57.72</v>
      </c>
      <c r="L2246" t="n">
        <v>37</v>
      </c>
      <c r="M2246" t="n">
        <v>3</v>
      </c>
      <c r="N2246" t="n">
        <v>85.91</v>
      </c>
      <c r="O2246" t="n">
        <v>37313</v>
      </c>
      <c r="P2246" t="n">
        <v>160.16</v>
      </c>
      <c r="Q2246" t="n">
        <v>197.75</v>
      </c>
      <c r="R2246" t="n">
        <v>29.79</v>
      </c>
      <c r="S2246" t="n">
        <v>25.4</v>
      </c>
      <c r="T2246" t="n">
        <v>1367.76</v>
      </c>
      <c r="U2246" t="n">
        <v>0.85</v>
      </c>
      <c r="V2246" t="n">
        <v>0.89</v>
      </c>
      <c r="W2246" t="n">
        <v>2.95</v>
      </c>
      <c r="X2246" t="n">
        <v>0.08</v>
      </c>
      <c r="Y2246" t="n">
        <v>1</v>
      </c>
      <c r="Z2246" t="n">
        <v>10</v>
      </c>
    </row>
    <row r="2247">
      <c r="A2247" t="n">
        <v>145</v>
      </c>
      <c r="B2247" t="n">
        <v>120</v>
      </c>
      <c r="C2247" t="inlineStr">
        <is>
          <t xml:space="preserve">CONCLUIDO	</t>
        </is>
      </c>
      <c r="D2247" t="n">
        <v>7.4593</v>
      </c>
      <c r="E2247" t="n">
        <v>13.41</v>
      </c>
      <c r="F2247" t="n">
        <v>10.47</v>
      </c>
      <c r="G2247" t="n">
        <v>125.63</v>
      </c>
      <c r="H2247" t="n">
        <v>2.2</v>
      </c>
      <c r="I2247" t="n">
        <v>5</v>
      </c>
      <c r="J2247" t="n">
        <v>301.17</v>
      </c>
      <c r="K2247" t="n">
        <v>57.72</v>
      </c>
      <c r="L2247" t="n">
        <v>37.25</v>
      </c>
      <c r="M2247" t="n">
        <v>3</v>
      </c>
      <c r="N2247" t="n">
        <v>86.19</v>
      </c>
      <c r="O2247" t="n">
        <v>37378.06</v>
      </c>
      <c r="P2247" t="n">
        <v>159.89</v>
      </c>
      <c r="Q2247" t="n">
        <v>197.76</v>
      </c>
      <c r="R2247" t="n">
        <v>29.79</v>
      </c>
      <c r="S2247" t="n">
        <v>25.4</v>
      </c>
      <c r="T2247" t="n">
        <v>1364.48</v>
      </c>
      <c r="U2247" t="n">
        <v>0.85</v>
      </c>
      <c r="V2247" t="n">
        <v>0.89</v>
      </c>
      <c r="W2247" t="n">
        <v>2.95</v>
      </c>
      <c r="X2247" t="n">
        <v>0.08</v>
      </c>
      <c r="Y2247" t="n">
        <v>1</v>
      </c>
      <c r="Z2247" t="n">
        <v>10</v>
      </c>
    </row>
    <row r="2248">
      <c r="A2248" t="n">
        <v>146</v>
      </c>
      <c r="B2248" t="n">
        <v>120</v>
      </c>
      <c r="C2248" t="inlineStr">
        <is>
          <t xml:space="preserve">CONCLUIDO	</t>
        </is>
      </c>
      <c r="D2248" t="n">
        <v>7.4613</v>
      </c>
      <c r="E2248" t="n">
        <v>13.4</v>
      </c>
      <c r="F2248" t="n">
        <v>10.47</v>
      </c>
      <c r="G2248" t="n">
        <v>125.59</v>
      </c>
      <c r="H2248" t="n">
        <v>2.21</v>
      </c>
      <c r="I2248" t="n">
        <v>5</v>
      </c>
      <c r="J2248" t="n">
        <v>301.69</v>
      </c>
      <c r="K2248" t="n">
        <v>57.72</v>
      </c>
      <c r="L2248" t="n">
        <v>37.5</v>
      </c>
      <c r="M2248" t="n">
        <v>3</v>
      </c>
      <c r="N2248" t="n">
        <v>86.47</v>
      </c>
      <c r="O2248" t="n">
        <v>37443.23</v>
      </c>
      <c r="P2248" t="n">
        <v>159.64</v>
      </c>
      <c r="Q2248" t="n">
        <v>197.77</v>
      </c>
      <c r="R2248" t="n">
        <v>29.74</v>
      </c>
      <c r="S2248" t="n">
        <v>25.4</v>
      </c>
      <c r="T2248" t="n">
        <v>1343.13</v>
      </c>
      <c r="U2248" t="n">
        <v>0.85</v>
      </c>
      <c r="V2248" t="n">
        <v>0.89</v>
      </c>
      <c r="W2248" t="n">
        <v>2.95</v>
      </c>
      <c r="X2248" t="n">
        <v>0.08</v>
      </c>
      <c r="Y2248" t="n">
        <v>1</v>
      </c>
      <c r="Z2248" t="n">
        <v>10</v>
      </c>
    </row>
    <row r="2249">
      <c r="A2249" t="n">
        <v>147</v>
      </c>
      <c r="B2249" t="n">
        <v>120</v>
      </c>
      <c r="C2249" t="inlineStr">
        <is>
          <t xml:space="preserve">CONCLUIDO	</t>
        </is>
      </c>
      <c r="D2249" t="n">
        <v>7.4613</v>
      </c>
      <c r="E2249" t="n">
        <v>13.4</v>
      </c>
      <c r="F2249" t="n">
        <v>10.47</v>
      </c>
      <c r="G2249" t="n">
        <v>125.59</v>
      </c>
      <c r="H2249" t="n">
        <v>2.22</v>
      </c>
      <c r="I2249" t="n">
        <v>5</v>
      </c>
      <c r="J2249" t="n">
        <v>302.22</v>
      </c>
      <c r="K2249" t="n">
        <v>57.72</v>
      </c>
      <c r="L2249" t="n">
        <v>37.75</v>
      </c>
      <c r="M2249" t="n">
        <v>3</v>
      </c>
      <c r="N2249" t="n">
        <v>86.75</v>
      </c>
      <c r="O2249" t="n">
        <v>37508.53</v>
      </c>
      <c r="P2249" t="n">
        <v>159.63</v>
      </c>
      <c r="Q2249" t="n">
        <v>197.76</v>
      </c>
      <c r="R2249" t="n">
        <v>29.76</v>
      </c>
      <c r="S2249" t="n">
        <v>25.4</v>
      </c>
      <c r="T2249" t="n">
        <v>1350.51</v>
      </c>
      <c r="U2249" t="n">
        <v>0.85</v>
      </c>
      <c r="V2249" t="n">
        <v>0.89</v>
      </c>
      <c r="W2249" t="n">
        <v>2.95</v>
      </c>
      <c r="X2249" t="n">
        <v>0.08</v>
      </c>
      <c r="Y2249" t="n">
        <v>1</v>
      </c>
      <c r="Z2249" t="n">
        <v>10</v>
      </c>
    </row>
    <row r="2250">
      <c r="A2250" t="n">
        <v>148</v>
      </c>
      <c r="B2250" t="n">
        <v>120</v>
      </c>
      <c r="C2250" t="inlineStr">
        <is>
          <t xml:space="preserve">CONCLUIDO	</t>
        </is>
      </c>
      <c r="D2250" t="n">
        <v>7.4984</v>
      </c>
      <c r="E2250" t="n">
        <v>13.34</v>
      </c>
      <c r="F2250" t="n">
        <v>10.45</v>
      </c>
      <c r="G2250" t="n">
        <v>156.68</v>
      </c>
      <c r="H2250" t="n">
        <v>2.24</v>
      </c>
      <c r="I2250" t="n">
        <v>4</v>
      </c>
      <c r="J2250" t="n">
        <v>302.75</v>
      </c>
      <c r="K2250" t="n">
        <v>57.72</v>
      </c>
      <c r="L2250" t="n">
        <v>38</v>
      </c>
      <c r="M2250" t="n">
        <v>2</v>
      </c>
      <c r="N2250" t="n">
        <v>87.03</v>
      </c>
      <c r="O2250" t="n">
        <v>37573.94</v>
      </c>
      <c r="P2250" t="n">
        <v>159.16</v>
      </c>
      <c r="Q2250" t="n">
        <v>197.75</v>
      </c>
      <c r="R2250" t="n">
        <v>29.09</v>
      </c>
      <c r="S2250" t="n">
        <v>25.4</v>
      </c>
      <c r="T2250" t="n">
        <v>1020.49</v>
      </c>
      <c r="U2250" t="n">
        <v>0.87</v>
      </c>
      <c r="V2250" t="n">
        <v>0.89</v>
      </c>
      <c r="W2250" t="n">
        <v>2.94</v>
      </c>
      <c r="X2250" t="n">
        <v>0.06</v>
      </c>
      <c r="Y2250" t="n">
        <v>1</v>
      </c>
      <c r="Z2250" t="n">
        <v>10</v>
      </c>
    </row>
    <row r="2251">
      <c r="A2251" t="n">
        <v>149</v>
      </c>
      <c r="B2251" t="n">
        <v>120</v>
      </c>
      <c r="C2251" t="inlineStr">
        <is>
          <t xml:space="preserve">CONCLUIDO	</t>
        </is>
      </c>
      <c r="D2251" t="n">
        <v>7.4977</v>
      </c>
      <c r="E2251" t="n">
        <v>13.34</v>
      </c>
      <c r="F2251" t="n">
        <v>10.45</v>
      </c>
      <c r="G2251" t="n">
        <v>156.7</v>
      </c>
      <c r="H2251" t="n">
        <v>2.25</v>
      </c>
      <c r="I2251" t="n">
        <v>4</v>
      </c>
      <c r="J2251" t="n">
        <v>303.29</v>
      </c>
      <c r="K2251" t="n">
        <v>57.72</v>
      </c>
      <c r="L2251" t="n">
        <v>38.25</v>
      </c>
      <c r="M2251" t="n">
        <v>2</v>
      </c>
      <c r="N2251" t="n">
        <v>87.31</v>
      </c>
      <c r="O2251" t="n">
        <v>37639.48</v>
      </c>
      <c r="P2251" t="n">
        <v>159.43</v>
      </c>
      <c r="Q2251" t="n">
        <v>197.75</v>
      </c>
      <c r="R2251" t="n">
        <v>29.05</v>
      </c>
      <c r="S2251" t="n">
        <v>25.4</v>
      </c>
      <c r="T2251" t="n">
        <v>1000.87</v>
      </c>
      <c r="U2251" t="n">
        <v>0.87</v>
      </c>
      <c r="V2251" t="n">
        <v>0.89</v>
      </c>
      <c r="W2251" t="n">
        <v>2.95</v>
      </c>
      <c r="X2251" t="n">
        <v>0.06</v>
      </c>
      <c r="Y2251" t="n">
        <v>1</v>
      </c>
      <c r="Z2251" t="n">
        <v>10</v>
      </c>
    </row>
    <row r="2252">
      <c r="A2252" t="n">
        <v>150</v>
      </c>
      <c r="B2252" t="n">
        <v>120</v>
      </c>
      <c r="C2252" t="inlineStr">
        <is>
          <t xml:space="preserve">CONCLUIDO	</t>
        </is>
      </c>
      <c r="D2252" t="n">
        <v>7.5008</v>
      </c>
      <c r="E2252" t="n">
        <v>13.33</v>
      </c>
      <c r="F2252" t="n">
        <v>10.44</v>
      </c>
      <c r="G2252" t="n">
        <v>156.61</v>
      </c>
      <c r="H2252" t="n">
        <v>2.26</v>
      </c>
      <c r="I2252" t="n">
        <v>4</v>
      </c>
      <c r="J2252" t="n">
        <v>303.82</v>
      </c>
      <c r="K2252" t="n">
        <v>57.72</v>
      </c>
      <c r="L2252" t="n">
        <v>38.5</v>
      </c>
      <c r="M2252" t="n">
        <v>2</v>
      </c>
      <c r="N2252" t="n">
        <v>87.59</v>
      </c>
      <c r="O2252" t="n">
        <v>37705.13</v>
      </c>
      <c r="P2252" t="n">
        <v>159.56</v>
      </c>
      <c r="Q2252" t="n">
        <v>197.75</v>
      </c>
      <c r="R2252" t="n">
        <v>28.94</v>
      </c>
      <c r="S2252" t="n">
        <v>25.4</v>
      </c>
      <c r="T2252" t="n">
        <v>947.36</v>
      </c>
      <c r="U2252" t="n">
        <v>0.88</v>
      </c>
      <c r="V2252" t="n">
        <v>0.89</v>
      </c>
      <c r="W2252" t="n">
        <v>2.94</v>
      </c>
      <c r="X2252" t="n">
        <v>0.05</v>
      </c>
      <c r="Y2252" t="n">
        <v>1</v>
      </c>
      <c r="Z2252" t="n">
        <v>10</v>
      </c>
    </row>
    <row r="2253">
      <c r="A2253" t="n">
        <v>151</v>
      </c>
      <c r="B2253" t="n">
        <v>120</v>
      </c>
      <c r="C2253" t="inlineStr">
        <is>
          <t xml:space="preserve">CONCLUIDO	</t>
        </is>
      </c>
      <c r="D2253" t="n">
        <v>7.5006</v>
      </c>
      <c r="E2253" t="n">
        <v>13.33</v>
      </c>
      <c r="F2253" t="n">
        <v>10.44</v>
      </c>
      <c r="G2253" t="n">
        <v>156.62</v>
      </c>
      <c r="H2253" t="n">
        <v>2.27</v>
      </c>
      <c r="I2253" t="n">
        <v>4</v>
      </c>
      <c r="J2253" t="n">
        <v>304.35</v>
      </c>
      <c r="K2253" t="n">
        <v>57.72</v>
      </c>
      <c r="L2253" t="n">
        <v>38.75</v>
      </c>
      <c r="M2253" t="n">
        <v>2</v>
      </c>
      <c r="N2253" t="n">
        <v>87.88</v>
      </c>
      <c r="O2253" t="n">
        <v>37770.91</v>
      </c>
      <c r="P2253" t="n">
        <v>159.73</v>
      </c>
      <c r="Q2253" t="n">
        <v>197.78</v>
      </c>
      <c r="R2253" t="n">
        <v>28.98</v>
      </c>
      <c r="S2253" t="n">
        <v>25.4</v>
      </c>
      <c r="T2253" t="n">
        <v>964.27</v>
      </c>
      <c r="U2253" t="n">
        <v>0.88</v>
      </c>
      <c r="V2253" t="n">
        <v>0.89</v>
      </c>
      <c r="W2253" t="n">
        <v>2.94</v>
      </c>
      <c r="X2253" t="n">
        <v>0.05</v>
      </c>
      <c r="Y2253" t="n">
        <v>1</v>
      </c>
      <c r="Z2253" t="n">
        <v>10</v>
      </c>
    </row>
    <row r="2254">
      <c r="A2254" t="n">
        <v>152</v>
      </c>
      <c r="B2254" t="n">
        <v>120</v>
      </c>
      <c r="C2254" t="inlineStr">
        <is>
          <t xml:space="preserve">CONCLUIDO	</t>
        </is>
      </c>
      <c r="D2254" t="n">
        <v>7.4988</v>
      </c>
      <c r="E2254" t="n">
        <v>13.34</v>
      </c>
      <c r="F2254" t="n">
        <v>10.44</v>
      </c>
      <c r="G2254" t="n">
        <v>156.67</v>
      </c>
      <c r="H2254" t="n">
        <v>2.28</v>
      </c>
      <c r="I2254" t="n">
        <v>4</v>
      </c>
      <c r="J2254" t="n">
        <v>304.89</v>
      </c>
      <c r="K2254" t="n">
        <v>57.72</v>
      </c>
      <c r="L2254" t="n">
        <v>39</v>
      </c>
      <c r="M2254" t="n">
        <v>2</v>
      </c>
      <c r="N2254" t="n">
        <v>88.16</v>
      </c>
      <c r="O2254" t="n">
        <v>37836.81</v>
      </c>
      <c r="P2254" t="n">
        <v>160.04</v>
      </c>
      <c r="Q2254" t="n">
        <v>197.75</v>
      </c>
      <c r="R2254" t="n">
        <v>29.09</v>
      </c>
      <c r="S2254" t="n">
        <v>25.4</v>
      </c>
      <c r="T2254" t="n">
        <v>1022.34</v>
      </c>
      <c r="U2254" t="n">
        <v>0.87</v>
      </c>
      <c r="V2254" t="n">
        <v>0.89</v>
      </c>
      <c r="W2254" t="n">
        <v>2.94</v>
      </c>
      <c r="X2254" t="n">
        <v>0.05</v>
      </c>
      <c r="Y2254" t="n">
        <v>1</v>
      </c>
      <c r="Z2254" t="n">
        <v>10</v>
      </c>
    </row>
    <row r="2255">
      <c r="A2255" t="n">
        <v>153</v>
      </c>
      <c r="B2255" t="n">
        <v>120</v>
      </c>
      <c r="C2255" t="inlineStr">
        <is>
          <t xml:space="preserve">CONCLUIDO	</t>
        </is>
      </c>
      <c r="D2255" t="n">
        <v>7.4995</v>
      </c>
      <c r="E2255" t="n">
        <v>13.33</v>
      </c>
      <c r="F2255" t="n">
        <v>10.44</v>
      </c>
      <c r="G2255" t="n">
        <v>156.65</v>
      </c>
      <c r="H2255" t="n">
        <v>2.29</v>
      </c>
      <c r="I2255" t="n">
        <v>4</v>
      </c>
      <c r="J2255" t="n">
        <v>305.42</v>
      </c>
      <c r="K2255" t="n">
        <v>57.72</v>
      </c>
      <c r="L2255" t="n">
        <v>39.25</v>
      </c>
      <c r="M2255" t="n">
        <v>2</v>
      </c>
      <c r="N2255" t="n">
        <v>88.45</v>
      </c>
      <c r="O2255" t="n">
        <v>37902.83</v>
      </c>
      <c r="P2255" t="n">
        <v>160.2</v>
      </c>
      <c r="Q2255" t="n">
        <v>197.75</v>
      </c>
      <c r="R2255" t="n">
        <v>29.07</v>
      </c>
      <c r="S2255" t="n">
        <v>25.4</v>
      </c>
      <c r="T2255" t="n">
        <v>1011.57</v>
      </c>
      <c r="U2255" t="n">
        <v>0.87</v>
      </c>
      <c r="V2255" t="n">
        <v>0.89</v>
      </c>
      <c r="W2255" t="n">
        <v>2.94</v>
      </c>
      <c r="X2255" t="n">
        <v>0.05</v>
      </c>
      <c r="Y2255" t="n">
        <v>1</v>
      </c>
      <c r="Z2255" t="n">
        <v>10</v>
      </c>
    </row>
    <row r="2256">
      <c r="A2256" t="n">
        <v>154</v>
      </c>
      <c r="B2256" t="n">
        <v>120</v>
      </c>
      <c r="C2256" t="inlineStr">
        <is>
          <t xml:space="preserve">CONCLUIDO	</t>
        </is>
      </c>
      <c r="D2256" t="n">
        <v>7.4994</v>
      </c>
      <c r="E2256" t="n">
        <v>13.33</v>
      </c>
      <c r="F2256" t="n">
        <v>10.44</v>
      </c>
      <c r="G2256" t="n">
        <v>156.65</v>
      </c>
      <c r="H2256" t="n">
        <v>2.3</v>
      </c>
      <c r="I2256" t="n">
        <v>4</v>
      </c>
      <c r="J2256" t="n">
        <v>305.96</v>
      </c>
      <c r="K2256" t="n">
        <v>57.72</v>
      </c>
      <c r="L2256" t="n">
        <v>39.5</v>
      </c>
      <c r="M2256" t="n">
        <v>2</v>
      </c>
      <c r="N2256" t="n">
        <v>88.73</v>
      </c>
      <c r="O2256" t="n">
        <v>37968.98</v>
      </c>
      <c r="P2256" t="n">
        <v>160.35</v>
      </c>
      <c r="Q2256" t="n">
        <v>197.79</v>
      </c>
      <c r="R2256" t="n">
        <v>29</v>
      </c>
      <c r="S2256" t="n">
        <v>25.4</v>
      </c>
      <c r="T2256" t="n">
        <v>974.47</v>
      </c>
      <c r="U2256" t="n">
        <v>0.88</v>
      </c>
      <c r="V2256" t="n">
        <v>0.89</v>
      </c>
      <c r="W2256" t="n">
        <v>2.95</v>
      </c>
      <c r="X2256" t="n">
        <v>0.05</v>
      </c>
      <c r="Y2256" t="n">
        <v>1</v>
      </c>
      <c r="Z2256" t="n">
        <v>10</v>
      </c>
    </row>
    <row r="2257">
      <c r="A2257" t="n">
        <v>155</v>
      </c>
      <c r="B2257" t="n">
        <v>120</v>
      </c>
      <c r="C2257" t="inlineStr">
        <is>
          <t xml:space="preserve">CONCLUIDO	</t>
        </is>
      </c>
      <c r="D2257" t="n">
        <v>7.4995</v>
      </c>
      <c r="E2257" t="n">
        <v>13.33</v>
      </c>
      <c r="F2257" t="n">
        <v>10.44</v>
      </c>
      <c r="G2257" t="n">
        <v>156.65</v>
      </c>
      <c r="H2257" t="n">
        <v>2.31</v>
      </c>
      <c r="I2257" t="n">
        <v>4</v>
      </c>
      <c r="J2257" t="n">
        <v>306.49</v>
      </c>
      <c r="K2257" t="n">
        <v>57.72</v>
      </c>
      <c r="L2257" t="n">
        <v>39.75</v>
      </c>
      <c r="M2257" t="n">
        <v>2</v>
      </c>
      <c r="N2257" t="n">
        <v>89.02</v>
      </c>
      <c r="O2257" t="n">
        <v>38035.25</v>
      </c>
      <c r="P2257" t="n">
        <v>160.58</v>
      </c>
      <c r="Q2257" t="n">
        <v>197.75</v>
      </c>
      <c r="R2257" t="n">
        <v>29.06</v>
      </c>
      <c r="S2257" t="n">
        <v>25.4</v>
      </c>
      <c r="T2257" t="n">
        <v>1007.99</v>
      </c>
      <c r="U2257" t="n">
        <v>0.87</v>
      </c>
      <c r="V2257" t="n">
        <v>0.89</v>
      </c>
      <c r="W2257" t="n">
        <v>2.94</v>
      </c>
      <c r="X2257" t="n">
        <v>0.05</v>
      </c>
      <c r="Y2257" t="n">
        <v>1</v>
      </c>
      <c r="Z2257" t="n">
        <v>10</v>
      </c>
    </row>
    <row r="2258">
      <c r="A2258" t="n">
        <v>156</v>
      </c>
      <c r="B2258" t="n">
        <v>120</v>
      </c>
      <c r="C2258" t="inlineStr">
        <is>
          <t xml:space="preserve">CONCLUIDO	</t>
        </is>
      </c>
      <c r="D2258" t="n">
        <v>7.5</v>
      </c>
      <c r="E2258" t="n">
        <v>13.33</v>
      </c>
      <c r="F2258" t="n">
        <v>10.44</v>
      </c>
      <c r="G2258" t="n">
        <v>156.63</v>
      </c>
      <c r="H2258" t="n">
        <v>2.32</v>
      </c>
      <c r="I2258" t="n">
        <v>4</v>
      </c>
      <c r="J2258" t="n">
        <v>307.03</v>
      </c>
      <c r="K2258" t="n">
        <v>57.72</v>
      </c>
      <c r="L2258" t="n">
        <v>40</v>
      </c>
      <c r="M2258" t="n">
        <v>2</v>
      </c>
      <c r="N2258" t="n">
        <v>89.31</v>
      </c>
      <c r="O2258" t="n">
        <v>38101.64</v>
      </c>
      <c r="P2258" t="n">
        <v>160.76</v>
      </c>
      <c r="Q2258" t="n">
        <v>197.75</v>
      </c>
      <c r="R2258" t="n">
        <v>29.03</v>
      </c>
      <c r="S2258" t="n">
        <v>25.4</v>
      </c>
      <c r="T2258" t="n">
        <v>991.67</v>
      </c>
      <c r="U2258" t="n">
        <v>0.87</v>
      </c>
      <c r="V2258" t="n">
        <v>0.89</v>
      </c>
      <c r="W2258" t="n">
        <v>2.94</v>
      </c>
      <c r="X2258" t="n">
        <v>0.05</v>
      </c>
      <c r="Y2258" t="n">
        <v>1</v>
      </c>
      <c r="Z2258" t="n">
        <v>10</v>
      </c>
    </row>
    <row r="2259">
      <c r="A2259" t="n">
        <v>0</v>
      </c>
      <c r="B2259" t="n">
        <v>145</v>
      </c>
      <c r="C2259" t="inlineStr">
        <is>
          <t xml:space="preserve">CONCLUIDO	</t>
        </is>
      </c>
      <c r="D2259" t="n">
        <v>3.7044</v>
      </c>
      <c r="E2259" t="n">
        <v>26.99</v>
      </c>
      <c r="F2259" t="n">
        <v>14.18</v>
      </c>
      <c r="G2259" t="n">
        <v>4.65</v>
      </c>
      <c r="H2259" t="n">
        <v>0.06</v>
      </c>
      <c r="I2259" t="n">
        <v>183</v>
      </c>
      <c r="J2259" t="n">
        <v>285.18</v>
      </c>
      <c r="K2259" t="n">
        <v>61.2</v>
      </c>
      <c r="L2259" t="n">
        <v>1</v>
      </c>
      <c r="M2259" t="n">
        <v>181</v>
      </c>
      <c r="N2259" t="n">
        <v>77.98</v>
      </c>
      <c r="O2259" t="n">
        <v>35406.83</v>
      </c>
      <c r="P2259" t="n">
        <v>253.85</v>
      </c>
      <c r="Q2259" t="n">
        <v>198.38</v>
      </c>
      <c r="R2259" t="n">
        <v>145.29</v>
      </c>
      <c r="S2259" t="n">
        <v>25.4</v>
      </c>
      <c r="T2259" t="n">
        <v>58223.57</v>
      </c>
      <c r="U2259" t="n">
        <v>0.17</v>
      </c>
      <c r="V2259" t="n">
        <v>0.66</v>
      </c>
      <c r="W2259" t="n">
        <v>3.25</v>
      </c>
      <c r="X2259" t="n">
        <v>3.78</v>
      </c>
      <c r="Y2259" t="n">
        <v>1</v>
      </c>
      <c r="Z2259" t="n">
        <v>10</v>
      </c>
    </row>
    <row r="2260">
      <c r="A2260" t="n">
        <v>1</v>
      </c>
      <c r="B2260" t="n">
        <v>145</v>
      </c>
      <c r="C2260" t="inlineStr">
        <is>
          <t xml:space="preserve">CONCLUIDO	</t>
        </is>
      </c>
      <c r="D2260" t="n">
        <v>4.2642</v>
      </c>
      <c r="E2260" t="n">
        <v>23.45</v>
      </c>
      <c r="F2260" t="n">
        <v>13.17</v>
      </c>
      <c r="G2260" t="n">
        <v>5.81</v>
      </c>
      <c r="H2260" t="n">
        <v>0.08</v>
      </c>
      <c r="I2260" t="n">
        <v>136</v>
      </c>
      <c r="J2260" t="n">
        <v>285.68</v>
      </c>
      <c r="K2260" t="n">
        <v>61.2</v>
      </c>
      <c r="L2260" t="n">
        <v>1.25</v>
      </c>
      <c r="M2260" t="n">
        <v>134</v>
      </c>
      <c r="N2260" t="n">
        <v>78.23999999999999</v>
      </c>
      <c r="O2260" t="n">
        <v>35468.6</v>
      </c>
      <c r="P2260" t="n">
        <v>235.81</v>
      </c>
      <c r="Q2260" t="n">
        <v>198.13</v>
      </c>
      <c r="R2260" t="n">
        <v>113.79</v>
      </c>
      <c r="S2260" t="n">
        <v>25.4</v>
      </c>
      <c r="T2260" t="n">
        <v>42712.95</v>
      </c>
      <c r="U2260" t="n">
        <v>0.22</v>
      </c>
      <c r="V2260" t="n">
        <v>0.71</v>
      </c>
      <c r="W2260" t="n">
        <v>3.16</v>
      </c>
      <c r="X2260" t="n">
        <v>2.77</v>
      </c>
      <c r="Y2260" t="n">
        <v>1</v>
      </c>
      <c r="Z2260" t="n">
        <v>10</v>
      </c>
    </row>
    <row r="2261">
      <c r="A2261" t="n">
        <v>2</v>
      </c>
      <c r="B2261" t="n">
        <v>145</v>
      </c>
      <c r="C2261" t="inlineStr">
        <is>
          <t xml:space="preserve">CONCLUIDO	</t>
        </is>
      </c>
      <c r="D2261" t="n">
        <v>4.6684</v>
      </c>
      <c r="E2261" t="n">
        <v>21.42</v>
      </c>
      <c r="F2261" t="n">
        <v>12.6</v>
      </c>
      <c r="G2261" t="n">
        <v>6.93</v>
      </c>
      <c r="H2261" t="n">
        <v>0.09</v>
      </c>
      <c r="I2261" t="n">
        <v>109</v>
      </c>
      <c r="J2261" t="n">
        <v>286.19</v>
      </c>
      <c r="K2261" t="n">
        <v>61.2</v>
      </c>
      <c r="L2261" t="n">
        <v>1.5</v>
      </c>
      <c r="M2261" t="n">
        <v>107</v>
      </c>
      <c r="N2261" t="n">
        <v>78.48999999999999</v>
      </c>
      <c r="O2261" t="n">
        <v>35530.47</v>
      </c>
      <c r="P2261" t="n">
        <v>225.56</v>
      </c>
      <c r="Q2261" t="n">
        <v>198.03</v>
      </c>
      <c r="R2261" t="n">
        <v>96.09</v>
      </c>
      <c r="S2261" t="n">
        <v>25.4</v>
      </c>
      <c r="T2261" t="n">
        <v>33998.23</v>
      </c>
      <c r="U2261" t="n">
        <v>0.26</v>
      </c>
      <c r="V2261" t="n">
        <v>0.74</v>
      </c>
      <c r="W2261" t="n">
        <v>3.11</v>
      </c>
      <c r="X2261" t="n">
        <v>2.2</v>
      </c>
      <c r="Y2261" t="n">
        <v>1</v>
      </c>
      <c r="Z2261" t="n">
        <v>10</v>
      </c>
    </row>
    <row r="2262">
      <c r="A2262" t="n">
        <v>3</v>
      </c>
      <c r="B2262" t="n">
        <v>145</v>
      </c>
      <c r="C2262" t="inlineStr">
        <is>
          <t xml:space="preserve">CONCLUIDO	</t>
        </is>
      </c>
      <c r="D2262" t="n">
        <v>4.9816</v>
      </c>
      <c r="E2262" t="n">
        <v>20.07</v>
      </c>
      <c r="F2262" t="n">
        <v>12.22</v>
      </c>
      <c r="G2262" t="n">
        <v>8.06</v>
      </c>
      <c r="H2262" t="n">
        <v>0.11</v>
      </c>
      <c r="I2262" t="n">
        <v>91</v>
      </c>
      <c r="J2262" t="n">
        <v>286.69</v>
      </c>
      <c r="K2262" t="n">
        <v>61.2</v>
      </c>
      <c r="L2262" t="n">
        <v>1.75</v>
      </c>
      <c r="M2262" t="n">
        <v>89</v>
      </c>
      <c r="N2262" t="n">
        <v>78.73999999999999</v>
      </c>
      <c r="O2262" t="n">
        <v>35592.57</v>
      </c>
      <c r="P2262" t="n">
        <v>218.82</v>
      </c>
      <c r="Q2262" t="n">
        <v>197.88</v>
      </c>
      <c r="R2262" t="n">
        <v>84.16</v>
      </c>
      <c r="S2262" t="n">
        <v>25.4</v>
      </c>
      <c r="T2262" t="n">
        <v>28120.22</v>
      </c>
      <c r="U2262" t="n">
        <v>0.3</v>
      </c>
      <c r="V2262" t="n">
        <v>0.76</v>
      </c>
      <c r="W2262" t="n">
        <v>3.09</v>
      </c>
      <c r="X2262" t="n">
        <v>1.83</v>
      </c>
      <c r="Y2262" t="n">
        <v>1</v>
      </c>
      <c r="Z2262" t="n">
        <v>10</v>
      </c>
    </row>
    <row r="2263">
      <c r="A2263" t="n">
        <v>4</v>
      </c>
      <c r="B2263" t="n">
        <v>145</v>
      </c>
      <c r="C2263" t="inlineStr">
        <is>
          <t xml:space="preserve">CONCLUIDO	</t>
        </is>
      </c>
      <c r="D2263" t="n">
        <v>5.2282</v>
      </c>
      <c r="E2263" t="n">
        <v>19.13</v>
      </c>
      <c r="F2263" t="n">
        <v>11.97</v>
      </c>
      <c r="G2263" t="n">
        <v>9.210000000000001</v>
      </c>
      <c r="H2263" t="n">
        <v>0.12</v>
      </c>
      <c r="I2263" t="n">
        <v>78</v>
      </c>
      <c r="J2263" t="n">
        <v>287.19</v>
      </c>
      <c r="K2263" t="n">
        <v>61.2</v>
      </c>
      <c r="L2263" t="n">
        <v>2</v>
      </c>
      <c r="M2263" t="n">
        <v>76</v>
      </c>
      <c r="N2263" t="n">
        <v>78.98999999999999</v>
      </c>
      <c r="O2263" t="n">
        <v>35654.65</v>
      </c>
      <c r="P2263" t="n">
        <v>214.4</v>
      </c>
      <c r="Q2263" t="n">
        <v>197.94</v>
      </c>
      <c r="R2263" t="n">
        <v>76.42</v>
      </c>
      <c r="S2263" t="n">
        <v>25.4</v>
      </c>
      <c r="T2263" t="n">
        <v>24317.97</v>
      </c>
      <c r="U2263" t="n">
        <v>0.33</v>
      </c>
      <c r="V2263" t="n">
        <v>0.78</v>
      </c>
      <c r="W2263" t="n">
        <v>3.07</v>
      </c>
      <c r="X2263" t="n">
        <v>1.58</v>
      </c>
      <c r="Y2263" t="n">
        <v>1</v>
      </c>
      <c r="Z2263" t="n">
        <v>10</v>
      </c>
    </row>
    <row r="2264">
      <c r="A2264" t="n">
        <v>5</v>
      </c>
      <c r="B2264" t="n">
        <v>145</v>
      </c>
      <c r="C2264" t="inlineStr">
        <is>
          <t xml:space="preserve">CONCLUIDO	</t>
        </is>
      </c>
      <c r="D2264" t="n">
        <v>5.4451</v>
      </c>
      <c r="E2264" t="n">
        <v>18.36</v>
      </c>
      <c r="F2264" t="n">
        <v>11.75</v>
      </c>
      <c r="G2264" t="n">
        <v>10.37</v>
      </c>
      <c r="H2264" t="n">
        <v>0.14</v>
      </c>
      <c r="I2264" t="n">
        <v>68</v>
      </c>
      <c r="J2264" t="n">
        <v>287.7</v>
      </c>
      <c r="K2264" t="n">
        <v>61.2</v>
      </c>
      <c r="L2264" t="n">
        <v>2.25</v>
      </c>
      <c r="M2264" t="n">
        <v>66</v>
      </c>
      <c r="N2264" t="n">
        <v>79.25</v>
      </c>
      <c r="O2264" t="n">
        <v>35716.83</v>
      </c>
      <c r="P2264" t="n">
        <v>210.44</v>
      </c>
      <c r="Q2264" t="n">
        <v>197.91</v>
      </c>
      <c r="R2264" t="n">
        <v>69.34</v>
      </c>
      <c r="S2264" t="n">
        <v>25.4</v>
      </c>
      <c r="T2264" t="n">
        <v>20828.45</v>
      </c>
      <c r="U2264" t="n">
        <v>0.37</v>
      </c>
      <c r="V2264" t="n">
        <v>0.79</v>
      </c>
      <c r="W2264" t="n">
        <v>3.06</v>
      </c>
      <c r="X2264" t="n">
        <v>1.36</v>
      </c>
      <c r="Y2264" t="n">
        <v>1</v>
      </c>
      <c r="Z2264" t="n">
        <v>10</v>
      </c>
    </row>
    <row r="2265">
      <c r="A2265" t="n">
        <v>6</v>
      </c>
      <c r="B2265" t="n">
        <v>145</v>
      </c>
      <c r="C2265" t="inlineStr">
        <is>
          <t xml:space="preserve">CONCLUIDO	</t>
        </is>
      </c>
      <c r="D2265" t="n">
        <v>5.6009</v>
      </c>
      <c r="E2265" t="n">
        <v>17.85</v>
      </c>
      <c r="F2265" t="n">
        <v>11.62</v>
      </c>
      <c r="G2265" t="n">
        <v>11.43</v>
      </c>
      <c r="H2265" t="n">
        <v>0.15</v>
      </c>
      <c r="I2265" t="n">
        <v>61</v>
      </c>
      <c r="J2265" t="n">
        <v>288.2</v>
      </c>
      <c r="K2265" t="n">
        <v>61.2</v>
      </c>
      <c r="L2265" t="n">
        <v>2.5</v>
      </c>
      <c r="M2265" t="n">
        <v>59</v>
      </c>
      <c r="N2265" t="n">
        <v>79.5</v>
      </c>
      <c r="O2265" t="n">
        <v>35779.11</v>
      </c>
      <c r="P2265" t="n">
        <v>208.04</v>
      </c>
      <c r="Q2265" t="n">
        <v>198</v>
      </c>
      <c r="R2265" t="n">
        <v>65.40000000000001</v>
      </c>
      <c r="S2265" t="n">
        <v>25.4</v>
      </c>
      <c r="T2265" t="n">
        <v>18890.32</v>
      </c>
      <c r="U2265" t="n">
        <v>0.39</v>
      </c>
      <c r="V2265" t="n">
        <v>0.8</v>
      </c>
      <c r="W2265" t="n">
        <v>3.04</v>
      </c>
      <c r="X2265" t="n">
        <v>1.22</v>
      </c>
      <c r="Y2265" t="n">
        <v>1</v>
      </c>
      <c r="Z2265" t="n">
        <v>10</v>
      </c>
    </row>
    <row r="2266">
      <c r="A2266" t="n">
        <v>7</v>
      </c>
      <c r="B2266" t="n">
        <v>145</v>
      </c>
      <c r="C2266" t="inlineStr">
        <is>
          <t xml:space="preserve">CONCLUIDO	</t>
        </is>
      </c>
      <c r="D2266" t="n">
        <v>5.7469</v>
      </c>
      <c r="E2266" t="n">
        <v>17.4</v>
      </c>
      <c r="F2266" t="n">
        <v>11.49</v>
      </c>
      <c r="G2266" t="n">
        <v>12.53</v>
      </c>
      <c r="H2266" t="n">
        <v>0.17</v>
      </c>
      <c r="I2266" t="n">
        <v>55</v>
      </c>
      <c r="J2266" t="n">
        <v>288.71</v>
      </c>
      <c r="K2266" t="n">
        <v>61.2</v>
      </c>
      <c r="L2266" t="n">
        <v>2.75</v>
      </c>
      <c r="M2266" t="n">
        <v>53</v>
      </c>
      <c r="N2266" t="n">
        <v>79.76000000000001</v>
      </c>
      <c r="O2266" t="n">
        <v>35841.5</v>
      </c>
      <c r="P2266" t="n">
        <v>205.73</v>
      </c>
      <c r="Q2266" t="n">
        <v>197.99</v>
      </c>
      <c r="R2266" t="n">
        <v>61.33</v>
      </c>
      <c r="S2266" t="n">
        <v>25.4</v>
      </c>
      <c r="T2266" t="n">
        <v>16885.32</v>
      </c>
      <c r="U2266" t="n">
        <v>0.41</v>
      </c>
      <c r="V2266" t="n">
        <v>0.8100000000000001</v>
      </c>
      <c r="W2266" t="n">
        <v>3.03</v>
      </c>
      <c r="X2266" t="n">
        <v>1.09</v>
      </c>
      <c r="Y2266" t="n">
        <v>1</v>
      </c>
      <c r="Z2266" t="n">
        <v>10</v>
      </c>
    </row>
    <row r="2267">
      <c r="A2267" t="n">
        <v>8</v>
      </c>
      <c r="B2267" t="n">
        <v>145</v>
      </c>
      <c r="C2267" t="inlineStr">
        <is>
          <t xml:space="preserve">CONCLUIDO	</t>
        </is>
      </c>
      <c r="D2267" t="n">
        <v>5.8715</v>
      </c>
      <c r="E2267" t="n">
        <v>17.03</v>
      </c>
      <c r="F2267" t="n">
        <v>11.39</v>
      </c>
      <c r="G2267" t="n">
        <v>13.67</v>
      </c>
      <c r="H2267" t="n">
        <v>0.18</v>
      </c>
      <c r="I2267" t="n">
        <v>50</v>
      </c>
      <c r="J2267" t="n">
        <v>289.21</v>
      </c>
      <c r="K2267" t="n">
        <v>61.2</v>
      </c>
      <c r="L2267" t="n">
        <v>3</v>
      </c>
      <c r="M2267" t="n">
        <v>48</v>
      </c>
      <c r="N2267" t="n">
        <v>80.02</v>
      </c>
      <c r="O2267" t="n">
        <v>35903.99</v>
      </c>
      <c r="P2267" t="n">
        <v>203.92</v>
      </c>
      <c r="Q2267" t="n">
        <v>197.85</v>
      </c>
      <c r="R2267" t="n">
        <v>58.45</v>
      </c>
      <c r="S2267" t="n">
        <v>25.4</v>
      </c>
      <c r="T2267" t="n">
        <v>15469.3</v>
      </c>
      <c r="U2267" t="n">
        <v>0.43</v>
      </c>
      <c r="V2267" t="n">
        <v>0.82</v>
      </c>
      <c r="W2267" t="n">
        <v>3.02</v>
      </c>
      <c r="X2267" t="n">
        <v>1</v>
      </c>
      <c r="Y2267" t="n">
        <v>1</v>
      </c>
      <c r="Z2267" t="n">
        <v>10</v>
      </c>
    </row>
    <row r="2268">
      <c r="A2268" t="n">
        <v>9</v>
      </c>
      <c r="B2268" t="n">
        <v>145</v>
      </c>
      <c r="C2268" t="inlineStr">
        <is>
          <t xml:space="preserve">CONCLUIDO	</t>
        </is>
      </c>
      <c r="D2268" t="n">
        <v>5.9777</v>
      </c>
      <c r="E2268" t="n">
        <v>16.73</v>
      </c>
      <c r="F2268" t="n">
        <v>11.3</v>
      </c>
      <c r="G2268" t="n">
        <v>14.74</v>
      </c>
      <c r="H2268" t="n">
        <v>0.2</v>
      </c>
      <c r="I2268" t="n">
        <v>46</v>
      </c>
      <c r="J2268" t="n">
        <v>289.72</v>
      </c>
      <c r="K2268" t="n">
        <v>61.2</v>
      </c>
      <c r="L2268" t="n">
        <v>3.25</v>
      </c>
      <c r="M2268" t="n">
        <v>44</v>
      </c>
      <c r="N2268" t="n">
        <v>80.27</v>
      </c>
      <c r="O2268" t="n">
        <v>35966.59</v>
      </c>
      <c r="P2268" t="n">
        <v>202.34</v>
      </c>
      <c r="Q2268" t="n">
        <v>197.9</v>
      </c>
      <c r="R2268" t="n">
        <v>55.68</v>
      </c>
      <c r="S2268" t="n">
        <v>25.4</v>
      </c>
      <c r="T2268" t="n">
        <v>14105.84</v>
      </c>
      <c r="U2268" t="n">
        <v>0.46</v>
      </c>
      <c r="V2268" t="n">
        <v>0.82</v>
      </c>
      <c r="W2268" t="n">
        <v>3.01</v>
      </c>
      <c r="X2268" t="n">
        <v>0.91</v>
      </c>
      <c r="Y2268" t="n">
        <v>1</v>
      </c>
      <c r="Z2268" t="n">
        <v>10</v>
      </c>
    </row>
    <row r="2269">
      <c r="A2269" t="n">
        <v>10</v>
      </c>
      <c r="B2269" t="n">
        <v>145</v>
      </c>
      <c r="C2269" t="inlineStr">
        <is>
          <t xml:space="preserve">CONCLUIDO	</t>
        </is>
      </c>
      <c r="D2269" t="n">
        <v>6.0536</v>
      </c>
      <c r="E2269" t="n">
        <v>16.52</v>
      </c>
      <c r="F2269" t="n">
        <v>11.25</v>
      </c>
      <c r="G2269" t="n">
        <v>15.7</v>
      </c>
      <c r="H2269" t="n">
        <v>0.21</v>
      </c>
      <c r="I2269" t="n">
        <v>43</v>
      </c>
      <c r="J2269" t="n">
        <v>290.23</v>
      </c>
      <c r="K2269" t="n">
        <v>61.2</v>
      </c>
      <c r="L2269" t="n">
        <v>3.5</v>
      </c>
      <c r="M2269" t="n">
        <v>41</v>
      </c>
      <c r="N2269" t="n">
        <v>80.53</v>
      </c>
      <c r="O2269" t="n">
        <v>36029.29</v>
      </c>
      <c r="P2269" t="n">
        <v>201.51</v>
      </c>
      <c r="Q2269" t="n">
        <v>197.81</v>
      </c>
      <c r="R2269" t="n">
        <v>54.12</v>
      </c>
      <c r="S2269" t="n">
        <v>25.4</v>
      </c>
      <c r="T2269" t="n">
        <v>13341.81</v>
      </c>
      <c r="U2269" t="n">
        <v>0.47</v>
      </c>
      <c r="V2269" t="n">
        <v>0.83</v>
      </c>
      <c r="W2269" t="n">
        <v>3.01</v>
      </c>
      <c r="X2269" t="n">
        <v>0.86</v>
      </c>
      <c r="Y2269" t="n">
        <v>1</v>
      </c>
      <c r="Z2269" t="n">
        <v>10</v>
      </c>
    </row>
    <row r="2270">
      <c r="A2270" t="n">
        <v>11</v>
      </c>
      <c r="B2270" t="n">
        <v>145</v>
      </c>
      <c r="C2270" t="inlineStr">
        <is>
          <t xml:space="preserve">CONCLUIDO	</t>
        </is>
      </c>
      <c r="D2270" t="n">
        <v>6.143</v>
      </c>
      <c r="E2270" t="n">
        <v>16.28</v>
      </c>
      <c r="F2270" t="n">
        <v>11.17</v>
      </c>
      <c r="G2270" t="n">
        <v>16.76</v>
      </c>
      <c r="H2270" t="n">
        <v>0.23</v>
      </c>
      <c r="I2270" t="n">
        <v>40</v>
      </c>
      <c r="J2270" t="n">
        <v>290.74</v>
      </c>
      <c r="K2270" t="n">
        <v>61.2</v>
      </c>
      <c r="L2270" t="n">
        <v>3.75</v>
      </c>
      <c r="M2270" t="n">
        <v>38</v>
      </c>
      <c r="N2270" t="n">
        <v>80.79000000000001</v>
      </c>
      <c r="O2270" t="n">
        <v>36092.1</v>
      </c>
      <c r="P2270" t="n">
        <v>200.08</v>
      </c>
      <c r="Q2270" t="n">
        <v>197.84</v>
      </c>
      <c r="R2270" t="n">
        <v>51.66</v>
      </c>
      <c r="S2270" t="n">
        <v>25.4</v>
      </c>
      <c r="T2270" t="n">
        <v>12126.2</v>
      </c>
      <c r="U2270" t="n">
        <v>0.49</v>
      </c>
      <c r="V2270" t="n">
        <v>0.83</v>
      </c>
      <c r="W2270" t="n">
        <v>3</v>
      </c>
      <c r="X2270" t="n">
        <v>0.78</v>
      </c>
      <c r="Y2270" t="n">
        <v>1</v>
      </c>
      <c r="Z2270" t="n">
        <v>10</v>
      </c>
    </row>
    <row r="2271">
      <c r="A2271" t="n">
        <v>12</v>
      </c>
      <c r="B2271" t="n">
        <v>145</v>
      </c>
      <c r="C2271" t="inlineStr">
        <is>
          <t xml:space="preserve">CONCLUIDO	</t>
        </is>
      </c>
      <c r="D2271" t="n">
        <v>6.2253</v>
      </c>
      <c r="E2271" t="n">
        <v>16.06</v>
      </c>
      <c r="F2271" t="n">
        <v>11.12</v>
      </c>
      <c r="G2271" t="n">
        <v>18.03</v>
      </c>
      <c r="H2271" t="n">
        <v>0.24</v>
      </c>
      <c r="I2271" t="n">
        <v>37</v>
      </c>
      <c r="J2271" t="n">
        <v>291.25</v>
      </c>
      <c r="K2271" t="n">
        <v>61.2</v>
      </c>
      <c r="L2271" t="n">
        <v>4</v>
      </c>
      <c r="M2271" t="n">
        <v>35</v>
      </c>
      <c r="N2271" t="n">
        <v>81.05</v>
      </c>
      <c r="O2271" t="n">
        <v>36155.02</v>
      </c>
      <c r="P2271" t="n">
        <v>199.17</v>
      </c>
      <c r="Q2271" t="n">
        <v>197.85</v>
      </c>
      <c r="R2271" t="n">
        <v>49.85</v>
      </c>
      <c r="S2271" t="n">
        <v>25.4</v>
      </c>
      <c r="T2271" t="n">
        <v>11234.63</v>
      </c>
      <c r="U2271" t="n">
        <v>0.51</v>
      </c>
      <c r="V2271" t="n">
        <v>0.84</v>
      </c>
      <c r="W2271" t="n">
        <v>3</v>
      </c>
      <c r="X2271" t="n">
        <v>0.73</v>
      </c>
      <c r="Y2271" t="n">
        <v>1</v>
      </c>
      <c r="Z2271" t="n">
        <v>10</v>
      </c>
    </row>
    <row r="2272">
      <c r="A2272" t="n">
        <v>13</v>
      </c>
      <c r="B2272" t="n">
        <v>145</v>
      </c>
      <c r="C2272" t="inlineStr">
        <is>
          <t xml:space="preserve">CONCLUIDO	</t>
        </is>
      </c>
      <c r="D2272" t="n">
        <v>6.2817</v>
      </c>
      <c r="E2272" t="n">
        <v>15.92</v>
      </c>
      <c r="F2272" t="n">
        <v>11.08</v>
      </c>
      <c r="G2272" t="n">
        <v>19</v>
      </c>
      <c r="H2272" t="n">
        <v>0.26</v>
      </c>
      <c r="I2272" t="n">
        <v>35</v>
      </c>
      <c r="J2272" t="n">
        <v>291.76</v>
      </c>
      <c r="K2272" t="n">
        <v>61.2</v>
      </c>
      <c r="L2272" t="n">
        <v>4.25</v>
      </c>
      <c r="M2272" t="n">
        <v>33</v>
      </c>
      <c r="N2272" t="n">
        <v>81.31</v>
      </c>
      <c r="O2272" t="n">
        <v>36218.04</v>
      </c>
      <c r="P2272" t="n">
        <v>198.45</v>
      </c>
      <c r="Q2272" t="n">
        <v>197.83</v>
      </c>
      <c r="R2272" t="n">
        <v>48.71</v>
      </c>
      <c r="S2272" t="n">
        <v>25.4</v>
      </c>
      <c r="T2272" t="n">
        <v>10673.63</v>
      </c>
      <c r="U2272" t="n">
        <v>0.52</v>
      </c>
      <c r="V2272" t="n">
        <v>0.84</v>
      </c>
      <c r="W2272" t="n">
        <v>3</v>
      </c>
      <c r="X2272" t="n">
        <v>0.6899999999999999</v>
      </c>
      <c r="Y2272" t="n">
        <v>1</v>
      </c>
      <c r="Z2272" t="n">
        <v>10</v>
      </c>
    </row>
    <row r="2273">
      <c r="A2273" t="n">
        <v>14</v>
      </c>
      <c r="B2273" t="n">
        <v>145</v>
      </c>
      <c r="C2273" t="inlineStr">
        <is>
          <t xml:space="preserve">CONCLUIDO	</t>
        </is>
      </c>
      <c r="D2273" t="n">
        <v>6.3416</v>
      </c>
      <c r="E2273" t="n">
        <v>15.77</v>
      </c>
      <c r="F2273" t="n">
        <v>11.04</v>
      </c>
      <c r="G2273" t="n">
        <v>20.08</v>
      </c>
      <c r="H2273" t="n">
        <v>0.27</v>
      </c>
      <c r="I2273" t="n">
        <v>33</v>
      </c>
      <c r="J2273" t="n">
        <v>292.27</v>
      </c>
      <c r="K2273" t="n">
        <v>61.2</v>
      </c>
      <c r="L2273" t="n">
        <v>4.5</v>
      </c>
      <c r="M2273" t="n">
        <v>31</v>
      </c>
      <c r="N2273" t="n">
        <v>81.56999999999999</v>
      </c>
      <c r="O2273" t="n">
        <v>36281.16</v>
      </c>
      <c r="P2273" t="n">
        <v>197.74</v>
      </c>
      <c r="Q2273" t="n">
        <v>197.81</v>
      </c>
      <c r="R2273" t="n">
        <v>47.76</v>
      </c>
      <c r="S2273" t="n">
        <v>25.4</v>
      </c>
      <c r="T2273" t="n">
        <v>10212.82</v>
      </c>
      <c r="U2273" t="n">
        <v>0.53</v>
      </c>
      <c r="V2273" t="n">
        <v>0.84</v>
      </c>
      <c r="W2273" t="n">
        <v>2.99</v>
      </c>
      <c r="X2273" t="n">
        <v>0.65</v>
      </c>
      <c r="Y2273" t="n">
        <v>1</v>
      </c>
      <c r="Z2273" t="n">
        <v>10</v>
      </c>
    </row>
    <row r="2274">
      <c r="A2274" t="n">
        <v>15</v>
      </c>
      <c r="B2274" t="n">
        <v>145</v>
      </c>
      <c r="C2274" t="inlineStr">
        <is>
          <t xml:space="preserve">CONCLUIDO	</t>
        </is>
      </c>
      <c r="D2274" t="n">
        <v>6.4146</v>
      </c>
      <c r="E2274" t="n">
        <v>15.59</v>
      </c>
      <c r="F2274" t="n">
        <v>10.97</v>
      </c>
      <c r="G2274" t="n">
        <v>21.23</v>
      </c>
      <c r="H2274" t="n">
        <v>0.29</v>
      </c>
      <c r="I2274" t="n">
        <v>31</v>
      </c>
      <c r="J2274" t="n">
        <v>292.79</v>
      </c>
      <c r="K2274" t="n">
        <v>61.2</v>
      </c>
      <c r="L2274" t="n">
        <v>4.75</v>
      </c>
      <c r="M2274" t="n">
        <v>29</v>
      </c>
      <c r="N2274" t="n">
        <v>81.84</v>
      </c>
      <c r="O2274" t="n">
        <v>36344.4</v>
      </c>
      <c r="P2274" t="n">
        <v>196.43</v>
      </c>
      <c r="Q2274" t="n">
        <v>197.82</v>
      </c>
      <c r="R2274" t="n">
        <v>45.32</v>
      </c>
      <c r="S2274" t="n">
        <v>25.4</v>
      </c>
      <c r="T2274" t="n">
        <v>9002.51</v>
      </c>
      <c r="U2274" t="n">
        <v>0.5600000000000001</v>
      </c>
      <c r="V2274" t="n">
        <v>0.85</v>
      </c>
      <c r="W2274" t="n">
        <v>2.99</v>
      </c>
      <c r="X2274" t="n">
        <v>0.58</v>
      </c>
      <c r="Y2274" t="n">
        <v>1</v>
      </c>
      <c r="Z2274" t="n">
        <v>10</v>
      </c>
    </row>
    <row r="2275">
      <c r="A2275" t="n">
        <v>16</v>
      </c>
      <c r="B2275" t="n">
        <v>145</v>
      </c>
      <c r="C2275" t="inlineStr">
        <is>
          <t xml:space="preserve">CONCLUIDO	</t>
        </is>
      </c>
      <c r="D2275" t="n">
        <v>6.4355</v>
      </c>
      <c r="E2275" t="n">
        <v>15.54</v>
      </c>
      <c r="F2275" t="n">
        <v>10.97</v>
      </c>
      <c r="G2275" t="n">
        <v>21.95</v>
      </c>
      <c r="H2275" t="n">
        <v>0.3</v>
      </c>
      <c r="I2275" t="n">
        <v>30</v>
      </c>
      <c r="J2275" t="n">
        <v>293.3</v>
      </c>
      <c r="K2275" t="n">
        <v>61.2</v>
      </c>
      <c r="L2275" t="n">
        <v>5</v>
      </c>
      <c r="M2275" t="n">
        <v>28</v>
      </c>
      <c r="N2275" t="n">
        <v>82.09999999999999</v>
      </c>
      <c r="O2275" t="n">
        <v>36407.75</v>
      </c>
      <c r="P2275" t="n">
        <v>196.45</v>
      </c>
      <c r="Q2275" t="n">
        <v>197.86</v>
      </c>
      <c r="R2275" t="n">
        <v>45.17</v>
      </c>
      <c r="S2275" t="n">
        <v>25.4</v>
      </c>
      <c r="T2275" t="n">
        <v>8932.879999999999</v>
      </c>
      <c r="U2275" t="n">
        <v>0.5600000000000001</v>
      </c>
      <c r="V2275" t="n">
        <v>0.85</v>
      </c>
      <c r="W2275" t="n">
        <v>2.99</v>
      </c>
      <c r="X2275" t="n">
        <v>0.58</v>
      </c>
      <c r="Y2275" t="n">
        <v>1</v>
      </c>
      <c r="Z2275" t="n">
        <v>10</v>
      </c>
    </row>
    <row r="2276">
      <c r="A2276" t="n">
        <v>17</v>
      </c>
      <c r="B2276" t="n">
        <v>145</v>
      </c>
      <c r="C2276" t="inlineStr">
        <is>
          <t xml:space="preserve">CONCLUIDO	</t>
        </is>
      </c>
      <c r="D2276" t="n">
        <v>6.497</v>
      </c>
      <c r="E2276" t="n">
        <v>15.39</v>
      </c>
      <c r="F2276" t="n">
        <v>10.93</v>
      </c>
      <c r="G2276" t="n">
        <v>23.43</v>
      </c>
      <c r="H2276" t="n">
        <v>0.32</v>
      </c>
      <c r="I2276" t="n">
        <v>28</v>
      </c>
      <c r="J2276" t="n">
        <v>293.81</v>
      </c>
      <c r="K2276" t="n">
        <v>61.2</v>
      </c>
      <c r="L2276" t="n">
        <v>5.25</v>
      </c>
      <c r="M2276" t="n">
        <v>26</v>
      </c>
      <c r="N2276" t="n">
        <v>82.36</v>
      </c>
      <c r="O2276" t="n">
        <v>36471.2</v>
      </c>
      <c r="P2276" t="n">
        <v>195.79</v>
      </c>
      <c r="Q2276" t="n">
        <v>197.79</v>
      </c>
      <c r="R2276" t="n">
        <v>44.33</v>
      </c>
      <c r="S2276" t="n">
        <v>25.4</v>
      </c>
      <c r="T2276" t="n">
        <v>8519.25</v>
      </c>
      <c r="U2276" t="n">
        <v>0.57</v>
      </c>
      <c r="V2276" t="n">
        <v>0.85</v>
      </c>
      <c r="W2276" t="n">
        <v>2.98</v>
      </c>
      <c r="X2276" t="n">
        <v>0.54</v>
      </c>
      <c r="Y2276" t="n">
        <v>1</v>
      </c>
      <c r="Z2276" t="n">
        <v>10</v>
      </c>
    </row>
    <row r="2277">
      <c r="A2277" t="n">
        <v>18</v>
      </c>
      <c r="B2277" t="n">
        <v>145</v>
      </c>
      <c r="C2277" t="inlineStr">
        <is>
          <t xml:space="preserve">CONCLUIDO	</t>
        </is>
      </c>
      <c r="D2277" t="n">
        <v>6.528</v>
      </c>
      <c r="E2277" t="n">
        <v>15.32</v>
      </c>
      <c r="F2277" t="n">
        <v>10.91</v>
      </c>
      <c r="G2277" t="n">
        <v>24.25</v>
      </c>
      <c r="H2277" t="n">
        <v>0.33</v>
      </c>
      <c r="I2277" t="n">
        <v>27</v>
      </c>
      <c r="J2277" t="n">
        <v>294.33</v>
      </c>
      <c r="K2277" t="n">
        <v>61.2</v>
      </c>
      <c r="L2277" t="n">
        <v>5.5</v>
      </c>
      <c r="M2277" t="n">
        <v>25</v>
      </c>
      <c r="N2277" t="n">
        <v>82.63</v>
      </c>
      <c r="O2277" t="n">
        <v>36534.76</v>
      </c>
      <c r="P2277" t="n">
        <v>195.44</v>
      </c>
      <c r="Q2277" t="n">
        <v>197.75</v>
      </c>
      <c r="R2277" t="n">
        <v>43.66</v>
      </c>
      <c r="S2277" t="n">
        <v>25.4</v>
      </c>
      <c r="T2277" t="n">
        <v>8190.76</v>
      </c>
      <c r="U2277" t="n">
        <v>0.58</v>
      </c>
      <c r="V2277" t="n">
        <v>0.85</v>
      </c>
      <c r="W2277" t="n">
        <v>2.98</v>
      </c>
      <c r="X2277" t="n">
        <v>0.52</v>
      </c>
      <c r="Y2277" t="n">
        <v>1</v>
      </c>
      <c r="Z2277" t="n">
        <v>10</v>
      </c>
    </row>
    <row r="2278">
      <c r="A2278" t="n">
        <v>19</v>
      </c>
      <c r="B2278" t="n">
        <v>145</v>
      </c>
      <c r="C2278" t="inlineStr">
        <is>
          <t xml:space="preserve">CONCLUIDO	</t>
        </is>
      </c>
      <c r="D2278" t="n">
        <v>6.56</v>
      </c>
      <c r="E2278" t="n">
        <v>15.24</v>
      </c>
      <c r="F2278" t="n">
        <v>10.89</v>
      </c>
      <c r="G2278" t="n">
        <v>25.14</v>
      </c>
      <c r="H2278" t="n">
        <v>0.35</v>
      </c>
      <c r="I2278" t="n">
        <v>26</v>
      </c>
      <c r="J2278" t="n">
        <v>294.84</v>
      </c>
      <c r="K2278" t="n">
        <v>61.2</v>
      </c>
      <c r="L2278" t="n">
        <v>5.75</v>
      </c>
      <c r="M2278" t="n">
        <v>24</v>
      </c>
      <c r="N2278" t="n">
        <v>82.90000000000001</v>
      </c>
      <c r="O2278" t="n">
        <v>36598.44</v>
      </c>
      <c r="P2278" t="n">
        <v>194.98</v>
      </c>
      <c r="Q2278" t="n">
        <v>197.81</v>
      </c>
      <c r="R2278" t="n">
        <v>42.99</v>
      </c>
      <c r="S2278" t="n">
        <v>25.4</v>
      </c>
      <c r="T2278" t="n">
        <v>7863.3</v>
      </c>
      <c r="U2278" t="n">
        <v>0.59</v>
      </c>
      <c r="V2278" t="n">
        <v>0.85</v>
      </c>
      <c r="W2278" t="n">
        <v>2.98</v>
      </c>
      <c r="X2278" t="n">
        <v>0.5</v>
      </c>
      <c r="Y2278" t="n">
        <v>1</v>
      </c>
      <c r="Z2278" t="n">
        <v>10</v>
      </c>
    </row>
    <row r="2279">
      <c r="A2279" t="n">
        <v>20</v>
      </c>
      <c r="B2279" t="n">
        <v>145</v>
      </c>
      <c r="C2279" t="inlineStr">
        <is>
          <t xml:space="preserve">CONCLUIDO	</t>
        </is>
      </c>
      <c r="D2279" t="n">
        <v>6.5964</v>
      </c>
      <c r="E2279" t="n">
        <v>15.16</v>
      </c>
      <c r="F2279" t="n">
        <v>10.86</v>
      </c>
      <c r="G2279" t="n">
        <v>26.07</v>
      </c>
      <c r="H2279" t="n">
        <v>0.36</v>
      </c>
      <c r="I2279" t="n">
        <v>25</v>
      </c>
      <c r="J2279" t="n">
        <v>295.36</v>
      </c>
      <c r="K2279" t="n">
        <v>61.2</v>
      </c>
      <c r="L2279" t="n">
        <v>6</v>
      </c>
      <c r="M2279" t="n">
        <v>23</v>
      </c>
      <c r="N2279" t="n">
        <v>83.16</v>
      </c>
      <c r="O2279" t="n">
        <v>36662.22</v>
      </c>
      <c r="P2279" t="n">
        <v>194.5</v>
      </c>
      <c r="Q2279" t="n">
        <v>197.79</v>
      </c>
      <c r="R2279" t="n">
        <v>42.05</v>
      </c>
      <c r="S2279" t="n">
        <v>25.4</v>
      </c>
      <c r="T2279" t="n">
        <v>7395.09</v>
      </c>
      <c r="U2279" t="n">
        <v>0.6</v>
      </c>
      <c r="V2279" t="n">
        <v>0.86</v>
      </c>
      <c r="W2279" t="n">
        <v>2.98</v>
      </c>
      <c r="X2279" t="n">
        <v>0.47</v>
      </c>
      <c r="Y2279" t="n">
        <v>1</v>
      </c>
      <c r="Z2279" t="n">
        <v>10</v>
      </c>
    </row>
    <row r="2280">
      <c r="A2280" t="n">
        <v>21</v>
      </c>
      <c r="B2280" t="n">
        <v>145</v>
      </c>
      <c r="C2280" t="inlineStr">
        <is>
          <t xml:space="preserve">CONCLUIDO	</t>
        </is>
      </c>
      <c r="D2280" t="n">
        <v>6.6196</v>
      </c>
      <c r="E2280" t="n">
        <v>15.11</v>
      </c>
      <c r="F2280" t="n">
        <v>10.86</v>
      </c>
      <c r="G2280" t="n">
        <v>27.16</v>
      </c>
      <c r="H2280" t="n">
        <v>0.38</v>
      </c>
      <c r="I2280" t="n">
        <v>24</v>
      </c>
      <c r="J2280" t="n">
        <v>295.88</v>
      </c>
      <c r="K2280" t="n">
        <v>61.2</v>
      </c>
      <c r="L2280" t="n">
        <v>6.25</v>
      </c>
      <c r="M2280" t="n">
        <v>22</v>
      </c>
      <c r="N2280" t="n">
        <v>83.43000000000001</v>
      </c>
      <c r="O2280" t="n">
        <v>36726.12</v>
      </c>
      <c r="P2280" t="n">
        <v>194.52</v>
      </c>
      <c r="Q2280" t="n">
        <v>197.82</v>
      </c>
      <c r="R2280" t="n">
        <v>42.11</v>
      </c>
      <c r="S2280" t="n">
        <v>25.4</v>
      </c>
      <c r="T2280" t="n">
        <v>7430.29</v>
      </c>
      <c r="U2280" t="n">
        <v>0.6</v>
      </c>
      <c r="V2280" t="n">
        <v>0.86</v>
      </c>
      <c r="W2280" t="n">
        <v>2.98</v>
      </c>
      <c r="X2280" t="n">
        <v>0.47</v>
      </c>
      <c r="Y2280" t="n">
        <v>1</v>
      </c>
      <c r="Z2280" t="n">
        <v>10</v>
      </c>
    </row>
    <row r="2281">
      <c r="A2281" t="n">
        <v>22</v>
      </c>
      <c r="B2281" t="n">
        <v>145</v>
      </c>
      <c r="C2281" t="inlineStr">
        <is>
          <t xml:space="preserve">CONCLUIDO	</t>
        </is>
      </c>
      <c r="D2281" t="n">
        <v>6.6551</v>
      </c>
      <c r="E2281" t="n">
        <v>15.03</v>
      </c>
      <c r="F2281" t="n">
        <v>10.84</v>
      </c>
      <c r="G2281" t="n">
        <v>28.27</v>
      </c>
      <c r="H2281" t="n">
        <v>0.39</v>
      </c>
      <c r="I2281" t="n">
        <v>23</v>
      </c>
      <c r="J2281" t="n">
        <v>296.4</v>
      </c>
      <c r="K2281" t="n">
        <v>61.2</v>
      </c>
      <c r="L2281" t="n">
        <v>6.5</v>
      </c>
      <c r="M2281" t="n">
        <v>21</v>
      </c>
      <c r="N2281" t="n">
        <v>83.7</v>
      </c>
      <c r="O2281" t="n">
        <v>36790.13</v>
      </c>
      <c r="P2281" t="n">
        <v>194.08</v>
      </c>
      <c r="Q2281" t="n">
        <v>197.79</v>
      </c>
      <c r="R2281" t="n">
        <v>41.24</v>
      </c>
      <c r="S2281" t="n">
        <v>25.4</v>
      </c>
      <c r="T2281" t="n">
        <v>7000.46</v>
      </c>
      <c r="U2281" t="n">
        <v>0.62</v>
      </c>
      <c r="V2281" t="n">
        <v>0.86</v>
      </c>
      <c r="W2281" t="n">
        <v>2.98</v>
      </c>
      <c r="X2281" t="n">
        <v>0.45</v>
      </c>
      <c r="Y2281" t="n">
        <v>1</v>
      </c>
      <c r="Z2281" t="n">
        <v>10</v>
      </c>
    </row>
    <row r="2282">
      <c r="A2282" t="n">
        <v>23</v>
      </c>
      <c r="B2282" t="n">
        <v>145</v>
      </c>
      <c r="C2282" t="inlineStr">
        <is>
          <t xml:space="preserve">CONCLUIDO	</t>
        </is>
      </c>
      <c r="D2282" t="n">
        <v>6.6918</v>
      </c>
      <c r="E2282" t="n">
        <v>14.94</v>
      </c>
      <c r="F2282" t="n">
        <v>10.81</v>
      </c>
      <c r="G2282" t="n">
        <v>29.48</v>
      </c>
      <c r="H2282" t="n">
        <v>0.4</v>
      </c>
      <c r="I2282" t="n">
        <v>22</v>
      </c>
      <c r="J2282" t="n">
        <v>296.92</v>
      </c>
      <c r="K2282" t="n">
        <v>61.2</v>
      </c>
      <c r="L2282" t="n">
        <v>6.75</v>
      </c>
      <c r="M2282" t="n">
        <v>20</v>
      </c>
      <c r="N2282" t="n">
        <v>83.97</v>
      </c>
      <c r="O2282" t="n">
        <v>36854.25</v>
      </c>
      <c r="P2282" t="n">
        <v>193.56</v>
      </c>
      <c r="Q2282" t="n">
        <v>197.81</v>
      </c>
      <c r="R2282" t="n">
        <v>40.22</v>
      </c>
      <c r="S2282" t="n">
        <v>25.4</v>
      </c>
      <c r="T2282" t="n">
        <v>6497.81</v>
      </c>
      <c r="U2282" t="n">
        <v>0.63</v>
      </c>
      <c r="V2282" t="n">
        <v>0.86</v>
      </c>
      <c r="W2282" t="n">
        <v>2.98</v>
      </c>
      <c r="X2282" t="n">
        <v>0.42</v>
      </c>
      <c r="Y2282" t="n">
        <v>1</v>
      </c>
      <c r="Z2282" t="n">
        <v>10</v>
      </c>
    </row>
    <row r="2283">
      <c r="A2283" t="n">
        <v>24</v>
      </c>
      <c r="B2283" t="n">
        <v>145</v>
      </c>
      <c r="C2283" t="inlineStr">
        <is>
          <t xml:space="preserve">CONCLUIDO	</t>
        </is>
      </c>
      <c r="D2283" t="n">
        <v>6.7237</v>
      </c>
      <c r="E2283" t="n">
        <v>14.87</v>
      </c>
      <c r="F2283" t="n">
        <v>10.79</v>
      </c>
      <c r="G2283" t="n">
        <v>30.83</v>
      </c>
      <c r="H2283" t="n">
        <v>0.42</v>
      </c>
      <c r="I2283" t="n">
        <v>21</v>
      </c>
      <c r="J2283" t="n">
        <v>297.44</v>
      </c>
      <c r="K2283" t="n">
        <v>61.2</v>
      </c>
      <c r="L2283" t="n">
        <v>7</v>
      </c>
      <c r="M2283" t="n">
        <v>19</v>
      </c>
      <c r="N2283" t="n">
        <v>84.23999999999999</v>
      </c>
      <c r="O2283" t="n">
        <v>36918.48</v>
      </c>
      <c r="P2283" t="n">
        <v>193.28</v>
      </c>
      <c r="Q2283" t="n">
        <v>197.83</v>
      </c>
      <c r="R2283" t="n">
        <v>39.82</v>
      </c>
      <c r="S2283" t="n">
        <v>25.4</v>
      </c>
      <c r="T2283" t="n">
        <v>6301.86</v>
      </c>
      <c r="U2283" t="n">
        <v>0.64</v>
      </c>
      <c r="V2283" t="n">
        <v>0.86</v>
      </c>
      <c r="W2283" t="n">
        <v>2.97</v>
      </c>
      <c r="X2283" t="n">
        <v>0.4</v>
      </c>
      <c r="Y2283" t="n">
        <v>1</v>
      </c>
      <c r="Z2283" t="n">
        <v>10</v>
      </c>
    </row>
    <row r="2284">
      <c r="A2284" t="n">
        <v>25</v>
      </c>
      <c r="B2284" t="n">
        <v>145</v>
      </c>
      <c r="C2284" t="inlineStr">
        <is>
          <t xml:space="preserve">CONCLUIDO	</t>
        </is>
      </c>
      <c r="D2284" t="n">
        <v>6.7216</v>
      </c>
      <c r="E2284" t="n">
        <v>14.88</v>
      </c>
      <c r="F2284" t="n">
        <v>10.8</v>
      </c>
      <c r="G2284" t="n">
        <v>30.85</v>
      </c>
      <c r="H2284" t="n">
        <v>0.43</v>
      </c>
      <c r="I2284" t="n">
        <v>21</v>
      </c>
      <c r="J2284" t="n">
        <v>297.96</v>
      </c>
      <c r="K2284" t="n">
        <v>61.2</v>
      </c>
      <c r="L2284" t="n">
        <v>7.25</v>
      </c>
      <c r="M2284" t="n">
        <v>19</v>
      </c>
      <c r="N2284" t="n">
        <v>84.51000000000001</v>
      </c>
      <c r="O2284" t="n">
        <v>36982.83</v>
      </c>
      <c r="P2284" t="n">
        <v>193.24</v>
      </c>
      <c r="Q2284" t="n">
        <v>197.79</v>
      </c>
      <c r="R2284" t="n">
        <v>39.85</v>
      </c>
      <c r="S2284" t="n">
        <v>25.4</v>
      </c>
      <c r="T2284" t="n">
        <v>6316.75</v>
      </c>
      <c r="U2284" t="n">
        <v>0.64</v>
      </c>
      <c r="V2284" t="n">
        <v>0.86</v>
      </c>
      <c r="W2284" t="n">
        <v>2.98</v>
      </c>
      <c r="X2284" t="n">
        <v>0.41</v>
      </c>
      <c r="Y2284" t="n">
        <v>1</v>
      </c>
      <c r="Z2284" t="n">
        <v>10</v>
      </c>
    </row>
    <row r="2285">
      <c r="A2285" t="n">
        <v>26</v>
      </c>
      <c r="B2285" t="n">
        <v>145</v>
      </c>
      <c r="C2285" t="inlineStr">
        <is>
          <t xml:space="preserve">CONCLUIDO	</t>
        </is>
      </c>
      <c r="D2285" t="n">
        <v>6.7634</v>
      </c>
      <c r="E2285" t="n">
        <v>14.79</v>
      </c>
      <c r="F2285" t="n">
        <v>10.76</v>
      </c>
      <c r="G2285" t="n">
        <v>32.28</v>
      </c>
      <c r="H2285" t="n">
        <v>0.45</v>
      </c>
      <c r="I2285" t="n">
        <v>20</v>
      </c>
      <c r="J2285" t="n">
        <v>298.48</v>
      </c>
      <c r="K2285" t="n">
        <v>61.2</v>
      </c>
      <c r="L2285" t="n">
        <v>7.5</v>
      </c>
      <c r="M2285" t="n">
        <v>18</v>
      </c>
      <c r="N2285" t="n">
        <v>84.79000000000001</v>
      </c>
      <c r="O2285" t="n">
        <v>37047.29</v>
      </c>
      <c r="P2285" t="n">
        <v>192.64</v>
      </c>
      <c r="Q2285" t="n">
        <v>197.77</v>
      </c>
      <c r="R2285" t="n">
        <v>38.9</v>
      </c>
      <c r="S2285" t="n">
        <v>25.4</v>
      </c>
      <c r="T2285" t="n">
        <v>5844.08</v>
      </c>
      <c r="U2285" t="n">
        <v>0.65</v>
      </c>
      <c r="V2285" t="n">
        <v>0.86</v>
      </c>
      <c r="W2285" t="n">
        <v>2.97</v>
      </c>
      <c r="X2285" t="n">
        <v>0.37</v>
      </c>
      <c r="Y2285" t="n">
        <v>1</v>
      </c>
      <c r="Z2285" t="n">
        <v>10</v>
      </c>
    </row>
    <row r="2286">
      <c r="A2286" t="n">
        <v>27</v>
      </c>
      <c r="B2286" t="n">
        <v>145</v>
      </c>
      <c r="C2286" t="inlineStr">
        <is>
          <t xml:space="preserve">CONCLUIDO	</t>
        </is>
      </c>
      <c r="D2286" t="n">
        <v>6.7913</v>
      </c>
      <c r="E2286" t="n">
        <v>14.72</v>
      </c>
      <c r="F2286" t="n">
        <v>10.75</v>
      </c>
      <c r="G2286" t="n">
        <v>33.95</v>
      </c>
      <c r="H2286" t="n">
        <v>0.46</v>
      </c>
      <c r="I2286" t="n">
        <v>19</v>
      </c>
      <c r="J2286" t="n">
        <v>299.01</v>
      </c>
      <c r="K2286" t="n">
        <v>61.2</v>
      </c>
      <c r="L2286" t="n">
        <v>7.75</v>
      </c>
      <c r="M2286" t="n">
        <v>17</v>
      </c>
      <c r="N2286" t="n">
        <v>85.06</v>
      </c>
      <c r="O2286" t="n">
        <v>37111.87</v>
      </c>
      <c r="P2286" t="n">
        <v>192.56</v>
      </c>
      <c r="Q2286" t="n">
        <v>197.82</v>
      </c>
      <c r="R2286" t="n">
        <v>38.63</v>
      </c>
      <c r="S2286" t="n">
        <v>25.4</v>
      </c>
      <c r="T2286" t="n">
        <v>5715.76</v>
      </c>
      <c r="U2286" t="n">
        <v>0.66</v>
      </c>
      <c r="V2286" t="n">
        <v>0.87</v>
      </c>
      <c r="W2286" t="n">
        <v>2.97</v>
      </c>
      <c r="X2286" t="n">
        <v>0.36</v>
      </c>
      <c r="Y2286" t="n">
        <v>1</v>
      </c>
      <c r="Z2286" t="n">
        <v>10</v>
      </c>
    </row>
    <row r="2287">
      <c r="A2287" t="n">
        <v>28</v>
      </c>
      <c r="B2287" t="n">
        <v>145</v>
      </c>
      <c r="C2287" t="inlineStr">
        <is>
          <t xml:space="preserve">CONCLUIDO	</t>
        </is>
      </c>
      <c r="D2287" t="n">
        <v>6.794</v>
      </c>
      <c r="E2287" t="n">
        <v>14.72</v>
      </c>
      <c r="F2287" t="n">
        <v>10.75</v>
      </c>
      <c r="G2287" t="n">
        <v>33.93</v>
      </c>
      <c r="H2287" t="n">
        <v>0.48</v>
      </c>
      <c r="I2287" t="n">
        <v>19</v>
      </c>
      <c r="J2287" t="n">
        <v>299.53</v>
      </c>
      <c r="K2287" t="n">
        <v>61.2</v>
      </c>
      <c r="L2287" t="n">
        <v>8</v>
      </c>
      <c r="M2287" t="n">
        <v>17</v>
      </c>
      <c r="N2287" t="n">
        <v>85.33</v>
      </c>
      <c r="O2287" t="n">
        <v>37176.68</v>
      </c>
      <c r="P2287" t="n">
        <v>192.43</v>
      </c>
      <c r="Q2287" t="n">
        <v>197.82</v>
      </c>
      <c r="R2287" t="n">
        <v>38.47</v>
      </c>
      <c r="S2287" t="n">
        <v>25.4</v>
      </c>
      <c r="T2287" t="n">
        <v>5634.16</v>
      </c>
      <c r="U2287" t="n">
        <v>0.66</v>
      </c>
      <c r="V2287" t="n">
        <v>0.87</v>
      </c>
      <c r="W2287" t="n">
        <v>2.97</v>
      </c>
      <c r="X2287" t="n">
        <v>0.35</v>
      </c>
      <c r="Y2287" t="n">
        <v>1</v>
      </c>
      <c r="Z2287" t="n">
        <v>10</v>
      </c>
    </row>
    <row r="2288">
      <c r="A2288" t="n">
        <v>29</v>
      </c>
      <c r="B2288" t="n">
        <v>145</v>
      </c>
      <c r="C2288" t="inlineStr">
        <is>
          <t xml:space="preserve">CONCLUIDO	</t>
        </is>
      </c>
      <c r="D2288" t="n">
        <v>6.8252</v>
      </c>
      <c r="E2288" t="n">
        <v>14.65</v>
      </c>
      <c r="F2288" t="n">
        <v>10.73</v>
      </c>
      <c r="G2288" t="n">
        <v>35.77</v>
      </c>
      <c r="H2288" t="n">
        <v>0.49</v>
      </c>
      <c r="I2288" t="n">
        <v>18</v>
      </c>
      <c r="J2288" t="n">
        <v>300.06</v>
      </c>
      <c r="K2288" t="n">
        <v>61.2</v>
      </c>
      <c r="L2288" t="n">
        <v>8.25</v>
      </c>
      <c r="M2288" t="n">
        <v>16</v>
      </c>
      <c r="N2288" t="n">
        <v>85.61</v>
      </c>
      <c r="O2288" t="n">
        <v>37241.49</v>
      </c>
      <c r="P2288" t="n">
        <v>192.23</v>
      </c>
      <c r="Q2288" t="n">
        <v>197.79</v>
      </c>
      <c r="R2288" t="n">
        <v>37.78</v>
      </c>
      <c r="S2288" t="n">
        <v>25.4</v>
      </c>
      <c r="T2288" t="n">
        <v>5295.13</v>
      </c>
      <c r="U2288" t="n">
        <v>0.67</v>
      </c>
      <c r="V2288" t="n">
        <v>0.87</v>
      </c>
      <c r="W2288" t="n">
        <v>2.97</v>
      </c>
      <c r="X2288" t="n">
        <v>0.34</v>
      </c>
      <c r="Y2288" t="n">
        <v>1</v>
      </c>
      <c r="Z2288" t="n">
        <v>10</v>
      </c>
    </row>
    <row r="2289">
      <c r="A2289" t="n">
        <v>30</v>
      </c>
      <c r="B2289" t="n">
        <v>145</v>
      </c>
      <c r="C2289" t="inlineStr">
        <is>
          <t xml:space="preserve">CONCLUIDO	</t>
        </is>
      </c>
      <c r="D2289" t="n">
        <v>6.8283</v>
      </c>
      <c r="E2289" t="n">
        <v>14.64</v>
      </c>
      <c r="F2289" t="n">
        <v>10.73</v>
      </c>
      <c r="G2289" t="n">
        <v>35.75</v>
      </c>
      <c r="H2289" t="n">
        <v>0.5</v>
      </c>
      <c r="I2289" t="n">
        <v>18</v>
      </c>
      <c r="J2289" t="n">
        <v>300.59</v>
      </c>
      <c r="K2289" t="n">
        <v>61.2</v>
      </c>
      <c r="L2289" t="n">
        <v>8.5</v>
      </c>
      <c r="M2289" t="n">
        <v>16</v>
      </c>
      <c r="N2289" t="n">
        <v>85.89</v>
      </c>
      <c r="O2289" t="n">
        <v>37306.42</v>
      </c>
      <c r="P2289" t="n">
        <v>191.98</v>
      </c>
      <c r="Q2289" t="n">
        <v>197.82</v>
      </c>
      <c r="R2289" t="n">
        <v>37.82</v>
      </c>
      <c r="S2289" t="n">
        <v>25.4</v>
      </c>
      <c r="T2289" t="n">
        <v>5317.73</v>
      </c>
      <c r="U2289" t="n">
        <v>0.67</v>
      </c>
      <c r="V2289" t="n">
        <v>0.87</v>
      </c>
      <c r="W2289" t="n">
        <v>2.97</v>
      </c>
      <c r="X2289" t="n">
        <v>0.33</v>
      </c>
      <c r="Y2289" t="n">
        <v>1</v>
      </c>
      <c r="Z2289" t="n">
        <v>10</v>
      </c>
    </row>
    <row r="2290">
      <c r="A2290" t="n">
        <v>31</v>
      </c>
      <c r="B2290" t="n">
        <v>145</v>
      </c>
      <c r="C2290" t="inlineStr">
        <is>
          <t xml:space="preserve">CONCLUIDO	</t>
        </is>
      </c>
      <c r="D2290" t="n">
        <v>6.8522</v>
      </c>
      <c r="E2290" t="n">
        <v>14.59</v>
      </c>
      <c r="F2290" t="n">
        <v>10.73</v>
      </c>
      <c r="G2290" t="n">
        <v>37.87</v>
      </c>
      <c r="H2290" t="n">
        <v>0.52</v>
      </c>
      <c r="I2290" t="n">
        <v>17</v>
      </c>
      <c r="J2290" t="n">
        <v>301.11</v>
      </c>
      <c r="K2290" t="n">
        <v>61.2</v>
      </c>
      <c r="L2290" t="n">
        <v>8.75</v>
      </c>
      <c r="M2290" t="n">
        <v>15</v>
      </c>
      <c r="N2290" t="n">
        <v>86.16</v>
      </c>
      <c r="O2290" t="n">
        <v>37371.47</v>
      </c>
      <c r="P2290" t="n">
        <v>192.02</v>
      </c>
      <c r="Q2290" t="n">
        <v>197.82</v>
      </c>
      <c r="R2290" t="n">
        <v>37.87</v>
      </c>
      <c r="S2290" t="n">
        <v>25.4</v>
      </c>
      <c r="T2290" t="n">
        <v>5347.59</v>
      </c>
      <c r="U2290" t="n">
        <v>0.67</v>
      </c>
      <c r="V2290" t="n">
        <v>0.87</v>
      </c>
      <c r="W2290" t="n">
        <v>2.97</v>
      </c>
      <c r="X2290" t="n">
        <v>0.34</v>
      </c>
      <c r="Y2290" t="n">
        <v>1</v>
      </c>
      <c r="Z2290" t="n">
        <v>10</v>
      </c>
    </row>
    <row r="2291">
      <c r="A2291" t="n">
        <v>32</v>
      </c>
      <c r="B2291" t="n">
        <v>145</v>
      </c>
      <c r="C2291" t="inlineStr">
        <is>
          <t xml:space="preserve">CONCLUIDO	</t>
        </is>
      </c>
      <c r="D2291" t="n">
        <v>6.8531</v>
      </c>
      <c r="E2291" t="n">
        <v>14.59</v>
      </c>
      <c r="F2291" t="n">
        <v>10.73</v>
      </c>
      <c r="G2291" t="n">
        <v>37.86</v>
      </c>
      <c r="H2291" t="n">
        <v>0.53</v>
      </c>
      <c r="I2291" t="n">
        <v>17</v>
      </c>
      <c r="J2291" t="n">
        <v>301.64</v>
      </c>
      <c r="K2291" t="n">
        <v>61.2</v>
      </c>
      <c r="L2291" t="n">
        <v>9</v>
      </c>
      <c r="M2291" t="n">
        <v>15</v>
      </c>
      <c r="N2291" t="n">
        <v>86.44</v>
      </c>
      <c r="O2291" t="n">
        <v>37436.63</v>
      </c>
      <c r="P2291" t="n">
        <v>192.11</v>
      </c>
      <c r="Q2291" t="n">
        <v>197.81</v>
      </c>
      <c r="R2291" t="n">
        <v>37.68</v>
      </c>
      <c r="S2291" t="n">
        <v>25.4</v>
      </c>
      <c r="T2291" t="n">
        <v>5249.25</v>
      </c>
      <c r="U2291" t="n">
        <v>0.67</v>
      </c>
      <c r="V2291" t="n">
        <v>0.87</v>
      </c>
      <c r="W2291" t="n">
        <v>2.97</v>
      </c>
      <c r="X2291" t="n">
        <v>0.34</v>
      </c>
      <c r="Y2291" t="n">
        <v>1</v>
      </c>
      <c r="Z2291" t="n">
        <v>10</v>
      </c>
    </row>
    <row r="2292">
      <c r="A2292" t="n">
        <v>33</v>
      </c>
      <c r="B2292" t="n">
        <v>145</v>
      </c>
      <c r="C2292" t="inlineStr">
        <is>
          <t xml:space="preserve">CONCLUIDO	</t>
        </is>
      </c>
      <c r="D2292" t="n">
        <v>6.9004</v>
      </c>
      <c r="E2292" t="n">
        <v>14.49</v>
      </c>
      <c r="F2292" t="n">
        <v>10.68</v>
      </c>
      <c r="G2292" t="n">
        <v>40.05</v>
      </c>
      <c r="H2292" t="n">
        <v>0.55</v>
      </c>
      <c r="I2292" t="n">
        <v>16</v>
      </c>
      <c r="J2292" t="n">
        <v>302.17</v>
      </c>
      <c r="K2292" t="n">
        <v>61.2</v>
      </c>
      <c r="L2292" t="n">
        <v>9.25</v>
      </c>
      <c r="M2292" t="n">
        <v>14</v>
      </c>
      <c r="N2292" t="n">
        <v>86.72</v>
      </c>
      <c r="O2292" t="n">
        <v>37501.91</v>
      </c>
      <c r="P2292" t="n">
        <v>191.25</v>
      </c>
      <c r="Q2292" t="n">
        <v>197.82</v>
      </c>
      <c r="R2292" t="n">
        <v>36.38</v>
      </c>
      <c r="S2292" t="n">
        <v>25.4</v>
      </c>
      <c r="T2292" t="n">
        <v>4606.49</v>
      </c>
      <c r="U2292" t="n">
        <v>0.7</v>
      </c>
      <c r="V2292" t="n">
        <v>0.87</v>
      </c>
      <c r="W2292" t="n">
        <v>2.96</v>
      </c>
      <c r="X2292" t="n">
        <v>0.29</v>
      </c>
      <c r="Y2292" t="n">
        <v>1</v>
      </c>
      <c r="Z2292" t="n">
        <v>10</v>
      </c>
    </row>
    <row r="2293">
      <c r="A2293" t="n">
        <v>34</v>
      </c>
      <c r="B2293" t="n">
        <v>145</v>
      </c>
      <c r="C2293" t="inlineStr">
        <is>
          <t xml:space="preserve">CONCLUIDO	</t>
        </is>
      </c>
      <c r="D2293" t="n">
        <v>6.8911</v>
      </c>
      <c r="E2293" t="n">
        <v>14.51</v>
      </c>
      <c r="F2293" t="n">
        <v>10.7</v>
      </c>
      <c r="G2293" t="n">
        <v>40.12</v>
      </c>
      <c r="H2293" t="n">
        <v>0.5600000000000001</v>
      </c>
      <c r="I2293" t="n">
        <v>16</v>
      </c>
      <c r="J2293" t="n">
        <v>302.7</v>
      </c>
      <c r="K2293" t="n">
        <v>61.2</v>
      </c>
      <c r="L2293" t="n">
        <v>9.5</v>
      </c>
      <c r="M2293" t="n">
        <v>14</v>
      </c>
      <c r="N2293" t="n">
        <v>87</v>
      </c>
      <c r="O2293" t="n">
        <v>37567.32</v>
      </c>
      <c r="P2293" t="n">
        <v>191.67</v>
      </c>
      <c r="Q2293" t="n">
        <v>197.78</v>
      </c>
      <c r="R2293" t="n">
        <v>36.86</v>
      </c>
      <c r="S2293" t="n">
        <v>25.4</v>
      </c>
      <c r="T2293" t="n">
        <v>4844.56</v>
      </c>
      <c r="U2293" t="n">
        <v>0.6899999999999999</v>
      </c>
      <c r="V2293" t="n">
        <v>0.87</v>
      </c>
      <c r="W2293" t="n">
        <v>2.97</v>
      </c>
      <c r="X2293" t="n">
        <v>0.31</v>
      </c>
      <c r="Y2293" t="n">
        <v>1</v>
      </c>
      <c r="Z2293" t="n">
        <v>10</v>
      </c>
    </row>
    <row r="2294">
      <c r="A2294" t="n">
        <v>35</v>
      </c>
      <c r="B2294" t="n">
        <v>145</v>
      </c>
      <c r="C2294" t="inlineStr">
        <is>
          <t xml:space="preserve">CONCLUIDO	</t>
        </is>
      </c>
      <c r="D2294" t="n">
        <v>6.8976</v>
      </c>
      <c r="E2294" t="n">
        <v>14.5</v>
      </c>
      <c r="F2294" t="n">
        <v>10.69</v>
      </c>
      <c r="G2294" t="n">
        <v>40.07</v>
      </c>
      <c r="H2294" t="n">
        <v>0.57</v>
      </c>
      <c r="I2294" t="n">
        <v>16</v>
      </c>
      <c r="J2294" t="n">
        <v>303.23</v>
      </c>
      <c r="K2294" t="n">
        <v>61.2</v>
      </c>
      <c r="L2294" t="n">
        <v>9.75</v>
      </c>
      <c r="M2294" t="n">
        <v>14</v>
      </c>
      <c r="N2294" t="n">
        <v>87.28</v>
      </c>
      <c r="O2294" t="n">
        <v>37632.84</v>
      </c>
      <c r="P2294" t="n">
        <v>191.39</v>
      </c>
      <c r="Q2294" t="n">
        <v>197.87</v>
      </c>
      <c r="R2294" t="n">
        <v>36.57</v>
      </c>
      <c r="S2294" t="n">
        <v>25.4</v>
      </c>
      <c r="T2294" t="n">
        <v>4700.21</v>
      </c>
      <c r="U2294" t="n">
        <v>0.6899999999999999</v>
      </c>
      <c r="V2294" t="n">
        <v>0.87</v>
      </c>
      <c r="W2294" t="n">
        <v>2.96</v>
      </c>
      <c r="X2294" t="n">
        <v>0.29</v>
      </c>
      <c r="Y2294" t="n">
        <v>1</v>
      </c>
      <c r="Z2294" t="n">
        <v>10</v>
      </c>
    </row>
    <row r="2295">
      <c r="A2295" t="n">
        <v>36</v>
      </c>
      <c r="B2295" t="n">
        <v>145</v>
      </c>
      <c r="C2295" t="inlineStr">
        <is>
          <t xml:space="preserve">CONCLUIDO	</t>
        </is>
      </c>
      <c r="D2295" t="n">
        <v>6.9301</v>
      </c>
      <c r="E2295" t="n">
        <v>14.43</v>
      </c>
      <c r="F2295" t="n">
        <v>10.67</v>
      </c>
      <c r="G2295" t="n">
        <v>42.69</v>
      </c>
      <c r="H2295" t="n">
        <v>0.59</v>
      </c>
      <c r="I2295" t="n">
        <v>15</v>
      </c>
      <c r="J2295" t="n">
        <v>303.76</v>
      </c>
      <c r="K2295" t="n">
        <v>61.2</v>
      </c>
      <c r="L2295" t="n">
        <v>10</v>
      </c>
      <c r="M2295" t="n">
        <v>13</v>
      </c>
      <c r="N2295" t="n">
        <v>87.56999999999999</v>
      </c>
      <c r="O2295" t="n">
        <v>37698.48</v>
      </c>
      <c r="P2295" t="n">
        <v>191.2</v>
      </c>
      <c r="Q2295" t="n">
        <v>197.8</v>
      </c>
      <c r="R2295" t="n">
        <v>36.19</v>
      </c>
      <c r="S2295" t="n">
        <v>25.4</v>
      </c>
      <c r="T2295" t="n">
        <v>4517.05</v>
      </c>
      <c r="U2295" t="n">
        <v>0.7</v>
      </c>
      <c r="V2295" t="n">
        <v>0.87</v>
      </c>
      <c r="W2295" t="n">
        <v>2.96</v>
      </c>
      <c r="X2295" t="n">
        <v>0.28</v>
      </c>
      <c r="Y2295" t="n">
        <v>1</v>
      </c>
      <c r="Z2295" t="n">
        <v>10</v>
      </c>
    </row>
    <row r="2296">
      <c r="A2296" t="n">
        <v>37</v>
      </c>
      <c r="B2296" t="n">
        <v>145</v>
      </c>
      <c r="C2296" t="inlineStr">
        <is>
          <t xml:space="preserve">CONCLUIDO	</t>
        </is>
      </c>
      <c r="D2296" t="n">
        <v>6.9357</v>
      </c>
      <c r="E2296" t="n">
        <v>14.42</v>
      </c>
      <c r="F2296" t="n">
        <v>10.66</v>
      </c>
      <c r="G2296" t="n">
        <v>42.64</v>
      </c>
      <c r="H2296" t="n">
        <v>0.6</v>
      </c>
      <c r="I2296" t="n">
        <v>15</v>
      </c>
      <c r="J2296" t="n">
        <v>304.3</v>
      </c>
      <c r="K2296" t="n">
        <v>61.2</v>
      </c>
      <c r="L2296" t="n">
        <v>10.25</v>
      </c>
      <c r="M2296" t="n">
        <v>13</v>
      </c>
      <c r="N2296" t="n">
        <v>87.84999999999999</v>
      </c>
      <c r="O2296" t="n">
        <v>37764.25</v>
      </c>
      <c r="P2296" t="n">
        <v>190.93</v>
      </c>
      <c r="Q2296" t="n">
        <v>197.8</v>
      </c>
      <c r="R2296" t="n">
        <v>35.79</v>
      </c>
      <c r="S2296" t="n">
        <v>25.4</v>
      </c>
      <c r="T2296" t="n">
        <v>4316.07</v>
      </c>
      <c r="U2296" t="n">
        <v>0.71</v>
      </c>
      <c r="V2296" t="n">
        <v>0.87</v>
      </c>
      <c r="W2296" t="n">
        <v>2.96</v>
      </c>
      <c r="X2296" t="n">
        <v>0.27</v>
      </c>
      <c r="Y2296" t="n">
        <v>1</v>
      </c>
      <c r="Z2296" t="n">
        <v>10</v>
      </c>
    </row>
    <row r="2297">
      <c r="A2297" t="n">
        <v>38</v>
      </c>
      <c r="B2297" t="n">
        <v>145</v>
      </c>
      <c r="C2297" t="inlineStr">
        <is>
          <t xml:space="preserve">CONCLUIDO	</t>
        </is>
      </c>
      <c r="D2297" t="n">
        <v>6.9717</v>
      </c>
      <c r="E2297" t="n">
        <v>14.34</v>
      </c>
      <c r="F2297" t="n">
        <v>10.64</v>
      </c>
      <c r="G2297" t="n">
        <v>45.6</v>
      </c>
      <c r="H2297" t="n">
        <v>0.61</v>
      </c>
      <c r="I2297" t="n">
        <v>14</v>
      </c>
      <c r="J2297" t="n">
        <v>304.83</v>
      </c>
      <c r="K2297" t="n">
        <v>61.2</v>
      </c>
      <c r="L2297" t="n">
        <v>10.5</v>
      </c>
      <c r="M2297" t="n">
        <v>12</v>
      </c>
      <c r="N2297" t="n">
        <v>88.13</v>
      </c>
      <c r="O2297" t="n">
        <v>37830.13</v>
      </c>
      <c r="P2297" t="n">
        <v>190.56</v>
      </c>
      <c r="Q2297" t="n">
        <v>197.83</v>
      </c>
      <c r="R2297" t="n">
        <v>35.11</v>
      </c>
      <c r="S2297" t="n">
        <v>25.4</v>
      </c>
      <c r="T2297" t="n">
        <v>3979.79</v>
      </c>
      <c r="U2297" t="n">
        <v>0.72</v>
      </c>
      <c r="V2297" t="n">
        <v>0.87</v>
      </c>
      <c r="W2297" t="n">
        <v>2.96</v>
      </c>
      <c r="X2297" t="n">
        <v>0.25</v>
      </c>
      <c r="Y2297" t="n">
        <v>1</v>
      </c>
      <c r="Z2297" t="n">
        <v>10</v>
      </c>
    </row>
    <row r="2298">
      <c r="A2298" t="n">
        <v>39</v>
      </c>
      <c r="B2298" t="n">
        <v>145</v>
      </c>
      <c r="C2298" t="inlineStr">
        <is>
          <t xml:space="preserve">CONCLUIDO	</t>
        </is>
      </c>
      <c r="D2298" t="n">
        <v>6.9682</v>
      </c>
      <c r="E2298" t="n">
        <v>14.35</v>
      </c>
      <c r="F2298" t="n">
        <v>10.65</v>
      </c>
      <c r="G2298" t="n">
        <v>45.63</v>
      </c>
      <c r="H2298" t="n">
        <v>0.63</v>
      </c>
      <c r="I2298" t="n">
        <v>14</v>
      </c>
      <c r="J2298" t="n">
        <v>305.37</v>
      </c>
      <c r="K2298" t="n">
        <v>61.2</v>
      </c>
      <c r="L2298" t="n">
        <v>10.75</v>
      </c>
      <c r="M2298" t="n">
        <v>12</v>
      </c>
      <c r="N2298" t="n">
        <v>88.42</v>
      </c>
      <c r="O2298" t="n">
        <v>37896.14</v>
      </c>
      <c r="P2298" t="n">
        <v>190.77</v>
      </c>
      <c r="Q2298" t="n">
        <v>197.79</v>
      </c>
      <c r="R2298" t="n">
        <v>35.21</v>
      </c>
      <c r="S2298" t="n">
        <v>25.4</v>
      </c>
      <c r="T2298" t="n">
        <v>4029.61</v>
      </c>
      <c r="U2298" t="n">
        <v>0.72</v>
      </c>
      <c r="V2298" t="n">
        <v>0.87</v>
      </c>
      <c r="W2298" t="n">
        <v>2.97</v>
      </c>
      <c r="X2298" t="n">
        <v>0.26</v>
      </c>
      <c r="Y2298" t="n">
        <v>1</v>
      </c>
      <c r="Z2298" t="n">
        <v>10</v>
      </c>
    </row>
    <row r="2299">
      <c r="A2299" t="n">
        <v>40</v>
      </c>
      <c r="B2299" t="n">
        <v>145</v>
      </c>
      <c r="C2299" t="inlineStr">
        <is>
          <t xml:space="preserve">CONCLUIDO	</t>
        </is>
      </c>
      <c r="D2299" t="n">
        <v>6.965</v>
      </c>
      <c r="E2299" t="n">
        <v>14.36</v>
      </c>
      <c r="F2299" t="n">
        <v>10.65</v>
      </c>
      <c r="G2299" t="n">
        <v>45.66</v>
      </c>
      <c r="H2299" t="n">
        <v>0.64</v>
      </c>
      <c r="I2299" t="n">
        <v>14</v>
      </c>
      <c r="J2299" t="n">
        <v>305.9</v>
      </c>
      <c r="K2299" t="n">
        <v>61.2</v>
      </c>
      <c r="L2299" t="n">
        <v>11</v>
      </c>
      <c r="M2299" t="n">
        <v>12</v>
      </c>
      <c r="N2299" t="n">
        <v>88.7</v>
      </c>
      <c r="O2299" t="n">
        <v>37962.28</v>
      </c>
      <c r="P2299" t="n">
        <v>190.91</v>
      </c>
      <c r="Q2299" t="n">
        <v>197.78</v>
      </c>
      <c r="R2299" t="n">
        <v>35.62</v>
      </c>
      <c r="S2299" t="n">
        <v>25.4</v>
      </c>
      <c r="T2299" t="n">
        <v>4238.19</v>
      </c>
      <c r="U2299" t="n">
        <v>0.71</v>
      </c>
      <c r="V2299" t="n">
        <v>0.87</v>
      </c>
      <c r="W2299" t="n">
        <v>2.96</v>
      </c>
      <c r="X2299" t="n">
        <v>0.26</v>
      </c>
      <c r="Y2299" t="n">
        <v>1</v>
      </c>
      <c r="Z2299" t="n">
        <v>10</v>
      </c>
    </row>
    <row r="2300">
      <c r="A2300" t="n">
        <v>41</v>
      </c>
      <c r="B2300" t="n">
        <v>145</v>
      </c>
      <c r="C2300" t="inlineStr">
        <is>
          <t xml:space="preserve">CONCLUIDO	</t>
        </is>
      </c>
      <c r="D2300" t="n">
        <v>6.9631</v>
      </c>
      <c r="E2300" t="n">
        <v>14.36</v>
      </c>
      <c r="F2300" t="n">
        <v>10.66</v>
      </c>
      <c r="G2300" t="n">
        <v>45.68</v>
      </c>
      <c r="H2300" t="n">
        <v>0.65</v>
      </c>
      <c r="I2300" t="n">
        <v>14</v>
      </c>
      <c r="J2300" t="n">
        <v>306.44</v>
      </c>
      <c r="K2300" t="n">
        <v>61.2</v>
      </c>
      <c r="L2300" t="n">
        <v>11.25</v>
      </c>
      <c r="M2300" t="n">
        <v>12</v>
      </c>
      <c r="N2300" t="n">
        <v>88.98999999999999</v>
      </c>
      <c r="O2300" t="n">
        <v>38028.53</v>
      </c>
      <c r="P2300" t="n">
        <v>190.82</v>
      </c>
      <c r="Q2300" t="n">
        <v>197.82</v>
      </c>
      <c r="R2300" t="n">
        <v>35.78</v>
      </c>
      <c r="S2300" t="n">
        <v>25.4</v>
      </c>
      <c r="T2300" t="n">
        <v>4316.25</v>
      </c>
      <c r="U2300" t="n">
        <v>0.71</v>
      </c>
      <c r="V2300" t="n">
        <v>0.87</v>
      </c>
      <c r="W2300" t="n">
        <v>2.96</v>
      </c>
      <c r="X2300" t="n">
        <v>0.27</v>
      </c>
      <c r="Y2300" t="n">
        <v>1</v>
      </c>
      <c r="Z2300" t="n">
        <v>10</v>
      </c>
    </row>
    <row r="2301">
      <c r="A2301" t="n">
        <v>42</v>
      </c>
      <c r="B2301" t="n">
        <v>145</v>
      </c>
      <c r="C2301" t="inlineStr">
        <is>
          <t xml:space="preserve">CONCLUIDO	</t>
        </is>
      </c>
      <c r="D2301" t="n">
        <v>7.0009</v>
      </c>
      <c r="E2301" t="n">
        <v>14.28</v>
      </c>
      <c r="F2301" t="n">
        <v>10.63</v>
      </c>
      <c r="G2301" t="n">
        <v>49.08</v>
      </c>
      <c r="H2301" t="n">
        <v>0.67</v>
      </c>
      <c r="I2301" t="n">
        <v>13</v>
      </c>
      <c r="J2301" t="n">
        <v>306.98</v>
      </c>
      <c r="K2301" t="n">
        <v>61.2</v>
      </c>
      <c r="L2301" t="n">
        <v>11.5</v>
      </c>
      <c r="M2301" t="n">
        <v>11</v>
      </c>
      <c r="N2301" t="n">
        <v>89.28</v>
      </c>
      <c r="O2301" t="n">
        <v>38094.91</v>
      </c>
      <c r="P2301" t="n">
        <v>190.61</v>
      </c>
      <c r="Q2301" t="n">
        <v>197.76</v>
      </c>
      <c r="R2301" t="n">
        <v>34.93</v>
      </c>
      <c r="S2301" t="n">
        <v>25.4</v>
      </c>
      <c r="T2301" t="n">
        <v>3893.58</v>
      </c>
      <c r="U2301" t="n">
        <v>0.73</v>
      </c>
      <c r="V2301" t="n">
        <v>0.88</v>
      </c>
      <c r="W2301" t="n">
        <v>2.96</v>
      </c>
      <c r="X2301" t="n">
        <v>0.24</v>
      </c>
      <c r="Y2301" t="n">
        <v>1</v>
      </c>
      <c r="Z2301" t="n">
        <v>10</v>
      </c>
    </row>
    <row r="2302">
      <c r="A2302" t="n">
        <v>43</v>
      </c>
      <c r="B2302" t="n">
        <v>145</v>
      </c>
      <c r="C2302" t="inlineStr">
        <is>
          <t xml:space="preserve">CONCLUIDO	</t>
        </is>
      </c>
      <c r="D2302" t="n">
        <v>6.9971</v>
      </c>
      <c r="E2302" t="n">
        <v>14.29</v>
      </c>
      <c r="F2302" t="n">
        <v>10.64</v>
      </c>
      <c r="G2302" t="n">
        <v>49.12</v>
      </c>
      <c r="H2302" t="n">
        <v>0.68</v>
      </c>
      <c r="I2302" t="n">
        <v>13</v>
      </c>
      <c r="J2302" t="n">
        <v>307.52</v>
      </c>
      <c r="K2302" t="n">
        <v>61.2</v>
      </c>
      <c r="L2302" t="n">
        <v>11.75</v>
      </c>
      <c r="M2302" t="n">
        <v>11</v>
      </c>
      <c r="N2302" t="n">
        <v>89.56999999999999</v>
      </c>
      <c r="O2302" t="n">
        <v>38161.42</v>
      </c>
      <c r="P2302" t="n">
        <v>190.88</v>
      </c>
      <c r="Q2302" t="n">
        <v>197.78</v>
      </c>
      <c r="R2302" t="n">
        <v>35.39</v>
      </c>
      <c r="S2302" t="n">
        <v>25.4</v>
      </c>
      <c r="T2302" t="n">
        <v>4128.1</v>
      </c>
      <c r="U2302" t="n">
        <v>0.72</v>
      </c>
      <c r="V2302" t="n">
        <v>0.87</v>
      </c>
      <c r="W2302" t="n">
        <v>2.96</v>
      </c>
      <c r="X2302" t="n">
        <v>0.25</v>
      </c>
      <c r="Y2302" t="n">
        <v>1</v>
      </c>
      <c r="Z2302" t="n">
        <v>10</v>
      </c>
    </row>
    <row r="2303">
      <c r="A2303" t="n">
        <v>44</v>
      </c>
      <c r="B2303" t="n">
        <v>145</v>
      </c>
      <c r="C2303" t="inlineStr">
        <is>
          <t xml:space="preserve">CONCLUIDO	</t>
        </is>
      </c>
      <c r="D2303" t="n">
        <v>7.0062</v>
      </c>
      <c r="E2303" t="n">
        <v>14.27</v>
      </c>
      <c r="F2303" t="n">
        <v>10.62</v>
      </c>
      <c r="G2303" t="n">
        <v>49.03</v>
      </c>
      <c r="H2303" t="n">
        <v>0.6899999999999999</v>
      </c>
      <c r="I2303" t="n">
        <v>13</v>
      </c>
      <c r="J2303" t="n">
        <v>308.06</v>
      </c>
      <c r="K2303" t="n">
        <v>61.2</v>
      </c>
      <c r="L2303" t="n">
        <v>12</v>
      </c>
      <c r="M2303" t="n">
        <v>11</v>
      </c>
      <c r="N2303" t="n">
        <v>89.86</v>
      </c>
      <c r="O2303" t="n">
        <v>38228.06</v>
      </c>
      <c r="P2303" t="n">
        <v>190.47</v>
      </c>
      <c r="Q2303" t="n">
        <v>197.84</v>
      </c>
      <c r="R2303" t="n">
        <v>34.55</v>
      </c>
      <c r="S2303" t="n">
        <v>25.4</v>
      </c>
      <c r="T2303" t="n">
        <v>3708.02</v>
      </c>
      <c r="U2303" t="n">
        <v>0.74</v>
      </c>
      <c r="V2303" t="n">
        <v>0.88</v>
      </c>
      <c r="W2303" t="n">
        <v>2.96</v>
      </c>
      <c r="X2303" t="n">
        <v>0.23</v>
      </c>
      <c r="Y2303" t="n">
        <v>1</v>
      </c>
      <c r="Z2303" t="n">
        <v>10</v>
      </c>
    </row>
    <row r="2304">
      <c r="A2304" t="n">
        <v>45</v>
      </c>
      <c r="B2304" t="n">
        <v>145</v>
      </c>
      <c r="C2304" t="inlineStr">
        <is>
          <t xml:space="preserve">CONCLUIDO	</t>
        </is>
      </c>
      <c r="D2304" t="n">
        <v>7.0002</v>
      </c>
      <c r="E2304" t="n">
        <v>14.29</v>
      </c>
      <c r="F2304" t="n">
        <v>10.64</v>
      </c>
      <c r="G2304" t="n">
        <v>49.09</v>
      </c>
      <c r="H2304" t="n">
        <v>0.71</v>
      </c>
      <c r="I2304" t="n">
        <v>13</v>
      </c>
      <c r="J2304" t="n">
        <v>308.6</v>
      </c>
      <c r="K2304" t="n">
        <v>61.2</v>
      </c>
      <c r="L2304" t="n">
        <v>12.25</v>
      </c>
      <c r="M2304" t="n">
        <v>11</v>
      </c>
      <c r="N2304" t="n">
        <v>90.15000000000001</v>
      </c>
      <c r="O2304" t="n">
        <v>38294.82</v>
      </c>
      <c r="P2304" t="n">
        <v>190.58</v>
      </c>
      <c r="Q2304" t="n">
        <v>197.77</v>
      </c>
      <c r="R2304" t="n">
        <v>34.86</v>
      </c>
      <c r="S2304" t="n">
        <v>25.4</v>
      </c>
      <c r="T2304" t="n">
        <v>3858.73</v>
      </c>
      <c r="U2304" t="n">
        <v>0.73</v>
      </c>
      <c r="V2304" t="n">
        <v>0.87</v>
      </c>
      <c r="W2304" t="n">
        <v>2.96</v>
      </c>
      <c r="X2304" t="n">
        <v>0.24</v>
      </c>
      <c r="Y2304" t="n">
        <v>1</v>
      </c>
      <c r="Z2304" t="n">
        <v>10</v>
      </c>
    </row>
    <row r="2305">
      <c r="A2305" t="n">
        <v>46</v>
      </c>
      <c r="B2305" t="n">
        <v>145</v>
      </c>
      <c r="C2305" t="inlineStr">
        <is>
          <t xml:space="preserve">CONCLUIDO	</t>
        </is>
      </c>
      <c r="D2305" t="n">
        <v>7.0384</v>
      </c>
      <c r="E2305" t="n">
        <v>14.21</v>
      </c>
      <c r="F2305" t="n">
        <v>10.61</v>
      </c>
      <c r="G2305" t="n">
        <v>53.06</v>
      </c>
      <c r="H2305" t="n">
        <v>0.72</v>
      </c>
      <c r="I2305" t="n">
        <v>12</v>
      </c>
      <c r="J2305" t="n">
        <v>309.14</v>
      </c>
      <c r="K2305" t="n">
        <v>61.2</v>
      </c>
      <c r="L2305" t="n">
        <v>12.5</v>
      </c>
      <c r="M2305" t="n">
        <v>10</v>
      </c>
      <c r="N2305" t="n">
        <v>90.44</v>
      </c>
      <c r="O2305" t="n">
        <v>38361.7</v>
      </c>
      <c r="P2305" t="n">
        <v>190.13</v>
      </c>
      <c r="Q2305" t="n">
        <v>197.79</v>
      </c>
      <c r="R2305" t="n">
        <v>34.28</v>
      </c>
      <c r="S2305" t="n">
        <v>25.4</v>
      </c>
      <c r="T2305" t="n">
        <v>3576.17</v>
      </c>
      <c r="U2305" t="n">
        <v>0.74</v>
      </c>
      <c r="V2305" t="n">
        <v>0.88</v>
      </c>
      <c r="W2305" t="n">
        <v>2.96</v>
      </c>
      <c r="X2305" t="n">
        <v>0.22</v>
      </c>
      <c r="Y2305" t="n">
        <v>1</v>
      </c>
      <c r="Z2305" t="n">
        <v>10</v>
      </c>
    </row>
    <row r="2306">
      <c r="A2306" t="n">
        <v>47</v>
      </c>
      <c r="B2306" t="n">
        <v>145</v>
      </c>
      <c r="C2306" t="inlineStr">
        <is>
          <t xml:space="preserve">CONCLUIDO	</t>
        </is>
      </c>
      <c r="D2306" t="n">
        <v>7.0359</v>
      </c>
      <c r="E2306" t="n">
        <v>14.21</v>
      </c>
      <c r="F2306" t="n">
        <v>10.62</v>
      </c>
      <c r="G2306" t="n">
        <v>53.08</v>
      </c>
      <c r="H2306" t="n">
        <v>0.73</v>
      </c>
      <c r="I2306" t="n">
        <v>12</v>
      </c>
      <c r="J2306" t="n">
        <v>309.68</v>
      </c>
      <c r="K2306" t="n">
        <v>61.2</v>
      </c>
      <c r="L2306" t="n">
        <v>12.75</v>
      </c>
      <c r="M2306" t="n">
        <v>10</v>
      </c>
      <c r="N2306" t="n">
        <v>90.73999999999999</v>
      </c>
      <c r="O2306" t="n">
        <v>38428.72</v>
      </c>
      <c r="P2306" t="n">
        <v>190.27</v>
      </c>
      <c r="Q2306" t="n">
        <v>197.76</v>
      </c>
      <c r="R2306" t="n">
        <v>34.35</v>
      </c>
      <c r="S2306" t="n">
        <v>25.4</v>
      </c>
      <c r="T2306" t="n">
        <v>3609</v>
      </c>
      <c r="U2306" t="n">
        <v>0.74</v>
      </c>
      <c r="V2306" t="n">
        <v>0.88</v>
      </c>
      <c r="W2306" t="n">
        <v>2.96</v>
      </c>
      <c r="X2306" t="n">
        <v>0.23</v>
      </c>
      <c r="Y2306" t="n">
        <v>1</v>
      </c>
      <c r="Z2306" t="n">
        <v>10</v>
      </c>
    </row>
    <row r="2307">
      <c r="A2307" t="n">
        <v>48</v>
      </c>
      <c r="B2307" t="n">
        <v>145</v>
      </c>
      <c r="C2307" t="inlineStr">
        <is>
          <t xml:space="preserve">CONCLUIDO	</t>
        </is>
      </c>
      <c r="D2307" t="n">
        <v>7.0361</v>
      </c>
      <c r="E2307" t="n">
        <v>14.21</v>
      </c>
      <c r="F2307" t="n">
        <v>10.62</v>
      </c>
      <c r="G2307" t="n">
        <v>53.08</v>
      </c>
      <c r="H2307" t="n">
        <v>0.75</v>
      </c>
      <c r="I2307" t="n">
        <v>12</v>
      </c>
      <c r="J2307" t="n">
        <v>310.23</v>
      </c>
      <c r="K2307" t="n">
        <v>61.2</v>
      </c>
      <c r="L2307" t="n">
        <v>13</v>
      </c>
      <c r="M2307" t="n">
        <v>10</v>
      </c>
      <c r="N2307" t="n">
        <v>91.03</v>
      </c>
      <c r="O2307" t="n">
        <v>38495.87</v>
      </c>
      <c r="P2307" t="n">
        <v>190.33</v>
      </c>
      <c r="Q2307" t="n">
        <v>197.81</v>
      </c>
      <c r="R2307" t="n">
        <v>34.39</v>
      </c>
      <c r="S2307" t="n">
        <v>25.4</v>
      </c>
      <c r="T2307" t="n">
        <v>3631.62</v>
      </c>
      <c r="U2307" t="n">
        <v>0.74</v>
      </c>
      <c r="V2307" t="n">
        <v>0.88</v>
      </c>
      <c r="W2307" t="n">
        <v>2.96</v>
      </c>
      <c r="X2307" t="n">
        <v>0.23</v>
      </c>
      <c r="Y2307" t="n">
        <v>1</v>
      </c>
      <c r="Z2307" t="n">
        <v>10</v>
      </c>
    </row>
    <row r="2308">
      <c r="A2308" t="n">
        <v>49</v>
      </c>
      <c r="B2308" t="n">
        <v>145</v>
      </c>
      <c r="C2308" t="inlineStr">
        <is>
          <t xml:space="preserve">CONCLUIDO	</t>
        </is>
      </c>
      <c r="D2308" t="n">
        <v>7.0428</v>
      </c>
      <c r="E2308" t="n">
        <v>14.2</v>
      </c>
      <c r="F2308" t="n">
        <v>10.6</v>
      </c>
      <c r="G2308" t="n">
        <v>53.02</v>
      </c>
      <c r="H2308" t="n">
        <v>0.76</v>
      </c>
      <c r="I2308" t="n">
        <v>12</v>
      </c>
      <c r="J2308" t="n">
        <v>310.77</v>
      </c>
      <c r="K2308" t="n">
        <v>61.2</v>
      </c>
      <c r="L2308" t="n">
        <v>13.25</v>
      </c>
      <c r="M2308" t="n">
        <v>10</v>
      </c>
      <c r="N2308" t="n">
        <v>91.33</v>
      </c>
      <c r="O2308" t="n">
        <v>38563.14</v>
      </c>
      <c r="P2308" t="n">
        <v>189.95</v>
      </c>
      <c r="Q2308" t="n">
        <v>197.77</v>
      </c>
      <c r="R2308" t="n">
        <v>34.05</v>
      </c>
      <c r="S2308" t="n">
        <v>25.4</v>
      </c>
      <c r="T2308" t="n">
        <v>3460.19</v>
      </c>
      <c r="U2308" t="n">
        <v>0.75</v>
      </c>
      <c r="V2308" t="n">
        <v>0.88</v>
      </c>
      <c r="W2308" t="n">
        <v>2.96</v>
      </c>
      <c r="X2308" t="n">
        <v>0.21</v>
      </c>
      <c r="Y2308" t="n">
        <v>1</v>
      </c>
      <c r="Z2308" t="n">
        <v>10</v>
      </c>
    </row>
    <row r="2309">
      <c r="A2309" t="n">
        <v>50</v>
      </c>
      <c r="B2309" t="n">
        <v>145</v>
      </c>
      <c r="C2309" t="inlineStr">
        <is>
          <t xml:space="preserve">CONCLUIDO	</t>
        </is>
      </c>
      <c r="D2309" t="n">
        <v>7.0416</v>
      </c>
      <c r="E2309" t="n">
        <v>14.2</v>
      </c>
      <c r="F2309" t="n">
        <v>10.61</v>
      </c>
      <c r="G2309" t="n">
        <v>53.03</v>
      </c>
      <c r="H2309" t="n">
        <v>0.77</v>
      </c>
      <c r="I2309" t="n">
        <v>12</v>
      </c>
      <c r="J2309" t="n">
        <v>311.32</v>
      </c>
      <c r="K2309" t="n">
        <v>61.2</v>
      </c>
      <c r="L2309" t="n">
        <v>13.5</v>
      </c>
      <c r="M2309" t="n">
        <v>10</v>
      </c>
      <c r="N2309" t="n">
        <v>91.62</v>
      </c>
      <c r="O2309" t="n">
        <v>38630.55</v>
      </c>
      <c r="P2309" t="n">
        <v>189.85</v>
      </c>
      <c r="Q2309" t="n">
        <v>197.79</v>
      </c>
      <c r="R2309" t="n">
        <v>34.19</v>
      </c>
      <c r="S2309" t="n">
        <v>25.4</v>
      </c>
      <c r="T2309" t="n">
        <v>3529.58</v>
      </c>
      <c r="U2309" t="n">
        <v>0.74</v>
      </c>
      <c r="V2309" t="n">
        <v>0.88</v>
      </c>
      <c r="W2309" t="n">
        <v>2.95</v>
      </c>
      <c r="X2309" t="n">
        <v>0.21</v>
      </c>
      <c r="Y2309" t="n">
        <v>1</v>
      </c>
      <c r="Z2309" t="n">
        <v>10</v>
      </c>
    </row>
    <row r="2310">
      <c r="A2310" t="n">
        <v>51</v>
      </c>
      <c r="B2310" t="n">
        <v>145</v>
      </c>
      <c r="C2310" t="inlineStr">
        <is>
          <t xml:space="preserve">CONCLUIDO	</t>
        </is>
      </c>
      <c r="D2310" t="n">
        <v>7.0809</v>
      </c>
      <c r="E2310" t="n">
        <v>14.12</v>
      </c>
      <c r="F2310" t="n">
        <v>10.58</v>
      </c>
      <c r="G2310" t="n">
        <v>57.71</v>
      </c>
      <c r="H2310" t="n">
        <v>0.79</v>
      </c>
      <c r="I2310" t="n">
        <v>11</v>
      </c>
      <c r="J2310" t="n">
        <v>311.87</v>
      </c>
      <c r="K2310" t="n">
        <v>61.2</v>
      </c>
      <c r="L2310" t="n">
        <v>13.75</v>
      </c>
      <c r="M2310" t="n">
        <v>9</v>
      </c>
      <c r="N2310" t="n">
        <v>91.92</v>
      </c>
      <c r="O2310" t="n">
        <v>38698.21</v>
      </c>
      <c r="P2310" t="n">
        <v>189.51</v>
      </c>
      <c r="Q2310" t="n">
        <v>197.75</v>
      </c>
      <c r="R2310" t="n">
        <v>33.24</v>
      </c>
      <c r="S2310" t="n">
        <v>25.4</v>
      </c>
      <c r="T2310" t="n">
        <v>3059.91</v>
      </c>
      <c r="U2310" t="n">
        <v>0.76</v>
      </c>
      <c r="V2310" t="n">
        <v>0.88</v>
      </c>
      <c r="W2310" t="n">
        <v>2.96</v>
      </c>
      <c r="X2310" t="n">
        <v>0.19</v>
      </c>
      <c r="Y2310" t="n">
        <v>1</v>
      </c>
      <c r="Z2310" t="n">
        <v>10</v>
      </c>
    </row>
    <row r="2311">
      <c r="A2311" t="n">
        <v>52</v>
      </c>
      <c r="B2311" t="n">
        <v>145</v>
      </c>
      <c r="C2311" t="inlineStr">
        <is>
          <t xml:space="preserve">CONCLUIDO	</t>
        </is>
      </c>
      <c r="D2311" t="n">
        <v>7.0809</v>
      </c>
      <c r="E2311" t="n">
        <v>14.12</v>
      </c>
      <c r="F2311" t="n">
        <v>10.58</v>
      </c>
      <c r="G2311" t="n">
        <v>57.71</v>
      </c>
      <c r="H2311" t="n">
        <v>0.8</v>
      </c>
      <c r="I2311" t="n">
        <v>11</v>
      </c>
      <c r="J2311" t="n">
        <v>312.42</v>
      </c>
      <c r="K2311" t="n">
        <v>61.2</v>
      </c>
      <c r="L2311" t="n">
        <v>14</v>
      </c>
      <c r="M2311" t="n">
        <v>9</v>
      </c>
      <c r="N2311" t="n">
        <v>92.22</v>
      </c>
      <c r="O2311" t="n">
        <v>38765.89</v>
      </c>
      <c r="P2311" t="n">
        <v>189.57</v>
      </c>
      <c r="Q2311" t="n">
        <v>197.76</v>
      </c>
      <c r="R2311" t="n">
        <v>33.36</v>
      </c>
      <c r="S2311" t="n">
        <v>25.4</v>
      </c>
      <c r="T2311" t="n">
        <v>3119.88</v>
      </c>
      <c r="U2311" t="n">
        <v>0.76</v>
      </c>
      <c r="V2311" t="n">
        <v>0.88</v>
      </c>
      <c r="W2311" t="n">
        <v>2.95</v>
      </c>
      <c r="X2311" t="n">
        <v>0.19</v>
      </c>
      <c r="Y2311" t="n">
        <v>1</v>
      </c>
      <c r="Z2311" t="n">
        <v>10</v>
      </c>
    </row>
    <row r="2312">
      <c r="A2312" t="n">
        <v>53</v>
      </c>
      <c r="B2312" t="n">
        <v>145</v>
      </c>
      <c r="C2312" t="inlineStr">
        <is>
          <t xml:space="preserve">CONCLUIDO	</t>
        </is>
      </c>
      <c r="D2312" t="n">
        <v>7.082</v>
      </c>
      <c r="E2312" t="n">
        <v>14.12</v>
      </c>
      <c r="F2312" t="n">
        <v>10.58</v>
      </c>
      <c r="G2312" t="n">
        <v>57.7</v>
      </c>
      <c r="H2312" t="n">
        <v>0.8100000000000001</v>
      </c>
      <c r="I2312" t="n">
        <v>11</v>
      </c>
      <c r="J2312" t="n">
        <v>312.97</v>
      </c>
      <c r="K2312" t="n">
        <v>61.2</v>
      </c>
      <c r="L2312" t="n">
        <v>14.25</v>
      </c>
      <c r="M2312" t="n">
        <v>9</v>
      </c>
      <c r="N2312" t="n">
        <v>92.52</v>
      </c>
      <c r="O2312" t="n">
        <v>38833.69</v>
      </c>
      <c r="P2312" t="n">
        <v>189.59</v>
      </c>
      <c r="Q2312" t="n">
        <v>197.77</v>
      </c>
      <c r="R2312" t="n">
        <v>33.22</v>
      </c>
      <c r="S2312" t="n">
        <v>25.4</v>
      </c>
      <c r="T2312" t="n">
        <v>3052.58</v>
      </c>
      <c r="U2312" t="n">
        <v>0.76</v>
      </c>
      <c r="V2312" t="n">
        <v>0.88</v>
      </c>
      <c r="W2312" t="n">
        <v>2.96</v>
      </c>
      <c r="X2312" t="n">
        <v>0.19</v>
      </c>
      <c r="Y2312" t="n">
        <v>1</v>
      </c>
      <c r="Z2312" t="n">
        <v>10</v>
      </c>
    </row>
    <row r="2313">
      <c r="A2313" t="n">
        <v>54</v>
      </c>
      <c r="B2313" t="n">
        <v>145</v>
      </c>
      <c r="C2313" t="inlineStr">
        <is>
          <t xml:space="preserve">CONCLUIDO	</t>
        </is>
      </c>
      <c r="D2313" t="n">
        <v>7.0737</v>
      </c>
      <c r="E2313" t="n">
        <v>14.14</v>
      </c>
      <c r="F2313" t="n">
        <v>10.6</v>
      </c>
      <c r="G2313" t="n">
        <v>57.79</v>
      </c>
      <c r="H2313" t="n">
        <v>0.82</v>
      </c>
      <c r="I2313" t="n">
        <v>11</v>
      </c>
      <c r="J2313" t="n">
        <v>313.52</v>
      </c>
      <c r="K2313" t="n">
        <v>61.2</v>
      </c>
      <c r="L2313" t="n">
        <v>14.5</v>
      </c>
      <c r="M2313" t="n">
        <v>9</v>
      </c>
      <c r="N2313" t="n">
        <v>92.81999999999999</v>
      </c>
      <c r="O2313" t="n">
        <v>38901.63</v>
      </c>
      <c r="P2313" t="n">
        <v>190.05</v>
      </c>
      <c r="Q2313" t="n">
        <v>197.8</v>
      </c>
      <c r="R2313" t="n">
        <v>33.6</v>
      </c>
      <c r="S2313" t="n">
        <v>25.4</v>
      </c>
      <c r="T2313" t="n">
        <v>3243.31</v>
      </c>
      <c r="U2313" t="n">
        <v>0.76</v>
      </c>
      <c r="V2313" t="n">
        <v>0.88</v>
      </c>
      <c r="W2313" t="n">
        <v>2.96</v>
      </c>
      <c r="X2313" t="n">
        <v>0.2</v>
      </c>
      <c r="Y2313" t="n">
        <v>1</v>
      </c>
      <c r="Z2313" t="n">
        <v>10</v>
      </c>
    </row>
    <row r="2314">
      <c r="A2314" t="n">
        <v>55</v>
      </c>
      <c r="B2314" t="n">
        <v>145</v>
      </c>
      <c r="C2314" t="inlineStr">
        <is>
          <t xml:space="preserve">CONCLUIDO	</t>
        </is>
      </c>
      <c r="D2314" t="n">
        <v>7.0788</v>
      </c>
      <c r="E2314" t="n">
        <v>14.13</v>
      </c>
      <c r="F2314" t="n">
        <v>10.58</v>
      </c>
      <c r="G2314" t="n">
        <v>57.73</v>
      </c>
      <c r="H2314" t="n">
        <v>0.84</v>
      </c>
      <c r="I2314" t="n">
        <v>11</v>
      </c>
      <c r="J2314" t="n">
        <v>314.07</v>
      </c>
      <c r="K2314" t="n">
        <v>61.2</v>
      </c>
      <c r="L2314" t="n">
        <v>14.75</v>
      </c>
      <c r="M2314" t="n">
        <v>9</v>
      </c>
      <c r="N2314" t="n">
        <v>93.12</v>
      </c>
      <c r="O2314" t="n">
        <v>38969.71</v>
      </c>
      <c r="P2314" t="n">
        <v>189.84</v>
      </c>
      <c r="Q2314" t="n">
        <v>197.75</v>
      </c>
      <c r="R2314" t="n">
        <v>33.42</v>
      </c>
      <c r="S2314" t="n">
        <v>25.4</v>
      </c>
      <c r="T2314" t="n">
        <v>3152.37</v>
      </c>
      <c r="U2314" t="n">
        <v>0.76</v>
      </c>
      <c r="V2314" t="n">
        <v>0.88</v>
      </c>
      <c r="W2314" t="n">
        <v>2.96</v>
      </c>
      <c r="X2314" t="n">
        <v>0.19</v>
      </c>
      <c r="Y2314" t="n">
        <v>1</v>
      </c>
      <c r="Z2314" t="n">
        <v>10</v>
      </c>
    </row>
    <row r="2315">
      <c r="A2315" t="n">
        <v>56</v>
      </c>
      <c r="B2315" t="n">
        <v>145</v>
      </c>
      <c r="C2315" t="inlineStr">
        <is>
          <t xml:space="preserve">CONCLUIDO	</t>
        </is>
      </c>
      <c r="D2315" t="n">
        <v>7.0806</v>
      </c>
      <c r="E2315" t="n">
        <v>14.12</v>
      </c>
      <c r="F2315" t="n">
        <v>10.58</v>
      </c>
      <c r="G2315" t="n">
        <v>57.72</v>
      </c>
      <c r="H2315" t="n">
        <v>0.85</v>
      </c>
      <c r="I2315" t="n">
        <v>11</v>
      </c>
      <c r="J2315" t="n">
        <v>314.62</v>
      </c>
      <c r="K2315" t="n">
        <v>61.2</v>
      </c>
      <c r="L2315" t="n">
        <v>15</v>
      </c>
      <c r="M2315" t="n">
        <v>9</v>
      </c>
      <c r="N2315" t="n">
        <v>93.43000000000001</v>
      </c>
      <c r="O2315" t="n">
        <v>39037.92</v>
      </c>
      <c r="P2315" t="n">
        <v>189.64</v>
      </c>
      <c r="Q2315" t="n">
        <v>197.81</v>
      </c>
      <c r="R2315" t="n">
        <v>33.4</v>
      </c>
      <c r="S2315" t="n">
        <v>25.4</v>
      </c>
      <c r="T2315" t="n">
        <v>3139.94</v>
      </c>
      <c r="U2315" t="n">
        <v>0.76</v>
      </c>
      <c r="V2315" t="n">
        <v>0.88</v>
      </c>
      <c r="W2315" t="n">
        <v>2.95</v>
      </c>
      <c r="X2315" t="n">
        <v>0.19</v>
      </c>
      <c r="Y2315" t="n">
        <v>1</v>
      </c>
      <c r="Z2315" t="n">
        <v>10</v>
      </c>
    </row>
    <row r="2316">
      <c r="A2316" t="n">
        <v>57</v>
      </c>
      <c r="B2316" t="n">
        <v>145</v>
      </c>
      <c r="C2316" t="inlineStr">
        <is>
          <t xml:space="preserve">CONCLUIDO	</t>
        </is>
      </c>
      <c r="D2316" t="n">
        <v>7.116</v>
      </c>
      <c r="E2316" t="n">
        <v>14.05</v>
      </c>
      <c r="F2316" t="n">
        <v>10.56</v>
      </c>
      <c r="G2316" t="n">
        <v>63.39</v>
      </c>
      <c r="H2316" t="n">
        <v>0.86</v>
      </c>
      <c r="I2316" t="n">
        <v>10</v>
      </c>
      <c r="J2316" t="n">
        <v>315.18</v>
      </c>
      <c r="K2316" t="n">
        <v>61.2</v>
      </c>
      <c r="L2316" t="n">
        <v>15.25</v>
      </c>
      <c r="M2316" t="n">
        <v>8</v>
      </c>
      <c r="N2316" t="n">
        <v>93.73</v>
      </c>
      <c r="O2316" t="n">
        <v>39106.27</v>
      </c>
      <c r="P2316" t="n">
        <v>189.53</v>
      </c>
      <c r="Q2316" t="n">
        <v>197.77</v>
      </c>
      <c r="R2316" t="n">
        <v>32.78</v>
      </c>
      <c r="S2316" t="n">
        <v>25.4</v>
      </c>
      <c r="T2316" t="n">
        <v>2833.64</v>
      </c>
      <c r="U2316" t="n">
        <v>0.77</v>
      </c>
      <c r="V2316" t="n">
        <v>0.88</v>
      </c>
      <c r="W2316" t="n">
        <v>2.96</v>
      </c>
      <c r="X2316" t="n">
        <v>0.17</v>
      </c>
      <c r="Y2316" t="n">
        <v>1</v>
      </c>
      <c r="Z2316" t="n">
        <v>10</v>
      </c>
    </row>
    <row r="2317">
      <c r="A2317" t="n">
        <v>58</v>
      </c>
      <c r="B2317" t="n">
        <v>145</v>
      </c>
      <c r="C2317" t="inlineStr">
        <is>
          <t xml:space="preserve">CONCLUIDO	</t>
        </is>
      </c>
      <c r="D2317" t="n">
        <v>7.1148</v>
      </c>
      <c r="E2317" t="n">
        <v>14.06</v>
      </c>
      <c r="F2317" t="n">
        <v>10.57</v>
      </c>
      <c r="G2317" t="n">
        <v>63.4</v>
      </c>
      <c r="H2317" t="n">
        <v>0.87</v>
      </c>
      <c r="I2317" t="n">
        <v>10</v>
      </c>
      <c r="J2317" t="n">
        <v>315.73</v>
      </c>
      <c r="K2317" t="n">
        <v>61.2</v>
      </c>
      <c r="L2317" t="n">
        <v>15.5</v>
      </c>
      <c r="M2317" t="n">
        <v>8</v>
      </c>
      <c r="N2317" t="n">
        <v>94.03</v>
      </c>
      <c r="O2317" t="n">
        <v>39174.75</v>
      </c>
      <c r="P2317" t="n">
        <v>189.73</v>
      </c>
      <c r="Q2317" t="n">
        <v>197.76</v>
      </c>
      <c r="R2317" t="n">
        <v>32.82</v>
      </c>
      <c r="S2317" t="n">
        <v>25.4</v>
      </c>
      <c r="T2317" t="n">
        <v>2858.48</v>
      </c>
      <c r="U2317" t="n">
        <v>0.77</v>
      </c>
      <c r="V2317" t="n">
        <v>0.88</v>
      </c>
      <c r="W2317" t="n">
        <v>2.96</v>
      </c>
      <c r="X2317" t="n">
        <v>0.18</v>
      </c>
      <c r="Y2317" t="n">
        <v>1</v>
      </c>
      <c r="Z2317" t="n">
        <v>10</v>
      </c>
    </row>
    <row r="2318">
      <c r="A2318" t="n">
        <v>59</v>
      </c>
      <c r="B2318" t="n">
        <v>145</v>
      </c>
      <c r="C2318" t="inlineStr">
        <is>
          <t xml:space="preserve">CONCLUIDO	</t>
        </is>
      </c>
      <c r="D2318" t="n">
        <v>7.1187</v>
      </c>
      <c r="E2318" t="n">
        <v>14.05</v>
      </c>
      <c r="F2318" t="n">
        <v>10.56</v>
      </c>
      <c r="G2318" t="n">
        <v>63.36</v>
      </c>
      <c r="H2318" t="n">
        <v>0.89</v>
      </c>
      <c r="I2318" t="n">
        <v>10</v>
      </c>
      <c r="J2318" t="n">
        <v>316.29</v>
      </c>
      <c r="K2318" t="n">
        <v>61.2</v>
      </c>
      <c r="L2318" t="n">
        <v>15.75</v>
      </c>
      <c r="M2318" t="n">
        <v>8</v>
      </c>
      <c r="N2318" t="n">
        <v>94.34</v>
      </c>
      <c r="O2318" t="n">
        <v>39243.37</v>
      </c>
      <c r="P2318" t="n">
        <v>189.59</v>
      </c>
      <c r="Q2318" t="n">
        <v>197.77</v>
      </c>
      <c r="R2318" t="n">
        <v>32.5</v>
      </c>
      <c r="S2318" t="n">
        <v>25.4</v>
      </c>
      <c r="T2318" t="n">
        <v>2694.59</v>
      </c>
      <c r="U2318" t="n">
        <v>0.78</v>
      </c>
      <c r="V2318" t="n">
        <v>0.88</v>
      </c>
      <c r="W2318" t="n">
        <v>2.96</v>
      </c>
      <c r="X2318" t="n">
        <v>0.17</v>
      </c>
      <c r="Y2318" t="n">
        <v>1</v>
      </c>
      <c r="Z2318" t="n">
        <v>10</v>
      </c>
    </row>
    <row r="2319">
      <c r="A2319" t="n">
        <v>60</v>
      </c>
      <c r="B2319" t="n">
        <v>145</v>
      </c>
      <c r="C2319" t="inlineStr">
        <is>
          <t xml:space="preserve">CONCLUIDO	</t>
        </is>
      </c>
      <c r="D2319" t="n">
        <v>7.1179</v>
      </c>
      <c r="E2319" t="n">
        <v>14.05</v>
      </c>
      <c r="F2319" t="n">
        <v>10.56</v>
      </c>
      <c r="G2319" t="n">
        <v>63.37</v>
      </c>
      <c r="H2319" t="n">
        <v>0.9</v>
      </c>
      <c r="I2319" t="n">
        <v>10</v>
      </c>
      <c r="J2319" t="n">
        <v>316.85</v>
      </c>
      <c r="K2319" t="n">
        <v>61.2</v>
      </c>
      <c r="L2319" t="n">
        <v>16</v>
      </c>
      <c r="M2319" t="n">
        <v>8</v>
      </c>
      <c r="N2319" t="n">
        <v>94.65000000000001</v>
      </c>
      <c r="O2319" t="n">
        <v>39312.13</v>
      </c>
      <c r="P2319" t="n">
        <v>189.64</v>
      </c>
      <c r="Q2319" t="n">
        <v>197.75</v>
      </c>
      <c r="R2319" t="n">
        <v>32.67</v>
      </c>
      <c r="S2319" t="n">
        <v>25.4</v>
      </c>
      <c r="T2319" t="n">
        <v>2783.54</v>
      </c>
      <c r="U2319" t="n">
        <v>0.78</v>
      </c>
      <c r="V2319" t="n">
        <v>0.88</v>
      </c>
      <c r="W2319" t="n">
        <v>2.95</v>
      </c>
      <c r="X2319" t="n">
        <v>0.17</v>
      </c>
      <c r="Y2319" t="n">
        <v>1</v>
      </c>
      <c r="Z2319" t="n">
        <v>10</v>
      </c>
    </row>
    <row r="2320">
      <c r="A2320" t="n">
        <v>61</v>
      </c>
      <c r="B2320" t="n">
        <v>145</v>
      </c>
      <c r="C2320" t="inlineStr">
        <is>
          <t xml:space="preserve">CONCLUIDO	</t>
        </is>
      </c>
      <c r="D2320" t="n">
        <v>7.115</v>
      </c>
      <c r="E2320" t="n">
        <v>14.05</v>
      </c>
      <c r="F2320" t="n">
        <v>10.57</v>
      </c>
      <c r="G2320" t="n">
        <v>63.4</v>
      </c>
      <c r="H2320" t="n">
        <v>0.91</v>
      </c>
      <c r="I2320" t="n">
        <v>10</v>
      </c>
      <c r="J2320" t="n">
        <v>317.41</v>
      </c>
      <c r="K2320" t="n">
        <v>61.2</v>
      </c>
      <c r="L2320" t="n">
        <v>16.25</v>
      </c>
      <c r="M2320" t="n">
        <v>8</v>
      </c>
      <c r="N2320" t="n">
        <v>94.95999999999999</v>
      </c>
      <c r="O2320" t="n">
        <v>39381.03</v>
      </c>
      <c r="P2320" t="n">
        <v>189.7</v>
      </c>
      <c r="Q2320" t="n">
        <v>197.75</v>
      </c>
      <c r="R2320" t="n">
        <v>32.86</v>
      </c>
      <c r="S2320" t="n">
        <v>25.4</v>
      </c>
      <c r="T2320" t="n">
        <v>2875.78</v>
      </c>
      <c r="U2320" t="n">
        <v>0.77</v>
      </c>
      <c r="V2320" t="n">
        <v>0.88</v>
      </c>
      <c r="W2320" t="n">
        <v>2.95</v>
      </c>
      <c r="X2320" t="n">
        <v>0.18</v>
      </c>
      <c r="Y2320" t="n">
        <v>1</v>
      </c>
      <c r="Z2320" t="n">
        <v>10</v>
      </c>
    </row>
    <row r="2321">
      <c r="A2321" t="n">
        <v>62</v>
      </c>
      <c r="B2321" t="n">
        <v>145</v>
      </c>
      <c r="C2321" t="inlineStr">
        <is>
          <t xml:space="preserve">CONCLUIDO	</t>
        </is>
      </c>
      <c r="D2321" t="n">
        <v>7.1148</v>
      </c>
      <c r="E2321" t="n">
        <v>14.06</v>
      </c>
      <c r="F2321" t="n">
        <v>10.57</v>
      </c>
      <c r="G2321" t="n">
        <v>63.4</v>
      </c>
      <c r="H2321" t="n">
        <v>0.92</v>
      </c>
      <c r="I2321" t="n">
        <v>10</v>
      </c>
      <c r="J2321" t="n">
        <v>317.97</v>
      </c>
      <c r="K2321" t="n">
        <v>61.2</v>
      </c>
      <c r="L2321" t="n">
        <v>16.5</v>
      </c>
      <c r="M2321" t="n">
        <v>8</v>
      </c>
      <c r="N2321" t="n">
        <v>95.27</v>
      </c>
      <c r="O2321" t="n">
        <v>39450.07</v>
      </c>
      <c r="P2321" t="n">
        <v>189.68</v>
      </c>
      <c r="Q2321" t="n">
        <v>197.79</v>
      </c>
      <c r="R2321" t="n">
        <v>32.86</v>
      </c>
      <c r="S2321" t="n">
        <v>25.4</v>
      </c>
      <c r="T2321" t="n">
        <v>2877.23</v>
      </c>
      <c r="U2321" t="n">
        <v>0.77</v>
      </c>
      <c r="V2321" t="n">
        <v>0.88</v>
      </c>
      <c r="W2321" t="n">
        <v>2.95</v>
      </c>
      <c r="X2321" t="n">
        <v>0.18</v>
      </c>
      <c r="Y2321" t="n">
        <v>1</v>
      </c>
      <c r="Z2321" t="n">
        <v>10</v>
      </c>
    </row>
    <row r="2322">
      <c r="A2322" t="n">
        <v>63</v>
      </c>
      <c r="B2322" t="n">
        <v>145</v>
      </c>
      <c r="C2322" t="inlineStr">
        <is>
          <t xml:space="preserve">CONCLUIDO	</t>
        </is>
      </c>
      <c r="D2322" t="n">
        <v>7.116</v>
      </c>
      <c r="E2322" t="n">
        <v>14.05</v>
      </c>
      <c r="F2322" t="n">
        <v>10.56</v>
      </c>
      <c r="G2322" t="n">
        <v>63.39</v>
      </c>
      <c r="H2322" t="n">
        <v>0.9399999999999999</v>
      </c>
      <c r="I2322" t="n">
        <v>10</v>
      </c>
      <c r="J2322" t="n">
        <v>318.53</v>
      </c>
      <c r="K2322" t="n">
        <v>61.2</v>
      </c>
      <c r="L2322" t="n">
        <v>16.75</v>
      </c>
      <c r="M2322" t="n">
        <v>8</v>
      </c>
      <c r="N2322" t="n">
        <v>95.58</v>
      </c>
      <c r="O2322" t="n">
        <v>39519.26</v>
      </c>
      <c r="P2322" t="n">
        <v>189.44</v>
      </c>
      <c r="Q2322" t="n">
        <v>197.77</v>
      </c>
      <c r="R2322" t="n">
        <v>32.86</v>
      </c>
      <c r="S2322" t="n">
        <v>25.4</v>
      </c>
      <c r="T2322" t="n">
        <v>2873.9</v>
      </c>
      <c r="U2322" t="n">
        <v>0.77</v>
      </c>
      <c r="V2322" t="n">
        <v>0.88</v>
      </c>
      <c r="W2322" t="n">
        <v>2.95</v>
      </c>
      <c r="X2322" t="n">
        <v>0.17</v>
      </c>
      <c r="Y2322" t="n">
        <v>1</v>
      </c>
      <c r="Z2322" t="n">
        <v>10</v>
      </c>
    </row>
    <row r="2323">
      <c r="A2323" t="n">
        <v>64</v>
      </c>
      <c r="B2323" t="n">
        <v>145</v>
      </c>
      <c r="C2323" t="inlineStr">
        <is>
          <t xml:space="preserve">CONCLUIDO	</t>
        </is>
      </c>
      <c r="D2323" t="n">
        <v>7.1542</v>
      </c>
      <c r="E2323" t="n">
        <v>13.98</v>
      </c>
      <c r="F2323" t="n">
        <v>10.54</v>
      </c>
      <c r="G2323" t="n">
        <v>70.29000000000001</v>
      </c>
      <c r="H2323" t="n">
        <v>0.95</v>
      </c>
      <c r="I2323" t="n">
        <v>9</v>
      </c>
      <c r="J2323" t="n">
        <v>319.09</v>
      </c>
      <c r="K2323" t="n">
        <v>61.2</v>
      </c>
      <c r="L2323" t="n">
        <v>17</v>
      </c>
      <c r="M2323" t="n">
        <v>7</v>
      </c>
      <c r="N2323" t="n">
        <v>95.89</v>
      </c>
      <c r="O2323" t="n">
        <v>39588.58</v>
      </c>
      <c r="P2323" t="n">
        <v>188.91</v>
      </c>
      <c r="Q2323" t="n">
        <v>197.81</v>
      </c>
      <c r="R2323" t="n">
        <v>32.16</v>
      </c>
      <c r="S2323" t="n">
        <v>25.4</v>
      </c>
      <c r="T2323" t="n">
        <v>2531.07</v>
      </c>
      <c r="U2323" t="n">
        <v>0.79</v>
      </c>
      <c r="V2323" t="n">
        <v>0.88</v>
      </c>
      <c r="W2323" t="n">
        <v>2.95</v>
      </c>
      <c r="X2323" t="n">
        <v>0.15</v>
      </c>
      <c r="Y2323" t="n">
        <v>1</v>
      </c>
      <c r="Z2323" t="n">
        <v>10</v>
      </c>
    </row>
    <row r="2324">
      <c r="A2324" t="n">
        <v>65</v>
      </c>
      <c r="B2324" t="n">
        <v>145</v>
      </c>
      <c r="C2324" t="inlineStr">
        <is>
          <t xml:space="preserve">CONCLUIDO	</t>
        </is>
      </c>
      <c r="D2324" t="n">
        <v>7.1475</v>
      </c>
      <c r="E2324" t="n">
        <v>13.99</v>
      </c>
      <c r="F2324" t="n">
        <v>10.56</v>
      </c>
      <c r="G2324" t="n">
        <v>70.38</v>
      </c>
      <c r="H2324" t="n">
        <v>0.96</v>
      </c>
      <c r="I2324" t="n">
        <v>9</v>
      </c>
      <c r="J2324" t="n">
        <v>319.65</v>
      </c>
      <c r="K2324" t="n">
        <v>61.2</v>
      </c>
      <c r="L2324" t="n">
        <v>17.25</v>
      </c>
      <c r="M2324" t="n">
        <v>7</v>
      </c>
      <c r="N2324" t="n">
        <v>96.2</v>
      </c>
      <c r="O2324" t="n">
        <v>39658.05</v>
      </c>
      <c r="P2324" t="n">
        <v>189.36</v>
      </c>
      <c r="Q2324" t="n">
        <v>197.76</v>
      </c>
      <c r="R2324" t="n">
        <v>32.6</v>
      </c>
      <c r="S2324" t="n">
        <v>25.4</v>
      </c>
      <c r="T2324" t="n">
        <v>2751.04</v>
      </c>
      <c r="U2324" t="n">
        <v>0.78</v>
      </c>
      <c r="V2324" t="n">
        <v>0.88</v>
      </c>
      <c r="W2324" t="n">
        <v>2.95</v>
      </c>
      <c r="X2324" t="n">
        <v>0.17</v>
      </c>
      <c r="Y2324" t="n">
        <v>1</v>
      </c>
      <c r="Z2324" t="n">
        <v>10</v>
      </c>
    </row>
    <row r="2325">
      <c r="A2325" t="n">
        <v>66</v>
      </c>
      <c r="B2325" t="n">
        <v>145</v>
      </c>
      <c r="C2325" t="inlineStr">
        <is>
          <t xml:space="preserve">CONCLUIDO	</t>
        </is>
      </c>
      <c r="D2325" t="n">
        <v>7.1471</v>
      </c>
      <c r="E2325" t="n">
        <v>13.99</v>
      </c>
      <c r="F2325" t="n">
        <v>10.56</v>
      </c>
      <c r="G2325" t="n">
        <v>70.38</v>
      </c>
      <c r="H2325" t="n">
        <v>0.97</v>
      </c>
      <c r="I2325" t="n">
        <v>9</v>
      </c>
      <c r="J2325" t="n">
        <v>320.22</v>
      </c>
      <c r="K2325" t="n">
        <v>61.2</v>
      </c>
      <c r="L2325" t="n">
        <v>17.5</v>
      </c>
      <c r="M2325" t="n">
        <v>7</v>
      </c>
      <c r="N2325" t="n">
        <v>96.52</v>
      </c>
      <c r="O2325" t="n">
        <v>39727.66</v>
      </c>
      <c r="P2325" t="n">
        <v>189.55</v>
      </c>
      <c r="Q2325" t="n">
        <v>197.77</v>
      </c>
      <c r="R2325" t="n">
        <v>32.59</v>
      </c>
      <c r="S2325" t="n">
        <v>25.4</v>
      </c>
      <c r="T2325" t="n">
        <v>2747.23</v>
      </c>
      <c r="U2325" t="n">
        <v>0.78</v>
      </c>
      <c r="V2325" t="n">
        <v>0.88</v>
      </c>
      <c r="W2325" t="n">
        <v>2.95</v>
      </c>
      <c r="X2325" t="n">
        <v>0.17</v>
      </c>
      <c r="Y2325" t="n">
        <v>1</v>
      </c>
      <c r="Z2325" t="n">
        <v>10</v>
      </c>
    </row>
    <row r="2326">
      <c r="A2326" t="n">
        <v>67</v>
      </c>
      <c r="B2326" t="n">
        <v>145</v>
      </c>
      <c r="C2326" t="inlineStr">
        <is>
          <t xml:space="preserve">CONCLUIDO	</t>
        </is>
      </c>
      <c r="D2326" t="n">
        <v>7.1509</v>
      </c>
      <c r="E2326" t="n">
        <v>13.98</v>
      </c>
      <c r="F2326" t="n">
        <v>10.55</v>
      </c>
      <c r="G2326" t="n">
        <v>70.33</v>
      </c>
      <c r="H2326" t="n">
        <v>0.99</v>
      </c>
      <c r="I2326" t="n">
        <v>9</v>
      </c>
      <c r="J2326" t="n">
        <v>320.78</v>
      </c>
      <c r="K2326" t="n">
        <v>61.2</v>
      </c>
      <c r="L2326" t="n">
        <v>17.75</v>
      </c>
      <c r="M2326" t="n">
        <v>7</v>
      </c>
      <c r="N2326" t="n">
        <v>96.83</v>
      </c>
      <c r="O2326" t="n">
        <v>39797.41</v>
      </c>
      <c r="P2326" t="n">
        <v>189.48</v>
      </c>
      <c r="Q2326" t="n">
        <v>197.8</v>
      </c>
      <c r="R2326" t="n">
        <v>32.38</v>
      </c>
      <c r="S2326" t="n">
        <v>25.4</v>
      </c>
      <c r="T2326" t="n">
        <v>2640.53</v>
      </c>
      <c r="U2326" t="n">
        <v>0.78</v>
      </c>
      <c r="V2326" t="n">
        <v>0.88</v>
      </c>
      <c r="W2326" t="n">
        <v>2.95</v>
      </c>
      <c r="X2326" t="n">
        <v>0.16</v>
      </c>
      <c r="Y2326" t="n">
        <v>1</v>
      </c>
      <c r="Z2326" t="n">
        <v>10</v>
      </c>
    </row>
    <row r="2327">
      <c r="A2327" t="n">
        <v>68</v>
      </c>
      <c r="B2327" t="n">
        <v>145</v>
      </c>
      <c r="C2327" t="inlineStr">
        <is>
          <t xml:space="preserve">CONCLUIDO	</t>
        </is>
      </c>
      <c r="D2327" t="n">
        <v>7.1517</v>
      </c>
      <c r="E2327" t="n">
        <v>13.98</v>
      </c>
      <c r="F2327" t="n">
        <v>10.55</v>
      </c>
      <c r="G2327" t="n">
        <v>70.31999999999999</v>
      </c>
      <c r="H2327" t="n">
        <v>1</v>
      </c>
      <c r="I2327" t="n">
        <v>9</v>
      </c>
      <c r="J2327" t="n">
        <v>321.35</v>
      </c>
      <c r="K2327" t="n">
        <v>61.2</v>
      </c>
      <c r="L2327" t="n">
        <v>18</v>
      </c>
      <c r="M2327" t="n">
        <v>7</v>
      </c>
      <c r="N2327" t="n">
        <v>97.15000000000001</v>
      </c>
      <c r="O2327" t="n">
        <v>39867.32</v>
      </c>
      <c r="P2327" t="n">
        <v>189.6</v>
      </c>
      <c r="Q2327" t="n">
        <v>197.81</v>
      </c>
      <c r="R2327" t="n">
        <v>32.41</v>
      </c>
      <c r="S2327" t="n">
        <v>25.4</v>
      </c>
      <c r="T2327" t="n">
        <v>2656.81</v>
      </c>
      <c r="U2327" t="n">
        <v>0.78</v>
      </c>
      <c r="V2327" t="n">
        <v>0.88</v>
      </c>
      <c r="W2327" t="n">
        <v>2.95</v>
      </c>
      <c r="X2327" t="n">
        <v>0.16</v>
      </c>
      <c r="Y2327" t="n">
        <v>1</v>
      </c>
      <c r="Z2327" t="n">
        <v>10</v>
      </c>
    </row>
    <row r="2328">
      <c r="A2328" t="n">
        <v>69</v>
      </c>
      <c r="B2328" t="n">
        <v>145</v>
      </c>
      <c r="C2328" t="inlineStr">
        <is>
          <t xml:space="preserve">CONCLUIDO	</t>
        </is>
      </c>
      <c r="D2328" t="n">
        <v>7.1538</v>
      </c>
      <c r="E2328" t="n">
        <v>13.98</v>
      </c>
      <c r="F2328" t="n">
        <v>10.54</v>
      </c>
      <c r="G2328" t="n">
        <v>70.3</v>
      </c>
      <c r="H2328" t="n">
        <v>1.01</v>
      </c>
      <c r="I2328" t="n">
        <v>9</v>
      </c>
      <c r="J2328" t="n">
        <v>321.92</v>
      </c>
      <c r="K2328" t="n">
        <v>61.2</v>
      </c>
      <c r="L2328" t="n">
        <v>18.25</v>
      </c>
      <c r="M2328" t="n">
        <v>7</v>
      </c>
      <c r="N2328" t="n">
        <v>97.47</v>
      </c>
      <c r="O2328" t="n">
        <v>39937.36</v>
      </c>
      <c r="P2328" t="n">
        <v>189.5</v>
      </c>
      <c r="Q2328" t="n">
        <v>197.81</v>
      </c>
      <c r="R2328" t="n">
        <v>32.25</v>
      </c>
      <c r="S2328" t="n">
        <v>25.4</v>
      </c>
      <c r="T2328" t="n">
        <v>2574.11</v>
      </c>
      <c r="U2328" t="n">
        <v>0.79</v>
      </c>
      <c r="V2328" t="n">
        <v>0.88</v>
      </c>
      <c r="W2328" t="n">
        <v>2.95</v>
      </c>
      <c r="X2328" t="n">
        <v>0.15</v>
      </c>
      <c r="Y2328" t="n">
        <v>1</v>
      </c>
      <c r="Z2328" t="n">
        <v>10</v>
      </c>
    </row>
    <row r="2329">
      <c r="A2329" t="n">
        <v>70</v>
      </c>
      <c r="B2329" t="n">
        <v>145</v>
      </c>
      <c r="C2329" t="inlineStr">
        <is>
          <t xml:space="preserve">CONCLUIDO	</t>
        </is>
      </c>
      <c r="D2329" t="n">
        <v>7.1488</v>
      </c>
      <c r="E2329" t="n">
        <v>13.99</v>
      </c>
      <c r="F2329" t="n">
        <v>10.55</v>
      </c>
      <c r="G2329" t="n">
        <v>70.36</v>
      </c>
      <c r="H2329" t="n">
        <v>1.02</v>
      </c>
      <c r="I2329" t="n">
        <v>9</v>
      </c>
      <c r="J2329" t="n">
        <v>322.49</v>
      </c>
      <c r="K2329" t="n">
        <v>61.2</v>
      </c>
      <c r="L2329" t="n">
        <v>18.5</v>
      </c>
      <c r="M2329" t="n">
        <v>7</v>
      </c>
      <c r="N2329" t="n">
        <v>97.79000000000001</v>
      </c>
      <c r="O2329" t="n">
        <v>40007.56</v>
      </c>
      <c r="P2329" t="n">
        <v>189.63</v>
      </c>
      <c r="Q2329" t="n">
        <v>197.8</v>
      </c>
      <c r="R2329" t="n">
        <v>32.46</v>
      </c>
      <c r="S2329" t="n">
        <v>25.4</v>
      </c>
      <c r="T2329" t="n">
        <v>2681.78</v>
      </c>
      <c r="U2329" t="n">
        <v>0.78</v>
      </c>
      <c r="V2329" t="n">
        <v>0.88</v>
      </c>
      <c r="W2329" t="n">
        <v>2.95</v>
      </c>
      <c r="X2329" t="n">
        <v>0.16</v>
      </c>
      <c r="Y2329" t="n">
        <v>1</v>
      </c>
      <c r="Z2329" t="n">
        <v>10</v>
      </c>
    </row>
    <row r="2330">
      <c r="A2330" t="n">
        <v>71</v>
      </c>
      <c r="B2330" t="n">
        <v>145</v>
      </c>
      <c r="C2330" t="inlineStr">
        <is>
          <t xml:space="preserve">CONCLUIDO	</t>
        </is>
      </c>
      <c r="D2330" t="n">
        <v>7.1508</v>
      </c>
      <c r="E2330" t="n">
        <v>13.98</v>
      </c>
      <c r="F2330" t="n">
        <v>10.55</v>
      </c>
      <c r="G2330" t="n">
        <v>70.34</v>
      </c>
      <c r="H2330" t="n">
        <v>1.03</v>
      </c>
      <c r="I2330" t="n">
        <v>9</v>
      </c>
      <c r="J2330" t="n">
        <v>323.06</v>
      </c>
      <c r="K2330" t="n">
        <v>61.2</v>
      </c>
      <c r="L2330" t="n">
        <v>18.75</v>
      </c>
      <c r="M2330" t="n">
        <v>7</v>
      </c>
      <c r="N2330" t="n">
        <v>98.11</v>
      </c>
      <c r="O2330" t="n">
        <v>40077.9</v>
      </c>
      <c r="P2330" t="n">
        <v>189.55</v>
      </c>
      <c r="Q2330" t="n">
        <v>197.77</v>
      </c>
      <c r="R2330" t="n">
        <v>32.42</v>
      </c>
      <c r="S2330" t="n">
        <v>25.4</v>
      </c>
      <c r="T2330" t="n">
        <v>2663.45</v>
      </c>
      <c r="U2330" t="n">
        <v>0.78</v>
      </c>
      <c r="V2330" t="n">
        <v>0.88</v>
      </c>
      <c r="W2330" t="n">
        <v>2.95</v>
      </c>
      <c r="X2330" t="n">
        <v>0.16</v>
      </c>
      <c r="Y2330" t="n">
        <v>1</v>
      </c>
      <c r="Z2330" t="n">
        <v>10</v>
      </c>
    </row>
    <row r="2331">
      <c r="A2331" t="n">
        <v>72</v>
      </c>
      <c r="B2331" t="n">
        <v>145</v>
      </c>
      <c r="C2331" t="inlineStr">
        <is>
          <t xml:space="preserve">CONCLUIDO	</t>
        </is>
      </c>
      <c r="D2331" t="n">
        <v>7.1497</v>
      </c>
      <c r="E2331" t="n">
        <v>13.99</v>
      </c>
      <c r="F2331" t="n">
        <v>10.55</v>
      </c>
      <c r="G2331" t="n">
        <v>70.34999999999999</v>
      </c>
      <c r="H2331" t="n">
        <v>1.05</v>
      </c>
      <c r="I2331" t="n">
        <v>9</v>
      </c>
      <c r="J2331" t="n">
        <v>323.63</v>
      </c>
      <c r="K2331" t="n">
        <v>61.2</v>
      </c>
      <c r="L2331" t="n">
        <v>19</v>
      </c>
      <c r="M2331" t="n">
        <v>7</v>
      </c>
      <c r="N2331" t="n">
        <v>98.43000000000001</v>
      </c>
      <c r="O2331" t="n">
        <v>40148.52</v>
      </c>
      <c r="P2331" t="n">
        <v>189.57</v>
      </c>
      <c r="Q2331" t="n">
        <v>197.78</v>
      </c>
      <c r="R2331" t="n">
        <v>32.46</v>
      </c>
      <c r="S2331" t="n">
        <v>25.4</v>
      </c>
      <c r="T2331" t="n">
        <v>2681.27</v>
      </c>
      <c r="U2331" t="n">
        <v>0.78</v>
      </c>
      <c r="V2331" t="n">
        <v>0.88</v>
      </c>
      <c r="W2331" t="n">
        <v>2.95</v>
      </c>
      <c r="X2331" t="n">
        <v>0.16</v>
      </c>
      <c r="Y2331" t="n">
        <v>1</v>
      </c>
      <c r="Z2331" t="n">
        <v>10</v>
      </c>
    </row>
    <row r="2332">
      <c r="A2332" t="n">
        <v>73</v>
      </c>
      <c r="B2332" t="n">
        <v>145</v>
      </c>
      <c r="C2332" t="inlineStr">
        <is>
          <t xml:space="preserve">CONCLUIDO	</t>
        </is>
      </c>
      <c r="D2332" t="n">
        <v>7.1515</v>
      </c>
      <c r="E2332" t="n">
        <v>13.98</v>
      </c>
      <c r="F2332" t="n">
        <v>10.55</v>
      </c>
      <c r="G2332" t="n">
        <v>70.33</v>
      </c>
      <c r="H2332" t="n">
        <v>1.06</v>
      </c>
      <c r="I2332" t="n">
        <v>9</v>
      </c>
      <c r="J2332" t="n">
        <v>324.2</v>
      </c>
      <c r="K2332" t="n">
        <v>61.2</v>
      </c>
      <c r="L2332" t="n">
        <v>19.25</v>
      </c>
      <c r="M2332" t="n">
        <v>7</v>
      </c>
      <c r="N2332" t="n">
        <v>98.75</v>
      </c>
      <c r="O2332" t="n">
        <v>40219.17</v>
      </c>
      <c r="P2332" t="n">
        <v>189.41</v>
      </c>
      <c r="Q2332" t="n">
        <v>197.77</v>
      </c>
      <c r="R2332" t="n">
        <v>32.29</v>
      </c>
      <c r="S2332" t="n">
        <v>25.4</v>
      </c>
      <c r="T2332" t="n">
        <v>2595.3</v>
      </c>
      <c r="U2332" t="n">
        <v>0.79</v>
      </c>
      <c r="V2332" t="n">
        <v>0.88</v>
      </c>
      <c r="W2332" t="n">
        <v>2.95</v>
      </c>
      <c r="X2332" t="n">
        <v>0.16</v>
      </c>
      <c r="Y2332" t="n">
        <v>1</v>
      </c>
      <c r="Z2332" t="n">
        <v>10</v>
      </c>
    </row>
    <row r="2333">
      <c r="A2333" t="n">
        <v>74</v>
      </c>
      <c r="B2333" t="n">
        <v>145</v>
      </c>
      <c r="C2333" t="inlineStr">
        <is>
          <t xml:space="preserve">CONCLUIDO	</t>
        </is>
      </c>
      <c r="D2333" t="n">
        <v>7.1927</v>
      </c>
      <c r="E2333" t="n">
        <v>13.9</v>
      </c>
      <c r="F2333" t="n">
        <v>10.52</v>
      </c>
      <c r="G2333" t="n">
        <v>78.92</v>
      </c>
      <c r="H2333" t="n">
        <v>1.07</v>
      </c>
      <c r="I2333" t="n">
        <v>8</v>
      </c>
      <c r="J2333" t="n">
        <v>324.78</v>
      </c>
      <c r="K2333" t="n">
        <v>61.2</v>
      </c>
      <c r="L2333" t="n">
        <v>19.5</v>
      </c>
      <c r="M2333" t="n">
        <v>6</v>
      </c>
      <c r="N2333" t="n">
        <v>99.08</v>
      </c>
      <c r="O2333" t="n">
        <v>40289.97</v>
      </c>
      <c r="P2333" t="n">
        <v>189.04</v>
      </c>
      <c r="Q2333" t="n">
        <v>197.8</v>
      </c>
      <c r="R2333" t="n">
        <v>31.56</v>
      </c>
      <c r="S2333" t="n">
        <v>25.4</v>
      </c>
      <c r="T2333" t="n">
        <v>2237.41</v>
      </c>
      <c r="U2333" t="n">
        <v>0.8</v>
      </c>
      <c r="V2333" t="n">
        <v>0.88</v>
      </c>
      <c r="W2333" t="n">
        <v>2.95</v>
      </c>
      <c r="X2333" t="n">
        <v>0.13</v>
      </c>
      <c r="Y2333" t="n">
        <v>1</v>
      </c>
      <c r="Z2333" t="n">
        <v>10</v>
      </c>
    </row>
    <row r="2334">
      <c r="A2334" t="n">
        <v>75</v>
      </c>
      <c r="B2334" t="n">
        <v>145</v>
      </c>
      <c r="C2334" t="inlineStr">
        <is>
          <t xml:space="preserve">CONCLUIDO	</t>
        </is>
      </c>
      <c r="D2334" t="n">
        <v>7.195</v>
      </c>
      <c r="E2334" t="n">
        <v>13.9</v>
      </c>
      <c r="F2334" t="n">
        <v>10.52</v>
      </c>
      <c r="G2334" t="n">
        <v>78.89</v>
      </c>
      <c r="H2334" t="n">
        <v>1.08</v>
      </c>
      <c r="I2334" t="n">
        <v>8</v>
      </c>
      <c r="J2334" t="n">
        <v>325.35</v>
      </c>
      <c r="K2334" t="n">
        <v>61.2</v>
      </c>
      <c r="L2334" t="n">
        <v>19.75</v>
      </c>
      <c r="M2334" t="n">
        <v>6</v>
      </c>
      <c r="N2334" t="n">
        <v>99.40000000000001</v>
      </c>
      <c r="O2334" t="n">
        <v>40360.92</v>
      </c>
      <c r="P2334" t="n">
        <v>189.04</v>
      </c>
      <c r="Q2334" t="n">
        <v>197.75</v>
      </c>
      <c r="R2334" t="n">
        <v>31.41</v>
      </c>
      <c r="S2334" t="n">
        <v>25.4</v>
      </c>
      <c r="T2334" t="n">
        <v>2162.87</v>
      </c>
      <c r="U2334" t="n">
        <v>0.8100000000000001</v>
      </c>
      <c r="V2334" t="n">
        <v>0.88</v>
      </c>
      <c r="W2334" t="n">
        <v>2.95</v>
      </c>
      <c r="X2334" t="n">
        <v>0.13</v>
      </c>
      <c r="Y2334" t="n">
        <v>1</v>
      </c>
      <c r="Z2334" t="n">
        <v>10</v>
      </c>
    </row>
    <row r="2335">
      <c r="A2335" t="n">
        <v>76</v>
      </c>
      <c r="B2335" t="n">
        <v>145</v>
      </c>
      <c r="C2335" t="inlineStr">
        <is>
          <t xml:space="preserve">CONCLUIDO	</t>
        </is>
      </c>
      <c r="D2335" t="n">
        <v>7.1919</v>
      </c>
      <c r="E2335" t="n">
        <v>13.9</v>
      </c>
      <c r="F2335" t="n">
        <v>10.52</v>
      </c>
      <c r="G2335" t="n">
        <v>78.93000000000001</v>
      </c>
      <c r="H2335" t="n">
        <v>1.09</v>
      </c>
      <c r="I2335" t="n">
        <v>8</v>
      </c>
      <c r="J2335" t="n">
        <v>325.93</v>
      </c>
      <c r="K2335" t="n">
        <v>61.2</v>
      </c>
      <c r="L2335" t="n">
        <v>20</v>
      </c>
      <c r="M2335" t="n">
        <v>6</v>
      </c>
      <c r="N2335" t="n">
        <v>99.73</v>
      </c>
      <c r="O2335" t="n">
        <v>40432.03</v>
      </c>
      <c r="P2335" t="n">
        <v>189.3</v>
      </c>
      <c r="Q2335" t="n">
        <v>197.81</v>
      </c>
      <c r="R2335" t="n">
        <v>31.5</v>
      </c>
      <c r="S2335" t="n">
        <v>25.4</v>
      </c>
      <c r="T2335" t="n">
        <v>2207.62</v>
      </c>
      <c r="U2335" t="n">
        <v>0.8100000000000001</v>
      </c>
      <c r="V2335" t="n">
        <v>0.88</v>
      </c>
      <c r="W2335" t="n">
        <v>2.95</v>
      </c>
      <c r="X2335" t="n">
        <v>0.13</v>
      </c>
      <c r="Y2335" t="n">
        <v>1</v>
      </c>
      <c r="Z2335" t="n">
        <v>10</v>
      </c>
    </row>
    <row r="2336">
      <c r="A2336" t="n">
        <v>77</v>
      </c>
      <c r="B2336" t="n">
        <v>145</v>
      </c>
      <c r="C2336" t="inlineStr">
        <is>
          <t xml:space="preserve">CONCLUIDO	</t>
        </is>
      </c>
      <c r="D2336" t="n">
        <v>7.1905</v>
      </c>
      <c r="E2336" t="n">
        <v>13.91</v>
      </c>
      <c r="F2336" t="n">
        <v>10.53</v>
      </c>
      <c r="G2336" t="n">
        <v>78.95</v>
      </c>
      <c r="H2336" t="n">
        <v>1.11</v>
      </c>
      <c r="I2336" t="n">
        <v>8</v>
      </c>
      <c r="J2336" t="n">
        <v>326.51</v>
      </c>
      <c r="K2336" t="n">
        <v>61.2</v>
      </c>
      <c r="L2336" t="n">
        <v>20.25</v>
      </c>
      <c r="M2336" t="n">
        <v>6</v>
      </c>
      <c r="N2336" t="n">
        <v>100.06</v>
      </c>
      <c r="O2336" t="n">
        <v>40503.29</v>
      </c>
      <c r="P2336" t="n">
        <v>189.44</v>
      </c>
      <c r="Q2336" t="n">
        <v>197.76</v>
      </c>
      <c r="R2336" t="n">
        <v>31.45</v>
      </c>
      <c r="S2336" t="n">
        <v>25.4</v>
      </c>
      <c r="T2336" t="n">
        <v>2180.08</v>
      </c>
      <c r="U2336" t="n">
        <v>0.8100000000000001</v>
      </c>
      <c r="V2336" t="n">
        <v>0.88</v>
      </c>
      <c r="W2336" t="n">
        <v>2.96</v>
      </c>
      <c r="X2336" t="n">
        <v>0.14</v>
      </c>
      <c r="Y2336" t="n">
        <v>1</v>
      </c>
      <c r="Z2336" t="n">
        <v>10</v>
      </c>
    </row>
    <row r="2337">
      <c r="A2337" t="n">
        <v>78</v>
      </c>
      <c r="B2337" t="n">
        <v>145</v>
      </c>
      <c r="C2337" t="inlineStr">
        <is>
          <t xml:space="preserve">CONCLUIDO	</t>
        </is>
      </c>
      <c r="D2337" t="n">
        <v>7.1905</v>
      </c>
      <c r="E2337" t="n">
        <v>13.91</v>
      </c>
      <c r="F2337" t="n">
        <v>10.53</v>
      </c>
      <c r="G2337" t="n">
        <v>78.95</v>
      </c>
      <c r="H2337" t="n">
        <v>1.12</v>
      </c>
      <c r="I2337" t="n">
        <v>8</v>
      </c>
      <c r="J2337" t="n">
        <v>327.08</v>
      </c>
      <c r="K2337" t="n">
        <v>61.2</v>
      </c>
      <c r="L2337" t="n">
        <v>20.5</v>
      </c>
      <c r="M2337" t="n">
        <v>6</v>
      </c>
      <c r="N2337" t="n">
        <v>100.39</v>
      </c>
      <c r="O2337" t="n">
        <v>40574.7</v>
      </c>
      <c r="P2337" t="n">
        <v>189.59</v>
      </c>
      <c r="Q2337" t="n">
        <v>197.75</v>
      </c>
      <c r="R2337" t="n">
        <v>31.58</v>
      </c>
      <c r="S2337" t="n">
        <v>25.4</v>
      </c>
      <c r="T2337" t="n">
        <v>2246.39</v>
      </c>
      <c r="U2337" t="n">
        <v>0.8</v>
      </c>
      <c r="V2337" t="n">
        <v>0.88</v>
      </c>
      <c r="W2337" t="n">
        <v>2.95</v>
      </c>
      <c r="X2337" t="n">
        <v>0.14</v>
      </c>
      <c r="Y2337" t="n">
        <v>1</v>
      </c>
      <c r="Z2337" t="n">
        <v>10</v>
      </c>
    </row>
    <row r="2338">
      <c r="A2338" t="n">
        <v>79</v>
      </c>
      <c r="B2338" t="n">
        <v>145</v>
      </c>
      <c r="C2338" t="inlineStr">
        <is>
          <t xml:space="preserve">CONCLUIDO	</t>
        </is>
      </c>
      <c r="D2338" t="n">
        <v>7.1908</v>
      </c>
      <c r="E2338" t="n">
        <v>13.91</v>
      </c>
      <c r="F2338" t="n">
        <v>10.53</v>
      </c>
      <c r="G2338" t="n">
        <v>78.95</v>
      </c>
      <c r="H2338" t="n">
        <v>1.13</v>
      </c>
      <c r="I2338" t="n">
        <v>8</v>
      </c>
      <c r="J2338" t="n">
        <v>327.66</v>
      </c>
      <c r="K2338" t="n">
        <v>61.2</v>
      </c>
      <c r="L2338" t="n">
        <v>20.75</v>
      </c>
      <c r="M2338" t="n">
        <v>6</v>
      </c>
      <c r="N2338" t="n">
        <v>100.72</v>
      </c>
      <c r="O2338" t="n">
        <v>40646.27</v>
      </c>
      <c r="P2338" t="n">
        <v>189.61</v>
      </c>
      <c r="Q2338" t="n">
        <v>197.75</v>
      </c>
      <c r="R2338" t="n">
        <v>31.64</v>
      </c>
      <c r="S2338" t="n">
        <v>25.4</v>
      </c>
      <c r="T2338" t="n">
        <v>2276.44</v>
      </c>
      <c r="U2338" t="n">
        <v>0.8</v>
      </c>
      <c r="V2338" t="n">
        <v>0.88</v>
      </c>
      <c r="W2338" t="n">
        <v>2.95</v>
      </c>
      <c r="X2338" t="n">
        <v>0.14</v>
      </c>
      <c r="Y2338" t="n">
        <v>1</v>
      </c>
      <c r="Z2338" t="n">
        <v>10</v>
      </c>
    </row>
    <row r="2339">
      <c r="A2339" t="n">
        <v>80</v>
      </c>
      <c r="B2339" t="n">
        <v>145</v>
      </c>
      <c r="C2339" t="inlineStr">
        <is>
          <t xml:space="preserve">CONCLUIDO	</t>
        </is>
      </c>
      <c r="D2339" t="n">
        <v>7.1918</v>
      </c>
      <c r="E2339" t="n">
        <v>13.9</v>
      </c>
      <c r="F2339" t="n">
        <v>10.52</v>
      </c>
      <c r="G2339" t="n">
        <v>78.93000000000001</v>
      </c>
      <c r="H2339" t="n">
        <v>1.14</v>
      </c>
      <c r="I2339" t="n">
        <v>8</v>
      </c>
      <c r="J2339" t="n">
        <v>328.25</v>
      </c>
      <c r="K2339" t="n">
        <v>61.2</v>
      </c>
      <c r="L2339" t="n">
        <v>21</v>
      </c>
      <c r="M2339" t="n">
        <v>6</v>
      </c>
      <c r="N2339" t="n">
        <v>101.05</v>
      </c>
      <c r="O2339" t="n">
        <v>40718</v>
      </c>
      <c r="P2339" t="n">
        <v>189.55</v>
      </c>
      <c r="Q2339" t="n">
        <v>197.75</v>
      </c>
      <c r="R2339" t="n">
        <v>31.57</v>
      </c>
      <c r="S2339" t="n">
        <v>25.4</v>
      </c>
      <c r="T2339" t="n">
        <v>2240.41</v>
      </c>
      <c r="U2339" t="n">
        <v>0.8</v>
      </c>
      <c r="V2339" t="n">
        <v>0.88</v>
      </c>
      <c r="W2339" t="n">
        <v>2.95</v>
      </c>
      <c r="X2339" t="n">
        <v>0.13</v>
      </c>
      <c r="Y2339" t="n">
        <v>1</v>
      </c>
      <c r="Z2339" t="n">
        <v>10</v>
      </c>
    </row>
    <row r="2340">
      <c r="A2340" t="n">
        <v>81</v>
      </c>
      <c r="B2340" t="n">
        <v>145</v>
      </c>
      <c r="C2340" t="inlineStr">
        <is>
          <t xml:space="preserve">CONCLUIDO	</t>
        </is>
      </c>
      <c r="D2340" t="n">
        <v>7.1942</v>
      </c>
      <c r="E2340" t="n">
        <v>13.9</v>
      </c>
      <c r="F2340" t="n">
        <v>10.52</v>
      </c>
      <c r="G2340" t="n">
        <v>78.90000000000001</v>
      </c>
      <c r="H2340" t="n">
        <v>1.15</v>
      </c>
      <c r="I2340" t="n">
        <v>8</v>
      </c>
      <c r="J2340" t="n">
        <v>328.83</v>
      </c>
      <c r="K2340" t="n">
        <v>61.2</v>
      </c>
      <c r="L2340" t="n">
        <v>21.25</v>
      </c>
      <c r="M2340" t="n">
        <v>6</v>
      </c>
      <c r="N2340" t="n">
        <v>101.38</v>
      </c>
      <c r="O2340" t="n">
        <v>40789.89</v>
      </c>
      <c r="P2340" t="n">
        <v>189.47</v>
      </c>
      <c r="Q2340" t="n">
        <v>197.78</v>
      </c>
      <c r="R2340" t="n">
        <v>31.33</v>
      </c>
      <c r="S2340" t="n">
        <v>25.4</v>
      </c>
      <c r="T2340" t="n">
        <v>2122.89</v>
      </c>
      <c r="U2340" t="n">
        <v>0.8100000000000001</v>
      </c>
      <c r="V2340" t="n">
        <v>0.88</v>
      </c>
      <c r="W2340" t="n">
        <v>2.95</v>
      </c>
      <c r="X2340" t="n">
        <v>0.13</v>
      </c>
      <c r="Y2340" t="n">
        <v>1</v>
      </c>
      <c r="Z2340" t="n">
        <v>10</v>
      </c>
    </row>
    <row r="2341">
      <c r="A2341" t="n">
        <v>82</v>
      </c>
      <c r="B2341" t="n">
        <v>145</v>
      </c>
      <c r="C2341" t="inlineStr">
        <is>
          <t xml:space="preserve">CONCLUIDO	</t>
        </is>
      </c>
      <c r="D2341" t="n">
        <v>7.1904</v>
      </c>
      <c r="E2341" t="n">
        <v>13.91</v>
      </c>
      <c r="F2341" t="n">
        <v>10.53</v>
      </c>
      <c r="G2341" t="n">
        <v>78.95</v>
      </c>
      <c r="H2341" t="n">
        <v>1.16</v>
      </c>
      <c r="I2341" t="n">
        <v>8</v>
      </c>
      <c r="J2341" t="n">
        <v>329.41</v>
      </c>
      <c r="K2341" t="n">
        <v>61.2</v>
      </c>
      <c r="L2341" t="n">
        <v>21.5</v>
      </c>
      <c r="M2341" t="n">
        <v>6</v>
      </c>
      <c r="N2341" t="n">
        <v>101.71</v>
      </c>
      <c r="O2341" t="n">
        <v>40861.93</v>
      </c>
      <c r="P2341" t="n">
        <v>189.62</v>
      </c>
      <c r="Q2341" t="n">
        <v>197.75</v>
      </c>
      <c r="R2341" t="n">
        <v>31.65</v>
      </c>
      <c r="S2341" t="n">
        <v>25.4</v>
      </c>
      <c r="T2341" t="n">
        <v>2280.07</v>
      </c>
      <c r="U2341" t="n">
        <v>0.8</v>
      </c>
      <c r="V2341" t="n">
        <v>0.88</v>
      </c>
      <c r="W2341" t="n">
        <v>2.95</v>
      </c>
      <c r="X2341" t="n">
        <v>0.14</v>
      </c>
      <c r="Y2341" t="n">
        <v>1</v>
      </c>
      <c r="Z2341" t="n">
        <v>10</v>
      </c>
    </row>
    <row r="2342">
      <c r="A2342" t="n">
        <v>83</v>
      </c>
      <c r="B2342" t="n">
        <v>145</v>
      </c>
      <c r="C2342" t="inlineStr">
        <is>
          <t xml:space="preserve">CONCLUIDO	</t>
        </is>
      </c>
      <c r="D2342" t="n">
        <v>7.1899</v>
      </c>
      <c r="E2342" t="n">
        <v>13.91</v>
      </c>
      <c r="F2342" t="n">
        <v>10.53</v>
      </c>
      <c r="G2342" t="n">
        <v>78.95999999999999</v>
      </c>
      <c r="H2342" t="n">
        <v>1.17</v>
      </c>
      <c r="I2342" t="n">
        <v>8</v>
      </c>
      <c r="J2342" t="n">
        <v>330</v>
      </c>
      <c r="K2342" t="n">
        <v>61.2</v>
      </c>
      <c r="L2342" t="n">
        <v>21.75</v>
      </c>
      <c r="M2342" t="n">
        <v>6</v>
      </c>
      <c r="N2342" t="n">
        <v>102.05</v>
      </c>
      <c r="O2342" t="n">
        <v>40934.14</v>
      </c>
      <c r="P2342" t="n">
        <v>189.7</v>
      </c>
      <c r="Q2342" t="n">
        <v>197.76</v>
      </c>
      <c r="R2342" t="n">
        <v>31.65</v>
      </c>
      <c r="S2342" t="n">
        <v>25.4</v>
      </c>
      <c r="T2342" t="n">
        <v>2281.78</v>
      </c>
      <c r="U2342" t="n">
        <v>0.8</v>
      </c>
      <c r="V2342" t="n">
        <v>0.88</v>
      </c>
      <c r="W2342" t="n">
        <v>2.95</v>
      </c>
      <c r="X2342" t="n">
        <v>0.14</v>
      </c>
      <c r="Y2342" t="n">
        <v>1</v>
      </c>
      <c r="Z2342" t="n">
        <v>10</v>
      </c>
    </row>
    <row r="2343">
      <c r="A2343" t="n">
        <v>84</v>
      </c>
      <c r="B2343" t="n">
        <v>145</v>
      </c>
      <c r="C2343" t="inlineStr">
        <is>
          <t xml:space="preserve">CONCLUIDO	</t>
        </is>
      </c>
      <c r="D2343" t="n">
        <v>7.193</v>
      </c>
      <c r="E2343" t="n">
        <v>13.9</v>
      </c>
      <c r="F2343" t="n">
        <v>10.52</v>
      </c>
      <c r="G2343" t="n">
        <v>78.92</v>
      </c>
      <c r="H2343" t="n">
        <v>1.19</v>
      </c>
      <c r="I2343" t="n">
        <v>8</v>
      </c>
      <c r="J2343" t="n">
        <v>330.59</v>
      </c>
      <c r="K2343" t="n">
        <v>61.2</v>
      </c>
      <c r="L2343" t="n">
        <v>22</v>
      </c>
      <c r="M2343" t="n">
        <v>6</v>
      </c>
      <c r="N2343" t="n">
        <v>102.39</v>
      </c>
      <c r="O2343" t="n">
        <v>41006.51</v>
      </c>
      <c r="P2343" t="n">
        <v>189.36</v>
      </c>
      <c r="Q2343" t="n">
        <v>197.8</v>
      </c>
      <c r="R2343" t="n">
        <v>31.44</v>
      </c>
      <c r="S2343" t="n">
        <v>25.4</v>
      </c>
      <c r="T2343" t="n">
        <v>2178.54</v>
      </c>
      <c r="U2343" t="n">
        <v>0.8100000000000001</v>
      </c>
      <c r="V2343" t="n">
        <v>0.88</v>
      </c>
      <c r="W2343" t="n">
        <v>2.95</v>
      </c>
      <c r="X2343" t="n">
        <v>0.13</v>
      </c>
      <c r="Y2343" t="n">
        <v>1</v>
      </c>
      <c r="Z2343" t="n">
        <v>10</v>
      </c>
    </row>
    <row r="2344">
      <c r="A2344" t="n">
        <v>85</v>
      </c>
      <c r="B2344" t="n">
        <v>145</v>
      </c>
      <c r="C2344" t="inlineStr">
        <is>
          <t xml:space="preserve">CONCLUIDO	</t>
        </is>
      </c>
      <c r="D2344" t="n">
        <v>7.1917</v>
      </c>
      <c r="E2344" t="n">
        <v>13.9</v>
      </c>
      <c r="F2344" t="n">
        <v>10.52</v>
      </c>
      <c r="G2344" t="n">
        <v>78.94</v>
      </c>
      <c r="H2344" t="n">
        <v>1.2</v>
      </c>
      <c r="I2344" t="n">
        <v>8</v>
      </c>
      <c r="J2344" t="n">
        <v>331.17</v>
      </c>
      <c r="K2344" t="n">
        <v>61.2</v>
      </c>
      <c r="L2344" t="n">
        <v>22.25</v>
      </c>
      <c r="M2344" t="n">
        <v>6</v>
      </c>
      <c r="N2344" t="n">
        <v>102.72</v>
      </c>
      <c r="O2344" t="n">
        <v>41079.04</v>
      </c>
      <c r="P2344" t="n">
        <v>189.27</v>
      </c>
      <c r="Q2344" t="n">
        <v>197.76</v>
      </c>
      <c r="R2344" t="n">
        <v>31.64</v>
      </c>
      <c r="S2344" t="n">
        <v>25.4</v>
      </c>
      <c r="T2344" t="n">
        <v>2275.66</v>
      </c>
      <c r="U2344" t="n">
        <v>0.8</v>
      </c>
      <c r="V2344" t="n">
        <v>0.88</v>
      </c>
      <c r="W2344" t="n">
        <v>2.95</v>
      </c>
      <c r="X2344" t="n">
        <v>0.13</v>
      </c>
      <c r="Y2344" t="n">
        <v>1</v>
      </c>
      <c r="Z2344" t="n">
        <v>10</v>
      </c>
    </row>
    <row r="2345">
      <c r="A2345" t="n">
        <v>86</v>
      </c>
      <c r="B2345" t="n">
        <v>145</v>
      </c>
      <c r="C2345" t="inlineStr">
        <is>
          <t xml:space="preserve">CONCLUIDO	</t>
        </is>
      </c>
      <c r="D2345" t="n">
        <v>7.1869</v>
      </c>
      <c r="E2345" t="n">
        <v>13.91</v>
      </c>
      <c r="F2345" t="n">
        <v>10.53</v>
      </c>
      <c r="G2345" t="n">
        <v>79</v>
      </c>
      <c r="H2345" t="n">
        <v>1.21</v>
      </c>
      <c r="I2345" t="n">
        <v>8</v>
      </c>
      <c r="J2345" t="n">
        <v>331.76</v>
      </c>
      <c r="K2345" t="n">
        <v>61.2</v>
      </c>
      <c r="L2345" t="n">
        <v>22.5</v>
      </c>
      <c r="M2345" t="n">
        <v>6</v>
      </c>
      <c r="N2345" t="n">
        <v>103.06</v>
      </c>
      <c r="O2345" t="n">
        <v>41151.74</v>
      </c>
      <c r="P2345" t="n">
        <v>189.35</v>
      </c>
      <c r="Q2345" t="n">
        <v>197.79</v>
      </c>
      <c r="R2345" t="n">
        <v>31.91</v>
      </c>
      <c r="S2345" t="n">
        <v>25.4</v>
      </c>
      <c r="T2345" t="n">
        <v>2411.9</v>
      </c>
      <c r="U2345" t="n">
        <v>0.8</v>
      </c>
      <c r="V2345" t="n">
        <v>0.88</v>
      </c>
      <c r="W2345" t="n">
        <v>2.95</v>
      </c>
      <c r="X2345" t="n">
        <v>0.14</v>
      </c>
      <c r="Y2345" t="n">
        <v>1</v>
      </c>
      <c r="Z2345" t="n">
        <v>10</v>
      </c>
    </row>
    <row r="2346">
      <c r="A2346" t="n">
        <v>87</v>
      </c>
      <c r="B2346" t="n">
        <v>145</v>
      </c>
      <c r="C2346" t="inlineStr">
        <is>
          <t xml:space="preserve">CONCLUIDO	</t>
        </is>
      </c>
      <c r="D2346" t="n">
        <v>7.2264</v>
      </c>
      <c r="E2346" t="n">
        <v>13.84</v>
      </c>
      <c r="F2346" t="n">
        <v>10.51</v>
      </c>
      <c r="G2346" t="n">
        <v>90.09999999999999</v>
      </c>
      <c r="H2346" t="n">
        <v>1.22</v>
      </c>
      <c r="I2346" t="n">
        <v>7</v>
      </c>
      <c r="J2346" t="n">
        <v>332.35</v>
      </c>
      <c r="K2346" t="n">
        <v>61.2</v>
      </c>
      <c r="L2346" t="n">
        <v>22.75</v>
      </c>
      <c r="M2346" t="n">
        <v>5</v>
      </c>
      <c r="N2346" t="n">
        <v>103.41</v>
      </c>
      <c r="O2346" t="n">
        <v>41224.6</v>
      </c>
      <c r="P2346" t="n">
        <v>189.19</v>
      </c>
      <c r="Q2346" t="n">
        <v>197.84</v>
      </c>
      <c r="R2346" t="n">
        <v>31.11</v>
      </c>
      <c r="S2346" t="n">
        <v>25.4</v>
      </c>
      <c r="T2346" t="n">
        <v>2014.28</v>
      </c>
      <c r="U2346" t="n">
        <v>0.82</v>
      </c>
      <c r="V2346" t="n">
        <v>0.89</v>
      </c>
      <c r="W2346" t="n">
        <v>2.95</v>
      </c>
      <c r="X2346" t="n">
        <v>0.12</v>
      </c>
      <c r="Y2346" t="n">
        <v>1</v>
      </c>
      <c r="Z2346" t="n">
        <v>10</v>
      </c>
    </row>
    <row r="2347">
      <c r="A2347" t="n">
        <v>88</v>
      </c>
      <c r="B2347" t="n">
        <v>145</v>
      </c>
      <c r="C2347" t="inlineStr">
        <is>
          <t xml:space="preserve">CONCLUIDO	</t>
        </is>
      </c>
      <c r="D2347" t="n">
        <v>7.2296</v>
      </c>
      <c r="E2347" t="n">
        <v>13.83</v>
      </c>
      <c r="F2347" t="n">
        <v>10.51</v>
      </c>
      <c r="G2347" t="n">
        <v>90.05</v>
      </c>
      <c r="H2347" t="n">
        <v>1.23</v>
      </c>
      <c r="I2347" t="n">
        <v>7</v>
      </c>
      <c r="J2347" t="n">
        <v>332.95</v>
      </c>
      <c r="K2347" t="n">
        <v>61.2</v>
      </c>
      <c r="L2347" t="n">
        <v>23</v>
      </c>
      <c r="M2347" t="n">
        <v>5</v>
      </c>
      <c r="N2347" t="n">
        <v>103.75</v>
      </c>
      <c r="O2347" t="n">
        <v>41297.62</v>
      </c>
      <c r="P2347" t="n">
        <v>189.37</v>
      </c>
      <c r="Q2347" t="n">
        <v>197.78</v>
      </c>
      <c r="R2347" t="n">
        <v>30.99</v>
      </c>
      <c r="S2347" t="n">
        <v>25.4</v>
      </c>
      <c r="T2347" t="n">
        <v>1958.34</v>
      </c>
      <c r="U2347" t="n">
        <v>0.82</v>
      </c>
      <c r="V2347" t="n">
        <v>0.89</v>
      </c>
      <c r="W2347" t="n">
        <v>2.95</v>
      </c>
      <c r="X2347" t="n">
        <v>0.12</v>
      </c>
      <c r="Y2347" t="n">
        <v>1</v>
      </c>
      <c r="Z2347" t="n">
        <v>10</v>
      </c>
    </row>
    <row r="2348">
      <c r="A2348" t="n">
        <v>89</v>
      </c>
      <c r="B2348" t="n">
        <v>145</v>
      </c>
      <c r="C2348" t="inlineStr">
        <is>
          <t xml:space="preserve">CONCLUIDO	</t>
        </is>
      </c>
      <c r="D2348" t="n">
        <v>7.2243</v>
      </c>
      <c r="E2348" t="n">
        <v>13.84</v>
      </c>
      <c r="F2348" t="n">
        <v>10.52</v>
      </c>
      <c r="G2348" t="n">
        <v>90.14</v>
      </c>
      <c r="H2348" t="n">
        <v>1.24</v>
      </c>
      <c r="I2348" t="n">
        <v>7</v>
      </c>
      <c r="J2348" t="n">
        <v>333.54</v>
      </c>
      <c r="K2348" t="n">
        <v>61.2</v>
      </c>
      <c r="L2348" t="n">
        <v>23.25</v>
      </c>
      <c r="M2348" t="n">
        <v>5</v>
      </c>
      <c r="N2348" t="n">
        <v>104.09</v>
      </c>
      <c r="O2348" t="n">
        <v>41370.82</v>
      </c>
      <c r="P2348" t="n">
        <v>189.86</v>
      </c>
      <c r="Q2348" t="n">
        <v>197.76</v>
      </c>
      <c r="R2348" t="n">
        <v>31.21</v>
      </c>
      <c r="S2348" t="n">
        <v>25.4</v>
      </c>
      <c r="T2348" t="n">
        <v>2064.86</v>
      </c>
      <c r="U2348" t="n">
        <v>0.8100000000000001</v>
      </c>
      <c r="V2348" t="n">
        <v>0.88</v>
      </c>
      <c r="W2348" t="n">
        <v>2.95</v>
      </c>
      <c r="X2348" t="n">
        <v>0.13</v>
      </c>
      <c r="Y2348" t="n">
        <v>1</v>
      </c>
      <c r="Z2348" t="n">
        <v>10</v>
      </c>
    </row>
    <row r="2349">
      <c r="A2349" t="n">
        <v>90</v>
      </c>
      <c r="B2349" t="n">
        <v>145</v>
      </c>
      <c r="C2349" t="inlineStr">
        <is>
          <t xml:space="preserve">CONCLUIDO	</t>
        </is>
      </c>
      <c r="D2349" t="n">
        <v>7.2272</v>
      </c>
      <c r="E2349" t="n">
        <v>13.84</v>
      </c>
      <c r="F2349" t="n">
        <v>10.51</v>
      </c>
      <c r="G2349" t="n">
        <v>90.09</v>
      </c>
      <c r="H2349" t="n">
        <v>1.25</v>
      </c>
      <c r="I2349" t="n">
        <v>7</v>
      </c>
      <c r="J2349" t="n">
        <v>334.14</v>
      </c>
      <c r="K2349" t="n">
        <v>61.2</v>
      </c>
      <c r="L2349" t="n">
        <v>23.5</v>
      </c>
      <c r="M2349" t="n">
        <v>5</v>
      </c>
      <c r="N2349" t="n">
        <v>104.44</v>
      </c>
      <c r="O2349" t="n">
        <v>41444.3</v>
      </c>
      <c r="P2349" t="n">
        <v>189.83</v>
      </c>
      <c r="Q2349" t="n">
        <v>197.76</v>
      </c>
      <c r="R2349" t="n">
        <v>31.01</v>
      </c>
      <c r="S2349" t="n">
        <v>25.4</v>
      </c>
      <c r="T2349" t="n">
        <v>1963.67</v>
      </c>
      <c r="U2349" t="n">
        <v>0.82</v>
      </c>
      <c r="V2349" t="n">
        <v>0.89</v>
      </c>
      <c r="W2349" t="n">
        <v>2.95</v>
      </c>
      <c r="X2349" t="n">
        <v>0.12</v>
      </c>
      <c r="Y2349" t="n">
        <v>1</v>
      </c>
      <c r="Z2349" t="n">
        <v>10</v>
      </c>
    </row>
    <row r="2350">
      <c r="A2350" t="n">
        <v>91</v>
      </c>
      <c r="B2350" t="n">
        <v>145</v>
      </c>
      <c r="C2350" t="inlineStr">
        <is>
          <t xml:space="preserve">CONCLUIDO	</t>
        </is>
      </c>
      <c r="D2350" t="n">
        <v>7.2292</v>
      </c>
      <c r="E2350" t="n">
        <v>13.83</v>
      </c>
      <c r="F2350" t="n">
        <v>10.51</v>
      </c>
      <c r="G2350" t="n">
        <v>90.05</v>
      </c>
      <c r="H2350" t="n">
        <v>1.26</v>
      </c>
      <c r="I2350" t="n">
        <v>7</v>
      </c>
      <c r="J2350" t="n">
        <v>334.73</v>
      </c>
      <c r="K2350" t="n">
        <v>61.2</v>
      </c>
      <c r="L2350" t="n">
        <v>23.75</v>
      </c>
      <c r="M2350" t="n">
        <v>5</v>
      </c>
      <c r="N2350" t="n">
        <v>104.78</v>
      </c>
      <c r="O2350" t="n">
        <v>41517.84</v>
      </c>
      <c r="P2350" t="n">
        <v>189.86</v>
      </c>
      <c r="Q2350" t="n">
        <v>197.77</v>
      </c>
      <c r="R2350" t="n">
        <v>30.85</v>
      </c>
      <c r="S2350" t="n">
        <v>25.4</v>
      </c>
      <c r="T2350" t="n">
        <v>1888.54</v>
      </c>
      <c r="U2350" t="n">
        <v>0.82</v>
      </c>
      <c r="V2350" t="n">
        <v>0.89</v>
      </c>
      <c r="W2350" t="n">
        <v>2.95</v>
      </c>
      <c r="X2350" t="n">
        <v>0.12</v>
      </c>
      <c r="Y2350" t="n">
        <v>1</v>
      </c>
      <c r="Z2350" t="n">
        <v>10</v>
      </c>
    </row>
    <row r="2351">
      <c r="A2351" t="n">
        <v>92</v>
      </c>
      <c r="B2351" t="n">
        <v>145</v>
      </c>
      <c r="C2351" t="inlineStr">
        <is>
          <t xml:space="preserve">CONCLUIDO	</t>
        </is>
      </c>
      <c r="D2351" t="n">
        <v>7.234</v>
      </c>
      <c r="E2351" t="n">
        <v>13.82</v>
      </c>
      <c r="F2351" t="n">
        <v>10.5</v>
      </c>
      <c r="G2351" t="n">
        <v>89.98</v>
      </c>
      <c r="H2351" t="n">
        <v>1.28</v>
      </c>
      <c r="I2351" t="n">
        <v>7</v>
      </c>
      <c r="J2351" t="n">
        <v>335.33</v>
      </c>
      <c r="K2351" t="n">
        <v>61.2</v>
      </c>
      <c r="L2351" t="n">
        <v>24</v>
      </c>
      <c r="M2351" t="n">
        <v>5</v>
      </c>
      <c r="N2351" t="n">
        <v>105.13</v>
      </c>
      <c r="O2351" t="n">
        <v>41591.55</v>
      </c>
      <c r="P2351" t="n">
        <v>189.78</v>
      </c>
      <c r="Q2351" t="n">
        <v>197.77</v>
      </c>
      <c r="R2351" t="n">
        <v>30.79</v>
      </c>
      <c r="S2351" t="n">
        <v>25.4</v>
      </c>
      <c r="T2351" t="n">
        <v>1858.54</v>
      </c>
      <c r="U2351" t="n">
        <v>0.82</v>
      </c>
      <c r="V2351" t="n">
        <v>0.89</v>
      </c>
      <c r="W2351" t="n">
        <v>2.95</v>
      </c>
      <c r="X2351" t="n">
        <v>0.11</v>
      </c>
      <c r="Y2351" t="n">
        <v>1</v>
      </c>
      <c r="Z2351" t="n">
        <v>10</v>
      </c>
    </row>
    <row r="2352">
      <c r="A2352" t="n">
        <v>93</v>
      </c>
      <c r="B2352" t="n">
        <v>145</v>
      </c>
      <c r="C2352" t="inlineStr">
        <is>
          <t xml:space="preserve">CONCLUIDO	</t>
        </is>
      </c>
      <c r="D2352" t="n">
        <v>7.2283</v>
      </c>
      <c r="E2352" t="n">
        <v>13.83</v>
      </c>
      <c r="F2352" t="n">
        <v>10.51</v>
      </c>
      <c r="G2352" t="n">
        <v>90.06999999999999</v>
      </c>
      <c r="H2352" t="n">
        <v>1.29</v>
      </c>
      <c r="I2352" t="n">
        <v>7</v>
      </c>
      <c r="J2352" t="n">
        <v>335.93</v>
      </c>
      <c r="K2352" t="n">
        <v>61.2</v>
      </c>
      <c r="L2352" t="n">
        <v>24.25</v>
      </c>
      <c r="M2352" t="n">
        <v>5</v>
      </c>
      <c r="N2352" t="n">
        <v>105.48</v>
      </c>
      <c r="O2352" t="n">
        <v>41665.42</v>
      </c>
      <c r="P2352" t="n">
        <v>190.03</v>
      </c>
      <c r="Q2352" t="n">
        <v>197.75</v>
      </c>
      <c r="R2352" t="n">
        <v>31.05</v>
      </c>
      <c r="S2352" t="n">
        <v>25.4</v>
      </c>
      <c r="T2352" t="n">
        <v>1986.38</v>
      </c>
      <c r="U2352" t="n">
        <v>0.82</v>
      </c>
      <c r="V2352" t="n">
        <v>0.89</v>
      </c>
      <c r="W2352" t="n">
        <v>2.95</v>
      </c>
      <c r="X2352" t="n">
        <v>0.12</v>
      </c>
      <c r="Y2352" t="n">
        <v>1</v>
      </c>
      <c r="Z2352" t="n">
        <v>10</v>
      </c>
    </row>
    <row r="2353">
      <c r="A2353" t="n">
        <v>94</v>
      </c>
      <c r="B2353" t="n">
        <v>145</v>
      </c>
      <c r="C2353" t="inlineStr">
        <is>
          <t xml:space="preserve">CONCLUIDO	</t>
        </is>
      </c>
      <c r="D2353" t="n">
        <v>7.2266</v>
      </c>
      <c r="E2353" t="n">
        <v>13.84</v>
      </c>
      <c r="F2353" t="n">
        <v>10.51</v>
      </c>
      <c r="G2353" t="n">
        <v>90.09999999999999</v>
      </c>
      <c r="H2353" t="n">
        <v>1.3</v>
      </c>
      <c r="I2353" t="n">
        <v>7</v>
      </c>
      <c r="J2353" t="n">
        <v>336.53</v>
      </c>
      <c r="K2353" t="n">
        <v>61.2</v>
      </c>
      <c r="L2353" t="n">
        <v>24.5</v>
      </c>
      <c r="M2353" t="n">
        <v>5</v>
      </c>
      <c r="N2353" t="n">
        <v>105.83</v>
      </c>
      <c r="O2353" t="n">
        <v>41739.48</v>
      </c>
      <c r="P2353" t="n">
        <v>190.16</v>
      </c>
      <c r="Q2353" t="n">
        <v>197.75</v>
      </c>
      <c r="R2353" t="n">
        <v>31.17</v>
      </c>
      <c r="S2353" t="n">
        <v>25.4</v>
      </c>
      <c r="T2353" t="n">
        <v>2045.82</v>
      </c>
      <c r="U2353" t="n">
        <v>0.8100000000000001</v>
      </c>
      <c r="V2353" t="n">
        <v>0.89</v>
      </c>
      <c r="W2353" t="n">
        <v>2.95</v>
      </c>
      <c r="X2353" t="n">
        <v>0.12</v>
      </c>
      <c r="Y2353" t="n">
        <v>1</v>
      </c>
      <c r="Z2353" t="n">
        <v>10</v>
      </c>
    </row>
    <row r="2354">
      <c r="A2354" t="n">
        <v>95</v>
      </c>
      <c r="B2354" t="n">
        <v>145</v>
      </c>
      <c r="C2354" t="inlineStr">
        <is>
          <t xml:space="preserve">CONCLUIDO	</t>
        </is>
      </c>
      <c r="D2354" t="n">
        <v>7.2244</v>
      </c>
      <c r="E2354" t="n">
        <v>13.84</v>
      </c>
      <c r="F2354" t="n">
        <v>10.52</v>
      </c>
      <c r="G2354" t="n">
        <v>90.13</v>
      </c>
      <c r="H2354" t="n">
        <v>1.31</v>
      </c>
      <c r="I2354" t="n">
        <v>7</v>
      </c>
      <c r="J2354" t="n">
        <v>337.13</v>
      </c>
      <c r="K2354" t="n">
        <v>61.2</v>
      </c>
      <c r="L2354" t="n">
        <v>24.75</v>
      </c>
      <c r="M2354" t="n">
        <v>5</v>
      </c>
      <c r="N2354" t="n">
        <v>106.18</v>
      </c>
      <c r="O2354" t="n">
        <v>41813.7</v>
      </c>
      <c r="P2354" t="n">
        <v>190.35</v>
      </c>
      <c r="Q2354" t="n">
        <v>197.75</v>
      </c>
      <c r="R2354" t="n">
        <v>31.3</v>
      </c>
      <c r="S2354" t="n">
        <v>25.4</v>
      </c>
      <c r="T2354" t="n">
        <v>2109.74</v>
      </c>
      <c r="U2354" t="n">
        <v>0.8100000000000001</v>
      </c>
      <c r="V2354" t="n">
        <v>0.88</v>
      </c>
      <c r="W2354" t="n">
        <v>2.95</v>
      </c>
      <c r="X2354" t="n">
        <v>0.13</v>
      </c>
      <c r="Y2354" t="n">
        <v>1</v>
      </c>
      <c r="Z2354" t="n">
        <v>10</v>
      </c>
    </row>
    <row r="2355">
      <c r="A2355" t="n">
        <v>96</v>
      </c>
      <c r="B2355" t="n">
        <v>145</v>
      </c>
      <c r="C2355" t="inlineStr">
        <is>
          <t xml:space="preserve">CONCLUIDO	</t>
        </is>
      </c>
      <c r="D2355" t="n">
        <v>7.2301</v>
      </c>
      <c r="E2355" t="n">
        <v>13.83</v>
      </c>
      <c r="F2355" t="n">
        <v>10.5</v>
      </c>
      <c r="G2355" t="n">
        <v>90.04000000000001</v>
      </c>
      <c r="H2355" t="n">
        <v>1.32</v>
      </c>
      <c r="I2355" t="n">
        <v>7</v>
      </c>
      <c r="J2355" t="n">
        <v>337.73</v>
      </c>
      <c r="K2355" t="n">
        <v>61.2</v>
      </c>
      <c r="L2355" t="n">
        <v>25</v>
      </c>
      <c r="M2355" t="n">
        <v>5</v>
      </c>
      <c r="N2355" t="n">
        <v>106.53</v>
      </c>
      <c r="O2355" t="n">
        <v>41888.1</v>
      </c>
      <c r="P2355" t="n">
        <v>190.05</v>
      </c>
      <c r="Q2355" t="n">
        <v>197.75</v>
      </c>
      <c r="R2355" t="n">
        <v>31</v>
      </c>
      <c r="S2355" t="n">
        <v>25.4</v>
      </c>
      <c r="T2355" t="n">
        <v>1959.72</v>
      </c>
      <c r="U2355" t="n">
        <v>0.82</v>
      </c>
      <c r="V2355" t="n">
        <v>0.89</v>
      </c>
      <c r="W2355" t="n">
        <v>2.95</v>
      </c>
      <c r="X2355" t="n">
        <v>0.11</v>
      </c>
      <c r="Y2355" t="n">
        <v>1</v>
      </c>
      <c r="Z2355" t="n">
        <v>10</v>
      </c>
    </row>
    <row r="2356">
      <c r="A2356" t="n">
        <v>97</v>
      </c>
      <c r="B2356" t="n">
        <v>145</v>
      </c>
      <c r="C2356" t="inlineStr">
        <is>
          <t xml:space="preserve">CONCLUIDO	</t>
        </is>
      </c>
      <c r="D2356" t="n">
        <v>7.2294</v>
      </c>
      <c r="E2356" t="n">
        <v>13.83</v>
      </c>
      <c r="F2356" t="n">
        <v>10.51</v>
      </c>
      <c r="G2356" t="n">
        <v>90.05</v>
      </c>
      <c r="H2356" t="n">
        <v>1.33</v>
      </c>
      <c r="I2356" t="n">
        <v>7</v>
      </c>
      <c r="J2356" t="n">
        <v>338.34</v>
      </c>
      <c r="K2356" t="n">
        <v>61.2</v>
      </c>
      <c r="L2356" t="n">
        <v>25.25</v>
      </c>
      <c r="M2356" t="n">
        <v>5</v>
      </c>
      <c r="N2356" t="n">
        <v>106.89</v>
      </c>
      <c r="O2356" t="n">
        <v>41962.68</v>
      </c>
      <c r="P2356" t="n">
        <v>190.05</v>
      </c>
      <c r="Q2356" t="n">
        <v>197.82</v>
      </c>
      <c r="R2356" t="n">
        <v>30.98</v>
      </c>
      <c r="S2356" t="n">
        <v>25.4</v>
      </c>
      <c r="T2356" t="n">
        <v>1952.64</v>
      </c>
      <c r="U2356" t="n">
        <v>0.82</v>
      </c>
      <c r="V2356" t="n">
        <v>0.89</v>
      </c>
      <c r="W2356" t="n">
        <v>2.95</v>
      </c>
      <c r="X2356" t="n">
        <v>0.12</v>
      </c>
      <c r="Y2356" t="n">
        <v>1</v>
      </c>
      <c r="Z2356" t="n">
        <v>10</v>
      </c>
    </row>
    <row r="2357">
      <c r="A2357" t="n">
        <v>98</v>
      </c>
      <c r="B2357" t="n">
        <v>145</v>
      </c>
      <c r="C2357" t="inlineStr">
        <is>
          <t xml:space="preserve">CONCLUIDO	</t>
        </is>
      </c>
      <c r="D2357" t="n">
        <v>7.2257</v>
      </c>
      <c r="E2357" t="n">
        <v>13.84</v>
      </c>
      <c r="F2357" t="n">
        <v>10.51</v>
      </c>
      <c r="G2357" t="n">
        <v>90.11</v>
      </c>
      <c r="H2357" t="n">
        <v>1.34</v>
      </c>
      <c r="I2357" t="n">
        <v>7</v>
      </c>
      <c r="J2357" t="n">
        <v>338.94</v>
      </c>
      <c r="K2357" t="n">
        <v>61.2</v>
      </c>
      <c r="L2357" t="n">
        <v>25.5</v>
      </c>
      <c r="M2357" t="n">
        <v>5</v>
      </c>
      <c r="N2357" t="n">
        <v>107.25</v>
      </c>
      <c r="O2357" t="n">
        <v>42037.44</v>
      </c>
      <c r="P2357" t="n">
        <v>190.13</v>
      </c>
      <c r="Q2357" t="n">
        <v>197.75</v>
      </c>
      <c r="R2357" t="n">
        <v>31.14</v>
      </c>
      <c r="S2357" t="n">
        <v>25.4</v>
      </c>
      <c r="T2357" t="n">
        <v>2029.97</v>
      </c>
      <c r="U2357" t="n">
        <v>0.82</v>
      </c>
      <c r="V2357" t="n">
        <v>0.89</v>
      </c>
      <c r="W2357" t="n">
        <v>2.95</v>
      </c>
      <c r="X2357" t="n">
        <v>0.12</v>
      </c>
      <c r="Y2357" t="n">
        <v>1</v>
      </c>
      <c r="Z2357" t="n">
        <v>10</v>
      </c>
    </row>
    <row r="2358">
      <c r="A2358" t="n">
        <v>99</v>
      </c>
      <c r="B2358" t="n">
        <v>145</v>
      </c>
      <c r="C2358" t="inlineStr">
        <is>
          <t xml:space="preserve">CONCLUIDO	</t>
        </is>
      </c>
      <c r="D2358" t="n">
        <v>7.2267</v>
      </c>
      <c r="E2358" t="n">
        <v>13.84</v>
      </c>
      <c r="F2358" t="n">
        <v>10.51</v>
      </c>
      <c r="G2358" t="n">
        <v>90.09999999999999</v>
      </c>
      <c r="H2358" t="n">
        <v>1.35</v>
      </c>
      <c r="I2358" t="n">
        <v>7</v>
      </c>
      <c r="J2358" t="n">
        <v>339.55</v>
      </c>
      <c r="K2358" t="n">
        <v>61.2</v>
      </c>
      <c r="L2358" t="n">
        <v>25.75</v>
      </c>
      <c r="M2358" t="n">
        <v>5</v>
      </c>
      <c r="N2358" t="n">
        <v>107.6</v>
      </c>
      <c r="O2358" t="n">
        <v>42112.37</v>
      </c>
      <c r="P2358" t="n">
        <v>190.05</v>
      </c>
      <c r="Q2358" t="n">
        <v>197.75</v>
      </c>
      <c r="R2358" t="n">
        <v>31.09</v>
      </c>
      <c r="S2358" t="n">
        <v>25.4</v>
      </c>
      <c r="T2358" t="n">
        <v>2008.12</v>
      </c>
      <c r="U2358" t="n">
        <v>0.82</v>
      </c>
      <c r="V2358" t="n">
        <v>0.89</v>
      </c>
      <c r="W2358" t="n">
        <v>2.95</v>
      </c>
      <c r="X2358" t="n">
        <v>0.12</v>
      </c>
      <c r="Y2358" t="n">
        <v>1</v>
      </c>
      <c r="Z2358" t="n">
        <v>10</v>
      </c>
    </row>
    <row r="2359">
      <c r="A2359" t="n">
        <v>100</v>
      </c>
      <c r="B2359" t="n">
        <v>145</v>
      </c>
      <c r="C2359" t="inlineStr">
        <is>
          <t xml:space="preserve">CONCLUIDO	</t>
        </is>
      </c>
      <c r="D2359" t="n">
        <v>7.2253</v>
      </c>
      <c r="E2359" t="n">
        <v>13.84</v>
      </c>
      <c r="F2359" t="n">
        <v>10.51</v>
      </c>
      <c r="G2359" t="n">
        <v>90.12</v>
      </c>
      <c r="H2359" t="n">
        <v>1.36</v>
      </c>
      <c r="I2359" t="n">
        <v>7</v>
      </c>
      <c r="J2359" t="n">
        <v>340.16</v>
      </c>
      <c r="K2359" t="n">
        <v>61.2</v>
      </c>
      <c r="L2359" t="n">
        <v>26</v>
      </c>
      <c r="M2359" t="n">
        <v>5</v>
      </c>
      <c r="N2359" t="n">
        <v>107.96</v>
      </c>
      <c r="O2359" t="n">
        <v>42187.49</v>
      </c>
      <c r="P2359" t="n">
        <v>190.01</v>
      </c>
      <c r="Q2359" t="n">
        <v>197.81</v>
      </c>
      <c r="R2359" t="n">
        <v>31.29</v>
      </c>
      <c r="S2359" t="n">
        <v>25.4</v>
      </c>
      <c r="T2359" t="n">
        <v>2107.65</v>
      </c>
      <c r="U2359" t="n">
        <v>0.8100000000000001</v>
      </c>
      <c r="V2359" t="n">
        <v>0.89</v>
      </c>
      <c r="W2359" t="n">
        <v>2.95</v>
      </c>
      <c r="X2359" t="n">
        <v>0.12</v>
      </c>
      <c r="Y2359" t="n">
        <v>1</v>
      </c>
      <c r="Z2359" t="n">
        <v>10</v>
      </c>
    </row>
    <row r="2360">
      <c r="A2360" t="n">
        <v>101</v>
      </c>
      <c r="B2360" t="n">
        <v>145</v>
      </c>
      <c r="C2360" t="inlineStr">
        <is>
          <t xml:space="preserve">CONCLUIDO	</t>
        </is>
      </c>
      <c r="D2360" t="n">
        <v>7.226</v>
      </c>
      <c r="E2360" t="n">
        <v>13.84</v>
      </c>
      <c r="F2360" t="n">
        <v>10.51</v>
      </c>
      <c r="G2360" t="n">
        <v>90.11</v>
      </c>
      <c r="H2360" t="n">
        <v>1.37</v>
      </c>
      <c r="I2360" t="n">
        <v>7</v>
      </c>
      <c r="J2360" t="n">
        <v>340.77</v>
      </c>
      <c r="K2360" t="n">
        <v>61.2</v>
      </c>
      <c r="L2360" t="n">
        <v>26.25</v>
      </c>
      <c r="M2360" t="n">
        <v>5</v>
      </c>
      <c r="N2360" t="n">
        <v>108.32</v>
      </c>
      <c r="O2360" t="n">
        <v>42262.79</v>
      </c>
      <c r="P2360" t="n">
        <v>189.97</v>
      </c>
      <c r="Q2360" t="n">
        <v>197.75</v>
      </c>
      <c r="R2360" t="n">
        <v>31.24</v>
      </c>
      <c r="S2360" t="n">
        <v>25.4</v>
      </c>
      <c r="T2360" t="n">
        <v>2083.47</v>
      </c>
      <c r="U2360" t="n">
        <v>0.8100000000000001</v>
      </c>
      <c r="V2360" t="n">
        <v>0.89</v>
      </c>
      <c r="W2360" t="n">
        <v>2.95</v>
      </c>
      <c r="X2360" t="n">
        <v>0.12</v>
      </c>
      <c r="Y2360" t="n">
        <v>1</v>
      </c>
      <c r="Z2360" t="n">
        <v>10</v>
      </c>
    </row>
    <row r="2361">
      <c r="A2361" t="n">
        <v>102</v>
      </c>
      <c r="B2361" t="n">
        <v>145</v>
      </c>
      <c r="C2361" t="inlineStr">
        <is>
          <t xml:space="preserve">CONCLUIDO	</t>
        </is>
      </c>
      <c r="D2361" t="n">
        <v>7.2246</v>
      </c>
      <c r="E2361" t="n">
        <v>13.84</v>
      </c>
      <c r="F2361" t="n">
        <v>10.52</v>
      </c>
      <c r="G2361" t="n">
        <v>90.13</v>
      </c>
      <c r="H2361" t="n">
        <v>1.38</v>
      </c>
      <c r="I2361" t="n">
        <v>7</v>
      </c>
      <c r="J2361" t="n">
        <v>341.38</v>
      </c>
      <c r="K2361" t="n">
        <v>61.2</v>
      </c>
      <c r="L2361" t="n">
        <v>26.5</v>
      </c>
      <c r="M2361" t="n">
        <v>5</v>
      </c>
      <c r="N2361" t="n">
        <v>108.68</v>
      </c>
      <c r="O2361" t="n">
        <v>42338.27</v>
      </c>
      <c r="P2361" t="n">
        <v>189.89</v>
      </c>
      <c r="Q2361" t="n">
        <v>197.76</v>
      </c>
      <c r="R2361" t="n">
        <v>31.21</v>
      </c>
      <c r="S2361" t="n">
        <v>25.4</v>
      </c>
      <c r="T2361" t="n">
        <v>2064.02</v>
      </c>
      <c r="U2361" t="n">
        <v>0.8100000000000001</v>
      </c>
      <c r="V2361" t="n">
        <v>0.88</v>
      </c>
      <c r="W2361" t="n">
        <v>2.95</v>
      </c>
      <c r="X2361" t="n">
        <v>0.13</v>
      </c>
      <c r="Y2361" t="n">
        <v>1</v>
      </c>
      <c r="Z2361" t="n">
        <v>10</v>
      </c>
    </row>
    <row r="2362">
      <c r="A2362" t="n">
        <v>103</v>
      </c>
      <c r="B2362" t="n">
        <v>145</v>
      </c>
      <c r="C2362" t="inlineStr">
        <is>
          <t xml:space="preserve">CONCLUIDO	</t>
        </is>
      </c>
      <c r="D2362" t="n">
        <v>7.2279</v>
      </c>
      <c r="E2362" t="n">
        <v>13.84</v>
      </c>
      <c r="F2362" t="n">
        <v>10.51</v>
      </c>
      <c r="G2362" t="n">
        <v>90.08</v>
      </c>
      <c r="H2362" t="n">
        <v>1.39</v>
      </c>
      <c r="I2362" t="n">
        <v>7</v>
      </c>
      <c r="J2362" t="n">
        <v>342</v>
      </c>
      <c r="K2362" t="n">
        <v>61.2</v>
      </c>
      <c r="L2362" t="n">
        <v>26.75</v>
      </c>
      <c r="M2362" t="n">
        <v>5</v>
      </c>
      <c r="N2362" t="n">
        <v>109.05</v>
      </c>
      <c r="O2362" t="n">
        <v>42413.94</v>
      </c>
      <c r="P2362" t="n">
        <v>189.72</v>
      </c>
      <c r="Q2362" t="n">
        <v>197.75</v>
      </c>
      <c r="R2362" t="n">
        <v>31.16</v>
      </c>
      <c r="S2362" t="n">
        <v>25.4</v>
      </c>
      <c r="T2362" t="n">
        <v>2041.12</v>
      </c>
      <c r="U2362" t="n">
        <v>0.82</v>
      </c>
      <c r="V2362" t="n">
        <v>0.89</v>
      </c>
      <c r="W2362" t="n">
        <v>2.95</v>
      </c>
      <c r="X2362" t="n">
        <v>0.12</v>
      </c>
      <c r="Y2362" t="n">
        <v>1</v>
      </c>
      <c r="Z2362" t="n">
        <v>10</v>
      </c>
    </row>
    <row r="2363">
      <c r="A2363" t="n">
        <v>104</v>
      </c>
      <c r="B2363" t="n">
        <v>145</v>
      </c>
      <c r="C2363" t="inlineStr">
        <is>
          <t xml:space="preserve">CONCLUIDO	</t>
        </is>
      </c>
      <c r="D2363" t="n">
        <v>7.2278</v>
      </c>
      <c r="E2363" t="n">
        <v>13.84</v>
      </c>
      <c r="F2363" t="n">
        <v>10.51</v>
      </c>
      <c r="G2363" t="n">
        <v>90.08</v>
      </c>
      <c r="H2363" t="n">
        <v>1.4</v>
      </c>
      <c r="I2363" t="n">
        <v>7</v>
      </c>
      <c r="J2363" t="n">
        <v>342.61</v>
      </c>
      <c r="K2363" t="n">
        <v>61.2</v>
      </c>
      <c r="L2363" t="n">
        <v>27</v>
      </c>
      <c r="M2363" t="n">
        <v>5</v>
      </c>
      <c r="N2363" t="n">
        <v>109.41</v>
      </c>
      <c r="O2363" t="n">
        <v>42489.79</v>
      </c>
      <c r="P2363" t="n">
        <v>189.61</v>
      </c>
      <c r="Q2363" t="n">
        <v>197.79</v>
      </c>
      <c r="R2363" t="n">
        <v>31.09</v>
      </c>
      <c r="S2363" t="n">
        <v>25.4</v>
      </c>
      <c r="T2363" t="n">
        <v>2008.12</v>
      </c>
      <c r="U2363" t="n">
        <v>0.82</v>
      </c>
      <c r="V2363" t="n">
        <v>0.89</v>
      </c>
      <c r="W2363" t="n">
        <v>2.95</v>
      </c>
      <c r="X2363" t="n">
        <v>0.12</v>
      </c>
      <c r="Y2363" t="n">
        <v>1</v>
      </c>
      <c r="Z2363" t="n">
        <v>10</v>
      </c>
    </row>
    <row r="2364">
      <c r="A2364" t="n">
        <v>105</v>
      </c>
      <c r="B2364" t="n">
        <v>145</v>
      </c>
      <c r="C2364" t="inlineStr">
        <is>
          <t xml:space="preserve">CONCLUIDO	</t>
        </is>
      </c>
      <c r="D2364" t="n">
        <v>7.2667</v>
      </c>
      <c r="E2364" t="n">
        <v>13.76</v>
      </c>
      <c r="F2364" t="n">
        <v>10.49</v>
      </c>
      <c r="G2364" t="n">
        <v>104.89</v>
      </c>
      <c r="H2364" t="n">
        <v>1.42</v>
      </c>
      <c r="I2364" t="n">
        <v>6</v>
      </c>
      <c r="J2364" t="n">
        <v>343.23</v>
      </c>
      <c r="K2364" t="n">
        <v>61.2</v>
      </c>
      <c r="L2364" t="n">
        <v>27.25</v>
      </c>
      <c r="M2364" t="n">
        <v>4</v>
      </c>
      <c r="N2364" t="n">
        <v>109.78</v>
      </c>
      <c r="O2364" t="n">
        <v>42565.83</v>
      </c>
      <c r="P2364" t="n">
        <v>189.34</v>
      </c>
      <c r="Q2364" t="n">
        <v>197.75</v>
      </c>
      <c r="R2364" t="n">
        <v>30.49</v>
      </c>
      <c r="S2364" t="n">
        <v>25.4</v>
      </c>
      <c r="T2364" t="n">
        <v>1712.19</v>
      </c>
      <c r="U2364" t="n">
        <v>0.83</v>
      </c>
      <c r="V2364" t="n">
        <v>0.89</v>
      </c>
      <c r="W2364" t="n">
        <v>2.95</v>
      </c>
      <c r="X2364" t="n">
        <v>0.1</v>
      </c>
      <c r="Y2364" t="n">
        <v>1</v>
      </c>
      <c r="Z2364" t="n">
        <v>10</v>
      </c>
    </row>
    <row r="2365">
      <c r="A2365" t="n">
        <v>106</v>
      </c>
      <c r="B2365" t="n">
        <v>145</v>
      </c>
      <c r="C2365" t="inlineStr">
        <is>
          <t xml:space="preserve">CONCLUIDO	</t>
        </is>
      </c>
      <c r="D2365" t="n">
        <v>7.2693</v>
      </c>
      <c r="E2365" t="n">
        <v>13.76</v>
      </c>
      <c r="F2365" t="n">
        <v>10.48</v>
      </c>
      <c r="G2365" t="n">
        <v>104.84</v>
      </c>
      <c r="H2365" t="n">
        <v>1.43</v>
      </c>
      <c r="I2365" t="n">
        <v>6</v>
      </c>
      <c r="J2365" t="n">
        <v>343.85</v>
      </c>
      <c r="K2365" t="n">
        <v>61.2</v>
      </c>
      <c r="L2365" t="n">
        <v>27.5</v>
      </c>
      <c r="M2365" t="n">
        <v>4</v>
      </c>
      <c r="N2365" t="n">
        <v>110.15</v>
      </c>
      <c r="O2365" t="n">
        <v>42642.18</v>
      </c>
      <c r="P2365" t="n">
        <v>189.31</v>
      </c>
      <c r="Q2365" t="n">
        <v>197.76</v>
      </c>
      <c r="R2365" t="n">
        <v>30.24</v>
      </c>
      <c r="S2365" t="n">
        <v>25.4</v>
      </c>
      <c r="T2365" t="n">
        <v>1584.5</v>
      </c>
      <c r="U2365" t="n">
        <v>0.84</v>
      </c>
      <c r="V2365" t="n">
        <v>0.89</v>
      </c>
      <c r="W2365" t="n">
        <v>2.95</v>
      </c>
      <c r="X2365" t="n">
        <v>0.09</v>
      </c>
      <c r="Y2365" t="n">
        <v>1</v>
      </c>
      <c r="Z2365" t="n">
        <v>10</v>
      </c>
    </row>
    <row r="2366">
      <c r="A2366" t="n">
        <v>107</v>
      </c>
      <c r="B2366" t="n">
        <v>145</v>
      </c>
      <c r="C2366" t="inlineStr">
        <is>
          <t xml:space="preserve">CONCLUIDO	</t>
        </is>
      </c>
      <c r="D2366" t="n">
        <v>7.2708</v>
      </c>
      <c r="E2366" t="n">
        <v>13.75</v>
      </c>
      <c r="F2366" t="n">
        <v>10.48</v>
      </c>
      <c r="G2366" t="n">
        <v>104.81</v>
      </c>
      <c r="H2366" t="n">
        <v>1.44</v>
      </c>
      <c r="I2366" t="n">
        <v>6</v>
      </c>
      <c r="J2366" t="n">
        <v>344.47</v>
      </c>
      <c r="K2366" t="n">
        <v>61.2</v>
      </c>
      <c r="L2366" t="n">
        <v>27.75</v>
      </c>
      <c r="M2366" t="n">
        <v>4</v>
      </c>
      <c r="N2366" t="n">
        <v>110.52</v>
      </c>
      <c r="O2366" t="n">
        <v>42718.61</v>
      </c>
      <c r="P2366" t="n">
        <v>189.51</v>
      </c>
      <c r="Q2366" t="n">
        <v>197.75</v>
      </c>
      <c r="R2366" t="n">
        <v>30.21</v>
      </c>
      <c r="S2366" t="n">
        <v>25.4</v>
      </c>
      <c r="T2366" t="n">
        <v>1572.91</v>
      </c>
      <c r="U2366" t="n">
        <v>0.84</v>
      </c>
      <c r="V2366" t="n">
        <v>0.89</v>
      </c>
      <c r="W2366" t="n">
        <v>2.95</v>
      </c>
      <c r="X2366" t="n">
        <v>0.09</v>
      </c>
      <c r="Y2366" t="n">
        <v>1</v>
      </c>
      <c r="Z2366" t="n">
        <v>10</v>
      </c>
    </row>
    <row r="2367">
      <c r="A2367" t="n">
        <v>108</v>
      </c>
      <c r="B2367" t="n">
        <v>145</v>
      </c>
      <c r="C2367" t="inlineStr">
        <is>
          <t xml:space="preserve">CONCLUIDO	</t>
        </is>
      </c>
      <c r="D2367" t="n">
        <v>7.2705</v>
      </c>
      <c r="E2367" t="n">
        <v>13.75</v>
      </c>
      <c r="F2367" t="n">
        <v>10.48</v>
      </c>
      <c r="G2367" t="n">
        <v>104.82</v>
      </c>
      <c r="H2367" t="n">
        <v>1.45</v>
      </c>
      <c r="I2367" t="n">
        <v>6</v>
      </c>
      <c r="J2367" t="n">
        <v>345.09</v>
      </c>
      <c r="K2367" t="n">
        <v>61.2</v>
      </c>
      <c r="L2367" t="n">
        <v>28</v>
      </c>
      <c r="M2367" t="n">
        <v>4</v>
      </c>
      <c r="N2367" t="n">
        <v>110.89</v>
      </c>
      <c r="O2367" t="n">
        <v>42795.22</v>
      </c>
      <c r="P2367" t="n">
        <v>189.61</v>
      </c>
      <c r="Q2367" t="n">
        <v>197.75</v>
      </c>
      <c r="R2367" t="n">
        <v>30.29</v>
      </c>
      <c r="S2367" t="n">
        <v>25.4</v>
      </c>
      <c r="T2367" t="n">
        <v>1611.37</v>
      </c>
      <c r="U2367" t="n">
        <v>0.84</v>
      </c>
      <c r="V2367" t="n">
        <v>0.89</v>
      </c>
      <c r="W2367" t="n">
        <v>2.95</v>
      </c>
      <c r="X2367" t="n">
        <v>0.09</v>
      </c>
      <c r="Y2367" t="n">
        <v>1</v>
      </c>
      <c r="Z2367" t="n">
        <v>10</v>
      </c>
    </row>
    <row r="2368">
      <c r="A2368" t="n">
        <v>109</v>
      </c>
      <c r="B2368" t="n">
        <v>145</v>
      </c>
      <c r="C2368" t="inlineStr">
        <is>
          <t xml:space="preserve">CONCLUIDO	</t>
        </is>
      </c>
      <c r="D2368" t="n">
        <v>7.2695</v>
      </c>
      <c r="E2368" t="n">
        <v>13.76</v>
      </c>
      <c r="F2368" t="n">
        <v>10.48</v>
      </c>
      <c r="G2368" t="n">
        <v>104.84</v>
      </c>
      <c r="H2368" t="n">
        <v>1.46</v>
      </c>
      <c r="I2368" t="n">
        <v>6</v>
      </c>
      <c r="J2368" t="n">
        <v>345.71</v>
      </c>
      <c r="K2368" t="n">
        <v>61.2</v>
      </c>
      <c r="L2368" t="n">
        <v>28.25</v>
      </c>
      <c r="M2368" t="n">
        <v>4</v>
      </c>
      <c r="N2368" t="n">
        <v>111.26</v>
      </c>
      <c r="O2368" t="n">
        <v>42872.03</v>
      </c>
      <c r="P2368" t="n">
        <v>189.85</v>
      </c>
      <c r="Q2368" t="n">
        <v>197.75</v>
      </c>
      <c r="R2368" t="n">
        <v>30.3</v>
      </c>
      <c r="S2368" t="n">
        <v>25.4</v>
      </c>
      <c r="T2368" t="n">
        <v>1616.95</v>
      </c>
      <c r="U2368" t="n">
        <v>0.84</v>
      </c>
      <c r="V2368" t="n">
        <v>0.89</v>
      </c>
      <c r="W2368" t="n">
        <v>2.95</v>
      </c>
      <c r="X2368" t="n">
        <v>0.09</v>
      </c>
      <c r="Y2368" t="n">
        <v>1</v>
      </c>
      <c r="Z2368" t="n">
        <v>10</v>
      </c>
    </row>
    <row r="2369">
      <c r="A2369" t="n">
        <v>110</v>
      </c>
      <c r="B2369" t="n">
        <v>145</v>
      </c>
      <c r="C2369" t="inlineStr">
        <is>
          <t xml:space="preserve">CONCLUIDO	</t>
        </is>
      </c>
      <c r="D2369" t="n">
        <v>7.2692</v>
      </c>
      <c r="E2369" t="n">
        <v>13.76</v>
      </c>
      <c r="F2369" t="n">
        <v>10.48</v>
      </c>
      <c r="G2369" t="n">
        <v>104.84</v>
      </c>
      <c r="H2369" t="n">
        <v>1.47</v>
      </c>
      <c r="I2369" t="n">
        <v>6</v>
      </c>
      <c r="J2369" t="n">
        <v>346.34</v>
      </c>
      <c r="K2369" t="n">
        <v>61.2</v>
      </c>
      <c r="L2369" t="n">
        <v>28.5</v>
      </c>
      <c r="M2369" t="n">
        <v>4</v>
      </c>
      <c r="N2369" t="n">
        <v>111.64</v>
      </c>
      <c r="O2369" t="n">
        <v>42949.03</v>
      </c>
      <c r="P2369" t="n">
        <v>190.12</v>
      </c>
      <c r="Q2369" t="n">
        <v>197.79</v>
      </c>
      <c r="R2369" t="n">
        <v>30.33</v>
      </c>
      <c r="S2369" t="n">
        <v>25.4</v>
      </c>
      <c r="T2369" t="n">
        <v>1633.21</v>
      </c>
      <c r="U2369" t="n">
        <v>0.84</v>
      </c>
      <c r="V2369" t="n">
        <v>0.89</v>
      </c>
      <c r="W2369" t="n">
        <v>2.95</v>
      </c>
      <c r="X2369" t="n">
        <v>0.09</v>
      </c>
      <c r="Y2369" t="n">
        <v>1</v>
      </c>
      <c r="Z2369" t="n">
        <v>10</v>
      </c>
    </row>
    <row r="2370">
      <c r="A2370" t="n">
        <v>111</v>
      </c>
      <c r="B2370" t="n">
        <v>145</v>
      </c>
      <c r="C2370" t="inlineStr">
        <is>
          <t xml:space="preserve">CONCLUIDO	</t>
        </is>
      </c>
      <c r="D2370" t="n">
        <v>7.2685</v>
      </c>
      <c r="E2370" t="n">
        <v>13.76</v>
      </c>
      <c r="F2370" t="n">
        <v>10.49</v>
      </c>
      <c r="G2370" t="n">
        <v>104.86</v>
      </c>
      <c r="H2370" t="n">
        <v>1.48</v>
      </c>
      <c r="I2370" t="n">
        <v>6</v>
      </c>
      <c r="J2370" t="n">
        <v>346.96</v>
      </c>
      <c r="K2370" t="n">
        <v>61.2</v>
      </c>
      <c r="L2370" t="n">
        <v>28.75</v>
      </c>
      <c r="M2370" t="n">
        <v>4</v>
      </c>
      <c r="N2370" t="n">
        <v>112.01</v>
      </c>
      <c r="O2370" t="n">
        <v>43026.23</v>
      </c>
      <c r="P2370" t="n">
        <v>190.4</v>
      </c>
      <c r="Q2370" t="n">
        <v>197.77</v>
      </c>
      <c r="R2370" t="n">
        <v>30.31</v>
      </c>
      <c r="S2370" t="n">
        <v>25.4</v>
      </c>
      <c r="T2370" t="n">
        <v>1621.6</v>
      </c>
      <c r="U2370" t="n">
        <v>0.84</v>
      </c>
      <c r="V2370" t="n">
        <v>0.89</v>
      </c>
      <c r="W2370" t="n">
        <v>2.95</v>
      </c>
      <c r="X2370" t="n">
        <v>0.1</v>
      </c>
      <c r="Y2370" t="n">
        <v>1</v>
      </c>
      <c r="Z2370" t="n">
        <v>10</v>
      </c>
    </row>
    <row r="2371">
      <c r="A2371" t="n">
        <v>112</v>
      </c>
      <c r="B2371" t="n">
        <v>145</v>
      </c>
      <c r="C2371" t="inlineStr">
        <is>
          <t xml:space="preserve">CONCLUIDO	</t>
        </is>
      </c>
      <c r="D2371" t="n">
        <v>7.2666</v>
      </c>
      <c r="E2371" t="n">
        <v>13.76</v>
      </c>
      <c r="F2371" t="n">
        <v>10.49</v>
      </c>
      <c r="G2371" t="n">
        <v>104.89</v>
      </c>
      <c r="H2371" t="n">
        <v>1.49</v>
      </c>
      <c r="I2371" t="n">
        <v>6</v>
      </c>
      <c r="J2371" t="n">
        <v>347.59</v>
      </c>
      <c r="K2371" t="n">
        <v>61.2</v>
      </c>
      <c r="L2371" t="n">
        <v>29</v>
      </c>
      <c r="M2371" t="n">
        <v>4</v>
      </c>
      <c r="N2371" t="n">
        <v>112.39</v>
      </c>
      <c r="O2371" t="n">
        <v>43103.63</v>
      </c>
      <c r="P2371" t="n">
        <v>190.64</v>
      </c>
      <c r="Q2371" t="n">
        <v>197.76</v>
      </c>
      <c r="R2371" t="n">
        <v>30.51</v>
      </c>
      <c r="S2371" t="n">
        <v>25.4</v>
      </c>
      <c r="T2371" t="n">
        <v>1719.09</v>
      </c>
      <c r="U2371" t="n">
        <v>0.83</v>
      </c>
      <c r="V2371" t="n">
        <v>0.89</v>
      </c>
      <c r="W2371" t="n">
        <v>2.95</v>
      </c>
      <c r="X2371" t="n">
        <v>0.1</v>
      </c>
      <c r="Y2371" t="n">
        <v>1</v>
      </c>
      <c r="Z2371" t="n">
        <v>10</v>
      </c>
    </row>
    <row r="2372">
      <c r="A2372" t="n">
        <v>113</v>
      </c>
      <c r="B2372" t="n">
        <v>145</v>
      </c>
      <c r="C2372" t="inlineStr">
        <is>
          <t xml:space="preserve">CONCLUIDO	</t>
        </is>
      </c>
      <c r="D2372" t="n">
        <v>7.2677</v>
      </c>
      <c r="E2372" t="n">
        <v>13.76</v>
      </c>
      <c r="F2372" t="n">
        <v>10.49</v>
      </c>
      <c r="G2372" t="n">
        <v>104.87</v>
      </c>
      <c r="H2372" t="n">
        <v>1.5</v>
      </c>
      <c r="I2372" t="n">
        <v>6</v>
      </c>
      <c r="J2372" t="n">
        <v>348.22</v>
      </c>
      <c r="K2372" t="n">
        <v>61.2</v>
      </c>
      <c r="L2372" t="n">
        <v>29.25</v>
      </c>
      <c r="M2372" t="n">
        <v>4</v>
      </c>
      <c r="N2372" t="n">
        <v>112.77</v>
      </c>
      <c r="O2372" t="n">
        <v>43181.22</v>
      </c>
      <c r="P2372" t="n">
        <v>190.82</v>
      </c>
      <c r="Q2372" t="n">
        <v>197.75</v>
      </c>
      <c r="R2372" t="n">
        <v>30.44</v>
      </c>
      <c r="S2372" t="n">
        <v>25.4</v>
      </c>
      <c r="T2372" t="n">
        <v>1683.9</v>
      </c>
      <c r="U2372" t="n">
        <v>0.83</v>
      </c>
      <c r="V2372" t="n">
        <v>0.89</v>
      </c>
      <c r="W2372" t="n">
        <v>2.95</v>
      </c>
      <c r="X2372" t="n">
        <v>0.1</v>
      </c>
      <c r="Y2372" t="n">
        <v>1</v>
      </c>
      <c r="Z2372" t="n">
        <v>10</v>
      </c>
    </row>
    <row r="2373">
      <c r="A2373" t="n">
        <v>114</v>
      </c>
      <c r="B2373" t="n">
        <v>145</v>
      </c>
      <c r="C2373" t="inlineStr">
        <is>
          <t xml:space="preserve">CONCLUIDO	</t>
        </is>
      </c>
      <c r="D2373" t="n">
        <v>7.2689</v>
      </c>
      <c r="E2373" t="n">
        <v>13.76</v>
      </c>
      <c r="F2373" t="n">
        <v>10.48</v>
      </c>
      <c r="G2373" t="n">
        <v>104.85</v>
      </c>
      <c r="H2373" t="n">
        <v>1.51</v>
      </c>
      <c r="I2373" t="n">
        <v>6</v>
      </c>
      <c r="J2373" t="n">
        <v>348.85</v>
      </c>
      <c r="K2373" t="n">
        <v>61.2</v>
      </c>
      <c r="L2373" t="n">
        <v>29.5</v>
      </c>
      <c r="M2373" t="n">
        <v>4</v>
      </c>
      <c r="N2373" t="n">
        <v>113.15</v>
      </c>
      <c r="O2373" t="n">
        <v>43259.02</v>
      </c>
      <c r="P2373" t="n">
        <v>190.78</v>
      </c>
      <c r="Q2373" t="n">
        <v>197.75</v>
      </c>
      <c r="R2373" t="n">
        <v>30.31</v>
      </c>
      <c r="S2373" t="n">
        <v>25.4</v>
      </c>
      <c r="T2373" t="n">
        <v>1622.48</v>
      </c>
      <c r="U2373" t="n">
        <v>0.84</v>
      </c>
      <c r="V2373" t="n">
        <v>0.89</v>
      </c>
      <c r="W2373" t="n">
        <v>2.95</v>
      </c>
      <c r="X2373" t="n">
        <v>0.1</v>
      </c>
      <c r="Y2373" t="n">
        <v>1</v>
      </c>
      <c r="Z2373" t="n">
        <v>10</v>
      </c>
    </row>
    <row r="2374">
      <c r="A2374" t="n">
        <v>115</v>
      </c>
      <c r="B2374" t="n">
        <v>145</v>
      </c>
      <c r="C2374" t="inlineStr">
        <is>
          <t xml:space="preserve">CONCLUIDO	</t>
        </is>
      </c>
      <c r="D2374" t="n">
        <v>7.274</v>
      </c>
      <c r="E2374" t="n">
        <v>13.75</v>
      </c>
      <c r="F2374" t="n">
        <v>10.47</v>
      </c>
      <c r="G2374" t="n">
        <v>104.75</v>
      </c>
      <c r="H2374" t="n">
        <v>1.52</v>
      </c>
      <c r="I2374" t="n">
        <v>6</v>
      </c>
      <c r="J2374" t="n">
        <v>349.48</v>
      </c>
      <c r="K2374" t="n">
        <v>61.2</v>
      </c>
      <c r="L2374" t="n">
        <v>29.75</v>
      </c>
      <c r="M2374" t="n">
        <v>4</v>
      </c>
      <c r="N2374" t="n">
        <v>113.53</v>
      </c>
      <c r="O2374" t="n">
        <v>43337.02</v>
      </c>
      <c r="P2374" t="n">
        <v>190.6</v>
      </c>
      <c r="Q2374" t="n">
        <v>197.75</v>
      </c>
      <c r="R2374" t="n">
        <v>30.1</v>
      </c>
      <c r="S2374" t="n">
        <v>25.4</v>
      </c>
      <c r="T2374" t="n">
        <v>1514.82</v>
      </c>
      <c r="U2374" t="n">
        <v>0.84</v>
      </c>
      <c r="V2374" t="n">
        <v>0.89</v>
      </c>
      <c r="W2374" t="n">
        <v>2.94</v>
      </c>
      <c r="X2374" t="n">
        <v>0.09</v>
      </c>
      <c r="Y2374" t="n">
        <v>1</v>
      </c>
      <c r="Z2374" t="n">
        <v>10</v>
      </c>
    </row>
    <row r="2375">
      <c r="A2375" t="n">
        <v>116</v>
      </c>
      <c r="B2375" t="n">
        <v>145</v>
      </c>
      <c r="C2375" t="inlineStr">
        <is>
          <t xml:space="preserve">CONCLUIDO	</t>
        </is>
      </c>
      <c r="D2375" t="n">
        <v>7.2704</v>
      </c>
      <c r="E2375" t="n">
        <v>13.75</v>
      </c>
      <c r="F2375" t="n">
        <v>10.48</v>
      </c>
      <c r="G2375" t="n">
        <v>104.82</v>
      </c>
      <c r="H2375" t="n">
        <v>1.53</v>
      </c>
      <c r="I2375" t="n">
        <v>6</v>
      </c>
      <c r="J2375" t="n">
        <v>350.12</v>
      </c>
      <c r="K2375" t="n">
        <v>61.2</v>
      </c>
      <c r="L2375" t="n">
        <v>30</v>
      </c>
      <c r="M2375" t="n">
        <v>4</v>
      </c>
      <c r="N2375" t="n">
        <v>113.92</v>
      </c>
      <c r="O2375" t="n">
        <v>43415.22</v>
      </c>
      <c r="P2375" t="n">
        <v>190.93</v>
      </c>
      <c r="Q2375" t="n">
        <v>197.78</v>
      </c>
      <c r="R2375" t="n">
        <v>30.23</v>
      </c>
      <c r="S2375" t="n">
        <v>25.4</v>
      </c>
      <c r="T2375" t="n">
        <v>1581.65</v>
      </c>
      <c r="U2375" t="n">
        <v>0.84</v>
      </c>
      <c r="V2375" t="n">
        <v>0.89</v>
      </c>
      <c r="W2375" t="n">
        <v>2.95</v>
      </c>
      <c r="X2375" t="n">
        <v>0.09</v>
      </c>
      <c r="Y2375" t="n">
        <v>1</v>
      </c>
      <c r="Z2375" t="n">
        <v>10</v>
      </c>
    </row>
    <row r="2376">
      <c r="A2376" t="n">
        <v>117</v>
      </c>
      <c r="B2376" t="n">
        <v>145</v>
      </c>
      <c r="C2376" t="inlineStr">
        <is>
          <t xml:space="preserve">CONCLUIDO	</t>
        </is>
      </c>
      <c r="D2376" t="n">
        <v>7.2682</v>
      </c>
      <c r="E2376" t="n">
        <v>13.76</v>
      </c>
      <c r="F2376" t="n">
        <v>10.49</v>
      </c>
      <c r="G2376" t="n">
        <v>104.86</v>
      </c>
      <c r="H2376" t="n">
        <v>1.54</v>
      </c>
      <c r="I2376" t="n">
        <v>6</v>
      </c>
      <c r="J2376" t="n">
        <v>350.75</v>
      </c>
      <c r="K2376" t="n">
        <v>61.2</v>
      </c>
      <c r="L2376" t="n">
        <v>30.25</v>
      </c>
      <c r="M2376" t="n">
        <v>4</v>
      </c>
      <c r="N2376" t="n">
        <v>114.3</v>
      </c>
      <c r="O2376" t="n">
        <v>43493.63</v>
      </c>
      <c r="P2376" t="n">
        <v>191.07</v>
      </c>
      <c r="Q2376" t="n">
        <v>197.75</v>
      </c>
      <c r="R2376" t="n">
        <v>30.38</v>
      </c>
      <c r="S2376" t="n">
        <v>25.4</v>
      </c>
      <c r="T2376" t="n">
        <v>1656.94</v>
      </c>
      <c r="U2376" t="n">
        <v>0.84</v>
      </c>
      <c r="V2376" t="n">
        <v>0.89</v>
      </c>
      <c r="W2376" t="n">
        <v>2.95</v>
      </c>
      <c r="X2376" t="n">
        <v>0.1</v>
      </c>
      <c r="Y2376" t="n">
        <v>1</v>
      </c>
      <c r="Z2376" t="n">
        <v>10</v>
      </c>
    </row>
    <row r="2377">
      <c r="A2377" t="n">
        <v>118</v>
      </c>
      <c r="B2377" t="n">
        <v>145</v>
      </c>
      <c r="C2377" t="inlineStr">
        <is>
          <t xml:space="preserve">CONCLUIDO	</t>
        </is>
      </c>
      <c r="D2377" t="n">
        <v>7.2683</v>
      </c>
      <c r="E2377" t="n">
        <v>13.76</v>
      </c>
      <c r="F2377" t="n">
        <v>10.49</v>
      </c>
      <c r="G2377" t="n">
        <v>104.86</v>
      </c>
      <c r="H2377" t="n">
        <v>1.55</v>
      </c>
      <c r="I2377" t="n">
        <v>6</v>
      </c>
      <c r="J2377" t="n">
        <v>351.39</v>
      </c>
      <c r="K2377" t="n">
        <v>61.2</v>
      </c>
      <c r="L2377" t="n">
        <v>30.5</v>
      </c>
      <c r="M2377" t="n">
        <v>4</v>
      </c>
      <c r="N2377" t="n">
        <v>114.69</v>
      </c>
      <c r="O2377" t="n">
        <v>43572.25</v>
      </c>
      <c r="P2377" t="n">
        <v>191.16</v>
      </c>
      <c r="Q2377" t="n">
        <v>197.8</v>
      </c>
      <c r="R2377" t="n">
        <v>30.37</v>
      </c>
      <c r="S2377" t="n">
        <v>25.4</v>
      </c>
      <c r="T2377" t="n">
        <v>1652.3</v>
      </c>
      <c r="U2377" t="n">
        <v>0.84</v>
      </c>
      <c r="V2377" t="n">
        <v>0.89</v>
      </c>
      <c r="W2377" t="n">
        <v>2.95</v>
      </c>
      <c r="X2377" t="n">
        <v>0.1</v>
      </c>
      <c r="Y2377" t="n">
        <v>1</v>
      </c>
      <c r="Z2377" t="n">
        <v>10</v>
      </c>
    </row>
    <row r="2378">
      <c r="A2378" t="n">
        <v>119</v>
      </c>
      <c r="B2378" t="n">
        <v>145</v>
      </c>
      <c r="C2378" t="inlineStr">
        <is>
          <t xml:space="preserve">CONCLUIDO	</t>
        </is>
      </c>
      <c r="D2378" t="n">
        <v>7.2671</v>
      </c>
      <c r="E2378" t="n">
        <v>13.76</v>
      </c>
      <c r="F2378" t="n">
        <v>10.49</v>
      </c>
      <c r="G2378" t="n">
        <v>104.88</v>
      </c>
      <c r="H2378" t="n">
        <v>1.56</v>
      </c>
      <c r="I2378" t="n">
        <v>6</v>
      </c>
      <c r="J2378" t="n">
        <v>352.03</v>
      </c>
      <c r="K2378" t="n">
        <v>61.2</v>
      </c>
      <c r="L2378" t="n">
        <v>30.75</v>
      </c>
      <c r="M2378" t="n">
        <v>4</v>
      </c>
      <c r="N2378" t="n">
        <v>115.08</v>
      </c>
      <c r="O2378" t="n">
        <v>43651.07</v>
      </c>
      <c r="P2378" t="n">
        <v>191.2</v>
      </c>
      <c r="Q2378" t="n">
        <v>197.75</v>
      </c>
      <c r="R2378" t="n">
        <v>30.42</v>
      </c>
      <c r="S2378" t="n">
        <v>25.4</v>
      </c>
      <c r="T2378" t="n">
        <v>1675.45</v>
      </c>
      <c r="U2378" t="n">
        <v>0.83</v>
      </c>
      <c r="V2378" t="n">
        <v>0.89</v>
      </c>
      <c r="W2378" t="n">
        <v>2.95</v>
      </c>
      <c r="X2378" t="n">
        <v>0.1</v>
      </c>
      <c r="Y2378" t="n">
        <v>1</v>
      </c>
      <c r="Z2378" t="n">
        <v>10</v>
      </c>
    </row>
    <row r="2379">
      <c r="A2379" t="n">
        <v>120</v>
      </c>
      <c r="B2379" t="n">
        <v>145</v>
      </c>
      <c r="C2379" t="inlineStr">
        <is>
          <t xml:space="preserve">CONCLUIDO	</t>
        </is>
      </c>
      <c r="D2379" t="n">
        <v>7.2685</v>
      </c>
      <c r="E2379" t="n">
        <v>13.76</v>
      </c>
      <c r="F2379" t="n">
        <v>10.49</v>
      </c>
      <c r="G2379" t="n">
        <v>104.86</v>
      </c>
      <c r="H2379" t="n">
        <v>1.57</v>
      </c>
      <c r="I2379" t="n">
        <v>6</v>
      </c>
      <c r="J2379" t="n">
        <v>352.67</v>
      </c>
      <c r="K2379" t="n">
        <v>61.2</v>
      </c>
      <c r="L2379" t="n">
        <v>31</v>
      </c>
      <c r="M2379" t="n">
        <v>4</v>
      </c>
      <c r="N2379" t="n">
        <v>115.47</v>
      </c>
      <c r="O2379" t="n">
        <v>43730.1</v>
      </c>
      <c r="P2379" t="n">
        <v>191.23</v>
      </c>
      <c r="Q2379" t="n">
        <v>197.76</v>
      </c>
      <c r="R2379" t="n">
        <v>30.44</v>
      </c>
      <c r="S2379" t="n">
        <v>25.4</v>
      </c>
      <c r="T2379" t="n">
        <v>1683.7</v>
      </c>
      <c r="U2379" t="n">
        <v>0.83</v>
      </c>
      <c r="V2379" t="n">
        <v>0.89</v>
      </c>
      <c r="W2379" t="n">
        <v>2.95</v>
      </c>
      <c r="X2379" t="n">
        <v>0.1</v>
      </c>
      <c r="Y2379" t="n">
        <v>1</v>
      </c>
      <c r="Z2379" t="n">
        <v>10</v>
      </c>
    </row>
    <row r="2380">
      <c r="A2380" t="n">
        <v>121</v>
      </c>
      <c r="B2380" t="n">
        <v>145</v>
      </c>
      <c r="C2380" t="inlineStr">
        <is>
          <t xml:space="preserve">CONCLUIDO	</t>
        </is>
      </c>
      <c r="D2380" t="n">
        <v>7.2679</v>
      </c>
      <c r="E2380" t="n">
        <v>13.76</v>
      </c>
      <c r="F2380" t="n">
        <v>10.49</v>
      </c>
      <c r="G2380" t="n">
        <v>104.87</v>
      </c>
      <c r="H2380" t="n">
        <v>1.58</v>
      </c>
      <c r="I2380" t="n">
        <v>6</v>
      </c>
      <c r="J2380" t="n">
        <v>353.31</v>
      </c>
      <c r="K2380" t="n">
        <v>61.2</v>
      </c>
      <c r="L2380" t="n">
        <v>31.25</v>
      </c>
      <c r="M2380" t="n">
        <v>4</v>
      </c>
      <c r="N2380" t="n">
        <v>115.86</v>
      </c>
      <c r="O2380" t="n">
        <v>43809.48</v>
      </c>
      <c r="P2380" t="n">
        <v>191.3</v>
      </c>
      <c r="Q2380" t="n">
        <v>197.77</v>
      </c>
      <c r="R2380" t="n">
        <v>30.44</v>
      </c>
      <c r="S2380" t="n">
        <v>25.4</v>
      </c>
      <c r="T2380" t="n">
        <v>1684.13</v>
      </c>
      <c r="U2380" t="n">
        <v>0.83</v>
      </c>
      <c r="V2380" t="n">
        <v>0.89</v>
      </c>
      <c r="W2380" t="n">
        <v>2.95</v>
      </c>
      <c r="X2380" t="n">
        <v>0.1</v>
      </c>
      <c r="Y2380" t="n">
        <v>1</v>
      </c>
      <c r="Z2380" t="n">
        <v>10</v>
      </c>
    </row>
    <row r="2381">
      <c r="A2381" t="n">
        <v>122</v>
      </c>
      <c r="B2381" t="n">
        <v>145</v>
      </c>
      <c r="C2381" t="inlineStr">
        <is>
          <t xml:space="preserve">CONCLUIDO	</t>
        </is>
      </c>
      <c r="D2381" t="n">
        <v>7.2674</v>
      </c>
      <c r="E2381" t="n">
        <v>13.76</v>
      </c>
      <c r="F2381" t="n">
        <v>10.49</v>
      </c>
      <c r="G2381" t="n">
        <v>104.88</v>
      </c>
      <c r="H2381" t="n">
        <v>1.59</v>
      </c>
      <c r="I2381" t="n">
        <v>6</v>
      </c>
      <c r="J2381" t="n">
        <v>353.96</v>
      </c>
      <c r="K2381" t="n">
        <v>61.2</v>
      </c>
      <c r="L2381" t="n">
        <v>31.5</v>
      </c>
      <c r="M2381" t="n">
        <v>4</v>
      </c>
      <c r="N2381" t="n">
        <v>116.26</v>
      </c>
      <c r="O2381" t="n">
        <v>43888.94</v>
      </c>
      <c r="P2381" t="n">
        <v>191.36</v>
      </c>
      <c r="Q2381" t="n">
        <v>197.75</v>
      </c>
      <c r="R2381" t="n">
        <v>30.36</v>
      </c>
      <c r="S2381" t="n">
        <v>25.4</v>
      </c>
      <c r="T2381" t="n">
        <v>1647.13</v>
      </c>
      <c r="U2381" t="n">
        <v>0.84</v>
      </c>
      <c r="V2381" t="n">
        <v>0.89</v>
      </c>
      <c r="W2381" t="n">
        <v>2.95</v>
      </c>
      <c r="X2381" t="n">
        <v>0.1</v>
      </c>
      <c r="Y2381" t="n">
        <v>1</v>
      </c>
      <c r="Z2381" t="n">
        <v>10</v>
      </c>
    </row>
    <row r="2382">
      <c r="A2382" t="n">
        <v>123</v>
      </c>
      <c r="B2382" t="n">
        <v>145</v>
      </c>
      <c r="C2382" t="inlineStr">
        <is>
          <t xml:space="preserve">CONCLUIDO	</t>
        </is>
      </c>
      <c r="D2382" t="n">
        <v>7.2671</v>
      </c>
      <c r="E2382" t="n">
        <v>13.76</v>
      </c>
      <c r="F2382" t="n">
        <v>10.49</v>
      </c>
      <c r="G2382" t="n">
        <v>104.88</v>
      </c>
      <c r="H2382" t="n">
        <v>1.6</v>
      </c>
      <c r="I2382" t="n">
        <v>6</v>
      </c>
      <c r="J2382" t="n">
        <v>354.6</v>
      </c>
      <c r="K2382" t="n">
        <v>61.2</v>
      </c>
      <c r="L2382" t="n">
        <v>31.75</v>
      </c>
      <c r="M2382" t="n">
        <v>4</v>
      </c>
      <c r="N2382" t="n">
        <v>116.65</v>
      </c>
      <c r="O2382" t="n">
        <v>43968.62</v>
      </c>
      <c r="P2382" t="n">
        <v>191.38</v>
      </c>
      <c r="Q2382" t="n">
        <v>197.75</v>
      </c>
      <c r="R2382" t="n">
        <v>30.45</v>
      </c>
      <c r="S2382" t="n">
        <v>25.4</v>
      </c>
      <c r="T2382" t="n">
        <v>1690.54</v>
      </c>
      <c r="U2382" t="n">
        <v>0.83</v>
      </c>
      <c r="V2382" t="n">
        <v>0.89</v>
      </c>
      <c r="W2382" t="n">
        <v>2.95</v>
      </c>
      <c r="X2382" t="n">
        <v>0.1</v>
      </c>
      <c r="Y2382" t="n">
        <v>1</v>
      </c>
      <c r="Z2382" t="n">
        <v>10</v>
      </c>
    </row>
    <row r="2383">
      <c r="A2383" t="n">
        <v>124</v>
      </c>
      <c r="B2383" t="n">
        <v>145</v>
      </c>
      <c r="C2383" t="inlineStr">
        <is>
          <t xml:space="preserve">CONCLUIDO	</t>
        </is>
      </c>
      <c r="D2383" t="n">
        <v>7.2674</v>
      </c>
      <c r="E2383" t="n">
        <v>13.76</v>
      </c>
      <c r="F2383" t="n">
        <v>10.49</v>
      </c>
      <c r="G2383" t="n">
        <v>104.88</v>
      </c>
      <c r="H2383" t="n">
        <v>1.61</v>
      </c>
      <c r="I2383" t="n">
        <v>6</v>
      </c>
      <c r="J2383" t="n">
        <v>355.25</v>
      </c>
      <c r="K2383" t="n">
        <v>61.2</v>
      </c>
      <c r="L2383" t="n">
        <v>32</v>
      </c>
      <c r="M2383" t="n">
        <v>4</v>
      </c>
      <c r="N2383" t="n">
        <v>117.05</v>
      </c>
      <c r="O2383" t="n">
        <v>44048.52</v>
      </c>
      <c r="P2383" t="n">
        <v>191.31</v>
      </c>
      <c r="Q2383" t="n">
        <v>197.76</v>
      </c>
      <c r="R2383" t="n">
        <v>30.41</v>
      </c>
      <c r="S2383" t="n">
        <v>25.4</v>
      </c>
      <c r="T2383" t="n">
        <v>1670.89</v>
      </c>
      <c r="U2383" t="n">
        <v>0.84</v>
      </c>
      <c r="V2383" t="n">
        <v>0.89</v>
      </c>
      <c r="W2383" t="n">
        <v>2.95</v>
      </c>
      <c r="X2383" t="n">
        <v>0.1</v>
      </c>
      <c r="Y2383" t="n">
        <v>1</v>
      </c>
      <c r="Z2383" t="n">
        <v>10</v>
      </c>
    </row>
    <row r="2384">
      <c r="A2384" t="n">
        <v>125</v>
      </c>
      <c r="B2384" t="n">
        <v>145</v>
      </c>
      <c r="C2384" t="inlineStr">
        <is>
          <t xml:space="preserve">CONCLUIDO	</t>
        </is>
      </c>
      <c r="D2384" t="n">
        <v>7.2679</v>
      </c>
      <c r="E2384" t="n">
        <v>13.76</v>
      </c>
      <c r="F2384" t="n">
        <v>10.49</v>
      </c>
      <c r="G2384" t="n">
        <v>104.87</v>
      </c>
      <c r="H2384" t="n">
        <v>1.62</v>
      </c>
      <c r="I2384" t="n">
        <v>6</v>
      </c>
      <c r="J2384" t="n">
        <v>355.9</v>
      </c>
      <c r="K2384" t="n">
        <v>61.2</v>
      </c>
      <c r="L2384" t="n">
        <v>32.25</v>
      </c>
      <c r="M2384" t="n">
        <v>4</v>
      </c>
      <c r="N2384" t="n">
        <v>117.45</v>
      </c>
      <c r="O2384" t="n">
        <v>44128.64</v>
      </c>
      <c r="P2384" t="n">
        <v>191.25</v>
      </c>
      <c r="Q2384" t="n">
        <v>197.75</v>
      </c>
      <c r="R2384" t="n">
        <v>30.32</v>
      </c>
      <c r="S2384" t="n">
        <v>25.4</v>
      </c>
      <c r="T2384" t="n">
        <v>1623.79</v>
      </c>
      <c r="U2384" t="n">
        <v>0.84</v>
      </c>
      <c r="V2384" t="n">
        <v>0.89</v>
      </c>
      <c r="W2384" t="n">
        <v>2.95</v>
      </c>
      <c r="X2384" t="n">
        <v>0.1</v>
      </c>
      <c r="Y2384" t="n">
        <v>1</v>
      </c>
      <c r="Z2384" t="n">
        <v>10</v>
      </c>
    </row>
    <row r="2385">
      <c r="A2385" t="n">
        <v>126</v>
      </c>
      <c r="B2385" t="n">
        <v>145</v>
      </c>
      <c r="C2385" t="inlineStr">
        <is>
          <t xml:space="preserve">CONCLUIDO	</t>
        </is>
      </c>
      <c r="D2385" t="n">
        <v>7.2686</v>
      </c>
      <c r="E2385" t="n">
        <v>13.76</v>
      </c>
      <c r="F2385" t="n">
        <v>10.49</v>
      </c>
      <c r="G2385" t="n">
        <v>104.85</v>
      </c>
      <c r="H2385" t="n">
        <v>1.63</v>
      </c>
      <c r="I2385" t="n">
        <v>6</v>
      </c>
      <c r="J2385" t="n">
        <v>356.55</v>
      </c>
      <c r="K2385" t="n">
        <v>61.2</v>
      </c>
      <c r="L2385" t="n">
        <v>32.5</v>
      </c>
      <c r="M2385" t="n">
        <v>4</v>
      </c>
      <c r="N2385" t="n">
        <v>117.85</v>
      </c>
      <c r="O2385" t="n">
        <v>44208.97</v>
      </c>
      <c r="P2385" t="n">
        <v>191.23</v>
      </c>
      <c r="Q2385" t="n">
        <v>197.75</v>
      </c>
      <c r="R2385" t="n">
        <v>30.4</v>
      </c>
      <c r="S2385" t="n">
        <v>25.4</v>
      </c>
      <c r="T2385" t="n">
        <v>1667.56</v>
      </c>
      <c r="U2385" t="n">
        <v>0.84</v>
      </c>
      <c r="V2385" t="n">
        <v>0.89</v>
      </c>
      <c r="W2385" t="n">
        <v>2.95</v>
      </c>
      <c r="X2385" t="n">
        <v>0.1</v>
      </c>
      <c r="Y2385" t="n">
        <v>1</v>
      </c>
      <c r="Z2385" t="n">
        <v>10</v>
      </c>
    </row>
    <row r="2386">
      <c r="A2386" t="n">
        <v>127</v>
      </c>
      <c r="B2386" t="n">
        <v>145</v>
      </c>
      <c r="C2386" t="inlineStr">
        <is>
          <t xml:space="preserve">CONCLUIDO	</t>
        </is>
      </c>
      <c r="D2386" t="n">
        <v>7.271</v>
      </c>
      <c r="E2386" t="n">
        <v>13.75</v>
      </c>
      <c r="F2386" t="n">
        <v>10.48</v>
      </c>
      <c r="G2386" t="n">
        <v>104.81</v>
      </c>
      <c r="H2386" t="n">
        <v>1.63</v>
      </c>
      <c r="I2386" t="n">
        <v>6</v>
      </c>
      <c r="J2386" t="n">
        <v>357.2</v>
      </c>
      <c r="K2386" t="n">
        <v>61.2</v>
      </c>
      <c r="L2386" t="n">
        <v>32.75</v>
      </c>
      <c r="M2386" t="n">
        <v>4</v>
      </c>
      <c r="N2386" t="n">
        <v>118.26</v>
      </c>
      <c r="O2386" t="n">
        <v>44289.53</v>
      </c>
      <c r="P2386" t="n">
        <v>191.09</v>
      </c>
      <c r="Q2386" t="n">
        <v>197.76</v>
      </c>
      <c r="R2386" t="n">
        <v>30.23</v>
      </c>
      <c r="S2386" t="n">
        <v>25.4</v>
      </c>
      <c r="T2386" t="n">
        <v>1581.32</v>
      </c>
      <c r="U2386" t="n">
        <v>0.84</v>
      </c>
      <c r="V2386" t="n">
        <v>0.89</v>
      </c>
      <c r="W2386" t="n">
        <v>2.95</v>
      </c>
      <c r="X2386" t="n">
        <v>0.09</v>
      </c>
      <c r="Y2386" t="n">
        <v>1</v>
      </c>
      <c r="Z2386" t="n">
        <v>10</v>
      </c>
    </row>
    <row r="2387">
      <c r="A2387" t="n">
        <v>128</v>
      </c>
      <c r="B2387" t="n">
        <v>145</v>
      </c>
      <c r="C2387" t="inlineStr">
        <is>
          <t xml:space="preserve">CONCLUIDO	</t>
        </is>
      </c>
      <c r="D2387" t="n">
        <v>7.267</v>
      </c>
      <c r="E2387" t="n">
        <v>13.76</v>
      </c>
      <c r="F2387" t="n">
        <v>10.49</v>
      </c>
      <c r="G2387" t="n">
        <v>104.88</v>
      </c>
      <c r="H2387" t="n">
        <v>1.64</v>
      </c>
      <c r="I2387" t="n">
        <v>6</v>
      </c>
      <c r="J2387" t="n">
        <v>357.86</v>
      </c>
      <c r="K2387" t="n">
        <v>61.2</v>
      </c>
      <c r="L2387" t="n">
        <v>33</v>
      </c>
      <c r="M2387" t="n">
        <v>4</v>
      </c>
      <c r="N2387" t="n">
        <v>118.66</v>
      </c>
      <c r="O2387" t="n">
        <v>44370.32</v>
      </c>
      <c r="P2387" t="n">
        <v>191.14</v>
      </c>
      <c r="Q2387" t="n">
        <v>197.76</v>
      </c>
      <c r="R2387" t="n">
        <v>30.38</v>
      </c>
      <c r="S2387" t="n">
        <v>25.4</v>
      </c>
      <c r="T2387" t="n">
        <v>1656.12</v>
      </c>
      <c r="U2387" t="n">
        <v>0.84</v>
      </c>
      <c r="V2387" t="n">
        <v>0.89</v>
      </c>
      <c r="W2387" t="n">
        <v>2.95</v>
      </c>
      <c r="X2387" t="n">
        <v>0.1</v>
      </c>
      <c r="Y2387" t="n">
        <v>1</v>
      </c>
      <c r="Z2387" t="n">
        <v>10</v>
      </c>
    </row>
    <row r="2388">
      <c r="A2388" t="n">
        <v>129</v>
      </c>
      <c r="B2388" t="n">
        <v>145</v>
      </c>
      <c r="C2388" t="inlineStr">
        <is>
          <t xml:space="preserve">CONCLUIDO	</t>
        </is>
      </c>
      <c r="D2388" t="n">
        <v>7.2699</v>
      </c>
      <c r="E2388" t="n">
        <v>13.76</v>
      </c>
      <c r="F2388" t="n">
        <v>10.48</v>
      </c>
      <c r="G2388" t="n">
        <v>104.83</v>
      </c>
      <c r="H2388" t="n">
        <v>1.65</v>
      </c>
      <c r="I2388" t="n">
        <v>6</v>
      </c>
      <c r="J2388" t="n">
        <v>358.52</v>
      </c>
      <c r="K2388" t="n">
        <v>61.2</v>
      </c>
      <c r="L2388" t="n">
        <v>33.25</v>
      </c>
      <c r="M2388" t="n">
        <v>4</v>
      </c>
      <c r="N2388" t="n">
        <v>119.07</v>
      </c>
      <c r="O2388" t="n">
        <v>44451.33</v>
      </c>
      <c r="P2388" t="n">
        <v>191.06</v>
      </c>
      <c r="Q2388" t="n">
        <v>197.77</v>
      </c>
      <c r="R2388" t="n">
        <v>30.32</v>
      </c>
      <c r="S2388" t="n">
        <v>25.4</v>
      </c>
      <c r="T2388" t="n">
        <v>1627.29</v>
      </c>
      <c r="U2388" t="n">
        <v>0.84</v>
      </c>
      <c r="V2388" t="n">
        <v>0.89</v>
      </c>
      <c r="W2388" t="n">
        <v>2.95</v>
      </c>
      <c r="X2388" t="n">
        <v>0.09</v>
      </c>
      <c r="Y2388" t="n">
        <v>1</v>
      </c>
      <c r="Z2388" t="n">
        <v>10</v>
      </c>
    </row>
    <row r="2389">
      <c r="A2389" t="n">
        <v>130</v>
      </c>
      <c r="B2389" t="n">
        <v>145</v>
      </c>
      <c r="C2389" t="inlineStr">
        <is>
          <t xml:space="preserve">CONCLUIDO	</t>
        </is>
      </c>
      <c r="D2389" t="n">
        <v>7.2707</v>
      </c>
      <c r="E2389" t="n">
        <v>13.75</v>
      </c>
      <c r="F2389" t="n">
        <v>10.48</v>
      </c>
      <c r="G2389" t="n">
        <v>104.81</v>
      </c>
      <c r="H2389" t="n">
        <v>1.66</v>
      </c>
      <c r="I2389" t="n">
        <v>6</v>
      </c>
      <c r="J2389" t="n">
        <v>359.17</v>
      </c>
      <c r="K2389" t="n">
        <v>61.2</v>
      </c>
      <c r="L2389" t="n">
        <v>33.5</v>
      </c>
      <c r="M2389" t="n">
        <v>4</v>
      </c>
      <c r="N2389" t="n">
        <v>119.48</v>
      </c>
      <c r="O2389" t="n">
        <v>44532.57</v>
      </c>
      <c r="P2389" t="n">
        <v>190.84</v>
      </c>
      <c r="Q2389" t="n">
        <v>197.75</v>
      </c>
      <c r="R2389" t="n">
        <v>30.22</v>
      </c>
      <c r="S2389" t="n">
        <v>25.4</v>
      </c>
      <c r="T2389" t="n">
        <v>1578.5</v>
      </c>
      <c r="U2389" t="n">
        <v>0.84</v>
      </c>
      <c r="V2389" t="n">
        <v>0.89</v>
      </c>
      <c r="W2389" t="n">
        <v>2.95</v>
      </c>
      <c r="X2389" t="n">
        <v>0.09</v>
      </c>
      <c r="Y2389" t="n">
        <v>1</v>
      </c>
      <c r="Z2389" t="n">
        <v>10</v>
      </c>
    </row>
    <row r="2390">
      <c r="A2390" t="n">
        <v>131</v>
      </c>
      <c r="B2390" t="n">
        <v>145</v>
      </c>
      <c r="C2390" t="inlineStr">
        <is>
          <t xml:space="preserve">CONCLUIDO	</t>
        </is>
      </c>
      <c r="D2390" t="n">
        <v>7.2667</v>
      </c>
      <c r="E2390" t="n">
        <v>13.76</v>
      </c>
      <c r="F2390" t="n">
        <v>10.49</v>
      </c>
      <c r="G2390" t="n">
        <v>104.89</v>
      </c>
      <c r="H2390" t="n">
        <v>1.67</v>
      </c>
      <c r="I2390" t="n">
        <v>6</v>
      </c>
      <c r="J2390" t="n">
        <v>359.84</v>
      </c>
      <c r="K2390" t="n">
        <v>61.2</v>
      </c>
      <c r="L2390" t="n">
        <v>33.75</v>
      </c>
      <c r="M2390" t="n">
        <v>4</v>
      </c>
      <c r="N2390" t="n">
        <v>119.89</v>
      </c>
      <c r="O2390" t="n">
        <v>44614.04</v>
      </c>
      <c r="P2390" t="n">
        <v>190.94</v>
      </c>
      <c r="Q2390" t="n">
        <v>197.77</v>
      </c>
      <c r="R2390" t="n">
        <v>30.53</v>
      </c>
      <c r="S2390" t="n">
        <v>25.4</v>
      </c>
      <c r="T2390" t="n">
        <v>1730.5</v>
      </c>
      <c r="U2390" t="n">
        <v>0.83</v>
      </c>
      <c r="V2390" t="n">
        <v>0.89</v>
      </c>
      <c r="W2390" t="n">
        <v>2.95</v>
      </c>
      <c r="X2390" t="n">
        <v>0.1</v>
      </c>
      <c r="Y2390" t="n">
        <v>1</v>
      </c>
      <c r="Z2390" t="n">
        <v>10</v>
      </c>
    </row>
    <row r="2391">
      <c r="A2391" t="n">
        <v>132</v>
      </c>
      <c r="B2391" t="n">
        <v>145</v>
      </c>
      <c r="C2391" t="inlineStr">
        <is>
          <t xml:space="preserve">CONCLUIDO	</t>
        </is>
      </c>
      <c r="D2391" t="n">
        <v>7.2638</v>
      </c>
      <c r="E2391" t="n">
        <v>13.77</v>
      </c>
      <c r="F2391" t="n">
        <v>10.49</v>
      </c>
      <c r="G2391" t="n">
        <v>104.94</v>
      </c>
      <c r="H2391" t="n">
        <v>1.68</v>
      </c>
      <c r="I2391" t="n">
        <v>6</v>
      </c>
      <c r="J2391" t="n">
        <v>360.5</v>
      </c>
      <c r="K2391" t="n">
        <v>61.2</v>
      </c>
      <c r="L2391" t="n">
        <v>34</v>
      </c>
      <c r="M2391" t="n">
        <v>4</v>
      </c>
      <c r="N2391" t="n">
        <v>120.3</v>
      </c>
      <c r="O2391" t="n">
        <v>44695.75</v>
      </c>
      <c r="P2391" t="n">
        <v>190.81</v>
      </c>
      <c r="Q2391" t="n">
        <v>197.75</v>
      </c>
      <c r="R2391" t="n">
        <v>30.68</v>
      </c>
      <c r="S2391" t="n">
        <v>25.4</v>
      </c>
      <c r="T2391" t="n">
        <v>1804.43</v>
      </c>
      <c r="U2391" t="n">
        <v>0.83</v>
      </c>
      <c r="V2391" t="n">
        <v>0.89</v>
      </c>
      <c r="W2391" t="n">
        <v>2.95</v>
      </c>
      <c r="X2391" t="n">
        <v>0.1</v>
      </c>
      <c r="Y2391" t="n">
        <v>1</v>
      </c>
      <c r="Z2391" t="n">
        <v>10</v>
      </c>
    </row>
    <row r="2392">
      <c r="A2392" t="n">
        <v>133</v>
      </c>
      <c r="B2392" t="n">
        <v>145</v>
      </c>
      <c r="C2392" t="inlineStr">
        <is>
          <t xml:space="preserve">CONCLUIDO	</t>
        </is>
      </c>
      <c r="D2392" t="n">
        <v>7.3028</v>
      </c>
      <c r="E2392" t="n">
        <v>13.69</v>
      </c>
      <c r="F2392" t="n">
        <v>10.47</v>
      </c>
      <c r="G2392" t="n">
        <v>125.7</v>
      </c>
      <c r="H2392" t="n">
        <v>1.69</v>
      </c>
      <c r="I2392" t="n">
        <v>5</v>
      </c>
      <c r="J2392" t="n">
        <v>361.16</v>
      </c>
      <c r="K2392" t="n">
        <v>61.2</v>
      </c>
      <c r="L2392" t="n">
        <v>34.25</v>
      </c>
      <c r="M2392" t="n">
        <v>3</v>
      </c>
      <c r="N2392" t="n">
        <v>120.71</v>
      </c>
      <c r="O2392" t="n">
        <v>44777.68</v>
      </c>
      <c r="P2392" t="n">
        <v>190.7</v>
      </c>
      <c r="Q2392" t="n">
        <v>197.75</v>
      </c>
      <c r="R2392" t="n">
        <v>30.03</v>
      </c>
      <c r="S2392" t="n">
        <v>25.4</v>
      </c>
      <c r="T2392" t="n">
        <v>1487.25</v>
      </c>
      <c r="U2392" t="n">
        <v>0.85</v>
      </c>
      <c r="V2392" t="n">
        <v>0.89</v>
      </c>
      <c r="W2392" t="n">
        <v>2.95</v>
      </c>
      <c r="X2392" t="n">
        <v>0.08</v>
      </c>
      <c r="Y2392" t="n">
        <v>1</v>
      </c>
      <c r="Z2392" t="n">
        <v>10</v>
      </c>
    </row>
    <row r="2393">
      <c r="A2393" t="n">
        <v>134</v>
      </c>
      <c r="B2393" t="n">
        <v>145</v>
      </c>
      <c r="C2393" t="inlineStr">
        <is>
          <t xml:space="preserve">CONCLUIDO	</t>
        </is>
      </c>
      <c r="D2393" t="n">
        <v>7.3043</v>
      </c>
      <c r="E2393" t="n">
        <v>13.69</v>
      </c>
      <c r="F2393" t="n">
        <v>10.47</v>
      </c>
      <c r="G2393" t="n">
        <v>125.66</v>
      </c>
      <c r="H2393" t="n">
        <v>1.7</v>
      </c>
      <c r="I2393" t="n">
        <v>5</v>
      </c>
      <c r="J2393" t="n">
        <v>361.83</v>
      </c>
      <c r="K2393" t="n">
        <v>61.2</v>
      </c>
      <c r="L2393" t="n">
        <v>34.5</v>
      </c>
      <c r="M2393" t="n">
        <v>3</v>
      </c>
      <c r="N2393" t="n">
        <v>121.13</v>
      </c>
      <c r="O2393" t="n">
        <v>44859.98</v>
      </c>
      <c r="P2393" t="n">
        <v>190.97</v>
      </c>
      <c r="Q2393" t="n">
        <v>197.75</v>
      </c>
      <c r="R2393" t="n">
        <v>29.97</v>
      </c>
      <c r="S2393" t="n">
        <v>25.4</v>
      </c>
      <c r="T2393" t="n">
        <v>1454.3</v>
      </c>
      <c r="U2393" t="n">
        <v>0.85</v>
      </c>
      <c r="V2393" t="n">
        <v>0.89</v>
      </c>
      <c r="W2393" t="n">
        <v>2.95</v>
      </c>
      <c r="X2393" t="n">
        <v>0.08</v>
      </c>
      <c r="Y2393" t="n">
        <v>1</v>
      </c>
      <c r="Z2393" t="n">
        <v>10</v>
      </c>
    </row>
    <row r="2394">
      <c r="A2394" t="n">
        <v>135</v>
      </c>
      <c r="B2394" t="n">
        <v>145</v>
      </c>
      <c r="C2394" t="inlineStr">
        <is>
          <t xml:space="preserve">CONCLUIDO	</t>
        </is>
      </c>
      <c r="D2394" t="n">
        <v>7.3021</v>
      </c>
      <c r="E2394" t="n">
        <v>13.69</v>
      </c>
      <c r="F2394" t="n">
        <v>10.48</v>
      </c>
      <c r="G2394" t="n">
        <v>125.71</v>
      </c>
      <c r="H2394" t="n">
        <v>1.71</v>
      </c>
      <c r="I2394" t="n">
        <v>5</v>
      </c>
      <c r="J2394" t="n">
        <v>362.5</v>
      </c>
      <c r="K2394" t="n">
        <v>61.2</v>
      </c>
      <c r="L2394" t="n">
        <v>34.75</v>
      </c>
      <c r="M2394" t="n">
        <v>3</v>
      </c>
      <c r="N2394" t="n">
        <v>121.55</v>
      </c>
      <c r="O2394" t="n">
        <v>44942.4</v>
      </c>
      <c r="P2394" t="n">
        <v>191.29</v>
      </c>
      <c r="Q2394" t="n">
        <v>197.75</v>
      </c>
      <c r="R2394" t="n">
        <v>30.09</v>
      </c>
      <c r="S2394" t="n">
        <v>25.4</v>
      </c>
      <c r="T2394" t="n">
        <v>1514.36</v>
      </c>
      <c r="U2394" t="n">
        <v>0.84</v>
      </c>
      <c r="V2394" t="n">
        <v>0.89</v>
      </c>
      <c r="W2394" t="n">
        <v>2.95</v>
      </c>
      <c r="X2394" t="n">
        <v>0.09</v>
      </c>
      <c r="Y2394" t="n">
        <v>1</v>
      </c>
      <c r="Z2394" t="n">
        <v>10</v>
      </c>
    </row>
    <row r="2395">
      <c r="A2395" t="n">
        <v>136</v>
      </c>
      <c r="B2395" t="n">
        <v>145</v>
      </c>
      <c r="C2395" t="inlineStr">
        <is>
          <t xml:space="preserve">CONCLUIDO	</t>
        </is>
      </c>
      <c r="D2395" t="n">
        <v>7.3018</v>
      </c>
      <c r="E2395" t="n">
        <v>13.7</v>
      </c>
      <c r="F2395" t="n">
        <v>10.48</v>
      </c>
      <c r="G2395" t="n">
        <v>125.72</v>
      </c>
      <c r="H2395" t="n">
        <v>1.72</v>
      </c>
      <c r="I2395" t="n">
        <v>5</v>
      </c>
      <c r="J2395" t="n">
        <v>363.17</v>
      </c>
      <c r="K2395" t="n">
        <v>61.2</v>
      </c>
      <c r="L2395" t="n">
        <v>35</v>
      </c>
      <c r="M2395" t="n">
        <v>3</v>
      </c>
      <c r="N2395" t="n">
        <v>121.97</v>
      </c>
      <c r="O2395" t="n">
        <v>45025.06</v>
      </c>
      <c r="P2395" t="n">
        <v>191.5</v>
      </c>
      <c r="Q2395" t="n">
        <v>197.75</v>
      </c>
      <c r="R2395" t="n">
        <v>30.16</v>
      </c>
      <c r="S2395" t="n">
        <v>25.4</v>
      </c>
      <c r="T2395" t="n">
        <v>1549.53</v>
      </c>
      <c r="U2395" t="n">
        <v>0.84</v>
      </c>
      <c r="V2395" t="n">
        <v>0.89</v>
      </c>
      <c r="W2395" t="n">
        <v>2.95</v>
      </c>
      <c r="X2395" t="n">
        <v>0.09</v>
      </c>
      <c r="Y2395" t="n">
        <v>1</v>
      </c>
      <c r="Z2395" t="n">
        <v>10</v>
      </c>
    </row>
    <row r="2396">
      <c r="A2396" t="n">
        <v>137</v>
      </c>
      <c r="B2396" t="n">
        <v>145</v>
      </c>
      <c r="C2396" t="inlineStr">
        <is>
          <t xml:space="preserve">CONCLUIDO	</t>
        </is>
      </c>
      <c r="D2396" t="n">
        <v>7.3002</v>
      </c>
      <c r="E2396" t="n">
        <v>13.7</v>
      </c>
      <c r="F2396" t="n">
        <v>10.48</v>
      </c>
      <c r="G2396" t="n">
        <v>125.76</v>
      </c>
      <c r="H2396" t="n">
        <v>1.73</v>
      </c>
      <c r="I2396" t="n">
        <v>5</v>
      </c>
      <c r="J2396" t="n">
        <v>363.84</v>
      </c>
      <c r="K2396" t="n">
        <v>61.2</v>
      </c>
      <c r="L2396" t="n">
        <v>35.25</v>
      </c>
      <c r="M2396" t="n">
        <v>3</v>
      </c>
      <c r="N2396" t="n">
        <v>122.39</v>
      </c>
      <c r="O2396" t="n">
        <v>45107.96</v>
      </c>
      <c r="P2396" t="n">
        <v>191.78</v>
      </c>
      <c r="Q2396" t="n">
        <v>197.75</v>
      </c>
      <c r="R2396" t="n">
        <v>30.16</v>
      </c>
      <c r="S2396" t="n">
        <v>25.4</v>
      </c>
      <c r="T2396" t="n">
        <v>1551.7</v>
      </c>
      <c r="U2396" t="n">
        <v>0.84</v>
      </c>
      <c r="V2396" t="n">
        <v>0.89</v>
      </c>
      <c r="W2396" t="n">
        <v>2.95</v>
      </c>
      <c r="X2396" t="n">
        <v>0.09</v>
      </c>
      <c r="Y2396" t="n">
        <v>1</v>
      </c>
      <c r="Z2396" t="n">
        <v>10</v>
      </c>
    </row>
    <row r="2397">
      <c r="A2397" t="n">
        <v>138</v>
      </c>
      <c r="B2397" t="n">
        <v>145</v>
      </c>
      <c r="C2397" t="inlineStr">
        <is>
          <t xml:space="preserve">CONCLUIDO	</t>
        </is>
      </c>
      <c r="D2397" t="n">
        <v>7.3021</v>
      </c>
      <c r="E2397" t="n">
        <v>13.69</v>
      </c>
      <c r="F2397" t="n">
        <v>10.48</v>
      </c>
      <c r="G2397" t="n">
        <v>125.71</v>
      </c>
      <c r="H2397" t="n">
        <v>1.74</v>
      </c>
      <c r="I2397" t="n">
        <v>5</v>
      </c>
      <c r="J2397" t="n">
        <v>364.51</v>
      </c>
      <c r="K2397" t="n">
        <v>61.2</v>
      </c>
      <c r="L2397" t="n">
        <v>35.5</v>
      </c>
      <c r="M2397" t="n">
        <v>3</v>
      </c>
      <c r="N2397" t="n">
        <v>122.82</v>
      </c>
      <c r="O2397" t="n">
        <v>45191.1</v>
      </c>
      <c r="P2397" t="n">
        <v>191.92</v>
      </c>
      <c r="Q2397" t="n">
        <v>197.75</v>
      </c>
      <c r="R2397" t="n">
        <v>30.1</v>
      </c>
      <c r="S2397" t="n">
        <v>25.4</v>
      </c>
      <c r="T2397" t="n">
        <v>1519.52</v>
      </c>
      <c r="U2397" t="n">
        <v>0.84</v>
      </c>
      <c r="V2397" t="n">
        <v>0.89</v>
      </c>
      <c r="W2397" t="n">
        <v>2.95</v>
      </c>
      <c r="X2397" t="n">
        <v>0.09</v>
      </c>
      <c r="Y2397" t="n">
        <v>1</v>
      </c>
      <c r="Z2397" t="n">
        <v>10</v>
      </c>
    </row>
    <row r="2398">
      <c r="A2398" t="n">
        <v>139</v>
      </c>
      <c r="B2398" t="n">
        <v>145</v>
      </c>
      <c r="C2398" t="inlineStr">
        <is>
          <t xml:space="preserve">CONCLUIDO	</t>
        </is>
      </c>
      <c r="D2398" t="n">
        <v>7.3034</v>
      </c>
      <c r="E2398" t="n">
        <v>13.69</v>
      </c>
      <c r="F2398" t="n">
        <v>10.47</v>
      </c>
      <c r="G2398" t="n">
        <v>125.68</v>
      </c>
      <c r="H2398" t="n">
        <v>1.75</v>
      </c>
      <c r="I2398" t="n">
        <v>5</v>
      </c>
      <c r="J2398" t="n">
        <v>365.19</v>
      </c>
      <c r="K2398" t="n">
        <v>61.2</v>
      </c>
      <c r="L2398" t="n">
        <v>35.75</v>
      </c>
      <c r="M2398" t="n">
        <v>3</v>
      </c>
      <c r="N2398" t="n">
        <v>123.24</v>
      </c>
      <c r="O2398" t="n">
        <v>45274.49</v>
      </c>
      <c r="P2398" t="n">
        <v>192.05</v>
      </c>
      <c r="Q2398" t="n">
        <v>197.79</v>
      </c>
      <c r="R2398" t="n">
        <v>29.97</v>
      </c>
      <c r="S2398" t="n">
        <v>25.4</v>
      </c>
      <c r="T2398" t="n">
        <v>1458.38</v>
      </c>
      <c r="U2398" t="n">
        <v>0.85</v>
      </c>
      <c r="V2398" t="n">
        <v>0.89</v>
      </c>
      <c r="W2398" t="n">
        <v>2.95</v>
      </c>
      <c r="X2398" t="n">
        <v>0.08</v>
      </c>
      <c r="Y2398" t="n">
        <v>1</v>
      </c>
      <c r="Z2398" t="n">
        <v>10</v>
      </c>
    </row>
    <row r="2399">
      <c r="A2399" t="n">
        <v>140</v>
      </c>
      <c r="B2399" t="n">
        <v>145</v>
      </c>
      <c r="C2399" t="inlineStr">
        <is>
          <t xml:space="preserve">CONCLUIDO	</t>
        </is>
      </c>
      <c r="D2399" t="n">
        <v>7.3031</v>
      </c>
      <c r="E2399" t="n">
        <v>13.69</v>
      </c>
      <c r="F2399" t="n">
        <v>10.47</v>
      </c>
      <c r="G2399" t="n">
        <v>125.69</v>
      </c>
      <c r="H2399" t="n">
        <v>1.75</v>
      </c>
      <c r="I2399" t="n">
        <v>5</v>
      </c>
      <c r="J2399" t="n">
        <v>365.87</v>
      </c>
      <c r="K2399" t="n">
        <v>61.2</v>
      </c>
      <c r="L2399" t="n">
        <v>36</v>
      </c>
      <c r="M2399" t="n">
        <v>3</v>
      </c>
      <c r="N2399" t="n">
        <v>123.67</v>
      </c>
      <c r="O2399" t="n">
        <v>45358.13</v>
      </c>
      <c r="P2399" t="n">
        <v>192.25</v>
      </c>
      <c r="Q2399" t="n">
        <v>197.75</v>
      </c>
      <c r="R2399" t="n">
        <v>29.95</v>
      </c>
      <c r="S2399" t="n">
        <v>25.4</v>
      </c>
      <c r="T2399" t="n">
        <v>1445.97</v>
      </c>
      <c r="U2399" t="n">
        <v>0.85</v>
      </c>
      <c r="V2399" t="n">
        <v>0.89</v>
      </c>
      <c r="W2399" t="n">
        <v>2.95</v>
      </c>
      <c r="X2399" t="n">
        <v>0.08</v>
      </c>
      <c r="Y2399" t="n">
        <v>1</v>
      </c>
      <c r="Z2399" t="n">
        <v>10</v>
      </c>
    </row>
    <row r="2400">
      <c r="A2400" t="n">
        <v>141</v>
      </c>
      <c r="B2400" t="n">
        <v>145</v>
      </c>
      <c r="C2400" t="inlineStr">
        <is>
          <t xml:space="preserve">CONCLUIDO	</t>
        </is>
      </c>
      <c r="D2400" t="n">
        <v>7.3052</v>
      </c>
      <c r="E2400" t="n">
        <v>13.69</v>
      </c>
      <c r="F2400" t="n">
        <v>10.47</v>
      </c>
      <c r="G2400" t="n">
        <v>125.64</v>
      </c>
      <c r="H2400" t="n">
        <v>1.76</v>
      </c>
      <c r="I2400" t="n">
        <v>5</v>
      </c>
      <c r="J2400" t="n">
        <v>366.55</v>
      </c>
      <c r="K2400" t="n">
        <v>61.2</v>
      </c>
      <c r="L2400" t="n">
        <v>36.25</v>
      </c>
      <c r="M2400" t="n">
        <v>3</v>
      </c>
      <c r="N2400" t="n">
        <v>124.1</v>
      </c>
      <c r="O2400" t="n">
        <v>45442.03</v>
      </c>
      <c r="P2400" t="n">
        <v>192.3</v>
      </c>
      <c r="Q2400" t="n">
        <v>197.76</v>
      </c>
      <c r="R2400" t="n">
        <v>29.89</v>
      </c>
      <c r="S2400" t="n">
        <v>25.4</v>
      </c>
      <c r="T2400" t="n">
        <v>1417.07</v>
      </c>
      <c r="U2400" t="n">
        <v>0.85</v>
      </c>
      <c r="V2400" t="n">
        <v>0.89</v>
      </c>
      <c r="W2400" t="n">
        <v>2.95</v>
      </c>
      <c r="X2400" t="n">
        <v>0.08</v>
      </c>
      <c r="Y2400" t="n">
        <v>1</v>
      </c>
      <c r="Z2400" t="n">
        <v>10</v>
      </c>
    </row>
    <row r="2401">
      <c r="A2401" t="n">
        <v>142</v>
      </c>
      <c r="B2401" t="n">
        <v>145</v>
      </c>
      <c r="C2401" t="inlineStr">
        <is>
          <t xml:space="preserve">CONCLUIDO	</t>
        </is>
      </c>
      <c r="D2401" t="n">
        <v>7.3048</v>
      </c>
      <c r="E2401" t="n">
        <v>13.69</v>
      </c>
      <c r="F2401" t="n">
        <v>10.47</v>
      </c>
      <c r="G2401" t="n">
        <v>125.65</v>
      </c>
      <c r="H2401" t="n">
        <v>1.77</v>
      </c>
      <c r="I2401" t="n">
        <v>5</v>
      </c>
      <c r="J2401" t="n">
        <v>367.23</v>
      </c>
      <c r="K2401" t="n">
        <v>61.2</v>
      </c>
      <c r="L2401" t="n">
        <v>36.5</v>
      </c>
      <c r="M2401" t="n">
        <v>3</v>
      </c>
      <c r="N2401" t="n">
        <v>124.53</v>
      </c>
      <c r="O2401" t="n">
        <v>45526.17</v>
      </c>
      <c r="P2401" t="n">
        <v>192.57</v>
      </c>
      <c r="Q2401" t="n">
        <v>197.75</v>
      </c>
      <c r="R2401" t="n">
        <v>29.98</v>
      </c>
      <c r="S2401" t="n">
        <v>25.4</v>
      </c>
      <c r="T2401" t="n">
        <v>1459.08</v>
      </c>
      <c r="U2401" t="n">
        <v>0.85</v>
      </c>
      <c r="V2401" t="n">
        <v>0.89</v>
      </c>
      <c r="W2401" t="n">
        <v>2.95</v>
      </c>
      <c r="X2401" t="n">
        <v>0.08</v>
      </c>
      <c r="Y2401" t="n">
        <v>1</v>
      </c>
      <c r="Z2401" t="n">
        <v>10</v>
      </c>
    </row>
    <row r="2402">
      <c r="A2402" t="n">
        <v>143</v>
      </c>
      <c r="B2402" t="n">
        <v>145</v>
      </c>
      <c r="C2402" t="inlineStr">
        <is>
          <t xml:space="preserve">CONCLUIDO	</t>
        </is>
      </c>
      <c r="D2402" t="n">
        <v>7.3046</v>
      </c>
      <c r="E2402" t="n">
        <v>13.69</v>
      </c>
      <c r="F2402" t="n">
        <v>10.47</v>
      </c>
      <c r="G2402" t="n">
        <v>125.66</v>
      </c>
      <c r="H2402" t="n">
        <v>1.78</v>
      </c>
      <c r="I2402" t="n">
        <v>5</v>
      </c>
      <c r="J2402" t="n">
        <v>367.92</v>
      </c>
      <c r="K2402" t="n">
        <v>61.2</v>
      </c>
      <c r="L2402" t="n">
        <v>36.75</v>
      </c>
      <c r="M2402" t="n">
        <v>3</v>
      </c>
      <c r="N2402" t="n">
        <v>124.97</v>
      </c>
      <c r="O2402" t="n">
        <v>45610.57</v>
      </c>
      <c r="P2402" t="n">
        <v>192.78</v>
      </c>
      <c r="Q2402" t="n">
        <v>197.75</v>
      </c>
      <c r="R2402" t="n">
        <v>29.94</v>
      </c>
      <c r="S2402" t="n">
        <v>25.4</v>
      </c>
      <c r="T2402" t="n">
        <v>1442.79</v>
      </c>
      <c r="U2402" t="n">
        <v>0.85</v>
      </c>
      <c r="V2402" t="n">
        <v>0.89</v>
      </c>
      <c r="W2402" t="n">
        <v>2.95</v>
      </c>
      <c r="X2402" t="n">
        <v>0.08</v>
      </c>
      <c r="Y2402" t="n">
        <v>1</v>
      </c>
      <c r="Z2402" t="n">
        <v>10</v>
      </c>
    </row>
    <row r="2403">
      <c r="A2403" t="n">
        <v>144</v>
      </c>
      <c r="B2403" t="n">
        <v>145</v>
      </c>
      <c r="C2403" t="inlineStr">
        <is>
          <t xml:space="preserve">CONCLUIDO	</t>
        </is>
      </c>
      <c r="D2403" t="n">
        <v>7.3062</v>
      </c>
      <c r="E2403" t="n">
        <v>13.69</v>
      </c>
      <c r="F2403" t="n">
        <v>10.47</v>
      </c>
      <c r="G2403" t="n">
        <v>125.62</v>
      </c>
      <c r="H2403" t="n">
        <v>1.79</v>
      </c>
      <c r="I2403" t="n">
        <v>5</v>
      </c>
      <c r="J2403" t="n">
        <v>368.6</v>
      </c>
      <c r="K2403" t="n">
        <v>61.2</v>
      </c>
      <c r="L2403" t="n">
        <v>37</v>
      </c>
      <c r="M2403" t="n">
        <v>3</v>
      </c>
      <c r="N2403" t="n">
        <v>125.4</v>
      </c>
      <c r="O2403" t="n">
        <v>45695.24</v>
      </c>
      <c r="P2403" t="n">
        <v>192.86</v>
      </c>
      <c r="Q2403" t="n">
        <v>197.76</v>
      </c>
      <c r="R2403" t="n">
        <v>29.77</v>
      </c>
      <c r="S2403" t="n">
        <v>25.4</v>
      </c>
      <c r="T2403" t="n">
        <v>1358.43</v>
      </c>
      <c r="U2403" t="n">
        <v>0.85</v>
      </c>
      <c r="V2403" t="n">
        <v>0.89</v>
      </c>
      <c r="W2403" t="n">
        <v>2.95</v>
      </c>
      <c r="X2403" t="n">
        <v>0.08</v>
      </c>
      <c r="Y2403" t="n">
        <v>1</v>
      </c>
      <c r="Z2403" t="n">
        <v>10</v>
      </c>
    </row>
    <row r="2404">
      <c r="A2404" t="n">
        <v>145</v>
      </c>
      <c r="B2404" t="n">
        <v>145</v>
      </c>
      <c r="C2404" t="inlineStr">
        <is>
          <t xml:space="preserve">CONCLUIDO	</t>
        </is>
      </c>
      <c r="D2404" t="n">
        <v>7.308</v>
      </c>
      <c r="E2404" t="n">
        <v>13.68</v>
      </c>
      <c r="F2404" t="n">
        <v>10.46</v>
      </c>
      <c r="G2404" t="n">
        <v>125.58</v>
      </c>
      <c r="H2404" t="n">
        <v>1.8</v>
      </c>
      <c r="I2404" t="n">
        <v>5</v>
      </c>
      <c r="J2404" t="n">
        <v>369.29</v>
      </c>
      <c r="K2404" t="n">
        <v>61.2</v>
      </c>
      <c r="L2404" t="n">
        <v>37.25</v>
      </c>
      <c r="M2404" t="n">
        <v>3</v>
      </c>
      <c r="N2404" t="n">
        <v>125.84</v>
      </c>
      <c r="O2404" t="n">
        <v>45780.16</v>
      </c>
      <c r="P2404" t="n">
        <v>192.87</v>
      </c>
      <c r="Q2404" t="n">
        <v>197.75</v>
      </c>
      <c r="R2404" t="n">
        <v>29.72</v>
      </c>
      <c r="S2404" t="n">
        <v>25.4</v>
      </c>
      <c r="T2404" t="n">
        <v>1333.51</v>
      </c>
      <c r="U2404" t="n">
        <v>0.85</v>
      </c>
      <c r="V2404" t="n">
        <v>0.89</v>
      </c>
      <c r="W2404" t="n">
        <v>2.95</v>
      </c>
      <c r="X2404" t="n">
        <v>0.08</v>
      </c>
      <c r="Y2404" t="n">
        <v>1</v>
      </c>
      <c r="Z2404" t="n">
        <v>10</v>
      </c>
    </row>
    <row r="2405">
      <c r="A2405" t="n">
        <v>146</v>
      </c>
      <c r="B2405" t="n">
        <v>145</v>
      </c>
      <c r="C2405" t="inlineStr">
        <is>
          <t xml:space="preserve">CONCLUIDO	</t>
        </is>
      </c>
      <c r="D2405" t="n">
        <v>7.3059</v>
      </c>
      <c r="E2405" t="n">
        <v>13.69</v>
      </c>
      <c r="F2405" t="n">
        <v>10.47</v>
      </c>
      <c r="G2405" t="n">
        <v>125.63</v>
      </c>
      <c r="H2405" t="n">
        <v>1.81</v>
      </c>
      <c r="I2405" t="n">
        <v>5</v>
      </c>
      <c r="J2405" t="n">
        <v>369.98</v>
      </c>
      <c r="K2405" t="n">
        <v>61.2</v>
      </c>
      <c r="L2405" t="n">
        <v>37.5</v>
      </c>
      <c r="M2405" t="n">
        <v>3</v>
      </c>
      <c r="N2405" t="n">
        <v>126.28</v>
      </c>
      <c r="O2405" t="n">
        <v>45865.47</v>
      </c>
      <c r="P2405" t="n">
        <v>193.16</v>
      </c>
      <c r="Q2405" t="n">
        <v>197.75</v>
      </c>
      <c r="R2405" t="n">
        <v>29.82</v>
      </c>
      <c r="S2405" t="n">
        <v>25.4</v>
      </c>
      <c r="T2405" t="n">
        <v>1379.49</v>
      </c>
      <c r="U2405" t="n">
        <v>0.85</v>
      </c>
      <c r="V2405" t="n">
        <v>0.89</v>
      </c>
      <c r="W2405" t="n">
        <v>2.95</v>
      </c>
      <c r="X2405" t="n">
        <v>0.08</v>
      </c>
      <c r="Y2405" t="n">
        <v>1</v>
      </c>
      <c r="Z2405" t="n">
        <v>10</v>
      </c>
    </row>
    <row r="2406">
      <c r="A2406" t="n">
        <v>147</v>
      </c>
      <c r="B2406" t="n">
        <v>145</v>
      </c>
      <c r="C2406" t="inlineStr">
        <is>
          <t xml:space="preserve">CONCLUIDO	</t>
        </is>
      </c>
      <c r="D2406" t="n">
        <v>7.3055</v>
      </c>
      <c r="E2406" t="n">
        <v>13.69</v>
      </c>
      <c r="F2406" t="n">
        <v>10.47</v>
      </c>
      <c r="G2406" t="n">
        <v>125.64</v>
      </c>
      <c r="H2406" t="n">
        <v>1.82</v>
      </c>
      <c r="I2406" t="n">
        <v>5</v>
      </c>
      <c r="J2406" t="n">
        <v>370.67</v>
      </c>
      <c r="K2406" t="n">
        <v>61.2</v>
      </c>
      <c r="L2406" t="n">
        <v>37.75</v>
      </c>
      <c r="M2406" t="n">
        <v>3</v>
      </c>
      <c r="N2406" t="n">
        <v>126.73</v>
      </c>
      <c r="O2406" t="n">
        <v>45950.92</v>
      </c>
      <c r="P2406" t="n">
        <v>193.32</v>
      </c>
      <c r="Q2406" t="n">
        <v>197.76</v>
      </c>
      <c r="R2406" t="n">
        <v>29.79</v>
      </c>
      <c r="S2406" t="n">
        <v>25.4</v>
      </c>
      <c r="T2406" t="n">
        <v>1366.92</v>
      </c>
      <c r="U2406" t="n">
        <v>0.85</v>
      </c>
      <c r="V2406" t="n">
        <v>0.89</v>
      </c>
      <c r="W2406" t="n">
        <v>2.95</v>
      </c>
      <c r="X2406" t="n">
        <v>0.08</v>
      </c>
      <c r="Y2406" t="n">
        <v>1</v>
      </c>
      <c r="Z2406" t="n">
        <v>10</v>
      </c>
    </row>
    <row r="2407">
      <c r="A2407" t="n">
        <v>148</v>
      </c>
      <c r="B2407" t="n">
        <v>145</v>
      </c>
      <c r="C2407" t="inlineStr">
        <is>
          <t xml:space="preserve">CONCLUIDO	</t>
        </is>
      </c>
      <c r="D2407" t="n">
        <v>7.3058</v>
      </c>
      <c r="E2407" t="n">
        <v>13.69</v>
      </c>
      <c r="F2407" t="n">
        <v>10.47</v>
      </c>
      <c r="G2407" t="n">
        <v>125.63</v>
      </c>
      <c r="H2407" t="n">
        <v>1.82</v>
      </c>
      <c r="I2407" t="n">
        <v>5</v>
      </c>
      <c r="J2407" t="n">
        <v>371.37</v>
      </c>
      <c r="K2407" t="n">
        <v>61.2</v>
      </c>
      <c r="L2407" t="n">
        <v>38</v>
      </c>
      <c r="M2407" t="n">
        <v>3</v>
      </c>
      <c r="N2407" t="n">
        <v>127.17</v>
      </c>
      <c r="O2407" t="n">
        <v>46036.65</v>
      </c>
      <c r="P2407" t="n">
        <v>193.44</v>
      </c>
      <c r="Q2407" t="n">
        <v>197.75</v>
      </c>
      <c r="R2407" t="n">
        <v>29.87</v>
      </c>
      <c r="S2407" t="n">
        <v>25.4</v>
      </c>
      <c r="T2407" t="n">
        <v>1407</v>
      </c>
      <c r="U2407" t="n">
        <v>0.85</v>
      </c>
      <c r="V2407" t="n">
        <v>0.89</v>
      </c>
      <c r="W2407" t="n">
        <v>2.95</v>
      </c>
      <c r="X2407" t="n">
        <v>0.08</v>
      </c>
      <c r="Y2407" t="n">
        <v>1</v>
      </c>
      <c r="Z2407" t="n">
        <v>10</v>
      </c>
    </row>
    <row r="2408">
      <c r="A2408" t="n">
        <v>149</v>
      </c>
      <c r="B2408" t="n">
        <v>145</v>
      </c>
      <c r="C2408" t="inlineStr">
        <is>
          <t xml:space="preserve">CONCLUIDO	</t>
        </is>
      </c>
      <c r="D2408" t="n">
        <v>7.3052</v>
      </c>
      <c r="E2408" t="n">
        <v>13.69</v>
      </c>
      <c r="F2408" t="n">
        <v>10.47</v>
      </c>
      <c r="G2408" t="n">
        <v>125.64</v>
      </c>
      <c r="H2408" t="n">
        <v>1.83</v>
      </c>
      <c r="I2408" t="n">
        <v>5</v>
      </c>
      <c r="J2408" t="n">
        <v>372.07</v>
      </c>
      <c r="K2408" t="n">
        <v>61.2</v>
      </c>
      <c r="L2408" t="n">
        <v>38.25</v>
      </c>
      <c r="M2408" t="n">
        <v>3</v>
      </c>
      <c r="N2408" t="n">
        <v>127.62</v>
      </c>
      <c r="O2408" t="n">
        <v>46122.64</v>
      </c>
      <c r="P2408" t="n">
        <v>193.68</v>
      </c>
      <c r="Q2408" t="n">
        <v>197.77</v>
      </c>
      <c r="R2408" t="n">
        <v>29.88</v>
      </c>
      <c r="S2408" t="n">
        <v>25.4</v>
      </c>
      <c r="T2408" t="n">
        <v>1411.31</v>
      </c>
      <c r="U2408" t="n">
        <v>0.85</v>
      </c>
      <c r="V2408" t="n">
        <v>0.89</v>
      </c>
      <c r="W2408" t="n">
        <v>2.95</v>
      </c>
      <c r="X2408" t="n">
        <v>0.08</v>
      </c>
      <c r="Y2408" t="n">
        <v>1</v>
      </c>
      <c r="Z2408" t="n">
        <v>10</v>
      </c>
    </row>
    <row r="2409">
      <c r="A2409" t="n">
        <v>150</v>
      </c>
      <c r="B2409" t="n">
        <v>145</v>
      </c>
      <c r="C2409" t="inlineStr">
        <is>
          <t xml:space="preserve">CONCLUIDO	</t>
        </is>
      </c>
      <c r="D2409" t="n">
        <v>7.3049</v>
      </c>
      <c r="E2409" t="n">
        <v>13.69</v>
      </c>
      <c r="F2409" t="n">
        <v>10.47</v>
      </c>
      <c r="G2409" t="n">
        <v>125.65</v>
      </c>
      <c r="H2409" t="n">
        <v>1.84</v>
      </c>
      <c r="I2409" t="n">
        <v>5</v>
      </c>
      <c r="J2409" t="n">
        <v>372.77</v>
      </c>
      <c r="K2409" t="n">
        <v>61.2</v>
      </c>
      <c r="L2409" t="n">
        <v>38.5</v>
      </c>
      <c r="M2409" t="n">
        <v>3</v>
      </c>
      <c r="N2409" t="n">
        <v>128.07</v>
      </c>
      <c r="O2409" t="n">
        <v>46208.91</v>
      </c>
      <c r="P2409" t="n">
        <v>193.73</v>
      </c>
      <c r="Q2409" t="n">
        <v>197.75</v>
      </c>
      <c r="R2409" t="n">
        <v>29.94</v>
      </c>
      <c r="S2409" t="n">
        <v>25.4</v>
      </c>
      <c r="T2409" t="n">
        <v>1439.19</v>
      </c>
      <c r="U2409" t="n">
        <v>0.85</v>
      </c>
      <c r="V2409" t="n">
        <v>0.89</v>
      </c>
      <c r="W2409" t="n">
        <v>2.95</v>
      </c>
      <c r="X2409" t="n">
        <v>0.08</v>
      </c>
      <c r="Y2409" t="n">
        <v>1</v>
      </c>
      <c r="Z2409" t="n">
        <v>10</v>
      </c>
    </row>
    <row r="2410">
      <c r="A2410" t="n">
        <v>151</v>
      </c>
      <c r="B2410" t="n">
        <v>145</v>
      </c>
      <c r="C2410" t="inlineStr">
        <is>
          <t xml:space="preserve">CONCLUIDO	</t>
        </is>
      </c>
      <c r="D2410" t="n">
        <v>7.3049</v>
      </c>
      <c r="E2410" t="n">
        <v>13.69</v>
      </c>
      <c r="F2410" t="n">
        <v>10.47</v>
      </c>
      <c r="G2410" t="n">
        <v>125.65</v>
      </c>
      <c r="H2410" t="n">
        <v>1.85</v>
      </c>
      <c r="I2410" t="n">
        <v>5</v>
      </c>
      <c r="J2410" t="n">
        <v>373.47</v>
      </c>
      <c r="K2410" t="n">
        <v>61.2</v>
      </c>
      <c r="L2410" t="n">
        <v>38.75</v>
      </c>
      <c r="M2410" t="n">
        <v>3</v>
      </c>
      <c r="N2410" t="n">
        <v>128.52</v>
      </c>
      <c r="O2410" t="n">
        <v>46295.45</v>
      </c>
      <c r="P2410" t="n">
        <v>193.86</v>
      </c>
      <c r="Q2410" t="n">
        <v>197.75</v>
      </c>
      <c r="R2410" t="n">
        <v>29.96</v>
      </c>
      <c r="S2410" t="n">
        <v>25.4</v>
      </c>
      <c r="T2410" t="n">
        <v>1451.33</v>
      </c>
      <c r="U2410" t="n">
        <v>0.85</v>
      </c>
      <c r="V2410" t="n">
        <v>0.89</v>
      </c>
      <c r="W2410" t="n">
        <v>2.95</v>
      </c>
      <c r="X2410" t="n">
        <v>0.08</v>
      </c>
      <c r="Y2410" t="n">
        <v>1</v>
      </c>
      <c r="Z2410" t="n">
        <v>10</v>
      </c>
    </row>
    <row r="2411">
      <c r="A2411" t="n">
        <v>152</v>
      </c>
      <c r="B2411" t="n">
        <v>145</v>
      </c>
      <c r="C2411" t="inlineStr">
        <is>
          <t xml:space="preserve">CONCLUIDO	</t>
        </is>
      </c>
      <c r="D2411" t="n">
        <v>7.3053</v>
      </c>
      <c r="E2411" t="n">
        <v>13.69</v>
      </c>
      <c r="F2411" t="n">
        <v>10.47</v>
      </c>
      <c r="G2411" t="n">
        <v>125.64</v>
      </c>
      <c r="H2411" t="n">
        <v>1.86</v>
      </c>
      <c r="I2411" t="n">
        <v>5</v>
      </c>
      <c r="J2411" t="n">
        <v>374.17</v>
      </c>
      <c r="K2411" t="n">
        <v>61.2</v>
      </c>
      <c r="L2411" t="n">
        <v>39</v>
      </c>
      <c r="M2411" t="n">
        <v>3</v>
      </c>
      <c r="N2411" t="n">
        <v>128.97</v>
      </c>
      <c r="O2411" t="n">
        <v>46382.28</v>
      </c>
      <c r="P2411" t="n">
        <v>193.97</v>
      </c>
      <c r="Q2411" t="n">
        <v>197.75</v>
      </c>
      <c r="R2411" t="n">
        <v>29.92</v>
      </c>
      <c r="S2411" t="n">
        <v>25.4</v>
      </c>
      <c r="T2411" t="n">
        <v>1428.97</v>
      </c>
      <c r="U2411" t="n">
        <v>0.85</v>
      </c>
      <c r="V2411" t="n">
        <v>0.89</v>
      </c>
      <c r="W2411" t="n">
        <v>2.95</v>
      </c>
      <c r="X2411" t="n">
        <v>0.08</v>
      </c>
      <c r="Y2411" t="n">
        <v>1</v>
      </c>
      <c r="Z2411" t="n">
        <v>10</v>
      </c>
    </row>
    <row r="2412">
      <c r="A2412" t="n">
        <v>153</v>
      </c>
      <c r="B2412" t="n">
        <v>145</v>
      </c>
      <c r="C2412" t="inlineStr">
        <is>
          <t xml:space="preserve">CONCLUIDO	</t>
        </is>
      </c>
      <c r="D2412" t="n">
        <v>7.3048</v>
      </c>
      <c r="E2412" t="n">
        <v>13.69</v>
      </c>
      <c r="F2412" t="n">
        <v>10.47</v>
      </c>
      <c r="G2412" t="n">
        <v>125.65</v>
      </c>
      <c r="H2412" t="n">
        <v>1.87</v>
      </c>
      <c r="I2412" t="n">
        <v>5</v>
      </c>
      <c r="J2412" t="n">
        <v>374.88</v>
      </c>
      <c r="K2412" t="n">
        <v>61.2</v>
      </c>
      <c r="L2412" t="n">
        <v>39.25</v>
      </c>
      <c r="M2412" t="n">
        <v>3</v>
      </c>
      <c r="N2412" t="n">
        <v>129.43</v>
      </c>
      <c r="O2412" t="n">
        <v>46469.38</v>
      </c>
      <c r="P2412" t="n">
        <v>194.09</v>
      </c>
      <c r="Q2412" t="n">
        <v>197.75</v>
      </c>
      <c r="R2412" t="n">
        <v>29.89</v>
      </c>
      <c r="S2412" t="n">
        <v>25.4</v>
      </c>
      <c r="T2412" t="n">
        <v>1418.47</v>
      </c>
      <c r="U2412" t="n">
        <v>0.85</v>
      </c>
      <c r="V2412" t="n">
        <v>0.89</v>
      </c>
      <c r="W2412" t="n">
        <v>2.95</v>
      </c>
      <c r="X2412" t="n">
        <v>0.08</v>
      </c>
      <c r="Y2412" t="n">
        <v>1</v>
      </c>
      <c r="Z2412" t="n">
        <v>10</v>
      </c>
    </row>
    <row r="2413">
      <c r="A2413" t="n">
        <v>154</v>
      </c>
      <c r="B2413" t="n">
        <v>145</v>
      </c>
      <c r="C2413" t="inlineStr">
        <is>
          <t xml:space="preserve">CONCLUIDO	</t>
        </is>
      </c>
      <c r="D2413" t="n">
        <v>7.3064</v>
      </c>
      <c r="E2413" t="n">
        <v>13.69</v>
      </c>
      <c r="F2413" t="n">
        <v>10.47</v>
      </c>
      <c r="G2413" t="n">
        <v>125.62</v>
      </c>
      <c r="H2413" t="n">
        <v>1.88</v>
      </c>
      <c r="I2413" t="n">
        <v>5</v>
      </c>
      <c r="J2413" t="n">
        <v>375.59</v>
      </c>
      <c r="K2413" t="n">
        <v>61.2</v>
      </c>
      <c r="L2413" t="n">
        <v>39.5</v>
      </c>
      <c r="M2413" t="n">
        <v>3</v>
      </c>
      <c r="N2413" t="n">
        <v>129.89</v>
      </c>
      <c r="O2413" t="n">
        <v>46556.77</v>
      </c>
      <c r="P2413" t="n">
        <v>194.09</v>
      </c>
      <c r="Q2413" t="n">
        <v>197.75</v>
      </c>
      <c r="R2413" t="n">
        <v>29.85</v>
      </c>
      <c r="S2413" t="n">
        <v>25.4</v>
      </c>
      <c r="T2413" t="n">
        <v>1395.24</v>
      </c>
      <c r="U2413" t="n">
        <v>0.85</v>
      </c>
      <c r="V2413" t="n">
        <v>0.89</v>
      </c>
      <c r="W2413" t="n">
        <v>2.95</v>
      </c>
      <c r="X2413" t="n">
        <v>0.08</v>
      </c>
      <c r="Y2413" t="n">
        <v>1</v>
      </c>
      <c r="Z2413" t="n">
        <v>10</v>
      </c>
    </row>
    <row r="2414">
      <c r="A2414" t="n">
        <v>155</v>
      </c>
      <c r="B2414" t="n">
        <v>145</v>
      </c>
      <c r="C2414" t="inlineStr">
        <is>
          <t xml:space="preserve">CONCLUIDO	</t>
        </is>
      </c>
      <c r="D2414" t="n">
        <v>7.308</v>
      </c>
      <c r="E2414" t="n">
        <v>13.68</v>
      </c>
      <c r="F2414" t="n">
        <v>10.46</v>
      </c>
      <c r="G2414" t="n">
        <v>125.58</v>
      </c>
      <c r="H2414" t="n">
        <v>1.88</v>
      </c>
      <c r="I2414" t="n">
        <v>5</v>
      </c>
      <c r="J2414" t="n">
        <v>376.3</v>
      </c>
      <c r="K2414" t="n">
        <v>61.2</v>
      </c>
      <c r="L2414" t="n">
        <v>39.75</v>
      </c>
      <c r="M2414" t="n">
        <v>3</v>
      </c>
      <c r="N2414" t="n">
        <v>130.35</v>
      </c>
      <c r="O2414" t="n">
        <v>46644.44</v>
      </c>
      <c r="P2414" t="n">
        <v>194.21</v>
      </c>
      <c r="Q2414" t="n">
        <v>197.76</v>
      </c>
      <c r="R2414" t="n">
        <v>29.8</v>
      </c>
      <c r="S2414" t="n">
        <v>25.4</v>
      </c>
      <c r="T2414" t="n">
        <v>1371.61</v>
      </c>
      <c r="U2414" t="n">
        <v>0.85</v>
      </c>
      <c r="V2414" t="n">
        <v>0.89</v>
      </c>
      <c r="W2414" t="n">
        <v>2.94</v>
      </c>
      <c r="X2414" t="n">
        <v>0.07000000000000001</v>
      </c>
      <c r="Y2414" t="n">
        <v>1</v>
      </c>
      <c r="Z2414" t="n">
        <v>10</v>
      </c>
    </row>
    <row r="2415">
      <c r="A2415" t="n">
        <v>156</v>
      </c>
      <c r="B2415" t="n">
        <v>145</v>
      </c>
      <c r="C2415" t="inlineStr">
        <is>
          <t xml:space="preserve">CONCLUIDO	</t>
        </is>
      </c>
      <c r="D2415" t="n">
        <v>7.3071</v>
      </c>
      <c r="E2415" t="n">
        <v>13.69</v>
      </c>
      <c r="F2415" t="n">
        <v>10.47</v>
      </c>
      <c r="G2415" t="n">
        <v>125.6</v>
      </c>
      <c r="H2415" t="n">
        <v>1.89</v>
      </c>
      <c r="I2415" t="n">
        <v>5</v>
      </c>
      <c r="J2415" t="n">
        <v>377.01</v>
      </c>
      <c r="K2415" t="n">
        <v>61.2</v>
      </c>
      <c r="L2415" t="n">
        <v>40</v>
      </c>
      <c r="M2415" t="n">
        <v>3</v>
      </c>
      <c r="N2415" t="n">
        <v>130.81</v>
      </c>
      <c r="O2415" t="n">
        <v>46732.41</v>
      </c>
      <c r="P2415" t="n">
        <v>194.27</v>
      </c>
      <c r="Q2415" t="n">
        <v>197.75</v>
      </c>
      <c r="R2415" t="n">
        <v>29.79</v>
      </c>
      <c r="S2415" t="n">
        <v>25.4</v>
      </c>
      <c r="T2415" t="n">
        <v>1363.64</v>
      </c>
      <c r="U2415" t="n">
        <v>0.85</v>
      </c>
      <c r="V2415" t="n">
        <v>0.89</v>
      </c>
      <c r="W2415" t="n">
        <v>2.95</v>
      </c>
      <c r="X2415" t="n">
        <v>0.08</v>
      </c>
      <c r="Y2415" t="n">
        <v>1</v>
      </c>
      <c r="Z2415" t="n">
        <v>10</v>
      </c>
    </row>
    <row r="2416">
      <c r="A2416" t="n">
        <v>0</v>
      </c>
      <c r="B2416" t="n">
        <v>65</v>
      </c>
      <c r="C2416" t="inlineStr">
        <is>
          <t xml:space="preserve">CONCLUIDO	</t>
        </is>
      </c>
      <c r="D2416" t="n">
        <v>5.7922</v>
      </c>
      <c r="E2416" t="n">
        <v>17.26</v>
      </c>
      <c r="F2416" t="n">
        <v>12.39</v>
      </c>
      <c r="G2416" t="n">
        <v>7.51</v>
      </c>
      <c r="H2416" t="n">
        <v>0.13</v>
      </c>
      <c r="I2416" t="n">
        <v>99</v>
      </c>
      <c r="J2416" t="n">
        <v>133.21</v>
      </c>
      <c r="K2416" t="n">
        <v>46.47</v>
      </c>
      <c r="L2416" t="n">
        <v>1</v>
      </c>
      <c r="M2416" t="n">
        <v>97</v>
      </c>
      <c r="N2416" t="n">
        <v>20.75</v>
      </c>
      <c r="O2416" t="n">
        <v>16663.42</v>
      </c>
      <c r="P2416" t="n">
        <v>136.68</v>
      </c>
      <c r="Q2416" t="n">
        <v>198</v>
      </c>
      <c r="R2416" t="n">
        <v>89.62</v>
      </c>
      <c r="S2416" t="n">
        <v>25.4</v>
      </c>
      <c r="T2416" t="n">
        <v>30813.48</v>
      </c>
      <c r="U2416" t="n">
        <v>0.28</v>
      </c>
      <c r="V2416" t="n">
        <v>0.75</v>
      </c>
      <c r="W2416" t="n">
        <v>3.1</v>
      </c>
      <c r="X2416" t="n">
        <v>1.99</v>
      </c>
      <c r="Y2416" t="n">
        <v>1</v>
      </c>
      <c r="Z2416" t="n">
        <v>10</v>
      </c>
    </row>
    <row r="2417">
      <c r="A2417" t="n">
        <v>1</v>
      </c>
      <c r="B2417" t="n">
        <v>65</v>
      </c>
      <c r="C2417" t="inlineStr">
        <is>
          <t xml:space="preserve">CONCLUIDO	</t>
        </is>
      </c>
      <c r="D2417" t="n">
        <v>6.1648</v>
      </c>
      <c r="E2417" t="n">
        <v>16.22</v>
      </c>
      <c r="F2417" t="n">
        <v>11.94</v>
      </c>
      <c r="G2417" t="n">
        <v>9.31</v>
      </c>
      <c r="H2417" t="n">
        <v>0.17</v>
      </c>
      <c r="I2417" t="n">
        <v>77</v>
      </c>
      <c r="J2417" t="n">
        <v>133.55</v>
      </c>
      <c r="K2417" t="n">
        <v>46.47</v>
      </c>
      <c r="L2417" t="n">
        <v>1.25</v>
      </c>
      <c r="M2417" t="n">
        <v>75</v>
      </c>
      <c r="N2417" t="n">
        <v>20.83</v>
      </c>
      <c r="O2417" t="n">
        <v>16704.7</v>
      </c>
      <c r="P2417" t="n">
        <v>131.59</v>
      </c>
      <c r="Q2417" t="n">
        <v>197.92</v>
      </c>
      <c r="R2417" t="n">
        <v>75.42</v>
      </c>
      <c r="S2417" t="n">
        <v>25.4</v>
      </c>
      <c r="T2417" t="n">
        <v>23819.8</v>
      </c>
      <c r="U2417" t="n">
        <v>0.34</v>
      </c>
      <c r="V2417" t="n">
        <v>0.78</v>
      </c>
      <c r="W2417" t="n">
        <v>3.07</v>
      </c>
      <c r="X2417" t="n">
        <v>1.55</v>
      </c>
      <c r="Y2417" t="n">
        <v>1</v>
      </c>
      <c r="Z2417" t="n">
        <v>10</v>
      </c>
    </row>
    <row r="2418">
      <c r="A2418" t="n">
        <v>2</v>
      </c>
      <c r="B2418" t="n">
        <v>65</v>
      </c>
      <c r="C2418" t="inlineStr">
        <is>
          <t xml:space="preserve">CONCLUIDO	</t>
        </is>
      </c>
      <c r="D2418" t="n">
        <v>6.4312</v>
      </c>
      <c r="E2418" t="n">
        <v>15.55</v>
      </c>
      <c r="F2418" t="n">
        <v>11.65</v>
      </c>
      <c r="G2418" t="n">
        <v>11.1</v>
      </c>
      <c r="H2418" t="n">
        <v>0.2</v>
      </c>
      <c r="I2418" t="n">
        <v>63</v>
      </c>
      <c r="J2418" t="n">
        <v>133.88</v>
      </c>
      <c r="K2418" t="n">
        <v>46.47</v>
      </c>
      <c r="L2418" t="n">
        <v>1.5</v>
      </c>
      <c r="M2418" t="n">
        <v>61</v>
      </c>
      <c r="N2418" t="n">
        <v>20.91</v>
      </c>
      <c r="O2418" t="n">
        <v>16746.01</v>
      </c>
      <c r="P2418" t="n">
        <v>128.18</v>
      </c>
      <c r="Q2418" t="n">
        <v>197.94</v>
      </c>
      <c r="R2418" t="n">
        <v>66.36</v>
      </c>
      <c r="S2418" t="n">
        <v>25.4</v>
      </c>
      <c r="T2418" t="n">
        <v>19362.02</v>
      </c>
      <c r="U2418" t="n">
        <v>0.38</v>
      </c>
      <c r="V2418" t="n">
        <v>0.8</v>
      </c>
      <c r="W2418" t="n">
        <v>3.05</v>
      </c>
      <c r="X2418" t="n">
        <v>1.26</v>
      </c>
      <c r="Y2418" t="n">
        <v>1</v>
      </c>
      <c r="Z2418" t="n">
        <v>10</v>
      </c>
    </row>
    <row r="2419">
      <c r="A2419" t="n">
        <v>3</v>
      </c>
      <c r="B2419" t="n">
        <v>65</v>
      </c>
      <c r="C2419" t="inlineStr">
        <is>
          <t xml:space="preserve">CONCLUIDO	</t>
        </is>
      </c>
      <c r="D2419" t="n">
        <v>6.6362</v>
      </c>
      <c r="E2419" t="n">
        <v>15.07</v>
      </c>
      <c r="F2419" t="n">
        <v>11.45</v>
      </c>
      <c r="G2419" t="n">
        <v>12.96</v>
      </c>
      <c r="H2419" t="n">
        <v>0.23</v>
      </c>
      <c r="I2419" t="n">
        <v>53</v>
      </c>
      <c r="J2419" t="n">
        <v>134.22</v>
      </c>
      <c r="K2419" t="n">
        <v>46.47</v>
      </c>
      <c r="L2419" t="n">
        <v>1.75</v>
      </c>
      <c r="M2419" t="n">
        <v>51</v>
      </c>
      <c r="N2419" t="n">
        <v>21</v>
      </c>
      <c r="O2419" t="n">
        <v>16787.35</v>
      </c>
      <c r="P2419" t="n">
        <v>125.68</v>
      </c>
      <c r="Q2419" t="n">
        <v>197.93</v>
      </c>
      <c r="R2419" t="n">
        <v>60.17</v>
      </c>
      <c r="S2419" t="n">
        <v>25.4</v>
      </c>
      <c r="T2419" t="n">
        <v>16316</v>
      </c>
      <c r="U2419" t="n">
        <v>0.42</v>
      </c>
      <c r="V2419" t="n">
        <v>0.8100000000000001</v>
      </c>
      <c r="W2419" t="n">
        <v>3.02</v>
      </c>
      <c r="X2419" t="n">
        <v>1.05</v>
      </c>
      <c r="Y2419" t="n">
        <v>1</v>
      </c>
      <c r="Z2419" t="n">
        <v>10</v>
      </c>
    </row>
    <row r="2420">
      <c r="A2420" t="n">
        <v>4</v>
      </c>
      <c r="B2420" t="n">
        <v>65</v>
      </c>
      <c r="C2420" t="inlineStr">
        <is>
          <t xml:space="preserve">CONCLUIDO	</t>
        </is>
      </c>
      <c r="D2420" t="n">
        <v>6.791</v>
      </c>
      <c r="E2420" t="n">
        <v>14.73</v>
      </c>
      <c r="F2420" t="n">
        <v>11.29</v>
      </c>
      <c r="G2420" t="n">
        <v>14.73</v>
      </c>
      <c r="H2420" t="n">
        <v>0.26</v>
      </c>
      <c r="I2420" t="n">
        <v>46</v>
      </c>
      <c r="J2420" t="n">
        <v>134.55</v>
      </c>
      <c r="K2420" t="n">
        <v>46.47</v>
      </c>
      <c r="L2420" t="n">
        <v>2</v>
      </c>
      <c r="M2420" t="n">
        <v>44</v>
      </c>
      <c r="N2420" t="n">
        <v>21.09</v>
      </c>
      <c r="O2420" t="n">
        <v>16828.84</v>
      </c>
      <c r="P2420" t="n">
        <v>123.8</v>
      </c>
      <c r="Q2420" t="n">
        <v>197.82</v>
      </c>
      <c r="R2420" t="n">
        <v>55.32</v>
      </c>
      <c r="S2420" t="n">
        <v>25.4</v>
      </c>
      <c r="T2420" t="n">
        <v>13926.97</v>
      </c>
      <c r="U2420" t="n">
        <v>0.46</v>
      </c>
      <c r="V2420" t="n">
        <v>0.82</v>
      </c>
      <c r="W2420" t="n">
        <v>3.02</v>
      </c>
      <c r="X2420" t="n">
        <v>0.9</v>
      </c>
      <c r="Y2420" t="n">
        <v>1</v>
      </c>
      <c r="Z2420" t="n">
        <v>10</v>
      </c>
    </row>
    <row r="2421">
      <c r="A2421" t="n">
        <v>5</v>
      </c>
      <c r="B2421" t="n">
        <v>65</v>
      </c>
      <c r="C2421" t="inlineStr">
        <is>
          <t xml:space="preserve">CONCLUIDO	</t>
        </is>
      </c>
      <c r="D2421" t="n">
        <v>6.918</v>
      </c>
      <c r="E2421" t="n">
        <v>14.46</v>
      </c>
      <c r="F2421" t="n">
        <v>11.19</v>
      </c>
      <c r="G2421" t="n">
        <v>16.78</v>
      </c>
      <c r="H2421" t="n">
        <v>0.29</v>
      </c>
      <c r="I2421" t="n">
        <v>40</v>
      </c>
      <c r="J2421" t="n">
        <v>134.89</v>
      </c>
      <c r="K2421" t="n">
        <v>46.47</v>
      </c>
      <c r="L2421" t="n">
        <v>2.25</v>
      </c>
      <c r="M2421" t="n">
        <v>38</v>
      </c>
      <c r="N2421" t="n">
        <v>21.17</v>
      </c>
      <c r="O2421" t="n">
        <v>16870.25</v>
      </c>
      <c r="P2421" t="n">
        <v>122.4</v>
      </c>
      <c r="Q2421" t="n">
        <v>197.97</v>
      </c>
      <c r="R2421" t="n">
        <v>52.01</v>
      </c>
      <c r="S2421" t="n">
        <v>25.4</v>
      </c>
      <c r="T2421" t="n">
        <v>12300</v>
      </c>
      <c r="U2421" t="n">
        <v>0.49</v>
      </c>
      <c r="V2421" t="n">
        <v>0.83</v>
      </c>
      <c r="W2421" t="n">
        <v>3.01</v>
      </c>
      <c r="X2421" t="n">
        <v>0.79</v>
      </c>
      <c r="Y2421" t="n">
        <v>1</v>
      </c>
      <c r="Z2421" t="n">
        <v>10</v>
      </c>
    </row>
    <row r="2422">
      <c r="A2422" t="n">
        <v>6</v>
      </c>
      <c r="B2422" t="n">
        <v>65</v>
      </c>
      <c r="C2422" t="inlineStr">
        <is>
          <t xml:space="preserve">CONCLUIDO	</t>
        </is>
      </c>
      <c r="D2422" t="n">
        <v>7.0143</v>
      </c>
      <c r="E2422" t="n">
        <v>14.26</v>
      </c>
      <c r="F2422" t="n">
        <v>11.1</v>
      </c>
      <c r="G2422" t="n">
        <v>18.49</v>
      </c>
      <c r="H2422" t="n">
        <v>0.33</v>
      </c>
      <c r="I2422" t="n">
        <v>36</v>
      </c>
      <c r="J2422" t="n">
        <v>135.22</v>
      </c>
      <c r="K2422" t="n">
        <v>46.47</v>
      </c>
      <c r="L2422" t="n">
        <v>2.5</v>
      </c>
      <c r="M2422" t="n">
        <v>34</v>
      </c>
      <c r="N2422" t="n">
        <v>21.26</v>
      </c>
      <c r="O2422" t="n">
        <v>16911.68</v>
      </c>
      <c r="P2422" t="n">
        <v>121.23</v>
      </c>
      <c r="Q2422" t="n">
        <v>197.86</v>
      </c>
      <c r="R2422" t="n">
        <v>49.14</v>
      </c>
      <c r="S2422" t="n">
        <v>25.4</v>
      </c>
      <c r="T2422" t="n">
        <v>10888.47</v>
      </c>
      <c r="U2422" t="n">
        <v>0.52</v>
      </c>
      <c r="V2422" t="n">
        <v>0.84</v>
      </c>
      <c r="W2422" t="n">
        <v>3</v>
      </c>
      <c r="X2422" t="n">
        <v>0.7</v>
      </c>
      <c r="Y2422" t="n">
        <v>1</v>
      </c>
      <c r="Z2422" t="n">
        <v>10</v>
      </c>
    </row>
    <row r="2423">
      <c r="A2423" t="n">
        <v>7</v>
      </c>
      <c r="B2423" t="n">
        <v>65</v>
      </c>
      <c r="C2423" t="inlineStr">
        <is>
          <t xml:space="preserve">CONCLUIDO	</t>
        </is>
      </c>
      <c r="D2423" t="n">
        <v>7.083</v>
      </c>
      <c r="E2423" t="n">
        <v>14.12</v>
      </c>
      <c r="F2423" t="n">
        <v>11.04</v>
      </c>
      <c r="G2423" t="n">
        <v>20.07</v>
      </c>
      <c r="H2423" t="n">
        <v>0.36</v>
      </c>
      <c r="I2423" t="n">
        <v>33</v>
      </c>
      <c r="J2423" t="n">
        <v>135.56</v>
      </c>
      <c r="K2423" t="n">
        <v>46.47</v>
      </c>
      <c r="L2423" t="n">
        <v>2.75</v>
      </c>
      <c r="M2423" t="n">
        <v>31</v>
      </c>
      <c r="N2423" t="n">
        <v>21.34</v>
      </c>
      <c r="O2423" t="n">
        <v>16953.14</v>
      </c>
      <c r="P2423" t="n">
        <v>120.48</v>
      </c>
      <c r="Q2423" t="n">
        <v>197.88</v>
      </c>
      <c r="R2423" t="n">
        <v>47.59</v>
      </c>
      <c r="S2423" t="n">
        <v>25.4</v>
      </c>
      <c r="T2423" t="n">
        <v>10124.94</v>
      </c>
      <c r="U2423" t="n">
        <v>0.53</v>
      </c>
      <c r="V2423" t="n">
        <v>0.84</v>
      </c>
      <c r="W2423" t="n">
        <v>2.99</v>
      </c>
      <c r="X2423" t="n">
        <v>0.65</v>
      </c>
      <c r="Y2423" t="n">
        <v>1</v>
      </c>
      <c r="Z2423" t="n">
        <v>10</v>
      </c>
    </row>
    <row r="2424">
      <c r="A2424" t="n">
        <v>8</v>
      </c>
      <c r="B2424" t="n">
        <v>65</v>
      </c>
      <c r="C2424" t="inlineStr">
        <is>
          <t xml:space="preserve">CONCLUIDO	</t>
        </is>
      </c>
      <c r="D2424" t="n">
        <v>7.1629</v>
      </c>
      <c r="E2424" t="n">
        <v>13.96</v>
      </c>
      <c r="F2424" t="n">
        <v>10.96</v>
      </c>
      <c r="G2424" t="n">
        <v>21.93</v>
      </c>
      <c r="H2424" t="n">
        <v>0.39</v>
      </c>
      <c r="I2424" t="n">
        <v>30</v>
      </c>
      <c r="J2424" t="n">
        <v>135.9</v>
      </c>
      <c r="K2424" t="n">
        <v>46.47</v>
      </c>
      <c r="L2424" t="n">
        <v>3</v>
      </c>
      <c r="M2424" t="n">
        <v>28</v>
      </c>
      <c r="N2424" t="n">
        <v>21.43</v>
      </c>
      <c r="O2424" t="n">
        <v>16994.64</v>
      </c>
      <c r="P2424" t="n">
        <v>119.39</v>
      </c>
      <c r="Q2424" t="n">
        <v>197.85</v>
      </c>
      <c r="R2424" t="n">
        <v>45.25</v>
      </c>
      <c r="S2424" t="n">
        <v>25.4</v>
      </c>
      <c r="T2424" t="n">
        <v>8971.379999999999</v>
      </c>
      <c r="U2424" t="n">
        <v>0.5600000000000001</v>
      </c>
      <c r="V2424" t="n">
        <v>0.85</v>
      </c>
      <c r="W2424" t="n">
        <v>2.98</v>
      </c>
      <c r="X2424" t="n">
        <v>0.57</v>
      </c>
      <c r="Y2424" t="n">
        <v>1</v>
      </c>
      <c r="Z2424" t="n">
        <v>10</v>
      </c>
    </row>
    <row r="2425">
      <c r="A2425" t="n">
        <v>9</v>
      </c>
      <c r="B2425" t="n">
        <v>65</v>
      </c>
      <c r="C2425" t="inlineStr">
        <is>
          <t xml:space="preserve">CONCLUIDO	</t>
        </is>
      </c>
      <c r="D2425" t="n">
        <v>7.2105</v>
      </c>
      <c r="E2425" t="n">
        <v>13.87</v>
      </c>
      <c r="F2425" t="n">
        <v>10.93</v>
      </c>
      <c r="G2425" t="n">
        <v>23.41</v>
      </c>
      <c r="H2425" t="n">
        <v>0.42</v>
      </c>
      <c r="I2425" t="n">
        <v>28</v>
      </c>
      <c r="J2425" t="n">
        <v>136.23</v>
      </c>
      <c r="K2425" t="n">
        <v>46.47</v>
      </c>
      <c r="L2425" t="n">
        <v>3.25</v>
      </c>
      <c r="M2425" t="n">
        <v>26</v>
      </c>
      <c r="N2425" t="n">
        <v>21.52</v>
      </c>
      <c r="O2425" t="n">
        <v>17036.16</v>
      </c>
      <c r="P2425" t="n">
        <v>118.81</v>
      </c>
      <c r="Q2425" t="n">
        <v>197.78</v>
      </c>
      <c r="R2425" t="n">
        <v>44.08</v>
      </c>
      <c r="S2425" t="n">
        <v>25.4</v>
      </c>
      <c r="T2425" t="n">
        <v>8395.58</v>
      </c>
      <c r="U2425" t="n">
        <v>0.58</v>
      </c>
      <c r="V2425" t="n">
        <v>0.85</v>
      </c>
      <c r="W2425" t="n">
        <v>2.98</v>
      </c>
      <c r="X2425" t="n">
        <v>0.53</v>
      </c>
      <c r="Y2425" t="n">
        <v>1</v>
      </c>
      <c r="Z2425" t="n">
        <v>10</v>
      </c>
    </row>
    <row r="2426">
      <c r="A2426" t="n">
        <v>10</v>
      </c>
      <c r="B2426" t="n">
        <v>65</v>
      </c>
      <c r="C2426" t="inlineStr">
        <is>
          <t xml:space="preserve">CONCLUIDO	</t>
        </is>
      </c>
      <c r="D2426" t="n">
        <v>7.2543</v>
      </c>
      <c r="E2426" t="n">
        <v>13.78</v>
      </c>
      <c r="F2426" t="n">
        <v>10.9</v>
      </c>
      <c r="G2426" t="n">
        <v>25.15</v>
      </c>
      <c r="H2426" t="n">
        <v>0.45</v>
      </c>
      <c r="I2426" t="n">
        <v>26</v>
      </c>
      <c r="J2426" t="n">
        <v>136.57</v>
      </c>
      <c r="K2426" t="n">
        <v>46.47</v>
      </c>
      <c r="L2426" t="n">
        <v>3.5</v>
      </c>
      <c r="M2426" t="n">
        <v>24</v>
      </c>
      <c r="N2426" t="n">
        <v>21.6</v>
      </c>
      <c r="O2426" t="n">
        <v>17077.72</v>
      </c>
      <c r="P2426" t="n">
        <v>118.18</v>
      </c>
      <c r="Q2426" t="n">
        <v>197.76</v>
      </c>
      <c r="R2426" t="n">
        <v>43.11</v>
      </c>
      <c r="S2426" t="n">
        <v>25.4</v>
      </c>
      <c r="T2426" t="n">
        <v>7921.18</v>
      </c>
      <c r="U2426" t="n">
        <v>0.59</v>
      </c>
      <c r="V2426" t="n">
        <v>0.85</v>
      </c>
      <c r="W2426" t="n">
        <v>2.98</v>
      </c>
      <c r="X2426" t="n">
        <v>0.51</v>
      </c>
      <c r="Y2426" t="n">
        <v>1</v>
      </c>
      <c r="Z2426" t="n">
        <v>10</v>
      </c>
    </row>
    <row r="2427">
      <c r="A2427" t="n">
        <v>11</v>
      </c>
      <c r="B2427" t="n">
        <v>65</v>
      </c>
      <c r="C2427" t="inlineStr">
        <is>
          <t xml:space="preserve">CONCLUIDO	</t>
        </is>
      </c>
      <c r="D2427" t="n">
        <v>7.3048</v>
      </c>
      <c r="E2427" t="n">
        <v>13.69</v>
      </c>
      <c r="F2427" t="n">
        <v>10.86</v>
      </c>
      <c r="G2427" t="n">
        <v>27.14</v>
      </c>
      <c r="H2427" t="n">
        <v>0.48</v>
      </c>
      <c r="I2427" t="n">
        <v>24</v>
      </c>
      <c r="J2427" t="n">
        <v>136.91</v>
      </c>
      <c r="K2427" t="n">
        <v>46.47</v>
      </c>
      <c r="L2427" t="n">
        <v>3.75</v>
      </c>
      <c r="M2427" t="n">
        <v>22</v>
      </c>
      <c r="N2427" t="n">
        <v>21.69</v>
      </c>
      <c r="O2427" t="n">
        <v>17119.3</v>
      </c>
      <c r="P2427" t="n">
        <v>117.67</v>
      </c>
      <c r="Q2427" t="n">
        <v>197.77</v>
      </c>
      <c r="R2427" t="n">
        <v>41.89</v>
      </c>
      <c r="S2427" t="n">
        <v>25.4</v>
      </c>
      <c r="T2427" t="n">
        <v>7320.69</v>
      </c>
      <c r="U2427" t="n">
        <v>0.61</v>
      </c>
      <c r="V2427" t="n">
        <v>0.86</v>
      </c>
      <c r="W2427" t="n">
        <v>2.98</v>
      </c>
      <c r="X2427" t="n">
        <v>0.46</v>
      </c>
      <c r="Y2427" t="n">
        <v>1</v>
      </c>
      <c r="Z2427" t="n">
        <v>10</v>
      </c>
    </row>
    <row r="2428">
      <c r="A2428" t="n">
        <v>12</v>
      </c>
      <c r="B2428" t="n">
        <v>65</v>
      </c>
      <c r="C2428" t="inlineStr">
        <is>
          <t xml:space="preserve">CONCLUIDO	</t>
        </is>
      </c>
      <c r="D2428" t="n">
        <v>7.362</v>
      </c>
      <c r="E2428" t="n">
        <v>13.58</v>
      </c>
      <c r="F2428" t="n">
        <v>10.8</v>
      </c>
      <c r="G2428" t="n">
        <v>29.47</v>
      </c>
      <c r="H2428" t="n">
        <v>0.52</v>
      </c>
      <c r="I2428" t="n">
        <v>22</v>
      </c>
      <c r="J2428" t="n">
        <v>137.25</v>
      </c>
      <c r="K2428" t="n">
        <v>46.47</v>
      </c>
      <c r="L2428" t="n">
        <v>4</v>
      </c>
      <c r="M2428" t="n">
        <v>20</v>
      </c>
      <c r="N2428" t="n">
        <v>21.78</v>
      </c>
      <c r="O2428" t="n">
        <v>17160.92</v>
      </c>
      <c r="P2428" t="n">
        <v>116.78</v>
      </c>
      <c r="Q2428" t="n">
        <v>197.79</v>
      </c>
      <c r="R2428" t="n">
        <v>40.39</v>
      </c>
      <c r="S2428" t="n">
        <v>25.4</v>
      </c>
      <c r="T2428" t="n">
        <v>6582.46</v>
      </c>
      <c r="U2428" t="n">
        <v>0.63</v>
      </c>
      <c r="V2428" t="n">
        <v>0.86</v>
      </c>
      <c r="W2428" t="n">
        <v>2.97</v>
      </c>
      <c r="X2428" t="n">
        <v>0.41</v>
      </c>
      <c r="Y2428" t="n">
        <v>1</v>
      </c>
      <c r="Z2428" t="n">
        <v>10</v>
      </c>
    </row>
    <row r="2429">
      <c r="A2429" t="n">
        <v>13</v>
      </c>
      <c r="B2429" t="n">
        <v>65</v>
      </c>
      <c r="C2429" t="inlineStr">
        <is>
          <t xml:space="preserve">CONCLUIDO	</t>
        </is>
      </c>
      <c r="D2429" t="n">
        <v>7.3789</v>
      </c>
      <c r="E2429" t="n">
        <v>13.55</v>
      </c>
      <c r="F2429" t="n">
        <v>10.8</v>
      </c>
      <c r="G2429" t="n">
        <v>30.86</v>
      </c>
      <c r="H2429" t="n">
        <v>0.55</v>
      </c>
      <c r="I2429" t="n">
        <v>21</v>
      </c>
      <c r="J2429" t="n">
        <v>137.58</v>
      </c>
      <c r="K2429" t="n">
        <v>46.47</v>
      </c>
      <c r="L2429" t="n">
        <v>4.25</v>
      </c>
      <c r="M2429" t="n">
        <v>19</v>
      </c>
      <c r="N2429" t="n">
        <v>21.87</v>
      </c>
      <c r="O2429" t="n">
        <v>17202.57</v>
      </c>
      <c r="P2429" t="n">
        <v>116.65</v>
      </c>
      <c r="Q2429" t="n">
        <v>197.76</v>
      </c>
      <c r="R2429" t="n">
        <v>40.1</v>
      </c>
      <c r="S2429" t="n">
        <v>25.4</v>
      </c>
      <c r="T2429" t="n">
        <v>6441.93</v>
      </c>
      <c r="U2429" t="n">
        <v>0.63</v>
      </c>
      <c r="V2429" t="n">
        <v>0.86</v>
      </c>
      <c r="W2429" t="n">
        <v>2.97</v>
      </c>
      <c r="X2429" t="n">
        <v>0.41</v>
      </c>
      <c r="Y2429" t="n">
        <v>1</v>
      </c>
      <c r="Z2429" t="n">
        <v>10</v>
      </c>
    </row>
    <row r="2430">
      <c r="A2430" t="n">
        <v>14</v>
      </c>
      <c r="B2430" t="n">
        <v>65</v>
      </c>
      <c r="C2430" t="inlineStr">
        <is>
          <t xml:space="preserve">CONCLUIDO	</t>
        </is>
      </c>
      <c r="D2430" t="n">
        <v>7.4169</v>
      </c>
      <c r="E2430" t="n">
        <v>13.48</v>
      </c>
      <c r="F2430" t="n">
        <v>10.76</v>
      </c>
      <c r="G2430" t="n">
        <v>32.27</v>
      </c>
      <c r="H2430" t="n">
        <v>0.58</v>
      </c>
      <c r="I2430" t="n">
        <v>20</v>
      </c>
      <c r="J2430" t="n">
        <v>137.92</v>
      </c>
      <c r="K2430" t="n">
        <v>46.47</v>
      </c>
      <c r="L2430" t="n">
        <v>4.5</v>
      </c>
      <c r="M2430" t="n">
        <v>18</v>
      </c>
      <c r="N2430" t="n">
        <v>21.95</v>
      </c>
      <c r="O2430" t="n">
        <v>17244.24</v>
      </c>
      <c r="P2430" t="n">
        <v>115.97</v>
      </c>
      <c r="Q2430" t="n">
        <v>197.81</v>
      </c>
      <c r="R2430" t="n">
        <v>38.75</v>
      </c>
      <c r="S2430" t="n">
        <v>25.4</v>
      </c>
      <c r="T2430" t="n">
        <v>5768.82</v>
      </c>
      <c r="U2430" t="n">
        <v>0.66</v>
      </c>
      <c r="V2430" t="n">
        <v>0.87</v>
      </c>
      <c r="W2430" t="n">
        <v>2.97</v>
      </c>
      <c r="X2430" t="n">
        <v>0.37</v>
      </c>
      <c r="Y2430" t="n">
        <v>1</v>
      </c>
      <c r="Z2430" t="n">
        <v>10</v>
      </c>
    </row>
    <row r="2431">
      <c r="A2431" t="n">
        <v>15</v>
      </c>
      <c r="B2431" t="n">
        <v>65</v>
      </c>
      <c r="C2431" t="inlineStr">
        <is>
          <t xml:space="preserve">CONCLUIDO	</t>
        </is>
      </c>
      <c r="D2431" t="n">
        <v>7.4354</v>
      </c>
      <c r="E2431" t="n">
        <v>13.45</v>
      </c>
      <c r="F2431" t="n">
        <v>10.75</v>
      </c>
      <c r="G2431" t="n">
        <v>33.95</v>
      </c>
      <c r="H2431" t="n">
        <v>0.61</v>
      </c>
      <c r="I2431" t="n">
        <v>19</v>
      </c>
      <c r="J2431" t="n">
        <v>138.26</v>
      </c>
      <c r="K2431" t="n">
        <v>46.47</v>
      </c>
      <c r="L2431" t="n">
        <v>4.75</v>
      </c>
      <c r="M2431" t="n">
        <v>17</v>
      </c>
      <c r="N2431" t="n">
        <v>22.04</v>
      </c>
      <c r="O2431" t="n">
        <v>17285.95</v>
      </c>
      <c r="P2431" t="n">
        <v>115.82</v>
      </c>
      <c r="Q2431" t="n">
        <v>197.77</v>
      </c>
      <c r="R2431" t="n">
        <v>38.63</v>
      </c>
      <c r="S2431" t="n">
        <v>25.4</v>
      </c>
      <c r="T2431" t="n">
        <v>5717.64</v>
      </c>
      <c r="U2431" t="n">
        <v>0.66</v>
      </c>
      <c r="V2431" t="n">
        <v>0.87</v>
      </c>
      <c r="W2431" t="n">
        <v>2.97</v>
      </c>
      <c r="X2431" t="n">
        <v>0.36</v>
      </c>
      <c r="Y2431" t="n">
        <v>1</v>
      </c>
      <c r="Z2431" t="n">
        <v>10</v>
      </c>
    </row>
    <row r="2432">
      <c r="A2432" t="n">
        <v>16</v>
      </c>
      <c r="B2432" t="n">
        <v>65</v>
      </c>
      <c r="C2432" t="inlineStr">
        <is>
          <t xml:space="preserve">CONCLUIDO	</t>
        </is>
      </c>
      <c r="D2432" t="n">
        <v>7.468</v>
      </c>
      <c r="E2432" t="n">
        <v>13.39</v>
      </c>
      <c r="F2432" t="n">
        <v>10.72</v>
      </c>
      <c r="G2432" t="n">
        <v>35.73</v>
      </c>
      <c r="H2432" t="n">
        <v>0.64</v>
      </c>
      <c r="I2432" t="n">
        <v>18</v>
      </c>
      <c r="J2432" t="n">
        <v>138.6</v>
      </c>
      <c r="K2432" t="n">
        <v>46.47</v>
      </c>
      <c r="L2432" t="n">
        <v>5</v>
      </c>
      <c r="M2432" t="n">
        <v>16</v>
      </c>
      <c r="N2432" t="n">
        <v>22.13</v>
      </c>
      <c r="O2432" t="n">
        <v>17327.69</v>
      </c>
      <c r="P2432" t="n">
        <v>115.25</v>
      </c>
      <c r="Q2432" t="n">
        <v>197.78</v>
      </c>
      <c r="R2432" t="n">
        <v>37.73</v>
      </c>
      <c r="S2432" t="n">
        <v>25.4</v>
      </c>
      <c r="T2432" t="n">
        <v>5271.89</v>
      </c>
      <c r="U2432" t="n">
        <v>0.67</v>
      </c>
      <c r="V2432" t="n">
        <v>0.87</v>
      </c>
      <c r="W2432" t="n">
        <v>2.96</v>
      </c>
      <c r="X2432" t="n">
        <v>0.33</v>
      </c>
      <c r="Y2432" t="n">
        <v>1</v>
      </c>
      <c r="Z2432" t="n">
        <v>10</v>
      </c>
    </row>
    <row r="2433">
      <c r="A2433" t="n">
        <v>17</v>
      </c>
      <c r="B2433" t="n">
        <v>65</v>
      </c>
      <c r="C2433" t="inlineStr">
        <is>
          <t xml:space="preserve">CONCLUIDO	</t>
        </is>
      </c>
      <c r="D2433" t="n">
        <v>7.4787</v>
      </c>
      <c r="E2433" t="n">
        <v>13.37</v>
      </c>
      <c r="F2433" t="n">
        <v>10.73</v>
      </c>
      <c r="G2433" t="n">
        <v>37.86</v>
      </c>
      <c r="H2433" t="n">
        <v>0.67</v>
      </c>
      <c r="I2433" t="n">
        <v>17</v>
      </c>
      <c r="J2433" t="n">
        <v>138.94</v>
      </c>
      <c r="K2433" t="n">
        <v>46.47</v>
      </c>
      <c r="L2433" t="n">
        <v>5.25</v>
      </c>
      <c r="M2433" t="n">
        <v>15</v>
      </c>
      <c r="N2433" t="n">
        <v>22.22</v>
      </c>
      <c r="O2433" t="n">
        <v>17369.47</v>
      </c>
      <c r="P2433" t="n">
        <v>114.94</v>
      </c>
      <c r="Q2433" t="n">
        <v>197.79</v>
      </c>
      <c r="R2433" t="n">
        <v>37.94</v>
      </c>
      <c r="S2433" t="n">
        <v>25.4</v>
      </c>
      <c r="T2433" t="n">
        <v>5380.94</v>
      </c>
      <c r="U2433" t="n">
        <v>0.67</v>
      </c>
      <c r="V2433" t="n">
        <v>0.87</v>
      </c>
      <c r="W2433" t="n">
        <v>2.97</v>
      </c>
      <c r="X2433" t="n">
        <v>0.34</v>
      </c>
      <c r="Y2433" t="n">
        <v>1</v>
      </c>
      <c r="Z2433" t="n">
        <v>10</v>
      </c>
    </row>
    <row r="2434">
      <c r="A2434" t="n">
        <v>18</v>
      </c>
      <c r="B2434" t="n">
        <v>65</v>
      </c>
      <c r="C2434" t="inlineStr">
        <is>
          <t xml:space="preserve">CONCLUIDO	</t>
        </is>
      </c>
      <c r="D2434" t="n">
        <v>7.516</v>
      </c>
      <c r="E2434" t="n">
        <v>13.3</v>
      </c>
      <c r="F2434" t="n">
        <v>10.69</v>
      </c>
      <c r="G2434" t="n">
        <v>40.08</v>
      </c>
      <c r="H2434" t="n">
        <v>0.7</v>
      </c>
      <c r="I2434" t="n">
        <v>16</v>
      </c>
      <c r="J2434" t="n">
        <v>139.28</v>
      </c>
      <c r="K2434" t="n">
        <v>46.47</v>
      </c>
      <c r="L2434" t="n">
        <v>5.5</v>
      </c>
      <c r="M2434" t="n">
        <v>14</v>
      </c>
      <c r="N2434" t="n">
        <v>22.31</v>
      </c>
      <c r="O2434" t="n">
        <v>17411.27</v>
      </c>
      <c r="P2434" t="n">
        <v>114.41</v>
      </c>
      <c r="Q2434" t="n">
        <v>197.8</v>
      </c>
      <c r="R2434" t="n">
        <v>36.62</v>
      </c>
      <c r="S2434" t="n">
        <v>25.4</v>
      </c>
      <c r="T2434" t="n">
        <v>4726.08</v>
      </c>
      <c r="U2434" t="n">
        <v>0.6899999999999999</v>
      </c>
      <c r="V2434" t="n">
        <v>0.87</v>
      </c>
      <c r="W2434" t="n">
        <v>2.96</v>
      </c>
      <c r="X2434" t="n">
        <v>0.3</v>
      </c>
      <c r="Y2434" t="n">
        <v>1</v>
      </c>
      <c r="Z2434" t="n">
        <v>10</v>
      </c>
    </row>
    <row r="2435">
      <c r="A2435" t="n">
        <v>19</v>
      </c>
      <c r="B2435" t="n">
        <v>65</v>
      </c>
      <c r="C2435" t="inlineStr">
        <is>
          <t xml:space="preserve">CONCLUIDO	</t>
        </is>
      </c>
      <c r="D2435" t="n">
        <v>7.5144</v>
      </c>
      <c r="E2435" t="n">
        <v>13.31</v>
      </c>
      <c r="F2435" t="n">
        <v>10.69</v>
      </c>
      <c r="G2435" t="n">
        <v>40.09</v>
      </c>
      <c r="H2435" t="n">
        <v>0.73</v>
      </c>
      <c r="I2435" t="n">
        <v>16</v>
      </c>
      <c r="J2435" t="n">
        <v>139.61</v>
      </c>
      <c r="K2435" t="n">
        <v>46.47</v>
      </c>
      <c r="L2435" t="n">
        <v>5.75</v>
      </c>
      <c r="M2435" t="n">
        <v>14</v>
      </c>
      <c r="N2435" t="n">
        <v>22.4</v>
      </c>
      <c r="O2435" t="n">
        <v>17453.1</v>
      </c>
      <c r="P2435" t="n">
        <v>114.33</v>
      </c>
      <c r="Q2435" t="n">
        <v>197.75</v>
      </c>
      <c r="R2435" t="n">
        <v>36.82</v>
      </c>
      <c r="S2435" t="n">
        <v>25.4</v>
      </c>
      <c r="T2435" t="n">
        <v>4827.24</v>
      </c>
      <c r="U2435" t="n">
        <v>0.6899999999999999</v>
      </c>
      <c r="V2435" t="n">
        <v>0.87</v>
      </c>
      <c r="W2435" t="n">
        <v>2.96</v>
      </c>
      <c r="X2435" t="n">
        <v>0.3</v>
      </c>
      <c r="Y2435" t="n">
        <v>1</v>
      </c>
      <c r="Z2435" t="n">
        <v>10</v>
      </c>
    </row>
    <row r="2436">
      <c r="A2436" t="n">
        <v>20</v>
      </c>
      <c r="B2436" t="n">
        <v>65</v>
      </c>
      <c r="C2436" t="inlineStr">
        <is>
          <t xml:space="preserve">CONCLUIDO	</t>
        </is>
      </c>
      <c r="D2436" t="n">
        <v>7.5402</v>
      </c>
      <c r="E2436" t="n">
        <v>13.26</v>
      </c>
      <c r="F2436" t="n">
        <v>10.67</v>
      </c>
      <c r="G2436" t="n">
        <v>42.69</v>
      </c>
      <c r="H2436" t="n">
        <v>0.76</v>
      </c>
      <c r="I2436" t="n">
        <v>15</v>
      </c>
      <c r="J2436" t="n">
        <v>139.95</v>
      </c>
      <c r="K2436" t="n">
        <v>46.47</v>
      </c>
      <c r="L2436" t="n">
        <v>6</v>
      </c>
      <c r="M2436" t="n">
        <v>13</v>
      </c>
      <c r="N2436" t="n">
        <v>22.49</v>
      </c>
      <c r="O2436" t="n">
        <v>17494.97</v>
      </c>
      <c r="P2436" t="n">
        <v>113.84</v>
      </c>
      <c r="Q2436" t="n">
        <v>197.8</v>
      </c>
      <c r="R2436" t="n">
        <v>36.03</v>
      </c>
      <c r="S2436" t="n">
        <v>25.4</v>
      </c>
      <c r="T2436" t="n">
        <v>4437.94</v>
      </c>
      <c r="U2436" t="n">
        <v>0.7</v>
      </c>
      <c r="V2436" t="n">
        <v>0.87</v>
      </c>
      <c r="W2436" t="n">
        <v>2.97</v>
      </c>
      <c r="X2436" t="n">
        <v>0.28</v>
      </c>
      <c r="Y2436" t="n">
        <v>1</v>
      </c>
      <c r="Z2436" t="n">
        <v>10</v>
      </c>
    </row>
    <row r="2437">
      <c r="A2437" t="n">
        <v>21</v>
      </c>
      <c r="B2437" t="n">
        <v>65</v>
      </c>
      <c r="C2437" t="inlineStr">
        <is>
          <t xml:space="preserve">CONCLUIDO	</t>
        </is>
      </c>
      <c r="D2437" t="n">
        <v>7.5742</v>
      </c>
      <c r="E2437" t="n">
        <v>13.2</v>
      </c>
      <c r="F2437" t="n">
        <v>10.64</v>
      </c>
      <c r="G2437" t="n">
        <v>45.61</v>
      </c>
      <c r="H2437" t="n">
        <v>0.79</v>
      </c>
      <c r="I2437" t="n">
        <v>14</v>
      </c>
      <c r="J2437" t="n">
        <v>140.29</v>
      </c>
      <c r="K2437" t="n">
        <v>46.47</v>
      </c>
      <c r="L2437" t="n">
        <v>6.25</v>
      </c>
      <c r="M2437" t="n">
        <v>12</v>
      </c>
      <c r="N2437" t="n">
        <v>22.58</v>
      </c>
      <c r="O2437" t="n">
        <v>17536.87</v>
      </c>
      <c r="P2437" t="n">
        <v>113.29</v>
      </c>
      <c r="Q2437" t="n">
        <v>197.81</v>
      </c>
      <c r="R2437" t="n">
        <v>35.18</v>
      </c>
      <c r="S2437" t="n">
        <v>25.4</v>
      </c>
      <c r="T2437" t="n">
        <v>4014.27</v>
      </c>
      <c r="U2437" t="n">
        <v>0.72</v>
      </c>
      <c r="V2437" t="n">
        <v>0.87</v>
      </c>
      <c r="W2437" t="n">
        <v>2.96</v>
      </c>
      <c r="X2437" t="n">
        <v>0.25</v>
      </c>
      <c r="Y2437" t="n">
        <v>1</v>
      </c>
      <c r="Z2437" t="n">
        <v>10</v>
      </c>
    </row>
    <row r="2438">
      <c r="A2438" t="n">
        <v>22</v>
      </c>
      <c r="B2438" t="n">
        <v>65</v>
      </c>
      <c r="C2438" t="inlineStr">
        <is>
          <t xml:space="preserve">CONCLUIDO	</t>
        </is>
      </c>
      <c r="D2438" t="n">
        <v>7.5657</v>
      </c>
      <c r="E2438" t="n">
        <v>13.22</v>
      </c>
      <c r="F2438" t="n">
        <v>10.66</v>
      </c>
      <c r="G2438" t="n">
        <v>45.67</v>
      </c>
      <c r="H2438" t="n">
        <v>0.82</v>
      </c>
      <c r="I2438" t="n">
        <v>14</v>
      </c>
      <c r="J2438" t="n">
        <v>140.63</v>
      </c>
      <c r="K2438" t="n">
        <v>46.47</v>
      </c>
      <c r="L2438" t="n">
        <v>6.5</v>
      </c>
      <c r="M2438" t="n">
        <v>12</v>
      </c>
      <c r="N2438" t="n">
        <v>22.67</v>
      </c>
      <c r="O2438" t="n">
        <v>17578.8</v>
      </c>
      <c r="P2438" t="n">
        <v>113.27</v>
      </c>
      <c r="Q2438" t="n">
        <v>197.78</v>
      </c>
      <c r="R2438" t="n">
        <v>35.54</v>
      </c>
      <c r="S2438" t="n">
        <v>25.4</v>
      </c>
      <c r="T2438" t="n">
        <v>4193.96</v>
      </c>
      <c r="U2438" t="n">
        <v>0.71</v>
      </c>
      <c r="V2438" t="n">
        <v>0.87</v>
      </c>
      <c r="W2438" t="n">
        <v>2.97</v>
      </c>
      <c r="X2438" t="n">
        <v>0.27</v>
      </c>
      <c r="Y2438" t="n">
        <v>1</v>
      </c>
      <c r="Z2438" t="n">
        <v>10</v>
      </c>
    </row>
    <row r="2439">
      <c r="A2439" t="n">
        <v>23</v>
      </c>
      <c r="B2439" t="n">
        <v>65</v>
      </c>
      <c r="C2439" t="inlineStr">
        <is>
          <t xml:space="preserve">CONCLUIDO	</t>
        </is>
      </c>
      <c r="D2439" t="n">
        <v>7.5919</v>
      </c>
      <c r="E2439" t="n">
        <v>13.17</v>
      </c>
      <c r="F2439" t="n">
        <v>10.64</v>
      </c>
      <c r="G2439" t="n">
        <v>49.1</v>
      </c>
      <c r="H2439" t="n">
        <v>0.85</v>
      </c>
      <c r="I2439" t="n">
        <v>13</v>
      </c>
      <c r="J2439" t="n">
        <v>140.97</v>
      </c>
      <c r="K2439" t="n">
        <v>46.47</v>
      </c>
      <c r="L2439" t="n">
        <v>6.75</v>
      </c>
      <c r="M2439" t="n">
        <v>11</v>
      </c>
      <c r="N2439" t="n">
        <v>22.76</v>
      </c>
      <c r="O2439" t="n">
        <v>17620.76</v>
      </c>
      <c r="P2439" t="n">
        <v>112.74</v>
      </c>
      <c r="Q2439" t="n">
        <v>197.78</v>
      </c>
      <c r="R2439" t="n">
        <v>35.11</v>
      </c>
      <c r="S2439" t="n">
        <v>25.4</v>
      </c>
      <c r="T2439" t="n">
        <v>3985.56</v>
      </c>
      <c r="U2439" t="n">
        <v>0.72</v>
      </c>
      <c r="V2439" t="n">
        <v>0.87</v>
      </c>
      <c r="W2439" t="n">
        <v>2.96</v>
      </c>
      <c r="X2439" t="n">
        <v>0.25</v>
      </c>
      <c r="Y2439" t="n">
        <v>1</v>
      </c>
      <c r="Z2439" t="n">
        <v>10</v>
      </c>
    </row>
    <row r="2440">
      <c r="A2440" t="n">
        <v>24</v>
      </c>
      <c r="B2440" t="n">
        <v>65</v>
      </c>
      <c r="C2440" t="inlineStr">
        <is>
          <t xml:space="preserve">CONCLUIDO	</t>
        </is>
      </c>
      <c r="D2440" t="n">
        <v>7.5967</v>
      </c>
      <c r="E2440" t="n">
        <v>13.16</v>
      </c>
      <c r="F2440" t="n">
        <v>10.63</v>
      </c>
      <c r="G2440" t="n">
        <v>49.06</v>
      </c>
      <c r="H2440" t="n">
        <v>0.88</v>
      </c>
      <c r="I2440" t="n">
        <v>13</v>
      </c>
      <c r="J2440" t="n">
        <v>141.31</v>
      </c>
      <c r="K2440" t="n">
        <v>46.47</v>
      </c>
      <c r="L2440" t="n">
        <v>7</v>
      </c>
      <c r="M2440" t="n">
        <v>11</v>
      </c>
      <c r="N2440" t="n">
        <v>22.85</v>
      </c>
      <c r="O2440" t="n">
        <v>17662.75</v>
      </c>
      <c r="P2440" t="n">
        <v>112.76</v>
      </c>
      <c r="Q2440" t="n">
        <v>197.76</v>
      </c>
      <c r="R2440" t="n">
        <v>34.85</v>
      </c>
      <c r="S2440" t="n">
        <v>25.4</v>
      </c>
      <c r="T2440" t="n">
        <v>3856.36</v>
      </c>
      <c r="U2440" t="n">
        <v>0.73</v>
      </c>
      <c r="V2440" t="n">
        <v>0.88</v>
      </c>
      <c r="W2440" t="n">
        <v>2.96</v>
      </c>
      <c r="X2440" t="n">
        <v>0.24</v>
      </c>
      <c r="Y2440" t="n">
        <v>1</v>
      </c>
      <c r="Z2440" t="n">
        <v>10</v>
      </c>
    </row>
    <row r="2441">
      <c r="A2441" t="n">
        <v>25</v>
      </c>
      <c r="B2441" t="n">
        <v>65</v>
      </c>
      <c r="C2441" t="inlineStr">
        <is>
          <t xml:space="preserve">CONCLUIDO	</t>
        </is>
      </c>
      <c r="D2441" t="n">
        <v>7.5954</v>
      </c>
      <c r="E2441" t="n">
        <v>13.17</v>
      </c>
      <c r="F2441" t="n">
        <v>10.63</v>
      </c>
      <c r="G2441" t="n">
        <v>49.07</v>
      </c>
      <c r="H2441" t="n">
        <v>0.91</v>
      </c>
      <c r="I2441" t="n">
        <v>13</v>
      </c>
      <c r="J2441" t="n">
        <v>141.66</v>
      </c>
      <c r="K2441" t="n">
        <v>46.47</v>
      </c>
      <c r="L2441" t="n">
        <v>7.25</v>
      </c>
      <c r="M2441" t="n">
        <v>11</v>
      </c>
      <c r="N2441" t="n">
        <v>22.94</v>
      </c>
      <c r="O2441" t="n">
        <v>17704.77</v>
      </c>
      <c r="P2441" t="n">
        <v>112.23</v>
      </c>
      <c r="Q2441" t="n">
        <v>197.8</v>
      </c>
      <c r="R2441" t="n">
        <v>34.83</v>
      </c>
      <c r="S2441" t="n">
        <v>25.4</v>
      </c>
      <c r="T2441" t="n">
        <v>3845.25</v>
      </c>
      <c r="U2441" t="n">
        <v>0.73</v>
      </c>
      <c r="V2441" t="n">
        <v>0.88</v>
      </c>
      <c r="W2441" t="n">
        <v>2.96</v>
      </c>
      <c r="X2441" t="n">
        <v>0.24</v>
      </c>
      <c r="Y2441" t="n">
        <v>1</v>
      </c>
      <c r="Z2441" t="n">
        <v>10</v>
      </c>
    </row>
    <row r="2442">
      <c r="A2442" t="n">
        <v>26</v>
      </c>
      <c r="B2442" t="n">
        <v>65</v>
      </c>
      <c r="C2442" t="inlineStr">
        <is>
          <t xml:space="preserve">CONCLUIDO	</t>
        </is>
      </c>
      <c r="D2442" t="n">
        <v>7.622</v>
      </c>
      <c r="E2442" t="n">
        <v>13.12</v>
      </c>
      <c r="F2442" t="n">
        <v>10.61</v>
      </c>
      <c r="G2442" t="n">
        <v>53.07</v>
      </c>
      <c r="H2442" t="n">
        <v>0.93</v>
      </c>
      <c r="I2442" t="n">
        <v>12</v>
      </c>
      <c r="J2442" t="n">
        <v>142</v>
      </c>
      <c r="K2442" t="n">
        <v>46.47</v>
      </c>
      <c r="L2442" t="n">
        <v>7.5</v>
      </c>
      <c r="M2442" t="n">
        <v>10</v>
      </c>
      <c r="N2442" t="n">
        <v>23.03</v>
      </c>
      <c r="O2442" t="n">
        <v>17746.83</v>
      </c>
      <c r="P2442" t="n">
        <v>111.95</v>
      </c>
      <c r="Q2442" t="n">
        <v>197.79</v>
      </c>
      <c r="R2442" t="n">
        <v>34.32</v>
      </c>
      <c r="S2442" t="n">
        <v>25.4</v>
      </c>
      <c r="T2442" t="n">
        <v>3596.42</v>
      </c>
      <c r="U2442" t="n">
        <v>0.74</v>
      </c>
      <c r="V2442" t="n">
        <v>0.88</v>
      </c>
      <c r="W2442" t="n">
        <v>2.96</v>
      </c>
      <c r="X2442" t="n">
        <v>0.22</v>
      </c>
      <c r="Y2442" t="n">
        <v>1</v>
      </c>
      <c r="Z2442" t="n">
        <v>10</v>
      </c>
    </row>
    <row r="2443">
      <c r="A2443" t="n">
        <v>27</v>
      </c>
      <c r="B2443" t="n">
        <v>65</v>
      </c>
      <c r="C2443" t="inlineStr">
        <is>
          <t xml:space="preserve">CONCLUIDO	</t>
        </is>
      </c>
      <c r="D2443" t="n">
        <v>7.6278</v>
      </c>
      <c r="E2443" t="n">
        <v>13.11</v>
      </c>
      <c r="F2443" t="n">
        <v>10.6</v>
      </c>
      <c r="G2443" t="n">
        <v>53.02</v>
      </c>
      <c r="H2443" t="n">
        <v>0.96</v>
      </c>
      <c r="I2443" t="n">
        <v>12</v>
      </c>
      <c r="J2443" t="n">
        <v>142.34</v>
      </c>
      <c r="K2443" t="n">
        <v>46.47</v>
      </c>
      <c r="L2443" t="n">
        <v>7.75</v>
      </c>
      <c r="M2443" t="n">
        <v>10</v>
      </c>
      <c r="N2443" t="n">
        <v>23.12</v>
      </c>
      <c r="O2443" t="n">
        <v>17788.92</v>
      </c>
      <c r="P2443" t="n">
        <v>111.51</v>
      </c>
      <c r="Q2443" t="n">
        <v>197.75</v>
      </c>
      <c r="R2443" t="n">
        <v>34.09</v>
      </c>
      <c r="S2443" t="n">
        <v>25.4</v>
      </c>
      <c r="T2443" t="n">
        <v>3480.91</v>
      </c>
      <c r="U2443" t="n">
        <v>0.75</v>
      </c>
      <c r="V2443" t="n">
        <v>0.88</v>
      </c>
      <c r="W2443" t="n">
        <v>2.96</v>
      </c>
      <c r="X2443" t="n">
        <v>0.21</v>
      </c>
      <c r="Y2443" t="n">
        <v>1</v>
      </c>
      <c r="Z2443" t="n">
        <v>10</v>
      </c>
    </row>
    <row r="2444">
      <c r="A2444" t="n">
        <v>28</v>
      </c>
      <c r="B2444" t="n">
        <v>65</v>
      </c>
      <c r="C2444" t="inlineStr">
        <is>
          <t xml:space="preserve">CONCLUIDO	</t>
        </is>
      </c>
      <c r="D2444" t="n">
        <v>7.6493</v>
      </c>
      <c r="E2444" t="n">
        <v>13.07</v>
      </c>
      <c r="F2444" t="n">
        <v>10.59</v>
      </c>
      <c r="G2444" t="n">
        <v>57.78</v>
      </c>
      <c r="H2444" t="n">
        <v>0.99</v>
      </c>
      <c r="I2444" t="n">
        <v>11</v>
      </c>
      <c r="J2444" t="n">
        <v>142.68</v>
      </c>
      <c r="K2444" t="n">
        <v>46.47</v>
      </c>
      <c r="L2444" t="n">
        <v>8</v>
      </c>
      <c r="M2444" t="n">
        <v>9</v>
      </c>
      <c r="N2444" t="n">
        <v>23.21</v>
      </c>
      <c r="O2444" t="n">
        <v>17831.04</v>
      </c>
      <c r="P2444" t="n">
        <v>111.09</v>
      </c>
      <c r="Q2444" t="n">
        <v>197.77</v>
      </c>
      <c r="R2444" t="n">
        <v>33.76</v>
      </c>
      <c r="S2444" t="n">
        <v>25.4</v>
      </c>
      <c r="T2444" t="n">
        <v>3320</v>
      </c>
      <c r="U2444" t="n">
        <v>0.75</v>
      </c>
      <c r="V2444" t="n">
        <v>0.88</v>
      </c>
      <c r="W2444" t="n">
        <v>2.96</v>
      </c>
      <c r="X2444" t="n">
        <v>0.2</v>
      </c>
      <c r="Y2444" t="n">
        <v>1</v>
      </c>
      <c r="Z2444" t="n">
        <v>10</v>
      </c>
    </row>
    <row r="2445">
      <c r="A2445" t="n">
        <v>29</v>
      </c>
      <c r="B2445" t="n">
        <v>65</v>
      </c>
      <c r="C2445" t="inlineStr">
        <is>
          <t xml:space="preserve">CONCLUIDO	</t>
        </is>
      </c>
      <c r="D2445" t="n">
        <v>7.6566</v>
      </c>
      <c r="E2445" t="n">
        <v>13.06</v>
      </c>
      <c r="F2445" t="n">
        <v>10.58</v>
      </c>
      <c r="G2445" t="n">
        <v>57.71</v>
      </c>
      <c r="H2445" t="n">
        <v>1.02</v>
      </c>
      <c r="I2445" t="n">
        <v>11</v>
      </c>
      <c r="J2445" t="n">
        <v>143.02</v>
      </c>
      <c r="K2445" t="n">
        <v>46.47</v>
      </c>
      <c r="L2445" t="n">
        <v>8.25</v>
      </c>
      <c r="M2445" t="n">
        <v>9</v>
      </c>
      <c r="N2445" t="n">
        <v>23.3</v>
      </c>
      <c r="O2445" t="n">
        <v>17873.19</v>
      </c>
      <c r="P2445" t="n">
        <v>110.78</v>
      </c>
      <c r="Q2445" t="n">
        <v>197.79</v>
      </c>
      <c r="R2445" t="n">
        <v>33.41</v>
      </c>
      <c r="S2445" t="n">
        <v>25.4</v>
      </c>
      <c r="T2445" t="n">
        <v>3146.44</v>
      </c>
      <c r="U2445" t="n">
        <v>0.76</v>
      </c>
      <c r="V2445" t="n">
        <v>0.88</v>
      </c>
      <c r="W2445" t="n">
        <v>2.95</v>
      </c>
      <c r="X2445" t="n">
        <v>0.19</v>
      </c>
      <c r="Y2445" t="n">
        <v>1</v>
      </c>
      <c r="Z2445" t="n">
        <v>10</v>
      </c>
    </row>
    <row r="2446">
      <c r="A2446" t="n">
        <v>30</v>
      </c>
      <c r="B2446" t="n">
        <v>65</v>
      </c>
      <c r="C2446" t="inlineStr">
        <is>
          <t xml:space="preserve">CONCLUIDO	</t>
        </is>
      </c>
      <c r="D2446" t="n">
        <v>7.6472</v>
      </c>
      <c r="E2446" t="n">
        <v>13.08</v>
      </c>
      <c r="F2446" t="n">
        <v>10.6</v>
      </c>
      <c r="G2446" t="n">
        <v>57.8</v>
      </c>
      <c r="H2446" t="n">
        <v>1.05</v>
      </c>
      <c r="I2446" t="n">
        <v>11</v>
      </c>
      <c r="J2446" t="n">
        <v>143.36</v>
      </c>
      <c r="K2446" t="n">
        <v>46.47</v>
      </c>
      <c r="L2446" t="n">
        <v>8.5</v>
      </c>
      <c r="M2446" t="n">
        <v>9</v>
      </c>
      <c r="N2446" t="n">
        <v>23.4</v>
      </c>
      <c r="O2446" t="n">
        <v>17915.37</v>
      </c>
      <c r="P2446" t="n">
        <v>111.12</v>
      </c>
      <c r="Q2446" t="n">
        <v>197.78</v>
      </c>
      <c r="R2446" t="n">
        <v>33.75</v>
      </c>
      <c r="S2446" t="n">
        <v>25.4</v>
      </c>
      <c r="T2446" t="n">
        <v>3317.14</v>
      </c>
      <c r="U2446" t="n">
        <v>0.75</v>
      </c>
      <c r="V2446" t="n">
        <v>0.88</v>
      </c>
      <c r="W2446" t="n">
        <v>2.96</v>
      </c>
      <c r="X2446" t="n">
        <v>0.21</v>
      </c>
      <c r="Y2446" t="n">
        <v>1</v>
      </c>
      <c r="Z2446" t="n">
        <v>10</v>
      </c>
    </row>
    <row r="2447">
      <c r="A2447" t="n">
        <v>31</v>
      </c>
      <c r="B2447" t="n">
        <v>65</v>
      </c>
      <c r="C2447" t="inlineStr">
        <is>
          <t xml:space="preserve">CONCLUIDO	</t>
        </is>
      </c>
      <c r="D2447" t="n">
        <v>7.6531</v>
      </c>
      <c r="E2447" t="n">
        <v>13.07</v>
      </c>
      <c r="F2447" t="n">
        <v>10.59</v>
      </c>
      <c r="G2447" t="n">
        <v>57.75</v>
      </c>
      <c r="H2447" t="n">
        <v>1.08</v>
      </c>
      <c r="I2447" t="n">
        <v>11</v>
      </c>
      <c r="J2447" t="n">
        <v>143.7</v>
      </c>
      <c r="K2447" t="n">
        <v>46.47</v>
      </c>
      <c r="L2447" t="n">
        <v>8.75</v>
      </c>
      <c r="M2447" t="n">
        <v>9</v>
      </c>
      <c r="N2447" t="n">
        <v>23.49</v>
      </c>
      <c r="O2447" t="n">
        <v>17957.59</v>
      </c>
      <c r="P2447" t="n">
        <v>110.53</v>
      </c>
      <c r="Q2447" t="n">
        <v>197.78</v>
      </c>
      <c r="R2447" t="n">
        <v>33.46</v>
      </c>
      <c r="S2447" t="n">
        <v>25.4</v>
      </c>
      <c r="T2447" t="n">
        <v>3171.39</v>
      </c>
      <c r="U2447" t="n">
        <v>0.76</v>
      </c>
      <c r="V2447" t="n">
        <v>0.88</v>
      </c>
      <c r="W2447" t="n">
        <v>2.96</v>
      </c>
      <c r="X2447" t="n">
        <v>0.2</v>
      </c>
      <c r="Y2447" t="n">
        <v>1</v>
      </c>
      <c r="Z2447" t="n">
        <v>10</v>
      </c>
    </row>
    <row r="2448">
      <c r="A2448" t="n">
        <v>32</v>
      </c>
      <c r="B2448" t="n">
        <v>65</v>
      </c>
      <c r="C2448" t="inlineStr">
        <is>
          <t xml:space="preserve">CONCLUIDO	</t>
        </is>
      </c>
      <c r="D2448" t="n">
        <v>7.6821</v>
      </c>
      <c r="E2448" t="n">
        <v>13.02</v>
      </c>
      <c r="F2448" t="n">
        <v>10.56</v>
      </c>
      <c r="G2448" t="n">
        <v>63.39</v>
      </c>
      <c r="H2448" t="n">
        <v>1.11</v>
      </c>
      <c r="I2448" t="n">
        <v>10</v>
      </c>
      <c r="J2448" t="n">
        <v>144.05</v>
      </c>
      <c r="K2448" t="n">
        <v>46.47</v>
      </c>
      <c r="L2448" t="n">
        <v>9</v>
      </c>
      <c r="M2448" t="n">
        <v>8</v>
      </c>
      <c r="N2448" t="n">
        <v>23.58</v>
      </c>
      <c r="O2448" t="n">
        <v>17999.83</v>
      </c>
      <c r="P2448" t="n">
        <v>110.4</v>
      </c>
      <c r="Q2448" t="n">
        <v>197.76</v>
      </c>
      <c r="R2448" t="n">
        <v>32.81</v>
      </c>
      <c r="S2448" t="n">
        <v>25.4</v>
      </c>
      <c r="T2448" t="n">
        <v>2852.97</v>
      </c>
      <c r="U2448" t="n">
        <v>0.77</v>
      </c>
      <c r="V2448" t="n">
        <v>0.88</v>
      </c>
      <c r="W2448" t="n">
        <v>2.95</v>
      </c>
      <c r="X2448" t="n">
        <v>0.17</v>
      </c>
      <c r="Y2448" t="n">
        <v>1</v>
      </c>
      <c r="Z2448" t="n">
        <v>10</v>
      </c>
    </row>
    <row r="2449">
      <c r="A2449" t="n">
        <v>33</v>
      </c>
      <c r="B2449" t="n">
        <v>65</v>
      </c>
      <c r="C2449" t="inlineStr">
        <is>
          <t xml:space="preserve">CONCLUIDO	</t>
        </is>
      </c>
      <c r="D2449" t="n">
        <v>7.6854</v>
      </c>
      <c r="E2449" t="n">
        <v>13.01</v>
      </c>
      <c r="F2449" t="n">
        <v>10.56</v>
      </c>
      <c r="G2449" t="n">
        <v>63.36</v>
      </c>
      <c r="H2449" t="n">
        <v>1.13</v>
      </c>
      <c r="I2449" t="n">
        <v>10</v>
      </c>
      <c r="J2449" t="n">
        <v>144.39</v>
      </c>
      <c r="K2449" t="n">
        <v>46.47</v>
      </c>
      <c r="L2449" t="n">
        <v>9.25</v>
      </c>
      <c r="M2449" t="n">
        <v>8</v>
      </c>
      <c r="N2449" t="n">
        <v>23.67</v>
      </c>
      <c r="O2449" t="n">
        <v>18042.12</v>
      </c>
      <c r="P2449" t="n">
        <v>110.06</v>
      </c>
      <c r="Q2449" t="n">
        <v>197.75</v>
      </c>
      <c r="R2449" t="n">
        <v>32.61</v>
      </c>
      <c r="S2449" t="n">
        <v>25.4</v>
      </c>
      <c r="T2449" t="n">
        <v>2749.59</v>
      </c>
      <c r="U2449" t="n">
        <v>0.78</v>
      </c>
      <c r="V2449" t="n">
        <v>0.88</v>
      </c>
      <c r="W2449" t="n">
        <v>2.96</v>
      </c>
      <c r="X2449" t="n">
        <v>0.17</v>
      </c>
      <c r="Y2449" t="n">
        <v>1</v>
      </c>
      <c r="Z2449" t="n">
        <v>10</v>
      </c>
    </row>
    <row r="2450">
      <c r="A2450" t="n">
        <v>34</v>
      </c>
      <c r="B2450" t="n">
        <v>65</v>
      </c>
      <c r="C2450" t="inlineStr">
        <is>
          <t xml:space="preserve">CONCLUIDO	</t>
        </is>
      </c>
      <c r="D2450" t="n">
        <v>7.6782</v>
      </c>
      <c r="E2450" t="n">
        <v>13.02</v>
      </c>
      <c r="F2450" t="n">
        <v>10.57</v>
      </c>
      <c r="G2450" t="n">
        <v>63.43</v>
      </c>
      <c r="H2450" t="n">
        <v>1.16</v>
      </c>
      <c r="I2450" t="n">
        <v>10</v>
      </c>
      <c r="J2450" t="n">
        <v>144.73</v>
      </c>
      <c r="K2450" t="n">
        <v>46.47</v>
      </c>
      <c r="L2450" t="n">
        <v>9.5</v>
      </c>
      <c r="M2450" t="n">
        <v>8</v>
      </c>
      <c r="N2450" t="n">
        <v>23.77</v>
      </c>
      <c r="O2450" t="n">
        <v>18084.43</v>
      </c>
      <c r="P2450" t="n">
        <v>109.91</v>
      </c>
      <c r="Q2450" t="n">
        <v>197.75</v>
      </c>
      <c r="R2450" t="n">
        <v>32.99</v>
      </c>
      <c r="S2450" t="n">
        <v>25.4</v>
      </c>
      <c r="T2450" t="n">
        <v>2942.01</v>
      </c>
      <c r="U2450" t="n">
        <v>0.77</v>
      </c>
      <c r="V2450" t="n">
        <v>0.88</v>
      </c>
      <c r="W2450" t="n">
        <v>2.96</v>
      </c>
      <c r="X2450" t="n">
        <v>0.18</v>
      </c>
      <c r="Y2450" t="n">
        <v>1</v>
      </c>
      <c r="Z2450" t="n">
        <v>10</v>
      </c>
    </row>
    <row r="2451">
      <c r="A2451" t="n">
        <v>35</v>
      </c>
      <c r="B2451" t="n">
        <v>65</v>
      </c>
      <c r="C2451" t="inlineStr">
        <is>
          <t xml:space="preserve">CONCLUIDO	</t>
        </is>
      </c>
      <c r="D2451" t="n">
        <v>7.7111</v>
      </c>
      <c r="E2451" t="n">
        <v>12.97</v>
      </c>
      <c r="F2451" t="n">
        <v>10.54</v>
      </c>
      <c r="G2451" t="n">
        <v>70.29000000000001</v>
      </c>
      <c r="H2451" t="n">
        <v>1.19</v>
      </c>
      <c r="I2451" t="n">
        <v>9</v>
      </c>
      <c r="J2451" t="n">
        <v>145.08</v>
      </c>
      <c r="K2451" t="n">
        <v>46.47</v>
      </c>
      <c r="L2451" t="n">
        <v>9.75</v>
      </c>
      <c r="M2451" t="n">
        <v>7</v>
      </c>
      <c r="N2451" t="n">
        <v>23.86</v>
      </c>
      <c r="O2451" t="n">
        <v>18126.77</v>
      </c>
      <c r="P2451" t="n">
        <v>108.82</v>
      </c>
      <c r="Q2451" t="n">
        <v>197.81</v>
      </c>
      <c r="R2451" t="n">
        <v>32.01</v>
      </c>
      <c r="S2451" t="n">
        <v>25.4</v>
      </c>
      <c r="T2451" t="n">
        <v>2455.85</v>
      </c>
      <c r="U2451" t="n">
        <v>0.79</v>
      </c>
      <c r="V2451" t="n">
        <v>0.88</v>
      </c>
      <c r="W2451" t="n">
        <v>2.96</v>
      </c>
      <c r="X2451" t="n">
        <v>0.15</v>
      </c>
      <c r="Y2451" t="n">
        <v>1</v>
      </c>
      <c r="Z2451" t="n">
        <v>10</v>
      </c>
    </row>
    <row r="2452">
      <c r="A2452" t="n">
        <v>36</v>
      </c>
      <c r="B2452" t="n">
        <v>65</v>
      </c>
      <c r="C2452" t="inlineStr">
        <is>
          <t xml:space="preserve">CONCLUIDO	</t>
        </is>
      </c>
      <c r="D2452" t="n">
        <v>7.7004</v>
      </c>
      <c r="E2452" t="n">
        <v>12.99</v>
      </c>
      <c r="F2452" t="n">
        <v>10.56</v>
      </c>
      <c r="G2452" t="n">
        <v>70.41</v>
      </c>
      <c r="H2452" t="n">
        <v>1.22</v>
      </c>
      <c r="I2452" t="n">
        <v>9</v>
      </c>
      <c r="J2452" t="n">
        <v>145.42</v>
      </c>
      <c r="K2452" t="n">
        <v>46.47</v>
      </c>
      <c r="L2452" t="n">
        <v>10</v>
      </c>
      <c r="M2452" t="n">
        <v>7</v>
      </c>
      <c r="N2452" t="n">
        <v>23.95</v>
      </c>
      <c r="O2452" t="n">
        <v>18169.15</v>
      </c>
      <c r="P2452" t="n">
        <v>109.2</v>
      </c>
      <c r="Q2452" t="n">
        <v>197.82</v>
      </c>
      <c r="R2452" t="n">
        <v>32.65</v>
      </c>
      <c r="S2452" t="n">
        <v>25.4</v>
      </c>
      <c r="T2452" t="n">
        <v>2777.27</v>
      </c>
      <c r="U2452" t="n">
        <v>0.78</v>
      </c>
      <c r="V2452" t="n">
        <v>0.88</v>
      </c>
      <c r="W2452" t="n">
        <v>2.96</v>
      </c>
      <c r="X2452" t="n">
        <v>0.17</v>
      </c>
      <c r="Y2452" t="n">
        <v>1</v>
      </c>
      <c r="Z2452" t="n">
        <v>10</v>
      </c>
    </row>
    <row r="2453">
      <c r="A2453" t="n">
        <v>37</v>
      </c>
      <c r="B2453" t="n">
        <v>65</v>
      </c>
      <c r="C2453" t="inlineStr">
        <is>
          <t xml:space="preserve">CONCLUIDO	</t>
        </is>
      </c>
      <c r="D2453" t="n">
        <v>7.7063</v>
      </c>
      <c r="E2453" t="n">
        <v>12.98</v>
      </c>
      <c r="F2453" t="n">
        <v>10.55</v>
      </c>
      <c r="G2453" t="n">
        <v>70.34</v>
      </c>
      <c r="H2453" t="n">
        <v>1.24</v>
      </c>
      <c r="I2453" t="n">
        <v>9</v>
      </c>
      <c r="J2453" t="n">
        <v>145.76</v>
      </c>
      <c r="K2453" t="n">
        <v>46.47</v>
      </c>
      <c r="L2453" t="n">
        <v>10.25</v>
      </c>
      <c r="M2453" t="n">
        <v>7</v>
      </c>
      <c r="N2453" t="n">
        <v>24.05</v>
      </c>
      <c r="O2453" t="n">
        <v>18211.56</v>
      </c>
      <c r="P2453" t="n">
        <v>109.02</v>
      </c>
      <c r="Q2453" t="n">
        <v>197.83</v>
      </c>
      <c r="R2453" t="n">
        <v>32.44</v>
      </c>
      <c r="S2453" t="n">
        <v>25.4</v>
      </c>
      <c r="T2453" t="n">
        <v>2672.09</v>
      </c>
      <c r="U2453" t="n">
        <v>0.78</v>
      </c>
      <c r="V2453" t="n">
        <v>0.88</v>
      </c>
      <c r="W2453" t="n">
        <v>2.95</v>
      </c>
      <c r="X2453" t="n">
        <v>0.16</v>
      </c>
      <c r="Y2453" t="n">
        <v>1</v>
      </c>
      <c r="Z2453" t="n">
        <v>10</v>
      </c>
    </row>
    <row r="2454">
      <c r="A2454" t="n">
        <v>38</v>
      </c>
      <c r="B2454" t="n">
        <v>65</v>
      </c>
      <c r="C2454" t="inlineStr">
        <is>
          <t xml:space="preserve">CONCLUIDO	</t>
        </is>
      </c>
      <c r="D2454" t="n">
        <v>7.7104</v>
      </c>
      <c r="E2454" t="n">
        <v>12.97</v>
      </c>
      <c r="F2454" t="n">
        <v>10.54</v>
      </c>
      <c r="G2454" t="n">
        <v>70.29000000000001</v>
      </c>
      <c r="H2454" t="n">
        <v>1.27</v>
      </c>
      <c r="I2454" t="n">
        <v>9</v>
      </c>
      <c r="J2454" t="n">
        <v>146.11</v>
      </c>
      <c r="K2454" t="n">
        <v>46.47</v>
      </c>
      <c r="L2454" t="n">
        <v>10.5</v>
      </c>
      <c r="M2454" t="n">
        <v>7</v>
      </c>
      <c r="N2454" t="n">
        <v>24.14</v>
      </c>
      <c r="O2454" t="n">
        <v>18254.01</v>
      </c>
      <c r="P2454" t="n">
        <v>108.61</v>
      </c>
      <c r="Q2454" t="n">
        <v>197.78</v>
      </c>
      <c r="R2454" t="n">
        <v>32.19</v>
      </c>
      <c r="S2454" t="n">
        <v>25.4</v>
      </c>
      <c r="T2454" t="n">
        <v>2545.21</v>
      </c>
      <c r="U2454" t="n">
        <v>0.79</v>
      </c>
      <c r="V2454" t="n">
        <v>0.88</v>
      </c>
      <c r="W2454" t="n">
        <v>2.95</v>
      </c>
      <c r="X2454" t="n">
        <v>0.15</v>
      </c>
      <c r="Y2454" t="n">
        <v>1</v>
      </c>
      <c r="Z2454" t="n">
        <v>10</v>
      </c>
    </row>
    <row r="2455">
      <c r="A2455" t="n">
        <v>39</v>
      </c>
      <c r="B2455" t="n">
        <v>65</v>
      </c>
      <c r="C2455" t="inlineStr">
        <is>
          <t xml:space="preserve">CONCLUIDO	</t>
        </is>
      </c>
      <c r="D2455" t="n">
        <v>7.706</v>
      </c>
      <c r="E2455" t="n">
        <v>12.98</v>
      </c>
      <c r="F2455" t="n">
        <v>10.55</v>
      </c>
      <c r="G2455" t="n">
        <v>70.34</v>
      </c>
      <c r="H2455" t="n">
        <v>1.3</v>
      </c>
      <c r="I2455" t="n">
        <v>9</v>
      </c>
      <c r="J2455" t="n">
        <v>146.45</v>
      </c>
      <c r="K2455" t="n">
        <v>46.47</v>
      </c>
      <c r="L2455" t="n">
        <v>10.75</v>
      </c>
      <c r="M2455" t="n">
        <v>7</v>
      </c>
      <c r="N2455" t="n">
        <v>24.24</v>
      </c>
      <c r="O2455" t="n">
        <v>18296.48</v>
      </c>
      <c r="P2455" t="n">
        <v>108.55</v>
      </c>
      <c r="Q2455" t="n">
        <v>197.79</v>
      </c>
      <c r="R2455" t="n">
        <v>32.45</v>
      </c>
      <c r="S2455" t="n">
        <v>25.4</v>
      </c>
      <c r="T2455" t="n">
        <v>2675.39</v>
      </c>
      <c r="U2455" t="n">
        <v>0.78</v>
      </c>
      <c r="V2455" t="n">
        <v>0.88</v>
      </c>
      <c r="W2455" t="n">
        <v>2.95</v>
      </c>
      <c r="X2455" t="n">
        <v>0.16</v>
      </c>
      <c r="Y2455" t="n">
        <v>1</v>
      </c>
      <c r="Z2455" t="n">
        <v>10</v>
      </c>
    </row>
    <row r="2456">
      <c r="A2456" t="n">
        <v>40</v>
      </c>
      <c r="B2456" t="n">
        <v>65</v>
      </c>
      <c r="C2456" t="inlineStr">
        <is>
          <t xml:space="preserve">CONCLUIDO	</t>
        </is>
      </c>
      <c r="D2456" t="n">
        <v>7.7068</v>
      </c>
      <c r="E2456" t="n">
        <v>12.98</v>
      </c>
      <c r="F2456" t="n">
        <v>10.55</v>
      </c>
      <c r="G2456" t="n">
        <v>70.34</v>
      </c>
      <c r="H2456" t="n">
        <v>1.33</v>
      </c>
      <c r="I2456" t="n">
        <v>9</v>
      </c>
      <c r="J2456" t="n">
        <v>146.8</v>
      </c>
      <c r="K2456" t="n">
        <v>46.47</v>
      </c>
      <c r="L2456" t="n">
        <v>11</v>
      </c>
      <c r="M2456" t="n">
        <v>7</v>
      </c>
      <c r="N2456" t="n">
        <v>24.33</v>
      </c>
      <c r="O2456" t="n">
        <v>18338.99</v>
      </c>
      <c r="P2456" t="n">
        <v>108.12</v>
      </c>
      <c r="Q2456" t="n">
        <v>197.78</v>
      </c>
      <c r="R2456" t="n">
        <v>32.29</v>
      </c>
      <c r="S2456" t="n">
        <v>25.4</v>
      </c>
      <c r="T2456" t="n">
        <v>2595.27</v>
      </c>
      <c r="U2456" t="n">
        <v>0.79</v>
      </c>
      <c r="V2456" t="n">
        <v>0.88</v>
      </c>
      <c r="W2456" t="n">
        <v>2.95</v>
      </c>
      <c r="X2456" t="n">
        <v>0.16</v>
      </c>
      <c r="Y2456" t="n">
        <v>1</v>
      </c>
      <c r="Z2456" t="n">
        <v>10</v>
      </c>
    </row>
    <row r="2457">
      <c r="A2457" t="n">
        <v>41</v>
      </c>
      <c r="B2457" t="n">
        <v>65</v>
      </c>
      <c r="C2457" t="inlineStr">
        <is>
          <t xml:space="preserve">CONCLUIDO	</t>
        </is>
      </c>
      <c r="D2457" t="n">
        <v>7.7406</v>
      </c>
      <c r="E2457" t="n">
        <v>12.92</v>
      </c>
      <c r="F2457" t="n">
        <v>10.52</v>
      </c>
      <c r="G2457" t="n">
        <v>78.91</v>
      </c>
      <c r="H2457" t="n">
        <v>1.35</v>
      </c>
      <c r="I2457" t="n">
        <v>8</v>
      </c>
      <c r="J2457" t="n">
        <v>147.14</v>
      </c>
      <c r="K2457" t="n">
        <v>46.47</v>
      </c>
      <c r="L2457" t="n">
        <v>11.25</v>
      </c>
      <c r="M2457" t="n">
        <v>6</v>
      </c>
      <c r="N2457" t="n">
        <v>24.43</v>
      </c>
      <c r="O2457" t="n">
        <v>18381.53</v>
      </c>
      <c r="P2457" t="n">
        <v>107.72</v>
      </c>
      <c r="Q2457" t="n">
        <v>197.78</v>
      </c>
      <c r="R2457" t="n">
        <v>31.46</v>
      </c>
      <c r="S2457" t="n">
        <v>25.4</v>
      </c>
      <c r="T2457" t="n">
        <v>2187.01</v>
      </c>
      <c r="U2457" t="n">
        <v>0.8100000000000001</v>
      </c>
      <c r="V2457" t="n">
        <v>0.88</v>
      </c>
      <c r="W2457" t="n">
        <v>2.95</v>
      </c>
      <c r="X2457" t="n">
        <v>0.13</v>
      </c>
      <c r="Y2457" t="n">
        <v>1</v>
      </c>
      <c r="Z2457" t="n">
        <v>10</v>
      </c>
    </row>
    <row r="2458">
      <c r="A2458" t="n">
        <v>42</v>
      </c>
      <c r="B2458" t="n">
        <v>65</v>
      </c>
      <c r="C2458" t="inlineStr">
        <is>
          <t xml:space="preserve">CONCLUIDO	</t>
        </is>
      </c>
      <c r="D2458" t="n">
        <v>7.7386</v>
      </c>
      <c r="E2458" t="n">
        <v>12.92</v>
      </c>
      <c r="F2458" t="n">
        <v>10.52</v>
      </c>
      <c r="G2458" t="n">
        <v>78.93000000000001</v>
      </c>
      <c r="H2458" t="n">
        <v>1.38</v>
      </c>
      <c r="I2458" t="n">
        <v>8</v>
      </c>
      <c r="J2458" t="n">
        <v>147.49</v>
      </c>
      <c r="K2458" t="n">
        <v>46.47</v>
      </c>
      <c r="L2458" t="n">
        <v>11.5</v>
      </c>
      <c r="M2458" t="n">
        <v>6</v>
      </c>
      <c r="N2458" t="n">
        <v>24.52</v>
      </c>
      <c r="O2458" t="n">
        <v>18424.11</v>
      </c>
      <c r="P2458" t="n">
        <v>107.75</v>
      </c>
      <c r="Q2458" t="n">
        <v>197.75</v>
      </c>
      <c r="R2458" t="n">
        <v>31.53</v>
      </c>
      <c r="S2458" t="n">
        <v>25.4</v>
      </c>
      <c r="T2458" t="n">
        <v>2219.27</v>
      </c>
      <c r="U2458" t="n">
        <v>0.8100000000000001</v>
      </c>
      <c r="V2458" t="n">
        <v>0.88</v>
      </c>
      <c r="W2458" t="n">
        <v>2.95</v>
      </c>
      <c r="X2458" t="n">
        <v>0.13</v>
      </c>
      <c r="Y2458" t="n">
        <v>1</v>
      </c>
      <c r="Z2458" t="n">
        <v>10</v>
      </c>
    </row>
    <row r="2459">
      <c r="A2459" t="n">
        <v>43</v>
      </c>
      <c r="B2459" t="n">
        <v>65</v>
      </c>
      <c r="C2459" t="inlineStr">
        <is>
          <t xml:space="preserve">CONCLUIDO	</t>
        </is>
      </c>
      <c r="D2459" t="n">
        <v>7.7378</v>
      </c>
      <c r="E2459" t="n">
        <v>12.92</v>
      </c>
      <c r="F2459" t="n">
        <v>10.53</v>
      </c>
      <c r="G2459" t="n">
        <v>78.94</v>
      </c>
      <c r="H2459" t="n">
        <v>1.41</v>
      </c>
      <c r="I2459" t="n">
        <v>8</v>
      </c>
      <c r="J2459" t="n">
        <v>147.83</v>
      </c>
      <c r="K2459" t="n">
        <v>46.47</v>
      </c>
      <c r="L2459" t="n">
        <v>11.75</v>
      </c>
      <c r="M2459" t="n">
        <v>6</v>
      </c>
      <c r="N2459" t="n">
        <v>24.62</v>
      </c>
      <c r="O2459" t="n">
        <v>18466.71</v>
      </c>
      <c r="P2459" t="n">
        <v>107.72</v>
      </c>
      <c r="Q2459" t="n">
        <v>197.75</v>
      </c>
      <c r="R2459" t="n">
        <v>31.56</v>
      </c>
      <c r="S2459" t="n">
        <v>25.4</v>
      </c>
      <c r="T2459" t="n">
        <v>2236.05</v>
      </c>
      <c r="U2459" t="n">
        <v>0.8</v>
      </c>
      <c r="V2459" t="n">
        <v>0.88</v>
      </c>
      <c r="W2459" t="n">
        <v>2.95</v>
      </c>
      <c r="X2459" t="n">
        <v>0.14</v>
      </c>
      <c r="Y2459" t="n">
        <v>1</v>
      </c>
      <c r="Z2459" t="n">
        <v>10</v>
      </c>
    </row>
    <row r="2460">
      <c r="A2460" t="n">
        <v>44</v>
      </c>
      <c r="B2460" t="n">
        <v>65</v>
      </c>
      <c r="C2460" t="inlineStr">
        <is>
          <t xml:space="preserve">CONCLUIDO	</t>
        </is>
      </c>
      <c r="D2460" t="n">
        <v>7.7423</v>
      </c>
      <c r="E2460" t="n">
        <v>12.92</v>
      </c>
      <c r="F2460" t="n">
        <v>10.52</v>
      </c>
      <c r="G2460" t="n">
        <v>78.89</v>
      </c>
      <c r="H2460" t="n">
        <v>1.43</v>
      </c>
      <c r="I2460" t="n">
        <v>8</v>
      </c>
      <c r="J2460" t="n">
        <v>148.18</v>
      </c>
      <c r="K2460" t="n">
        <v>46.47</v>
      </c>
      <c r="L2460" t="n">
        <v>12</v>
      </c>
      <c r="M2460" t="n">
        <v>6</v>
      </c>
      <c r="N2460" t="n">
        <v>24.71</v>
      </c>
      <c r="O2460" t="n">
        <v>18509.36</v>
      </c>
      <c r="P2460" t="n">
        <v>107.27</v>
      </c>
      <c r="Q2460" t="n">
        <v>197.75</v>
      </c>
      <c r="R2460" t="n">
        <v>31.45</v>
      </c>
      <c r="S2460" t="n">
        <v>25.4</v>
      </c>
      <c r="T2460" t="n">
        <v>2182.33</v>
      </c>
      <c r="U2460" t="n">
        <v>0.8100000000000001</v>
      </c>
      <c r="V2460" t="n">
        <v>0.88</v>
      </c>
      <c r="W2460" t="n">
        <v>2.95</v>
      </c>
      <c r="X2460" t="n">
        <v>0.13</v>
      </c>
      <c r="Y2460" t="n">
        <v>1</v>
      </c>
      <c r="Z2460" t="n">
        <v>10</v>
      </c>
    </row>
    <row r="2461">
      <c r="A2461" t="n">
        <v>45</v>
      </c>
      <c r="B2461" t="n">
        <v>65</v>
      </c>
      <c r="C2461" t="inlineStr">
        <is>
          <t xml:space="preserve">CONCLUIDO	</t>
        </is>
      </c>
      <c r="D2461" t="n">
        <v>7.7354</v>
      </c>
      <c r="E2461" t="n">
        <v>12.93</v>
      </c>
      <c r="F2461" t="n">
        <v>10.53</v>
      </c>
      <c r="G2461" t="n">
        <v>78.97</v>
      </c>
      <c r="H2461" t="n">
        <v>1.46</v>
      </c>
      <c r="I2461" t="n">
        <v>8</v>
      </c>
      <c r="J2461" t="n">
        <v>148.52</v>
      </c>
      <c r="K2461" t="n">
        <v>46.47</v>
      </c>
      <c r="L2461" t="n">
        <v>12.25</v>
      </c>
      <c r="M2461" t="n">
        <v>6</v>
      </c>
      <c r="N2461" t="n">
        <v>24.81</v>
      </c>
      <c r="O2461" t="n">
        <v>18552.03</v>
      </c>
      <c r="P2461" t="n">
        <v>107.28</v>
      </c>
      <c r="Q2461" t="n">
        <v>197.75</v>
      </c>
      <c r="R2461" t="n">
        <v>31.59</v>
      </c>
      <c r="S2461" t="n">
        <v>25.4</v>
      </c>
      <c r="T2461" t="n">
        <v>2253.19</v>
      </c>
      <c r="U2461" t="n">
        <v>0.8</v>
      </c>
      <c r="V2461" t="n">
        <v>0.88</v>
      </c>
      <c r="W2461" t="n">
        <v>2.96</v>
      </c>
      <c r="X2461" t="n">
        <v>0.14</v>
      </c>
      <c r="Y2461" t="n">
        <v>1</v>
      </c>
      <c r="Z2461" t="n">
        <v>10</v>
      </c>
    </row>
    <row r="2462">
      <c r="A2462" t="n">
        <v>46</v>
      </c>
      <c r="B2462" t="n">
        <v>65</v>
      </c>
      <c r="C2462" t="inlineStr">
        <is>
          <t xml:space="preserve">CONCLUIDO	</t>
        </is>
      </c>
      <c r="D2462" t="n">
        <v>7.7373</v>
      </c>
      <c r="E2462" t="n">
        <v>12.92</v>
      </c>
      <c r="F2462" t="n">
        <v>10.53</v>
      </c>
      <c r="G2462" t="n">
        <v>78.95</v>
      </c>
      <c r="H2462" t="n">
        <v>1.49</v>
      </c>
      <c r="I2462" t="n">
        <v>8</v>
      </c>
      <c r="J2462" t="n">
        <v>148.87</v>
      </c>
      <c r="K2462" t="n">
        <v>46.47</v>
      </c>
      <c r="L2462" t="n">
        <v>12.5</v>
      </c>
      <c r="M2462" t="n">
        <v>6</v>
      </c>
      <c r="N2462" t="n">
        <v>24.9</v>
      </c>
      <c r="O2462" t="n">
        <v>18594.74</v>
      </c>
      <c r="P2462" t="n">
        <v>106.45</v>
      </c>
      <c r="Q2462" t="n">
        <v>197.8</v>
      </c>
      <c r="R2462" t="n">
        <v>31.64</v>
      </c>
      <c r="S2462" t="n">
        <v>25.4</v>
      </c>
      <c r="T2462" t="n">
        <v>2275.41</v>
      </c>
      <c r="U2462" t="n">
        <v>0.8</v>
      </c>
      <c r="V2462" t="n">
        <v>0.88</v>
      </c>
      <c r="W2462" t="n">
        <v>2.95</v>
      </c>
      <c r="X2462" t="n">
        <v>0.14</v>
      </c>
      <c r="Y2462" t="n">
        <v>1</v>
      </c>
      <c r="Z2462" t="n">
        <v>10</v>
      </c>
    </row>
    <row r="2463">
      <c r="A2463" t="n">
        <v>47</v>
      </c>
      <c r="B2463" t="n">
        <v>65</v>
      </c>
      <c r="C2463" t="inlineStr">
        <is>
          <t xml:space="preserve">CONCLUIDO	</t>
        </is>
      </c>
      <c r="D2463" t="n">
        <v>7.7631</v>
      </c>
      <c r="E2463" t="n">
        <v>12.88</v>
      </c>
      <c r="F2463" t="n">
        <v>10.51</v>
      </c>
      <c r="G2463" t="n">
        <v>90.09</v>
      </c>
      <c r="H2463" t="n">
        <v>1.51</v>
      </c>
      <c r="I2463" t="n">
        <v>7</v>
      </c>
      <c r="J2463" t="n">
        <v>149.22</v>
      </c>
      <c r="K2463" t="n">
        <v>46.47</v>
      </c>
      <c r="L2463" t="n">
        <v>12.75</v>
      </c>
      <c r="M2463" t="n">
        <v>5</v>
      </c>
      <c r="N2463" t="n">
        <v>25</v>
      </c>
      <c r="O2463" t="n">
        <v>18637.48</v>
      </c>
      <c r="P2463" t="n">
        <v>106.21</v>
      </c>
      <c r="Q2463" t="n">
        <v>197.77</v>
      </c>
      <c r="R2463" t="n">
        <v>31.09</v>
      </c>
      <c r="S2463" t="n">
        <v>25.4</v>
      </c>
      <c r="T2463" t="n">
        <v>2006.54</v>
      </c>
      <c r="U2463" t="n">
        <v>0.82</v>
      </c>
      <c r="V2463" t="n">
        <v>0.89</v>
      </c>
      <c r="W2463" t="n">
        <v>2.95</v>
      </c>
      <c r="X2463" t="n">
        <v>0.12</v>
      </c>
      <c r="Y2463" t="n">
        <v>1</v>
      </c>
      <c r="Z2463" t="n">
        <v>10</v>
      </c>
    </row>
    <row r="2464">
      <c r="A2464" t="n">
        <v>48</v>
      </c>
      <c r="B2464" t="n">
        <v>65</v>
      </c>
      <c r="C2464" t="inlineStr">
        <is>
          <t xml:space="preserve">CONCLUIDO	</t>
        </is>
      </c>
      <c r="D2464" t="n">
        <v>7.7603</v>
      </c>
      <c r="E2464" t="n">
        <v>12.89</v>
      </c>
      <c r="F2464" t="n">
        <v>10.52</v>
      </c>
      <c r="G2464" t="n">
        <v>90.13</v>
      </c>
      <c r="H2464" t="n">
        <v>1.54</v>
      </c>
      <c r="I2464" t="n">
        <v>7</v>
      </c>
      <c r="J2464" t="n">
        <v>149.56</v>
      </c>
      <c r="K2464" t="n">
        <v>46.47</v>
      </c>
      <c r="L2464" t="n">
        <v>13</v>
      </c>
      <c r="M2464" t="n">
        <v>5</v>
      </c>
      <c r="N2464" t="n">
        <v>25.1</v>
      </c>
      <c r="O2464" t="n">
        <v>18680.25</v>
      </c>
      <c r="P2464" t="n">
        <v>106.62</v>
      </c>
      <c r="Q2464" t="n">
        <v>197.81</v>
      </c>
      <c r="R2464" t="n">
        <v>31.22</v>
      </c>
      <c r="S2464" t="n">
        <v>25.4</v>
      </c>
      <c r="T2464" t="n">
        <v>2071.88</v>
      </c>
      <c r="U2464" t="n">
        <v>0.8100000000000001</v>
      </c>
      <c r="V2464" t="n">
        <v>0.88</v>
      </c>
      <c r="W2464" t="n">
        <v>2.95</v>
      </c>
      <c r="X2464" t="n">
        <v>0.12</v>
      </c>
      <c r="Y2464" t="n">
        <v>1</v>
      </c>
      <c r="Z2464" t="n">
        <v>10</v>
      </c>
    </row>
    <row r="2465">
      <c r="A2465" t="n">
        <v>49</v>
      </c>
      <c r="B2465" t="n">
        <v>65</v>
      </c>
      <c r="C2465" t="inlineStr">
        <is>
          <t xml:space="preserve">CONCLUIDO	</t>
        </is>
      </c>
      <c r="D2465" t="n">
        <v>7.7675</v>
      </c>
      <c r="E2465" t="n">
        <v>12.87</v>
      </c>
      <c r="F2465" t="n">
        <v>10.5</v>
      </c>
      <c r="G2465" t="n">
        <v>90.03</v>
      </c>
      <c r="H2465" t="n">
        <v>1.56</v>
      </c>
      <c r="I2465" t="n">
        <v>7</v>
      </c>
      <c r="J2465" t="n">
        <v>149.91</v>
      </c>
      <c r="K2465" t="n">
        <v>46.47</v>
      </c>
      <c r="L2465" t="n">
        <v>13.25</v>
      </c>
      <c r="M2465" t="n">
        <v>5</v>
      </c>
      <c r="N2465" t="n">
        <v>25.19</v>
      </c>
      <c r="O2465" t="n">
        <v>18723.06</v>
      </c>
      <c r="P2465" t="n">
        <v>106.37</v>
      </c>
      <c r="Q2465" t="n">
        <v>197.77</v>
      </c>
      <c r="R2465" t="n">
        <v>30.86</v>
      </c>
      <c r="S2465" t="n">
        <v>25.4</v>
      </c>
      <c r="T2465" t="n">
        <v>1890.12</v>
      </c>
      <c r="U2465" t="n">
        <v>0.82</v>
      </c>
      <c r="V2465" t="n">
        <v>0.89</v>
      </c>
      <c r="W2465" t="n">
        <v>2.95</v>
      </c>
      <c r="X2465" t="n">
        <v>0.11</v>
      </c>
      <c r="Y2465" t="n">
        <v>1</v>
      </c>
      <c r="Z2465" t="n">
        <v>10</v>
      </c>
    </row>
    <row r="2466">
      <c r="A2466" t="n">
        <v>50</v>
      </c>
      <c r="B2466" t="n">
        <v>65</v>
      </c>
      <c r="C2466" t="inlineStr">
        <is>
          <t xml:space="preserve">CONCLUIDO	</t>
        </is>
      </c>
      <c r="D2466" t="n">
        <v>7.7623</v>
      </c>
      <c r="E2466" t="n">
        <v>12.88</v>
      </c>
      <c r="F2466" t="n">
        <v>10.51</v>
      </c>
      <c r="G2466" t="n">
        <v>90.09999999999999</v>
      </c>
      <c r="H2466" t="n">
        <v>1.59</v>
      </c>
      <c r="I2466" t="n">
        <v>7</v>
      </c>
      <c r="J2466" t="n">
        <v>150.26</v>
      </c>
      <c r="K2466" t="n">
        <v>46.47</v>
      </c>
      <c r="L2466" t="n">
        <v>13.5</v>
      </c>
      <c r="M2466" t="n">
        <v>5</v>
      </c>
      <c r="N2466" t="n">
        <v>25.29</v>
      </c>
      <c r="O2466" t="n">
        <v>18765.9</v>
      </c>
      <c r="P2466" t="n">
        <v>106.29</v>
      </c>
      <c r="Q2466" t="n">
        <v>197.75</v>
      </c>
      <c r="R2466" t="n">
        <v>31.13</v>
      </c>
      <c r="S2466" t="n">
        <v>25.4</v>
      </c>
      <c r="T2466" t="n">
        <v>2024.01</v>
      </c>
      <c r="U2466" t="n">
        <v>0.82</v>
      </c>
      <c r="V2466" t="n">
        <v>0.89</v>
      </c>
      <c r="W2466" t="n">
        <v>2.95</v>
      </c>
      <c r="X2466" t="n">
        <v>0.12</v>
      </c>
      <c r="Y2466" t="n">
        <v>1</v>
      </c>
      <c r="Z2466" t="n">
        <v>10</v>
      </c>
    </row>
    <row r="2467">
      <c r="A2467" t="n">
        <v>51</v>
      </c>
      <c r="B2467" t="n">
        <v>65</v>
      </c>
      <c r="C2467" t="inlineStr">
        <is>
          <t xml:space="preserve">CONCLUIDO	</t>
        </is>
      </c>
      <c r="D2467" t="n">
        <v>7.7626</v>
      </c>
      <c r="E2467" t="n">
        <v>12.88</v>
      </c>
      <c r="F2467" t="n">
        <v>10.51</v>
      </c>
      <c r="G2467" t="n">
        <v>90.09999999999999</v>
      </c>
      <c r="H2467" t="n">
        <v>1.62</v>
      </c>
      <c r="I2467" t="n">
        <v>7</v>
      </c>
      <c r="J2467" t="n">
        <v>150.61</v>
      </c>
      <c r="K2467" t="n">
        <v>46.47</v>
      </c>
      <c r="L2467" t="n">
        <v>13.75</v>
      </c>
      <c r="M2467" t="n">
        <v>5</v>
      </c>
      <c r="N2467" t="n">
        <v>25.39</v>
      </c>
      <c r="O2467" t="n">
        <v>18808.78</v>
      </c>
      <c r="P2467" t="n">
        <v>106.1</v>
      </c>
      <c r="Q2467" t="n">
        <v>197.78</v>
      </c>
      <c r="R2467" t="n">
        <v>31.18</v>
      </c>
      <c r="S2467" t="n">
        <v>25.4</v>
      </c>
      <c r="T2467" t="n">
        <v>2051.06</v>
      </c>
      <c r="U2467" t="n">
        <v>0.8100000000000001</v>
      </c>
      <c r="V2467" t="n">
        <v>0.89</v>
      </c>
      <c r="W2467" t="n">
        <v>2.95</v>
      </c>
      <c r="X2467" t="n">
        <v>0.12</v>
      </c>
      <c r="Y2467" t="n">
        <v>1</v>
      </c>
      <c r="Z2467" t="n">
        <v>10</v>
      </c>
    </row>
    <row r="2468">
      <c r="A2468" t="n">
        <v>52</v>
      </c>
      <c r="B2468" t="n">
        <v>65</v>
      </c>
      <c r="C2468" t="inlineStr">
        <is>
          <t xml:space="preserve">CONCLUIDO	</t>
        </is>
      </c>
      <c r="D2468" t="n">
        <v>7.7641</v>
      </c>
      <c r="E2468" t="n">
        <v>12.88</v>
      </c>
      <c r="F2468" t="n">
        <v>10.51</v>
      </c>
      <c r="G2468" t="n">
        <v>90.08</v>
      </c>
      <c r="H2468" t="n">
        <v>1.64</v>
      </c>
      <c r="I2468" t="n">
        <v>7</v>
      </c>
      <c r="J2468" t="n">
        <v>150.95</v>
      </c>
      <c r="K2468" t="n">
        <v>46.47</v>
      </c>
      <c r="L2468" t="n">
        <v>14</v>
      </c>
      <c r="M2468" t="n">
        <v>5</v>
      </c>
      <c r="N2468" t="n">
        <v>25.49</v>
      </c>
      <c r="O2468" t="n">
        <v>18851.69</v>
      </c>
      <c r="P2468" t="n">
        <v>105.54</v>
      </c>
      <c r="Q2468" t="n">
        <v>197.75</v>
      </c>
      <c r="R2468" t="n">
        <v>31.12</v>
      </c>
      <c r="S2468" t="n">
        <v>25.4</v>
      </c>
      <c r="T2468" t="n">
        <v>2019.87</v>
      </c>
      <c r="U2468" t="n">
        <v>0.82</v>
      </c>
      <c r="V2468" t="n">
        <v>0.89</v>
      </c>
      <c r="W2468" t="n">
        <v>2.95</v>
      </c>
      <c r="X2468" t="n">
        <v>0.12</v>
      </c>
      <c r="Y2468" t="n">
        <v>1</v>
      </c>
      <c r="Z2468" t="n">
        <v>10</v>
      </c>
    </row>
    <row r="2469">
      <c r="A2469" t="n">
        <v>53</v>
      </c>
      <c r="B2469" t="n">
        <v>65</v>
      </c>
      <c r="C2469" t="inlineStr">
        <is>
          <t xml:space="preserve">CONCLUIDO	</t>
        </is>
      </c>
      <c r="D2469" t="n">
        <v>7.7595</v>
      </c>
      <c r="E2469" t="n">
        <v>12.89</v>
      </c>
      <c r="F2469" t="n">
        <v>10.52</v>
      </c>
      <c r="G2469" t="n">
        <v>90.14</v>
      </c>
      <c r="H2469" t="n">
        <v>1.67</v>
      </c>
      <c r="I2469" t="n">
        <v>7</v>
      </c>
      <c r="J2469" t="n">
        <v>151.3</v>
      </c>
      <c r="K2469" t="n">
        <v>46.47</v>
      </c>
      <c r="L2469" t="n">
        <v>14.25</v>
      </c>
      <c r="M2469" t="n">
        <v>5</v>
      </c>
      <c r="N2469" t="n">
        <v>25.59</v>
      </c>
      <c r="O2469" t="n">
        <v>18894.63</v>
      </c>
      <c r="P2469" t="n">
        <v>105.18</v>
      </c>
      <c r="Q2469" t="n">
        <v>197.75</v>
      </c>
      <c r="R2469" t="n">
        <v>31.31</v>
      </c>
      <c r="S2469" t="n">
        <v>25.4</v>
      </c>
      <c r="T2469" t="n">
        <v>2117.28</v>
      </c>
      <c r="U2469" t="n">
        <v>0.8100000000000001</v>
      </c>
      <c r="V2469" t="n">
        <v>0.88</v>
      </c>
      <c r="W2469" t="n">
        <v>2.95</v>
      </c>
      <c r="X2469" t="n">
        <v>0.13</v>
      </c>
      <c r="Y2469" t="n">
        <v>1</v>
      </c>
      <c r="Z2469" t="n">
        <v>10</v>
      </c>
    </row>
    <row r="2470">
      <c r="A2470" t="n">
        <v>54</v>
      </c>
      <c r="B2470" t="n">
        <v>65</v>
      </c>
      <c r="C2470" t="inlineStr">
        <is>
          <t xml:space="preserve">CONCLUIDO	</t>
        </is>
      </c>
      <c r="D2470" t="n">
        <v>7.7628</v>
      </c>
      <c r="E2470" t="n">
        <v>12.88</v>
      </c>
      <c r="F2470" t="n">
        <v>10.51</v>
      </c>
      <c r="G2470" t="n">
        <v>90.09999999999999</v>
      </c>
      <c r="H2470" t="n">
        <v>1.69</v>
      </c>
      <c r="I2470" t="n">
        <v>7</v>
      </c>
      <c r="J2470" t="n">
        <v>151.65</v>
      </c>
      <c r="K2470" t="n">
        <v>46.47</v>
      </c>
      <c r="L2470" t="n">
        <v>14.5</v>
      </c>
      <c r="M2470" t="n">
        <v>5</v>
      </c>
      <c r="N2470" t="n">
        <v>25.68</v>
      </c>
      <c r="O2470" t="n">
        <v>18937.61</v>
      </c>
      <c r="P2470" t="n">
        <v>104.72</v>
      </c>
      <c r="Q2470" t="n">
        <v>197.8</v>
      </c>
      <c r="R2470" t="n">
        <v>31.2</v>
      </c>
      <c r="S2470" t="n">
        <v>25.4</v>
      </c>
      <c r="T2470" t="n">
        <v>2061.28</v>
      </c>
      <c r="U2470" t="n">
        <v>0.8100000000000001</v>
      </c>
      <c r="V2470" t="n">
        <v>0.89</v>
      </c>
      <c r="W2470" t="n">
        <v>2.95</v>
      </c>
      <c r="X2470" t="n">
        <v>0.12</v>
      </c>
      <c r="Y2470" t="n">
        <v>1</v>
      </c>
      <c r="Z2470" t="n">
        <v>10</v>
      </c>
    </row>
    <row r="2471">
      <c r="A2471" t="n">
        <v>55</v>
      </c>
      <c r="B2471" t="n">
        <v>65</v>
      </c>
      <c r="C2471" t="inlineStr">
        <is>
          <t xml:space="preserve">CONCLUIDO	</t>
        </is>
      </c>
      <c r="D2471" t="n">
        <v>7.7646</v>
      </c>
      <c r="E2471" t="n">
        <v>12.88</v>
      </c>
      <c r="F2471" t="n">
        <v>10.51</v>
      </c>
      <c r="G2471" t="n">
        <v>90.06999999999999</v>
      </c>
      <c r="H2471" t="n">
        <v>1.72</v>
      </c>
      <c r="I2471" t="n">
        <v>7</v>
      </c>
      <c r="J2471" t="n">
        <v>152</v>
      </c>
      <c r="K2471" t="n">
        <v>46.47</v>
      </c>
      <c r="L2471" t="n">
        <v>14.75</v>
      </c>
      <c r="M2471" t="n">
        <v>5</v>
      </c>
      <c r="N2471" t="n">
        <v>25.78</v>
      </c>
      <c r="O2471" t="n">
        <v>18980.62</v>
      </c>
      <c r="P2471" t="n">
        <v>104.14</v>
      </c>
      <c r="Q2471" t="n">
        <v>197.77</v>
      </c>
      <c r="R2471" t="n">
        <v>31.01</v>
      </c>
      <c r="S2471" t="n">
        <v>25.4</v>
      </c>
      <c r="T2471" t="n">
        <v>1964.06</v>
      </c>
      <c r="U2471" t="n">
        <v>0.82</v>
      </c>
      <c r="V2471" t="n">
        <v>0.89</v>
      </c>
      <c r="W2471" t="n">
        <v>2.95</v>
      </c>
      <c r="X2471" t="n">
        <v>0.12</v>
      </c>
      <c r="Y2471" t="n">
        <v>1</v>
      </c>
      <c r="Z2471" t="n">
        <v>10</v>
      </c>
    </row>
    <row r="2472">
      <c r="A2472" t="n">
        <v>56</v>
      </c>
      <c r="B2472" t="n">
        <v>65</v>
      </c>
      <c r="C2472" t="inlineStr">
        <is>
          <t xml:space="preserve">CONCLUIDO	</t>
        </is>
      </c>
      <c r="D2472" t="n">
        <v>7.7951</v>
      </c>
      <c r="E2472" t="n">
        <v>12.83</v>
      </c>
      <c r="F2472" t="n">
        <v>10.48</v>
      </c>
      <c r="G2472" t="n">
        <v>104.85</v>
      </c>
      <c r="H2472" t="n">
        <v>1.74</v>
      </c>
      <c r="I2472" t="n">
        <v>6</v>
      </c>
      <c r="J2472" t="n">
        <v>152.35</v>
      </c>
      <c r="K2472" t="n">
        <v>46.47</v>
      </c>
      <c r="L2472" t="n">
        <v>15</v>
      </c>
      <c r="M2472" t="n">
        <v>4</v>
      </c>
      <c r="N2472" t="n">
        <v>25.88</v>
      </c>
      <c r="O2472" t="n">
        <v>19023.66</v>
      </c>
      <c r="P2472" t="n">
        <v>103.57</v>
      </c>
      <c r="Q2472" t="n">
        <v>197.75</v>
      </c>
      <c r="R2472" t="n">
        <v>30.24</v>
      </c>
      <c r="S2472" t="n">
        <v>25.4</v>
      </c>
      <c r="T2472" t="n">
        <v>1587.63</v>
      </c>
      <c r="U2472" t="n">
        <v>0.84</v>
      </c>
      <c r="V2472" t="n">
        <v>0.89</v>
      </c>
      <c r="W2472" t="n">
        <v>2.95</v>
      </c>
      <c r="X2472" t="n">
        <v>0.1</v>
      </c>
      <c r="Y2472" t="n">
        <v>1</v>
      </c>
      <c r="Z2472" t="n">
        <v>10</v>
      </c>
    </row>
    <row r="2473">
      <c r="A2473" t="n">
        <v>57</v>
      </c>
      <c r="B2473" t="n">
        <v>65</v>
      </c>
      <c r="C2473" t="inlineStr">
        <is>
          <t xml:space="preserve">CONCLUIDO	</t>
        </is>
      </c>
      <c r="D2473" t="n">
        <v>7.7947</v>
      </c>
      <c r="E2473" t="n">
        <v>12.83</v>
      </c>
      <c r="F2473" t="n">
        <v>10.49</v>
      </c>
      <c r="G2473" t="n">
        <v>104.86</v>
      </c>
      <c r="H2473" t="n">
        <v>1.77</v>
      </c>
      <c r="I2473" t="n">
        <v>6</v>
      </c>
      <c r="J2473" t="n">
        <v>152.7</v>
      </c>
      <c r="K2473" t="n">
        <v>46.47</v>
      </c>
      <c r="L2473" t="n">
        <v>15.25</v>
      </c>
      <c r="M2473" t="n">
        <v>4</v>
      </c>
      <c r="N2473" t="n">
        <v>25.98</v>
      </c>
      <c r="O2473" t="n">
        <v>19066.74</v>
      </c>
      <c r="P2473" t="n">
        <v>103.65</v>
      </c>
      <c r="Q2473" t="n">
        <v>197.75</v>
      </c>
      <c r="R2473" t="n">
        <v>30.3</v>
      </c>
      <c r="S2473" t="n">
        <v>25.4</v>
      </c>
      <c r="T2473" t="n">
        <v>1615.58</v>
      </c>
      <c r="U2473" t="n">
        <v>0.84</v>
      </c>
      <c r="V2473" t="n">
        <v>0.89</v>
      </c>
      <c r="W2473" t="n">
        <v>2.95</v>
      </c>
      <c r="X2473" t="n">
        <v>0.1</v>
      </c>
      <c r="Y2473" t="n">
        <v>1</v>
      </c>
      <c r="Z2473" t="n">
        <v>10</v>
      </c>
    </row>
    <row r="2474">
      <c r="A2474" t="n">
        <v>58</v>
      </c>
      <c r="B2474" t="n">
        <v>65</v>
      </c>
      <c r="C2474" t="inlineStr">
        <is>
          <t xml:space="preserve">CONCLUIDO	</t>
        </is>
      </c>
      <c r="D2474" t="n">
        <v>7.7956</v>
      </c>
      <c r="E2474" t="n">
        <v>12.83</v>
      </c>
      <c r="F2474" t="n">
        <v>10.48</v>
      </c>
      <c r="G2474" t="n">
        <v>104.84</v>
      </c>
      <c r="H2474" t="n">
        <v>1.79</v>
      </c>
      <c r="I2474" t="n">
        <v>6</v>
      </c>
      <c r="J2474" t="n">
        <v>153.05</v>
      </c>
      <c r="K2474" t="n">
        <v>46.47</v>
      </c>
      <c r="L2474" t="n">
        <v>15.5</v>
      </c>
      <c r="M2474" t="n">
        <v>4</v>
      </c>
      <c r="N2474" t="n">
        <v>26.08</v>
      </c>
      <c r="O2474" t="n">
        <v>19109.85</v>
      </c>
      <c r="P2474" t="n">
        <v>103.91</v>
      </c>
      <c r="Q2474" t="n">
        <v>197.75</v>
      </c>
      <c r="R2474" t="n">
        <v>30.29</v>
      </c>
      <c r="S2474" t="n">
        <v>25.4</v>
      </c>
      <c r="T2474" t="n">
        <v>1613.44</v>
      </c>
      <c r="U2474" t="n">
        <v>0.84</v>
      </c>
      <c r="V2474" t="n">
        <v>0.89</v>
      </c>
      <c r="W2474" t="n">
        <v>2.95</v>
      </c>
      <c r="X2474" t="n">
        <v>0.09</v>
      </c>
      <c r="Y2474" t="n">
        <v>1</v>
      </c>
      <c r="Z2474" t="n">
        <v>10</v>
      </c>
    </row>
    <row r="2475">
      <c r="A2475" t="n">
        <v>59</v>
      </c>
      <c r="B2475" t="n">
        <v>65</v>
      </c>
      <c r="C2475" t="inlineStr">
        <is>
          <t xml:space="preserve">CONCLUIDO	</t>
        </is>
      </c>
      <c r="D2475" t="n">
        <v>7.7934</v>
      </c>
      <c r="E2475" t="n">
        <v>12.83</v>
      </c>
      <c r="F2475" t="n">
        <v>10.49</v>
      </c>
      <c r="G2475" t="n">
        <v>104.88</v>
      </c>
      <c r="H2475" t="n">
        <v>1.82</v>
      </c>
      <c r="I2475" t="n">
        <v>6</v>
      </c>
      <c r="J2475" t="n">
        <v>153.4</v>
      </c>
      <c r="K2475" t="n">
        <v>46.47</v>
      </c>
      <c r="L2475" t="n">
        <v>15.75</v>
      </c>
      <c r="M2475" t="n">
        <v>4</v>
      </c>
      <c r="N2475" t="n">
        <v>26.18</v>
      </c>
      <c r="O2475" t="n">
        <v>19153</v>
      </c>
      <c r="P2475" t="n">
        <v>104.11</v>
      </c>
      <c r="Q2475" t="n">
        <v>197.78</v>
      </c>
      <c r="R2475" t="n">
        <v>30.44</v>
      </c>
      <c r="S2475" t="n">
        <v>25.4</v>
      </c>
      <c r="T2475" t="n">
        <v>1685.12</v>
      </c>
      <c r="U2475" t="n">
        <v>0.83</v>
      </c>
      <c r="V2475" t="n">
        <v>0.89</v>
      </c>
      <c r="W2475" t="n">
        <v>2.95</v>
      </c>
      <c r="X2475" t="n">
        <v>0.1</v>
      </c>
      <c r="Y2475" t="n">
        <v>1</v>
      </c>
      <c r="Z2475" t="n">
        <v>10</v>
      </c>
    </row>
    <row r="2476">
      <c r="A2476" t="n">
        <v>60</v>
      </c>
      <c r="B2476" t="n">
        <v>65</v>
      </c>
      <c r="C2476" t="inlineStr">
        <is>
          <t xml:space="preserve">CONCLUIDO	</t>
        </is>
      </c>
      <c r="D2476" t="n">
        <v>7.8003</v>
      </c>
      <c r="E2476" t="n">
        <v>12.82</v>
      </c>
      <c r="F2476" t="n">
        <v>10.48</v>
      </c>
      <c r="G2476" t="n">
        <v>104.76</v>
      </c>
      <c r="H2476" t="n">
        <v>1.84</v>
      </c>
      <c r="I2476" t="n">
        <v>6</v>
      </c>
      <c r="J2476" t="n">
        <v>153.75</v>
      </c>
      <c r="K2476" t="n">
        <v>46.47</v>
      </c>
      <c r="L2476" t="n">
        <v>16</v>
      </c>
      <c r="M2476" t="n">
        <v>4</v>
      </c>
      <c r="N2476" t="n">
        <v>26.28</v>
      </c>
      <c r="O2476" t="n">
        <v>19196.18</v>
      </c>
      <c r="P2476" t="n">
        <v>103.62</v>
      </c>
      <c r="Q2476" t="n">
        <v>197.79</v>
      </c>
      <c r="R2476" t="n">
        <v>30.02</v>
      </c>
      <c r="S2476" t="n">
        <v>25.4</v>
      </c>
      <c r="T2476" t="n">
        <v>1478.47</v>
      </c>
      <c r="U2476" t="n">
        <v>0.85</v>
      </c>
      <c r="V2476" t="n">
        <v>0.89</v>
      </c>
      <c r="W2476" t="n">
        <v>2.95</v>
      </c>
      <c r="X2476" t="n">
        <v>0.09</v>
      </c>
      <c r="Y2476" t="n">
        <v>1</v>
      </c>
      <c r="Z2476" t="n">
        <v>10</v>
      </c>
    </row>
    <row r="2477">
      <c r="A2477" t="n">
        <v>61</v>
      </c>
      <c r="B2477" t="n">
        <v>65</v>
      </c>
      <c r="C2477" t="inlineStr">
        <is>
          <t xml:space="preserve">CONCLUIDO	</t>
        </is>
      </c>
      <c r="D2477" t="n">
        <v>7.7946</v>
      </c>
      <c r="E2477" t="n">
        <v>12.83</v>
      </c>
      <c r="F2477" t="n">
        <v>10.49</v>
      </c>
      <c r="G2477" t="n">
        <v>104.86</v>
      </c>
      <c r="H2477" t="n">
        <v>1.87</v>
      </c>
      <c r="I2477" t="n">
        <v>6</v>
      </c>
      <c r="J2477" t="n">
        <v>154.1</v>
      </c>
      <c r="K2477" t="n">
        <v>46.47</v>
      </c>
      <c r="L2477" t="n">
        <v>16.25</v>
      </c>
      <c r="M2477" t="n">
        <v>4</v>
      </c>
      <c r="N2477" t="n">
        <v>26.38</v>
      </c>
      <c r="O2477" t="n">
        <v>19239.4</v>
      </c>
      <c r="P2477" t="n">
        <v>103.77</v>
      </c>
      <c r="Q2477" t="n">
        <v>197.76</v>
      </c>
      <c r="R2477" t="n">
        <v>30.36</v>
      </c>
      <c r="S2477" t="n">
        <v>25.4</v>
      </c>
      <c r="T2477" t="n">
        <v>1647.18</v>
      </c>
      <c r="U2477" t="n">
        <v>0.84</v>
      </c>
      <c r="V2477" t="n">
        <v>0.89</v>
      </c>
      <c r="W2477" t="n">
        <v>2.95</v>
      </c>
      <c r="X2477" t="n">
        <v>0.1</v>
      </c>
      <c r="Y2477" t="n">
        <v>1</v>
      </c>
      <c r="Z2477" t="n">
        <v>10</v>
      </c>
    </row>
    <row r="2478">
      <c r="A2478" t="n">
        <v>62</v>
      </c>
      <c r="B2478" t="n">
        <v>65</v>
      </c>
      <c r="C2478" t="inlineStr">
        <is>
          <t xml:space="preserve">CONCLUIDO	</t>
        </is>
      </c>
      <c r="D2478" t="n">
        <v>7.7964</v>
      </c>
      <c r="E2478" t="n">
        <v>12.83</v>
      </c>
      <c r="F2478" t="n">
        <v>10.48</v>
      </c>
      <c r="G2478" t="n">
        <v>104.83</v>
      </c>
      <c r="H2478" t="n">
        <v>1.89</v>
      </c>
      <c r="I2478" t="n">
        <v>6</v>
      </c>
      <c r="J2478" t="n">
        <v>154.45</v>
      </c>
      <c r="K2478" t="n">
        <v>46.47</v>
      </c>
      <c r="L2478" t="n">
        <v>16.5</v>
      </c>
      <c r="M2478" t="n">
        <v>4</v>
      </c>
      <c r="N2478" t="n">
        <v>26.48</v>
      </c>
      <c r="O2478" t="n">
        <v>19282.65</v>
      </c>
      <c r="P2478" t="n">
        <v>103.49</v>
      </c>
      <c r="Q2478" t="n">
        <v>197.75</v>
      </c>
      <c r="R2478" t="n">
        <v>30.29</v>
      </c>
      <c r="S2478" t="n">
        <v>25.4</v>
      </c>
      <c r="T2478" t="n">
        <v>1610.76</v>
      </c>
      <c r="U2478" t="n">
        <v>0.84</v>
      </c>
      <c r="V2478" t="n">
        <v>0.89</v>
      </c>
      <c r="W2478" t="n">
        <v>2.95</v>
      </c>
      <c r="X2478" t="n">
        <v>0.09</v>
      </c>
      <c r="Y2478" t="n">
        <v>1</v>
      </c>
      <c r="Z2478" t="n">
        <v>10</v>
      </c>
    </row>
    <row r="2479">
      <c r="A2479" t="n">
        <v>63</v>
      </c>
      <c r="B2479" t="n">
        <v>65</v>
      </c>
      <c r="C2479" t="inlineStr">
        <is>
          <t xml:space="preserve">CONCLUIDO	</t>
        </is>
      </c>
      <c r="D2479" t="n">
        <v>7.7939</v>
      </c>
      <c r="E2479" t="n">
        <v>12.83</v>
      </c>
      <c r="F2479" t="n">
        <v>10.49</v>
      </c>
      <c r="G2479" t="n">
        <v>104.87</v>
      </c>
      <c r="H2479" t="n">
        <v>1.92</v>
      </c>
      <c r="I2479" t="n">
        <v>6</v>
      </c>
      <c r="J2479" t="n">
        <v>154.8</v>
      </c>
      <c r="K2479" t="n">
        <v>46.47</v>
      </c>
      <c r="L2479" t="n">
        <v>16.75</v>
      </c>
      <c r="M2479" t="n">
        <v>4</v>
      </c>
      <c r="N2479" t="n">
        <v>26.58</v>
      </c>
      <c r="O2479" t="n">
        <v>19325.94</v>
      </c>
      <c r="P2479" t="n">
        <v>103.31</v>
      </c>
      <c r="Q2479" t="n">
        <v>197.75</v>
      </c>
      <c r="R2479" t="n">
        <v>30.39</v>
      </c>
      <c r="S2479" t="n">
        <v>25.4</v>
      </c>
      <c r="T2479" t="n">
        <v>1663.22</v>
      </c>
      <c r="U2479" t="n">
        <v>0.84</v>
      </c>
      <c r="V2479" t="n">
        <v>0.89</v>
      </c>
      <c r="W2479" t="n">
        <v>2.95</v>
      </c>
      <c r="X2479" t="n">
        <v>0.1</v>
      </c>
      <c r="Y2479" t="n">
        <v>1</v>
      </c>
      <c r="Z2479" t="n">
        <v>10</v>
      </c>
    </row>
    <row r="2480">
      <c r="A2480" t="n">
        <v>64</v>
      </c>
      <c r="B2480" t="n">
        <v>65</v>
      </c>
      <c r="C2480" t="inlineStr">
        <is>
          <t xml:space="preserve">CONCLUIDO	</t>
        </is>
      </c>
      <c r="D2480" t="n">
        <v>7.7936</v>
      </c>
      <c r="E2480" t="n">
        <v>12.83</v>
      </c>
      <c r="F2480" t="n">
        <v>10.49</v>
      </c>
      <c r="G2480" t="n">
        <v>104.88</v>
      </c>
      <c r="H2480" t="n">
        <v>1.94</v>
      </c>
      <c r="I2480" t="n">
        <v>6</v>
      </c>
      <c r="J2480" t="n">
        <v>155.15</v>
      </c>
      <c r="K2480" t="n">
        <v>46.47</v>
      </c>
      <c r="L2480" t="n">
        <v>17</v>
      </c>
      <c r="M2480" t="n">
        <v>4</v>
      </c>
      <c r="N2480" t="n">
        <v>26.68</v>
      </c>
      <c r="O2480" t="n">
        <v>19369.26</v>
      </c>
      <c r="P2480" t="n">
        <v>102.92</v>
      </c>
      <c r="Q2480" t="n">
        <v>197.76</v>
      </c>
      <c r="R2480" t="n">
        <v>30.44</v>
      </c>
      <c r="S2480" t="n">
        <v>25.4</v>
      </c>
      <c r="T2480" t="n">
        <v>1687.36</v>
      </c>
      <c r="U2480" t="n">
        <v>0.83</v>
      </c>
      <c r="V2480" t="n">
        <v>0.89</v>
      </c>
      <c r="W2480" t="n">
        <v>2.95</v>
      </c>
      <c r="X2480" t="n">
        <v>0.1</v>
      </c>
      <c r="Y2480" t="n">
        <v>1</v>
      </c>
      <c r="Z2480" t="n">
        <v>10</v>
      </c>
    </row>
    <row r="2481">
      <c r="A2481" t="n">
        <v>65</v>
      </c>
      <c r="B2481" t="n">
        <v>65</v>
      </c>
      <c r="C2481" t="inlineStr">
        <is>
          <t xml:space="preserve">CONCLUIDO	</t>
        </is>
      </c>
      <c r="D2481" t="n">
        <v>7.7959</v>
      </c>
      <c r="E2481" t="n">
        <v>12.83</v>
      </c>
      <c r="F2481" t="n">
        <v>10.48</v>
      </c>
      <c r="G2481" t="n">
        <v>104.84</v>
      </c>
      <c r="H2481" t="n">
        <v>1.96</v>
      </c>
      <c r="I2481" t="n">
        <v>6</v>
      </c>
      <c r="J2481" t="n">
        <v>155.5</v>
      </c>
      <c r="K2481" t="n">
        <v>46.47</v>
      </c>
      <c r="L2481" t="n">
        <v>17.25</v>
      </c>
      <c r="M2481" t="n">
        <v>4</v>
      </c>
      <c r="N2481" t="n">
        <v>26.79</v>
      </c>
      <c r="O2481" t="n">
        <v>19412.61</v>
      </c>
      <c r="P2481" t="n">
        <v>102.36</v>
      </c>
      <c r="Q2481" t="n">
        <v>197.75</v>
      </c>
      <c r="R2481" t="n">
        <v>30.29</v>
      </c>
      <c r="S2481" t="n">
        <v>25.4</v>
      </c>
      <c r="T2481" t="n">
        <v>1608.99</v>
      </c>
      <c r="U2481" t="n">
        <v>0.84</v>
      </c>
      <c r="V2481" t="n">
        <v>0.89</v>
      </c>
      <c r="W2481" t="n">
        <v>2.95</v>
      </c>
      <c r="X2481" t="n">
        <v>0.09</v>
      </c>
      <c r="Y2481" t="n">
        <v>1</v>
      </c>
      <c r="Z2481" t="n">
        <v>10</v>
      </c>
    </row>
    <row r="2482">
      <c r="A2482" t="n">
        <v>66</v>
      </c>
      <c r="B2482" t="n">
        <v>65</v>
      </c>
      <c r="C2482" t="inlineStr">
        <is>
          <t xml:space="preserve">CONCLUIDO	</t>
        </is>
      </c>
      <c r="D2482" t="n">
        <v>7.7949</v>
      </c>
      <c r="E2482" t="n">
        <v>12.83</v>
      </c>
      <c r="F2482" t="n">
        <v>10.49</v>
      </c>
      <c r="G2482" t="n">
        <v>104.85</v>
      </c>
      <c r="H2482" t="n">
        <v>1.99</v>
      </c>
      <c r="I2482" t="n">
        <v>6</v>
      </c>
      <c r="J2482" t="n">
        <v>155.85</v>
      </c>
      <c r="K2482" t="n">
        <v>46.47</v>
      </c>
      <c r="L2482" t="n">
        <v>17.5</v>
      </c>
      <c r="M2482" t="n">
        <v>4</v>
      </c>
      <c r="N2482" t="n">
        <v>26.89</v>
      </c>
      <c r="O2482" t="n">
        <v>19456</v>
      </c>
      <c r="P2482" t="n">
        <v>102.01</v>
      </c>
      <c r="Q2482" t="n">
        <v>197.75</v>
      </c>
      <c r="R2482" t="n">
        <v>30.41</v>
      </c>
      <c r="S2482" t="n">
        <v>25.4</v>
      </c>
      <c r="T2482" t="n">
        <v>1670.16</v>
      </c>
      <c r="U2482" t="n">
        <v>0.84</v>
      </c>
      <c r="V2482" t="n">
        <v>0.89</v>
      </c>
      <c r="W2482" t="n">
        <v>2.95</v>
      </c>
      <c r="X2482" t="n">
        <v>0.1</v>
      </c>
      <c r="Y2482" t="n">
        <v>1</v>
      </c>
      <c r="Z2482" t="n">
        <v>10</v>
      </c>
    </row>
    <row r="2483">
      <c r="A2483" t="n">
        <v>67</v>
      </c>
      <c r="B2483" t="n">
        <v>65</v>
      </c>
      <c r="C2483" t="inlineStr">
        <is>
          <t xml:space="preserve">CONCLUIDO	</t>
        </is>
      </c>
      <c r="D2483" t="n">
        <v>7.7949</v>
      </c>
      <c r="E2483" t="n">
        <v>12.83</v>
      </c>
      <c r="F2483" t="n">
        <v>10.49</v>
      </c>
      <c r="G2483" t="n">
        <v>104.85</v>
      </c>
      <c r="H2483" t="n">
        <v>2.01</v>
      </c>
      <c r="I2483" t="n">
        <v>6</v>
      </c>
      <c r="J2483" t="n">
        <v>156.21</v>
      </c>
      <c r="K2483" t="n">
        <v>46.47</v>
      </c>
      <c r="L2483" t="n">
        <v>17.75</v>
      </c>
      <c r="M2483" t="n">
        <v>4</v>
      </c>
      <c r="N2483" t="n">
        <v>26.99</v>
      </c>
      <c r="O2483" t="n">
        <v>19499.43</v>
      </c>
      <c r="P2483" t="n">
        <v>101.33</v>
      </c>
      <c r="Q2483" t="n">
        <v>197.76</v>
      </c>
      <c r="R2483" t="n">
        <v>30.44</v>
      </c>
      <c r="S2483" t="n">
        <v>25.4</v>
      </c>
      <c r="T2483" t="n">
        <v>1686.85</v>
      </c>
      <c r="U2483" t="n">
        <v>0.83</v>
      </c>
      <c r="V2483" t="n">
        <v>0.89</v>
      </c>
      <c r="W2483" t="n">
        <v>2.95</v>
      </c>
      <c r="X2483" t="n">
        <v>0.1</v>
      </c>
      <c r="Y2483" t="n">
        <v>1</v>
      </c>
      <c r="Z2483" t="n">
        <v>10</v>
      </c>
    </row>
    <row r="2484">
      <c r="A2484" t="n">
        <v>68</v>
      </c>
      <c r="B2484" t="n">
        <v>65</v>
      </c>
      <c r="C2484" t="inlineStr">
        <is>
          <t xml:space="preserve">CONCLUIDO	</t>
        </is>
      </c>
      <c r="D2484" t="n">
        <v>7.8184</v>
      </c>
      <c r="E2484" t="n">
        <v>12.79</v>
      </c>
      <c r="F2484" t="n">
        <v>10.47</v>
      </c>
      <c r="G2484" t="n">
        <v>125.69</v>
      </c>
      <c r="H2484" t="n">
        <v>2.04</v>
      </c>
      <c r="I2484" t="n">
        <v>5</v>
      </c>
      <c r="J2484" t="n">
        <v>156.56</v>
      </c>
      <c r="K2484" t="n">
        <v>46.47</v>
      </c>
      <c r="L2484" t="n">
        <v>18</v>
      </c>
      <c r="M2484" t="n">
        <v>3</v>
      </c>
      <c r="N2484" t="n">
        <v>27.09</v>
      </c>
      <c r="O2484" t="n">
        <v>19542.89</v>
      </c>
      <c r="P2484" t="n">
        <v>100.55</v>
      </c>
      <c r="Q2484" t="n">
        <v>197.75</v>
      </c>
      <c r="R2484" t="n">
        <v>30.03</v>
      </c>
      <c r="S2484" t="n">
        <v>25.4</v>
      </c>
      <c r="T2484" t="n">
        <v>1485.89</v>
      </c>
      <c r="U2484" t="n">
        <v>0.85</v>
      </c>
      <c r="V2484" t="n">
        <v>0.89</v>
      </c>
      <c r="W2484" t="n">
        <v>2.95</v>
      </c>
      <c r="X2484" t="n">
        <v>0.08</v>
      </c>
      <c r="Y2484" t="n">
        <v>1</v>
      </c>
      <c r="Z2484" t="n">
        <v>10</v>
      </c>
    </row>
    <row r="2485">
      <c r="A2485" t="n">
        <v>69</v>
      </c>
      <c r="B2485" t="n">
        <v>65</v>
      </c>
      <c r="C2485" t="inlineStr">
        <is>
          <t xml:space="preserve">CONCLUIDO	</t>
        </is>
      </c>
      <c r="D2485" t="n">
        <v>7.8161</v>
      </c>
      <c r="E2485" t="n">
        <v>12.79</v>
      </c>
      <c r="F2485" t="n">
        <v>10.48</v>
      </c>
      <c r="G2485" t="n">
        <v>125.73</v>
      </c>
      <c r="H2485" t="n">
        <v>2.06</v>
      </c>
      <c r="I2485" t="n">
        <v>5</v>
      </c>
      <c r="J2485" t="n">
        <v>156.91</v>
      </c>
      <c r="K2485" t="n">
        <v>46.47</v>
      </c>
      <c r="L2485" t="n">
        <v>18.25</v>
      </c>
      <c r="M2485" t="n">
        <v>3</v>
      </c>
      <c r="N2485" t="n">
        <v>27.19</v>
      </c>
      <c r="O2485" t="n">
        <v>19586.39</v>
      </c>
      <c r="P2485" t="n">
        <v>100.91</v>
      </c>
      <c r="Q2485" t="n">
        <v>197.76</v>
      </c>
      <c r="R2485" t="n">
        <v>30.13</v>
      </c>
      <c r="S2485" t="n">
        <v>25.4</v>
      </c>
      <c r="T2485" t="n">
        <v>1534.32</v>
      </c>
      <c r="U2485" t="n">
        <v>0.84</v>
      </c>
      <c r="V2485" t="n">
        <v>0.89</v>
      </c>
      <c r="W2485" t="n">
        <v>2.95</v>
      </c>
      <c r="X2485" t="n">
        <v>0.09</v>
      </c>
      <c r="Y2485" t="n">
        <v>1</v>
      </c>
      <c r="Z2485" t="n">
        <v>10</v>
      </c>
    </row>
    <row r="2486">
      <c r="A2486" t="n">
        <v>70</v>
      </c>
      <c r="B2486" t="n">
        <v>65</v>
      </c>
      <c r="C2486" t="inlineStr">
        <is>
          <t xml:space="preserve">CONCLUIDO	</t>
        </is>
      </c>
      <c r="D2486" t="n">
        <v>7.8162</v>
      </c>
      <c r="E2486" t="n">
        <v>12.79</v>
      </c>
      <c r="F2486" t="n">
        <v>10.48</v>
      </c>
      <c r="G2486" t="n">
        <v>125.73</v>
      </c>
      <c r="H2486" t="n">
        <v>2.08</v>
      </c>
      <c r="I2486" t="n">
        <v>5</v>
      </c>
      <c r="J2486" t="n">
        <v>157.26</v>
      </c>
      <c r="K2486" t="n">
        <v>46.47</v>
      </c>
      <c r="L2486" t="n">
        <v>18.5</v>
      </c>
      <c r="M2486" t="n">
        <v>3</v>
      </c>
      <c r="N2486" t="n">
        <v>27.3</v>
      </c>
      <c r="O2486" t="n">
        <v>19629.92</v>
      </c>
      <c r="P2486" t="n">
        <v>100.97</v>
      </c>
      <c r="Q2486" t="n">
        <v>197.77</v>
      </c>
      <c r="R2486" t="n">
        <v>30.16</v>
      </c>
      <c r="S2486" t="n">
        <v>25.4</v>
      </c>
      <c r="T2486" t="n">
        <v>1549.51</v>
      </c>
      <c r="U2486" t="n">
        <v>0.84</v>
      </c>
      <c r="V2486" t="n">
        <v>0.89</v>
      </c>
      <c r="W2486" t="n">
        <v>2.95</v>
      </c>
      <c r="X2486" t="n">
        <v>0.09</v>
      </c>
      <c r="Y2486" t="n">
        <v>1</v>
      </c>
      <c r="Z2486" t="n">
        <v>10</v>
      </c>
    </row>
    <row r="2487">
      <c r="A2487" t="n">
        <v>71</v>
      </c>
      <c r="B2487" t="n">
        <v>65</v>
      </c>
      <c r="C2487" t="inlineStr">
        <is>
          <t xml:space="preserve">CONCLUIDO	</t>
        </is>
      </c>
      <c r="D2487" t="n">
        <v>7.8195</v>
      </c>
      <c r="E2487" t="n">
        <v>12.79</v>
      </c>
      <c r="F2487" t="n">
        <v>10.47</v>
      </c>
      <c r="G2487" t="n">
        <v>125.67</v>
      </c>
      <c r="H2487" t="n">
        <v>2.11</v>
      </c>
      <c r="I2487" t="n">
        <v>5</v>
      </c>
      <c r="J2487" t="n">
        <v>157.62</v>
      </c>
      <c r="K2487" t="n">
        <v>46.47</v>
      </c>
      <c r="L2487" t="n">
        <v>18.75</v>
      </c>
      <c r="M2487" t="n">
        <v>3</v>
      </c>
      <c r="N2487" t="n">
        <v>27.4</v>
      </c>
      <c r="O2487" t="n">
        <v>19673.48</v>
      </c>
      <c r="P2487" t="n">
        <v>100.94</v>
      </c>
      <c r="Q2487" t="n">
        <v>197.76</v>
      </c>
      <c r="R2487" t="n">
        <v>29.87</v>
      </c>
      <c r="S2487" t="n">
        <v>25.4</v>
      </c>
      <c r="T2487" t="n">
        <v>1407.28</v>
      </c>
      <c r="U2487" t="n">
        <v>0.85</v>
      </c>
      <c r="V2487" t="n">
        <v>0.89</v>
      </c>
      <c r="W2487" t="n">
        <v>2.95</v>
      </c>
      <c r="X2487" t="n">
        <v>0.08</v>
      </c>
      <c r="Y2487" t="n">
        <v>1</v>
      </c>
      <c r="Z2487" t="n">
        <v>10</v>
      </c>
    </row>
    <row r="2488">
      <c r="A2488" t="n">
        <v>72</v>
      </c>
      <c r="B2488" t="n">
        <v>65</v>
      </c>
      <c r="C2488" t="inlineStr">
        <is>
          <t xml:space="preserve">CONCLUIDO	</t>
        </is>
      </c>
      <c r="D2488" t="n">
        <v>7.8195</v>
      </c>
      <c r="E2488" t="n">
        <v>12.79</v>
      </c>
      <c r="F2488" t="n">
        <v>10.47</v>
      </c>
      <c r="G2488" t="n">
        <v>125.67</v>
      </c>
      <c r="H2488" t="n">
        <v>2.13</v>
      </c>
      <c r="I2488" t="n">
        <v>5</v>
      </c>
      <c r="J2488" t="n">
        <v>157.97</v>
      </c>
      <c r="K2488" t="n">
        <v>46.47</v>
      </c>
      <c r="L2488" t="n">
        <v>19</v>
      </c>
      <c r="M2488" t="n">
        <v>3</v>
      </c>
      <c r="N2488" t="n">
        <v>27.5</v>
      </c>
      <c r="O2488" t="n">
        <v>19717.08</v>
      </c>
      <c r="P2488" t="n">
        <v>100.99</v>
      </c>
      <c r="Q2488" t="n">
        <v>197.75</v>
      </c>
      <c r="R2488" t="n">
        <v>29.97</v>
      </c>
      <c r="S2488" t="n">
        <v>25.4</v>
      </c>
      <c r="T2488" t="n">
        <v>1456.93</v>
      </c>
      <c r="U2488" t="n">
        <v>0.85</v>
      </c>
      <c r="V2488" t="n">
        <v>0.89</v>
      </c>
      <c r="W2488" t="n">
        <v>2.95</v>
      </c>
      <c r="X2488" t="n">
        <v>0.08</v>
      </c>
      <c r="Y2488" t="n">
        <v>1</v>
      </c>
      <c r="Z2488" t="n">
        <v>10</v>
      </c>
    </row>
    <row r="2489">
      <c r="A2489" t="n">
        <v>73</v>
      </c>
      <c r="B2489" t="n">
        <v>65</v>
      </c>
      <c r="C2489" t="inlineStr">
        <is>
          <t xml:space="preserve">CONCLUIDO	</t>
        </is>
      </c>
      <c r="D2489" t="n">
        <v>7.8259</v>
      </c>
      <c r="E2489" t="n">
        <v>12.78</v>
      </c>
      <c r="F2489" t="n">
        <v>10.46</v>
      </c>
      <c r="G2489" t="n">
        <v>125.54</v>
      </c>
      <c r="H2489" t="n">
        <v>2.15</v>
      </c>
      <c r="I2489" t="n">
        <v>5</v>
      </c>
      <c r="J2489" t="n">
        <v>158.32</v>
      </c>
      <c r="K2489" t="n">
        <v>46.47</v>
      </c>
      <c r="L2489" t="n">
        <v>19.25</v>
      </c>
      <c r="M2489" t="n">
        <v>3</v>
      </c>
      <c r="N2489" t="n">
        <v>27.61</v>
      </c>
      <c r="O2489" t="n">
        <v>19760.72</v>
      </c>
      <c r="P2489" t="n">
        <v>100.77</v>
      </c>
      <c r="Q2489" t="n">
        <v>197.75</v>
      </c>
      <c r="R2489" t="n">
        <v>29.67</v>
      </c>
      <c r="S2489" t="n">
        <v>25.4</v>
      </c>
      <c r="T2489" t="n">
        <v>1307.28</v>
      </c>
      <c r="U2489" t="n">
        <v>0.86</v>
      </c>
      <c r="V2489" t="n">
        <v>0.89</v>
      </c>
      <c r="W2489" t="n">
        <v>2.94</v>
      </c>
      <c r="X2489" t="n">
        <v>0.07000000000000001</v>
      </c>
      <c r="Y2489" t="n">
        <v>1</v>
      </c>
      <c r="Z2489" t="n">
        <v>10</v>
      </c>
    </row>
    <row r="2490">
      <c r="A2490" t="n">
        <v>74</v>
      </c>
      <c r="B2490" t="n">
        <v>65</v>
      </c>
      <c r="C2490" t="inlineStr">
        <is>
          <t xml:space="preserve">CONCLUIDO	</t>
        </is>
      </c>
      <c r="D2490" t="n">
        <v>7.8213</v>
      </c>
      <c r="E2490" t="n">
        <v>12.79</v>
      </c>
      <c r="F2490" t="n">
        <v>10.47</v>
      </c>
      <c r="G2490" t="n">
        <v>125.63</v>
      </c>
      <c r="H2490" t="n">
        <v>2.18</v>
      </c>
      <c r="I2490" t="n">
        <v>5</v>
      </c>
      <c r="J2490" t="n">
        <v>158.68</v>
      </c>
      <c r="K2490" t="n">
        <v>46.47</v>
      </c>
      <c r="L2490" t="n">
        <v>19.5</v>
      </c>
      <c r="M2490" t="n">
        <v>3</v>
      </c>
      <c r="N2490" t="n">
        <v>27.71</v>
      </c>
      <c r="O2490" t="n">
        <v>19804.39</v>
      </c>
      <c r="P2490" t="n">
        <v>100.8</v>
      </c>
      <c r="Q2490" t="n">
        <v>197.77</v>
      </c>
      <c r="R2490" t="n">
        <v>29.86</v>
      </c>
      <c r="S2490" t="n">
        <v>25.4</v>
      </c>
      <c r="T2490" t="n">
        <v>1400.54</v>
      </c>
      <c r="U2490" t="n">
        <v>0.85</v>
      </c>
      <c r="V2490" t="n">
        <v>0.89</v>
      </c>
      <c r="W2490" t="n">
        <v>2.95</v>
      </c>
      <c r="X2490" t="n">
        <v>0.08</v>
      </c>
      <c r="Y2490" t="n">
        <v>1</v>
      </c>
      <c r="Z2490" t="n">
        <v>10</v>
      </c>
    </row>
    <row r="2491">
      <c r="A2491" t="n">
        <v>75</v>
      </c>
      <c r="B2491" t="n">
        <v>65</v>
      </c>
      <c r="C2491" t="inlineStr">
        <is>
          <t xml:space="preserve">CONCLUIDO	</t>
        </is>
      </c>
      <c r="D2491" t="n">
        <v>7.8206</v>
      </c>
      <c r="E2491" t="n">
        <v>12.79</v>
      </c>
      <c r="F2491" t="n">
        <v>10.47</v>
      </c>
      <c r="G2491" t="n">
        <v>125.64</v>
      </c>
      <c r="H2491" t="n">
        <v>2.2</v>
      </c>
      <c r="I2491" t="n">
        <v>5</v>
      </c>
      <c r="J2491" t="n">
        <v>159.03</v>
      </c>
      <c r="K2491" t="n">
        <v>46.47</v>
      </c>
      <c r="L2491" t="n">
        <v>19.75</v>
      </c>
      <c r="M2491" t="n">
        <v>3</v>
      </c>
      <c r="N2491" t="n">
        <v>27.82</v>
      </c>
      <c r="O2491" t="n">
        <v>19848.23</v>
      </c>
      <c r="P2491" t="n">
        <v>100.76</v>
      </c>
      <c r="Q2491" t="n">
        <v>197.75</v>
      </c>
      <c r="R2491" t="n">
        <v>29.91</v>
      </c>
      <c r="S2491" t="n">
        <v>25.4</v>
      </c>
      <c r="T2491" t="n">
        <v>1428.41</v>
      </c>
      <c r="U2491" t="n">
        <v>0.85</v>
      </c>
      <c r="V2491" t="n">
        <v>0.89</v>
      </c>
      <c r="W2491" t="n">
        <v>2.95</v>
      </c>
      <c r="X2491" t="n">
        <v>0.08</v>
      </c>
      <c r="Y2491" t="n">
        <v>1</v>
      </c>
      <c r="Z2491" t="n">
        <v>10</v>
      </c>
    </row>
    <row r="2492">
      <c r="A2492" t="n">
        <v>76</v>
      </c>
      <c r="B2492" t="n">
        <v>65</v>
      </c>
      <c r="C2492" t="inlineStr">
        <is>
          <t xml:space="preserve">CONCLUIDO	</t>
        </is>
      </c>
      <c r="D2492" t="n">
        <v>7.8205</v>
      </c>
      <c r="E2492" t="n">
        <v>12.79</v>
      </c>
      <c r="F2492" t="n">
        <v>10.47</v>
      </c>
      <c r="G2492" t="n">
        <v>125.65</v>
      </c>
      <c r="H2492" t="n">
        <v>2.22</v>
      </c>
      <c r="I2492" t="n">
        <v>5</v>
      </c>
      <c r="J2492" t="n">
        <v>159.39</v>
      </c>
      <c r="K2492" t="n">
        <v>46.47</v>
      </c>
      <c r="L2492" t="n">
        <v>20</v>
      </c>
      <c r="M2492" t="n">
        <v>3</v>
      </c>
      <c r="N2492" t="n">
        <v>27.92</v>
      </c>
      <c r="O2492" t="n">
        <v>19891.97</v>
      </c>
      <c r="P2492" t="n">
        <v>100.46</v>
      </c>
      <c r="Q2492" t="n">
        <v>197.75</v>
      </c>
      <c r="R2492" t="n">
        <v>29.86</v>
      </c>
      <c r="S2492" t="n">
        <v>25.4</v>
      </c>
      <c r="T2492" t="n">
        <v>1403.03</v>
      </c>
      <c r="U2492" t="n">
        <v>0.85</v>
      </c>
      <c r="V2492" t="n">
        <v>0.89</v>
      </c>
      <c r="W2492" t="n">
        <v>2.95</v>
      </c>
      <c r="X2492" t="n">
        <v>0.08</v>
      </c>
      <c r="Y2492" t="n">
        <v>1</v>
      </c>
      <c r="Z2492" t="n">
        <v>10</v>
      </c>
    </row>
    <row r="2493">
      <c r="A2493" t="n">
        <v>77</v>
      </c>
      <c r="B2493" t="n">
        <v>65</v>
      </c>
      <c r="C2493" t="inlineStr">
        <is>
          <t xml:space="preserve">CONCLUIDO	</t>
        </is>
      </c>
      <c r="D2493" t="n">
        <v>7.8213</v>
      </c>
      <c r="E2493" t="n">
        <v>12.79</v>
      </c>
      <c r="F2493" t="n">
        <v>10.47</v>
      </c>
      <c r="G2493" t="n">
        <v>125.63</v>
      </c>
      <c r="H2493" t="n">
        <v>2.25</v>
      </c>
      <c r="I2493" t="n">
        <v>5</v>
      </c>
      <c r="J2493" t="n">
        <v>159.74</v>
      </c>
      <c r="K2493" t="n">
        <v>46.47</v>
      </c>
      <c r="L2493" t="n">
        <v>20.25</v>
      </c>
      <c r="M2493" t="n">
        <v>3</v>
      </c>
      <c r="N2493" t="n">
        <v>28.03</v>
      </c>
      <c r="O2493" t="n">
        <v>19935.76</v>
      </c>
      <c r="P2493" t="n">
        <v>100.28</v>
      </c>
      <c r="Q2493" t="n">
        <v>197.75</v>
      </c>
      <c r="R2493" t="n">
        <v>29.84</v>
      </c>
      <c r="S2493" t="n">
        <v>25.4</v>
      </c>
      <c r="T2493" t="n">
        <v>1391.36</v>
      </c>
      <c r="U2493" t="n">
        <v>0.85</v>
      </c>
      <c r="V2493" t="n">
        <v>0.89</v>
      </c>
      <c r="W2493" t="n">
        <v>2.95</v>
      </c>
      <c r="X2493" t="n">
        <v>0.08</v>
      </c>
      <c r="Y2493" t="n">
        <v>1</v>
      </c>
      <c r="Z2493" t="n">
        <v>10</v>
      </c>
    </row>
    <row r="2494">
      <c r="A2494" t="n">
        <v>78</v>
      </c>
      <c r="B2494" t="n">
        <v>65</v>
      </c>
      <c r="C2494" t="inlineStr">
        <is>
          <t xml:space="preserve">CONCLUIDO	</t>
        </is>
      </c>
      <c r="D2494" t="n">
        <v>7.8252</v>
      </c>
      <c r="E2494" t="n">
        <v>12.78</v>
      </c>
      <c r="F2494" t="n">
        <v>10.46</v>
      </c>
      <c r="G2494" t="n">
        <v>125.55</v>
      </c>
      <c r="H2494" t="n">
        <v>2.27</v>
      </c>
      <c r="I2494" t="n">
        <v>5</v>
      </c>
      <c r="J2494" t="n">
        <v>160.1</v>
      </c>
      <c r="K2494" t="n">
        <v>46.47</v>
      </c>
      <c r="L2494" t="n">
        <v>20.5</v>
      </c>
      <c r="M2494" t="n">
        <v>3</v>
      </c>
      <c r="N2494" t="n">
        <v>28.13</v>
      </c>
      <c r="O2494" t="n">
        <v>19979.57</v>
      </c>
      <c r="P2494" t="n">
        <v>99.92</v>
      </c>
      <c r="Q2494" t="n">
        <v>197.75</v>
      </c>
      <c r="R2494" t="n">
        <v>29.68</v>
      </c>
      <c r="S2494" t="n">
        <v>25.4</v>
      </c>
      <c r="T2494" t="n">
        <v>1311.01</v>
      </c>
      <c r="U2494" t="n">
        <v>0.86</v>
      </c>
      <c r="V2494" t="n">
        <v>0.89</v>
      </c>
      <c r="W2494" t="n">
        <v>2.94</v>
      </c>
      <c r="X2494" t="n">
        <v>0.07000000000000001</v>
      </c>
      <c r="Y2494" t="n">
        <v>1</v>
      </c>
      <c r="Z2494" t="n">
        <v>10</v>
      </c>
    </row>
    <row r="2495">
      <c r="A2495" t="n">
        <v>79</v>
      </c>
      <c r="B2495" t="n">
        <v>65</v>
      </c>
      <c r="C2495" t="inlineStr">
        <is>
          <t xml:space="preserve">CONCLUIDO	</t>
        </is>
      </c>
      <c r="D2495" t="n">
        <v>7.8273</v>
      </c>
      <c r="E2495" t="n">
        <v>12.78</v>
      </c>
      <c r="F2495" t="n">
        <v>10.46</v>
      </c>
      <c r="G2495" t="n">
        <v>125.51</v>
      </c>
      <c r="H2495" t="n">
        <v>2.29</v>
      </c>
      <c r="I2495" t="n">
        <v>5</v>
      </c>
      <c r="J2495" t="n">
        <v>160.45</v>
      </c>
      <c r="K2495" t="n">
        <v>46.47</v>
      </c>
      <c r="L2495" t="n">
        <v>20.75</v>
      </c>
      <c r="M2495" t="n">
        <v>3</v>
      </c>
      <c r="N2495" t="n">
        <v>28.24</v>
      </c>
      <c r="O2495" t="n">
        <v>20023.43</v>
      </c>
      <c r="P2495" t="n">
        <v>99.47</v>
      </c>
      <c r="Q2495" t="n">
        <v>197.75</v>
      </c>
      <c r="R2495" t="n">
        <v>29.58</v>
      </c>
      <c r="S2495" t="n">
        <v>25.4</v>
      </c>
      <c r="T2495" t="n">
        <v>1261.94</v>
      </c>
      <c r="U2495" t="n">
        <v>0.86</v>
      </c>
      <c r="V2495" t="n">
        <v>0.89</v>
      </c>
      <c r="W2495" t="n">
        <v>2.94</v>
      </c>
      <c r="X2495" t="n">
        <v>0.07000000000000001</v>
      </c>
      <c r="Y2495" t="n">
        <v>1</v>
      </c>
      <c r="Z2495" t="n">
        <v>10</v>
      </c>
    </row>
    <row r="2496">
      <c r="A2496" t="n">
        <v>80</v>
      </c>
      <c r="B2496" t="n">
        <v>65</v>
      </c>
      <c r="C2496" t="inlineStr">
        <is>
          <t xml:space="preserve">CONCLUIDO	</t>
        </is>
      </c>
      <c r="D2496" t="n">
        <v>7.8225</v>
      </c>
      <c r="E2496" t="n">
        <v>12.78</v>
      </c>
      <c r="F2496" t="n">
        <v>10.47</v>
      </c>
      <c r="G2496" t="n">
        <v>125.61</v>
      </c>
      <c r="H2496" t="n">
        <v>2.31</v>
      </c>
      <c r="I2496" t="n">
        <v>5</v>
      </c>
      <c r="J2496" t="n">
        <v>160.81</v>
      </c>
      <c r="K2496" t="n">
        <v>46.47</v>
      </c>
      <c r="L2496" t="n">
        <v>21</v>
      </c>
      <c r="M2496" t="n">
        <v>3</v>
      </c>
      <c r="N2496" t="n">
        <v>28.34</v>
      </c>
      <c r="O2496" t="n">
        <v>20067.32</v>
      </c>
      <c r="P2496" t="n">
        <v>99.23999999999999</v>
      </c>
      <c r="Q2496" t="n">
        <v>197.78</v>
      </c>
      <c r="R2496" t="n">
        <v>29.73</v>
      </c>
      <c r="S2496" t="n">
        <v>25.4</v>
      </c>
      <c r="T2496" t="n">
        <v>1333.85</v>
      </c>
      <c r="U2496" t="n">
        <v>0.85</v>
      </c>
      <c r="V2496" t="n">
        <v>0.89</v>
      </c>
      <c r="W2496" t="n">
        <v>2.95</v>
      </c>
      <c r="X2496" t="n">
        <v>0.08</v>
      </c>
      <c r="Y2496" t="n">
        <v>1</v>
      </c>
      <c r="Z2496" t="n">
        <v>10</v>
      </c>
    </row>
    <row r="2497">
      <c r="A2497" t="n">
        <v>81</v>
      </c>
      <c r="B2497" t="n">
        <v>65</v>
      </c>
      <c r="C2497" t="inlineStr">
        <is>
          <t xml:space="preserve">CONCLUIDO	</t>
        </is>
      </c>
      <c r="D2497" t="n">
        <v>7.8252</v>
      </c>
      <c r="E2497" t="n">
        <v>12.78</v>
      </c>
      <c r="F2497" t="n">
        <v>10.46</v>
      </c>
      <c r="G2497" t="n">
        <v>125.55</v>
      </c>
      <c r="H2497" t="n">
        <v>2.34</v>
      </c>
      <c r="I2497" t="n">
        <v>5</v>
      </c>
      <c r="J2497" t="n">
        <v>161.17</v>
      </c>
      <c r="K2497" t="n">
        <v>46.47</v>
      </c>
      <c r="L2497" t="n">
        <v>21.25</v>
      </c>
      <c r="M2497" t="n">
        <v>3</v>
      </c>
      <c r="N2497" t="n">
        <v>28.45</v>
      </c>
      <c r="O2497" t="n">
        <v>20111.25</v>
      </c>
      <c r="P2497" t="n">
        <v>98.78</v>
      </c>
      <c r="Q2497" t="n">
        <v>197.75</v>
      </c>
      <c r="R2497" t="n">
        <v>29.6</v>
      </c>
      <c r="S2497" t="n">
        <v>25.4</v>
      </c>
      <c r="T2497" t="n">
        <v>1272.89</v>
      </c>
      <c r="U2497" t="n">
        <v>0.86</v>
      </c>
      <c r="V2497" t="n">
        <v>0.89</v>
      </c>
      <c r="W2497" t="n">
        <v>2.95</v>
      </c>
      <c r="X2497" t="n">
        <v>0.07000000000000001</v>
      </c>
      <c r="Y2497" t="n">
        <v>1</v>
      </c>
      <c r="Z2497" t="n">
        <v>10</v>
      </c>
    </row>
    <row r="2498">
      <c r="A2498" t="n">
        <v>82</v>
      </c>
      <c r="B2498" t="n">
        <v>65</v>
      </c>
      <c r="C2498" t="inlineStr">
        <is>
          <t xml:space="preserve">CONCLUIDO	</t>
        </is>
      </c>
      <c r="D2498" t="n">
        <v>7.8242</v>
      </c>
      <c r="E2498" t="n">
        <v>12.78</v>
      </c>
      <c r="F2498" t="n">
        <v>10.46</v>
      </c>
      <c r="G2498" t="n">
        <v>125.57</v>
      </c>
      <c r="H2498" t="n">
        <v>2.36</v>
      </c>
      <c r="I2498" t="n">
        <v>5</v>
      </c>
      <c r="J2498" t="n">
        <v>161.52</v>
      </c>
      <c r="K2498" t="n">
        <v>46.47</v>
      </c>
      <c r="L2498" t="n">
        <v>21.5</v>
      </c>
      <c r="M2498" t="n">
        <v>2</v>
      </c>
      <c r="N2498" t="n">
        <v>28.56</v>
      </c>
      <c r="O2498" t="n">
        <v>20155.21</v>
      </c>
      <c r="P2498" t="n">
        <v>97.98999999999999</v>
      </c>
      <c r="Q2498" t="n">
        <v>197.75</v>
      </c>
      <c r="R2498" t="n">
        <v>29.61</v>
      </c>
      <c r="S2498" t="n">
        <v>25.4</v>
      </c>
      <c r="T2498" t="n">
        <v>1276.79</v>
      </c>
      <c r="U2498" t="n">
        <v>0.86</v>
      </c>
      <c r="V2498" t="n">
        <v>0.89</v>
      </c>
      <c r="W2498" t="n">
        <v>2.95</v>
      </c>
      <c r="X2498" t="n">
        <v>0.07000000000000001</v>
      </c>
      <c r="Y2498" t="n">
        <v>1</v>
      </c>
      <c r="Z2498" t="n">
        <v>10</v>
      </c>
    </row>
    <row r="2499">
      <c r="A2499" t="n">
        <v>83</v>
      </c>
      <c r="B2499" t="n">
        <v>65</v>
      </c>
      <c r="C2499" t="inlineStr">
        <is>
          <t xml:space="preserve">CONCLUIDO	</t>
        </is>
      </c>
      <c r="D2499" t="n">
        <v>7.8249</v>
      </c>
      <c r="E2499" t="n">
        <v>12.78</v>
      </c>
      <c r="F2499" t="n">
        <v>10.46</v>
      </c>
      <c r="G2499" t="n">
        <v>125.56</v>
      </c>
      <c r="H2499" t="n">
        <v>2.38</v>
      </c>
      <c r="I2499" t="n">
        <v>5</v>
      </c>
      <c r="J2499" t="n">
        <v>161.88</v>
      </c>
      <c r="K2499" t="n">
        <v>46.47</v>
      </c>
      <c r="L2499" t="n">
        <v>21.75</v>
      </c>
      <c r="M2499" t="n">
        <v>2</v>
      </c>
      <c r="N2499" t="n">
        <v>28.66</v>
      </c>
      <c r="O2499" t="n">
        <v>20199.21</v>
      </c>
      <c r="P2499" t="n">
        <v>97.54000000000001</v>
      </c>
      <c r="Q2499" t="n">
        <v>197.75</v>
      </c>
      <c r="R2499" t="n">
        <v>29.59</v>
      </c>
      <c r="S2499" t="n">
        <v>25.4</v>
      </c>
      <c r="T2499" t="n">
        <v>1263.7</v>
      </c>
      <c r="U2499" t="n">
        <v>0.86</v>
      </c>
      <c r="V2499" t="n">
        <v>0.89</v>
      </c>
      <c r="W2499" t="n">
        <v>2.95</v>
      </c>
      <c r="X2499" t="n">
        <v>0.07000000000000001</v>
      </c>
      <c r="Y2499" t="n">
        <v>1</v>
      </c>
      <c r="Z2499" t="n">
        <v>10</v>
      </c>
    </row>
    <row r="2500">
      <c r="A2500" t="n">
        <v>84</v>
      </c>
      <c r="B2500" t="n">
        <v>65</v>
      </c>
      <c r="C2500" t="inlineStr">
        <is>
          <t xml:space="preserve">CONCLUIDO	</t>
        </is>
      </c>
      <c r="D2500" t="n">
        <v>7.822</v>
      </c>
      <c r="E2500" t="n">
        <v>12.78</v>
      </c>
      <c r="F2500" t="n">
        <v>10.47</v>
      </c>
      <c r="G2500" t="n">
        <v>125.62</v>
      </c>
      <c r="H2500" t="n">
        <v>2.4</v>
      </c>
      <c r="I2500" t="n">
        <v>5</v>
      </c>
      <c r="J2500" t="n">
        <v>162.24</v>
      </c>
      <c r="K2500" t="n">
        <v>46.47</v>
      </c>
      <c r="L2500" t="n">
        <v>22</v>
      </c>
      <c r="M2500" t="n">
        <v>2</v>
      </c>
      <c r="N2500" t="n">
        <v>28.77</v>
      </c>
      <c r="O2500" t="n">
        <v>20243.25</v>
      </c>
      <c r="P2500" t="n">
        <v>97.45999999999999</v>
      </c>
      <c r="Q2500" t="n">
        <v>197.77</v>
      </c>
      <c r="R2500" t="n">
        <v>29.73</v>
      </c>
      <c r="S2500" t="n">
        <v>25.4</v>
      </c>
      <c r="T2500" t="n">
        <v>1336.17</v>
      </c>
      <c r="U2500" t="n">
        <v>0.85</v>
      </c>
      <c r="V2500" t="n">
        <v>0.89</v>
      </c>
      <c r="W2500" t="n">
        <v>2.95</v>
      </c>
      <c r="X2500" t="n">
        <v>0.08</v>
      </c>
      <c r="Y2500" t="n">
        <v>1</v>
      </c>
      <c r="Z2500" t="n">
        <v>10</v>
      </c>
    </row>
    <row r="2501">
      <c r="A2501" t="n">
        <v>85</v>
      </c>
      <c r="B2501" t="n">
        <v>65</v>
      </c>
      <c r="C2501" t="inlineStr">
        <is>
          <t xml:space="preserve">CONCLUIDO	</t>
        </is>
      </c>
      <c r="D2501" t="n">
        <v>7.8229</v>
      </c>
      <c r="E2501" t="n">
        <v>12.78</v>
      </c>
      <c r="F2501" t="n">
        <v>10.47</v>
      </c>
      <c r="G2501" t="n">
        <v>125.6</v>
      </c>
      <c r="H2501" t="n">
        <v>2.42</v>
      </c>
      <c r="I2501" t="n">
        <v>5</v>
      </c>
      <c r="J2501" t="n">
        <v>162.59</v>
      </c>
      <c r="K2501" t="n">
        <v>46.47</v>
      </c>
      <c r="L2501" t="n">
        <v>22.25</v>
      </c>
      <c r="M2501" t="n">
        <v>2</v>
      </c>
      <c r="N2501" t="n">
        <v>28.88</v>
      </c>
      <c r="O2501" t="n">
        <v>20287.32</v>
      </c>
      <c r="P2501" t="n">
        <v>97.16</v>
      </c>
      <c r="Q2501" t="n">
        <v>197.75</v>
      </c>
      <c r="R2501" t="n">
        <v>29.73</v>
      </c>
      <c r="S2501" t="n">
        <v>25.4</v>
      </c>
      <c r="T2501" t="n">
        <v>1335.81</v>
      </c>
      <c r="U2501" t="n">
        <v>0.85</v>
      </c>
      <c r="V2501" t="n">
        <v>0.89</v>
      </c>
      <c r="W2501" t="n">
        <v>2.95</v>
      </c>
      <c r="X2501" t="n">
        <v>0.08</v>
      </c>
      <c r="Y2501" t="n">
        <v>1</v>
      </c>
      <c r="Z2501" t="n">
        <v>10</v>
      </c>
    </row>
    <row r="2502">
      <c r="A2502" t="n">
        <v>86</v>
      </c>
      <c r="B2502" t="n">
        <v>65</v>
      </c>
      <c r="C2502" t="inlineStr">
        <is>
          <t xml:space="preserve">CONCLUIDO	</t>
        </is>
      </c>
      <c r="D2502" t="n">
        <v>7.8208</v>
      </c>
      <c r="E2502" t="n">
        <v>12.79</v>
      </c>
      <c r="F2502" t="n">
        <v>10.47</v>
      </c>
      <c r="G2502" t="n">
        <v>125.64</v>
      </c>
      <c r="H2502" t="n">
        <v>2.45</v>
      </c>
      <c r="I2502" t="n">
        <v>5</v>
      </c>
      <c r="J2502" t="n">
        <v>162.95</v>
      </c>
      <c r="K2502" t="n">
        <v>46.47</v>
      </c>
      <c r="L2502" t="n">
        <v>22.5</v>
      </c>
      <c r="M2502" t="n">
        <v>1</v>
      </c>
      <c r="N2502" t="n">
        <v>28.98</v>
      </c>
      <c r="O2502" t="n">
        <v>20331.43</v>
      </c>
      <c r="P2502" t="n">
        <v>97.04000000000001</v>
      </c>
      <c r="Q2502" t="n">
        <v>197.76</v>
      </c>
      <c r="R2502" t="n">
        <v>29.79</v>
      </c>
      <c r="S2502" t="n">
        <v>25.4</v>
      </c>
      <c r="T2502" t="n">
        <v>1367.51</v>
      </c>
      <c r="U2502" t="n">
        <v>0.85</v>
      </c>
      <c r="V2502" t="n">
        <v>0.89</v>
      </c>
      <c r="W2502" t="n">
        <v>2.95</v>
      </c>
      <c r="X2502" t="n">
        <v>0.08</v>
      </c>
      <c r="Y2502" t="n">
        <v>1</v>
      </c>
      <c r="Z2502" t="n">
        <v>10</v>
      </c>
    </row>
    <row r="2503">
      <c r="A2503" t="n">
        <v>87</v>
      </c>
      <c r="B2503" t="n">
        <v>65</v>
      </c>
      <c r="C2503" t="inlineStr">
        <is>
          <t xml:space="preserve">CONCLUIDO	</t>
        </is>
      </c>
      <c r="D2503" t="n">
        <v>7.8223</v>
      </c>
      <c r="E2503" t="n">
        <v>12.78</v>
      </c>
      <c r="F2503" t="n">
        <v>10.47</v>
      </c>
      <c r="G2503" t="n">
        <v>125.61</v>
      </c>
      <c r="H2503" t="n">
        <v>2.47</v>
      </c>
      <c r="I2503" t="n">
        <v>5</v>
      </c>
      <c r="J2503" t="n">
        <v>163.31</v>
      </c>
      <c r="K2503" t="n">
        <v>46.47</v>
      </c>
      <c r="L2503" t="n">
        <v>22.75</v>
      </c>
      <c r="M2503" t="n">
        <v>1</v>
      </c>
      <c r="N2503" t="n">
        <v>29.09</v>
      </c>
      <c r="O2503" t="n">
        <v>20375.57</v>
      </c>
      <c r="P2503" t="n">
        <v>96.92</v>
      </c>
      <c r="Q2503" t="n">
        <v>197.78</v>
      </c>
      <c r="R2503" t="n">
        <v>29.73</v>
      </c>
      <c r="S2503" t="n">
        <v>25.4</v>
      </c>
      <c r="T2503" t="n">
        <v>1337.06</v>
      </c>
      <c r="U2503" t="n">
        <v>0.85</v>
      </c>
      <c r="V2503" t="n">
        <v>0.89</v>
      </c>
      <c r="W2503" t="n">
        <v>2.95</v>
      </c>
      <c r="X2503" t="n">
        <v>0.08</v>
      </c>
      <c r="Y2503" t="n">
        <v>1</v>
      </c>
      <c r="Z2503" t="n">
        <v>10</v>
      </c>
    </row>
    <row r="2504">
      <c r="A2504" t="n">
        <v>88</v>
      </c>
      <c r="B2504" t="n">
        <v>65</v>
      </c>
      <c r="C2504" t="inlineStr">
        <is>
          <t xml:space="preserve">CONCLUIDO	</t>
        </is>
      </c>
      <c r="D2504" t="n">
        <v>7.8223</v>
      </c>
      <c r="E2504" t="n">
        <v>12.78</v>
      </c>
      <c r="F2504" t="n">
        <v>10.47</v>
      </c>
      <c r="G2504" t="n">
        <v>125.61</v>
      </c>
      <c r="H2504" t="n">
        <v>2.49</v>
      </c>
      <c r="I2504" t="n">
        <v>5</v>
      </c>
      <c r="J2504" t="n">
        <v>163.67</v>
      </c>
      <c r="K2504" t="n">
        <v>46.47</v>
      </c>
      <c r="L2504" t="n">
        <v>23</v>
      </c>
      <c r="M2504" t="n">
        <v>1</v>
      </c>
      <c r="N2504" t="n">
        <v>29.2</v>
      </c>
      <c r="O2504" t="n">
        <v>20419.76</v>
      </c>
      <c r="P2504" t="n">
        <v>96.83</v>
      </c>
      <c r="Q2504" t="n">
        <v>197.76</v>
      </c>
      <c r="R2504" t="n">
        <v>29.7</v>
      </c>
      <c r="S2504" t="n">
        <v>25.4</v>
      </c>
      <c r="T2504" t="n">
        <v>1320.77</v>
      </c>
      <c r="U2504" t="n">
        <v>0.86</v>
      </c>
      <c r="V2504" t="n">
        <v>0.89</v>
      </c>
      <c r="W2504" t="n">
        <v>2.95</v>
      </c>
      <c r="X2504" t="n">
        <v>0.08</v>
      </c>
      <c r="Y2504" t="n">
        <v>1</v>
      </c>
      <c r="Z2504" t="n">
        <v>10</v>
      </c>
    </row>
    <row r="2505">
      <c r="A2505" t="n">
        <v>89</v>
      </c>
      <c r="B2505" t="n">
        <v>65</v>
      </c>
      <c r="C2505" t="inlineStr">
        <is>
          <t xml:space="preserve">CONCLUIDO	</t>
        </is>
      </c>
      <c r="D2505" t="n">
        <v>7.8225</v>
      </c>
      <c r="E2505" t="n">
        <v>12.78</v>
      </c>
      <c r="F2505" t="n">
        <v>10.47</v>
      </c>
      <c r="G2505" t="n">
        <v>125.61</v>
      </c>
      <c r="H2505" t="n">
        <v>2.51</v>
      </c>
      <c r="I2505" t="n">
        <v>5</v>
      </c>
      <c r="J2505" t="n">
        <v>164.03</v>
      </c>
      <c r="K2505" t="n">
        <v>46.47</v>
      </c>
      <c r="L2505" t="n">
        <v>23.25</v>
      </c>
      <c r="M2505" t="n">
        <v>0</v>
      </c>
      <c r="N2505" t="n">
        <v>29.31</v>
      </c>
      <c r="O2505" t="n">
        <v>20463.98</v>
      </c>
      <c r="P2505" t="n">
        <v>96.73</v>
      </c>
      <c r="Q2505" t="n">
        <v>197.76</v>
      </c>
      <c r="R2505" t="n">
        <v>29.68</v>
      </c>
      <c r="S2505" t="n">
        <v>25.4</v>
      </c>
      <c r="T2505" t="n">
        <v>1313.49</v>
      </c>
      <c r="U2505" t="n">
        <v>0.86</v>
      </c>
      <c r="V2505" t="n">
        <v>0.89</v>
      </c>
      <c r="W2505" t="n">
        <v>2.95</v>
      </c>
      <c r="X2505" t="n">
        <v>0.08</v>
      </c>
      <c r="Y2505" t="n">
        <v>1</v>
      </c>
      <c r="Z2505" t="n">
        <v>10</v>
      </c>
    </row>
    <row r="2506">
      <c r="A2506" t="n">
        <v>0</v>
      </c>
      <c r="B2506" t="n">
        <v>130</v>
      </c>
      <c r="C2506" t="inlineStr">
        <is>
          <t xml:space="preserve">CONCLUIDO	</t>
        </is>
      </c>
      <c r="D2506" t="n">
        <v>4.0406</v>
      </c>
      <c r="E2506" t="n">
        <v>24.75</v>
      </c>
      <c r="F2506" t="n">
        <v>13.83</v>
      </c>
      <c r="G2506" t="n">
        <v>5</v>
      </c>
      <c r="H2506" t="n">
        <v>0.07000000000000001</v>
      </c>
      <c r="I2506" t="n">
        <v>166</v>
      </c>
      <c r="J2506" t="n">
        <v>252.85</v>
      </c>
      <c r="K2506" t="n">
        <v>59.19</v>
      </c>
      <c r="L2506" t="n">
        <v>1</v>
      </c>
      <c r="M2506" t="n">
        <v>164</v>
      </c>
      <c r="N2506" t="n">
        <v>62.65</v>
      </c>
      <c r="O2506" t="n">
        <v>31418.63</v>
      </c>
      <c r="P2506" t="n">
        <v>229.65</v>
      </c>
      <c r="Q2506" t="n">
        <v>198.24</v>
      </c>
      <c r="R2506" t="n">
        <v>134.21</v>
      </c>
      <c r="S2506" t="n">
        <v>25.4</v>
      </c>
      <c r="T2506" t="n">
        <v>52769.23</v>
      </c>
      <c r="U2506" t="n">
        <v>0.19</v>
      </c>
      <c r="V2506" t="n">
        <v>0.67</v>
      </c>
      <c r="W2506" t="n">
        <v>3.22</v>
      </c>
      <c r="X2506" t="n">
        <v>3.43</v>
      </c>
      <c r="Y2506" t="n">
        <v>1</v>
      </c>
      <c r="Z2506" t="n">
        <v>10</v>
      </c>
    </row>
    <row r="2507">
      <c r="A2507" t="n">
        <v>1</v>
      </c>
      <c r="B2507" t="n">
        <v>130</v>
      </c>
      <c r="C2507" t="inlineStr">
        <is>
          <t xml:space="preserve">CONCLUIDO	</t>
        </is>
      </c>
      <c r="D2507" t="n">
        <v>4.5905</v>
      </c>
      <c r="E2507" t="n">
        <v>21.78</v>
      </c>
      <c r="F2507" t="n">
        <v>12.92</v>
      </c>
      <c r="G2507" t="n">
        <v>6.25</v>
      </c>
      <c r="H2507" t="n">
        <v>0.09</v>
      </c>
      <c r="I2507" t="n">
        <v>124</v>
      </c>
      <c r="J2507" t="n">
        <v>253.3</v>
      </c>
      <c r="K2507" t="n">
        <v>59.19</v>
      </c>
      <c r="L2507" t="n">
        <v>1.25</v>
      </c>
      <c r="M2507" t="n">
        <v>122</v>
      </c>
      <c r="N2507" t="n">
        <v>62.86</v>
      </c>
      <c r="O2507" t="n">
        <v>31474.5</v>
      </c>
      <c r="P2507" t="n">
        <v>214.51</v>
      </c>
      <c r="Q2507" t="n">
        <v>198.22</v>
      </c>
      <c r="R2507" t="n">
        <v>106.24</v>
      </c>
      <c r="S2507" t="n">
        <v>25.4</v>
      </c>
      <c r="T2507" t="n">
        <v>38998.18</v>
      </c>
      <c r="U2507" t="n">
        <v>0.24</v>
      </c>
      <c r="V2507" t="n">
        <v>0.72</v>
      </c>
      <c r="W2507" t="n">
        <v>3.13</v>
      </c>
      <c r="X2507" t="n">
        <v>2.51</v>
      </c>
      <c r="Y2507" t="n">
        <v>1</v>
      </c>
      <c r="Z2507" t="n">
        <v>10</v>
      </c>
    </row>
    <row r="2508">
      <c r="A2508" t="n">
        <v>2</v>
      </c>
      <c r="B2508" t="n">
        <v>130</v>
      </c>
      <c r="C2508" t="inlineStr">
        <is>
          <t xml:space="preserve">CONCLUIDO	</t>
        </is>
      </c>
      <c r="D2508" t="n">
        <v>4.9722</v>
      </c>
      <c r="E2508" t="n">
        <v>20.11</v>
      </c>
      <c r="F2508" t="n">
        <v>12.42</v>
      </c>
      <c r="G2508" t="n">
        <v>7.45</v>
      </c>
      <c r="H2508" t="n">
        <v>0.11</v>
      </c>
      <c r="I2508" t="n">
        <v>100</v>
      </c>
      <c r="J2508" t="n">
        <v>253.75</v>
      </c>
      <c r="K2508" t="n">
        <v>59.19</v>
      </c>
      <c r="L2508" t="n">
        <v>1.5</v>
      </c>
      <c r="M2508" t="n">
        <v>98</v>
      </c>
      <c r="N2508" t="n">
        <v>63.06</v>
      </c>
      <c r="O2508" t="n">
        <v>31530.44</v>
      </c>
      <c r="P2508" t="n">
        <v>206.23</v>
      </c>
      <c r="Q2508" t="n">
        <v>198.03</v>
      </c>
      <c r="R2508" t="n">
        <v>90.68000000000001</v>
      </c>
      <c r="S2508" t="n">
        <v>25.4</v>
      </c>
      <c r="T2508" t="n">
        <v>31336.18</v>
      </c>
      <c r="U2508" t="n">
        <v>0.28</v>
      </c>
      <c r="V2508" t="n">
        <v>0.75</v>
      </c>
      <c r="W2508" t="n">
        <v>3.1</v>
      </c>
      <c r="X2508" t="n">
        <v>2.02</v>
      </c>
      <c r="Y2508" t="n">
        <v>1</v>
      </c>
      <c r="Z2508" t="n">
        <v>10</v>
      </c>
    </row>
    <row r="2509">
      <c r="A2509" t="n">
        <v>3</v>
      </c>
      <c r="B2509" t="n">
        <v>130</v>
      </c>
      <c r="C2509" t="inlineStr">
        <is>
          <t xml:space="preserve">CONCLUIDO	</t>
        </is>
      </c>
      <c r="D2509" t="n">
        <v>5.2855</v>
      </c>
      <c r="E2509" t="n">
        <v>18.92</v>
      </c>
      <c r="F2509" t="n">
        <v>12.06</v>
      </c>
      <c r="G2509" t="n">
        <v>8.720000000000001</v>
      </c>
      <c r="H2509" t="n">
        <v>0.12</v>
      </c>
      <c r="I2509" t="n">
        <v>83</v>
      </c>
      <c r="J2509" t="n">
        <v>254.21</v>
      </c>
      <c r="K2509" t="n">
        <v>59.19</v>
      </c>
      <c r="L2509" t="n">
        <v>1.75</v>
      </c>
      <c r="M2509" t="n">
        <v>81</v>
      </c>
      <c r="N2509" t="n">
        <v>63.26</v>
      </c>
      <c r="O2509" t="n">
        <v>31586.46</v>
      </c>
      <c r="P2509" t="n">
        <v>200.22</v>
      </c>
      <c r="Q2509" t="n">
        <v>198.01</v>
      </c>
      <c r="R2509" t="n">
        <v>79.05</v>
      </c>
      <c r="S2509" t="n">
        <v>25.4</v>
      </c>
      <c r="T2509" t="n">
        <v>25608.47</v>
      </c>
      <c r="U2509" t="n">
        <v>0.32</v>
      </c>
      <c r="V2509" t="n">
        <v>0.77</v>
      </c>
      <c r="W2509" t="n">
        <v>3.07</v>
      </c>
      <c r="X2509" t="n">
        <v>1.66</v>
      </c>
      <c r="Y2509" t="n">
        <v>1</v>
      </c>
      <c r="Z2509" t="n">
        <v>10</v>
      </c>
    </row>
    <row r="2510">
      <c r="A2510" t="n">
        <v>4</v>
      </c>
      <c r="B2510" t="n">
        <v>130</v>
      </c>
      <c r="C2510" t="inlineStr">
        <is>
          <t xml:space="preserve">CONCLUIDO	</t>
        </is>
      </c>
      <c r="D2510" t="n">
        <v>5.503</v>
      </c>
      <c r="E2510" t="n">
        <v>18.17</v>
      </c>
      <c r="F2510" t="n">
        <v>11.85</v>
      </c>
      <c r="G2510" t="n">
        <v>9.869999999999999</v>
      </c>
      <c r="H2510" t="n">
        <v>0.14</v>
      </c>
      <c r="I2510" t="n">
        <v>72</v>
      </c>
      <c r="J2510" t="n">
        <v>254.66</v>
      </c>
      <c r="K2510" t="n">
        <v>59.19</v>
      </c>
      <c r="L2510" t="n">
        <v>2</v>
      </c>
      <c r="M2510" t="n">
        <v>70</v>
      </c>
      <c r="N2510" t="n">
        <v>63.47</v>
      </c>
      <c r="O2510" t="n">
        <v>31642.55</v>
      </c>
      <c r="P2510" t="n">
        <v>196.71</v>
      </c>
      <c r="Q2510" t="n">
        <v>197.84</v>
      </c>
      <c r="R2510" t="n">
        <v>72.44</v>
      </c>
      <c r="S2510" t="n">
        <v>25.4</v>
      </c>
      <c r="T2510" t="n">
        <v>22357.66</v>
      </c>
      <c r="U2510" t="n">
        <v>0.35</v>
      </c>
      <c r="V2510" t="n">
        <v>0.79</v>
      </c>
      <c r="W2510" t="n">
        <v>3.06</v>
      </c>
      <c r="X2510" t="n">
        <v>1.45</v>
      </c>
      <c r="Y2510" t="n">
        <v>1</v>
      </c>
      <c r="Z2510" t="n">
        <v>10</v>
      </c>
    </row>
    <row r="2511">
      <c r="A2511" t="n">
        <v>5</v>
      </c>
      <c r="B2511" t="n">
        <v>130</v>
      </c>
      <c r="C2511" t="inlineStr">
        <is>
          <t xml:space="preserve">CONCLUIDO	</t>
        </is>
      </c>
      <c r="D2511" t="n">
        <v>5.7066</v>
      </c>
      <c r="E2511" t="n">
        <v>17.52</v>
      </c>
      <c r="F2511" t="n">
        <v>11.64</v>
      </c>
      <c r="G2511" t="n">
        <v>11.08</v>
      </c>
      <c r="H2511" t="n">
        <v>0.16</v>
      </c>
      <c r="I2511" t="n">
        <v>63</v>
      </c>
      <c r="J2511" t="n">
        <v>255.12</v>
      </c>
      <c r="K2511" t="n">
        <v>59.19</v>
      </c>
      <c r="L2511" t="n">
        <v>2.25</v>
      </c>
      <c r="M2511" t="n">
        <v>61</v>
      </c>
      <c r="N2511" t="n">
        <v>63.67</v>
      </c>
      <c r="O2511" t="n">
        <v>31698.72</v>
      </c>
      <c r="P2511" t="n">
        <v>193.21</v>
      </c>
      <c r="Q2511" t="n">
        <v>197.9</v>
      </c>
      <c r="R2511" t="n">
        <v>66.31999999999999</v>
      </c>
      <c r="S2511" t="n">
        <v>25.4</v>
      </c>
      <c r="T2511" t="n">
        <v>19343.42</v>
      </c>
      <c r="U2511" t="n">
        <v>0.38</v>
      </c>
      <c r="V2511" t="n">
        <v>0.8</v>
      </c>
      <c r="W2511" t="n">
        <v>3.04</v>
      </c>
      <c r="X2511" t="n">
        <v>1.25</v>
      </c>
      <c r="Y2511" t="n">
        <v>1</v>
      </c>
      <c r="Z2511" t="n">
        <v>10</v>
      </c>
    </row>
    <row r="2512">
      <c r="A2512" t="n">
        <v>6</v>
      </c>
      <c r="B2512" t="n">
        <v>130</v>
      </c>
      <c r="C2512" t="inlineStr">
        <is>
          <t xml:space="preserve">CONCLUIDO	</t>
        </is>
      </c>
      <c r="D2512" t="n">
        <v>5.865</v>
      </c>
      <c r="E2512" t="n">
        <v>17.05</v>
      </c>
      <c r="F2512" t="n">
        <v>11.51</v>
      </c>
      <c r="G2512" t="n">
        <v>12.33</v>
      </c>
      <c r="H2512" t="n">
        <v>0.17</v>
      </c>
      <c r="I2512" t="n">
        <v>56</v>
      </c>
      <c r="J2512" t="n">
        <v>255.57</v>
      </c>
      <c r="K2512" t="n">
        <v>59.19</v>
      </c>
      <c r="L2512" t="n">
        <v>2.5</v>
      </c>
      <c r="M2512" t="n">
        <v>54</v>
      </c>
      <c r="N2512" t="n">
        <v>63.88</v>
      </c>
      <c r="O2512" t="n">
        <v>31754.97</v>
      </c>
      <c r="P2512" t="n">
        <v>191.02</v>
      </c>
      <c r="Q2512" t="n">
        <v>197.95</v>
      </c>
      <c r="R2512" t="n">
        <v>61.77</v>
      </c>
      <c r="S2512" t="n">
        <v>25.4</v>
      </c>
      <c r="T2512" t="n">
        <v>17099.43</v>
      </c>
      <c r="U2512" t="n">
        <v>0.41</v>
      </c>
      <c r="V2512" t="n">
        <v>0.8100000000000001</v>
      </c>
      <c r="W2512" t="n">
        <v>3.04</v>
      </c>
      <c r="X2512" t="n">
        <v>1.11</v>
      </c>
      <c r="Y2512" t="n">
        <v>1</v>
      </c>
      <c r="Z2512" t="n">
        <v>10</v>
      </c>
    </row>
    <row r="2513">
      <c r="A2513" t="n">
        <v>7</v>
      </c>
      <c r="B2513" t="n">
        <v>130</v>
      </c>
      <c r="C2513" t="inlineStr">
        <is>
          <t xml:space="preserve">CONCLUIDO	</t>
        </is>
      </c>
      <c r="D2513" t="n">
        <v>5.9902</v>
      </c>
      <c r="E2513" t="n">
        <v>16.69</v>
      </c>
      <c r="F2513" t="n">
        <v>11.4</v>
      </c>
      <c r="G2513" t="n">
        <v>13.41</v>
      </c>
      <c r="H2513" t="n">
        <v>0.19</v>
      </c>
      <c r="I2513" t="n">
        <v>51</v>
      </c>
      <c r="J2513" t="n">
        <v>256.03</v>
      </c>
      <c r="K2513" t="n">
        <v>59.19</v>
      </c>
      <c r="L2513" t="n">
        <v>2.75</v>
      </c>
      <c r="M2513" t="n">
        <v>49</v>
      </c>
      <c r="N2513" t="n">
        <v>64.09</v>
      </c>
      <c r="O2513" t="n">
        <v>31811.29</v>
      </c>
      <c r="P2513" t="n">
        <v>189.07</v>
      </c>
      <c r="Q2513" t="n">
        <v>197.9</v>
      </c>
      <c r="R2513" t="n">
        <v>58.71</v>
      </c>
      <c r="S2513" t="n">
        <v>25.4</v>
      </c>
      <c r="T2513" t="n">
        <v>15595.96</v>
      </c>
      <c r="U2513" t="n">
        <v>0.43</v>
      </c>
      <c r="V2513" t="n">
        <v>0.82</v>
      </c>
      <c r="W2513" t="n">
        <v>3.02</v>
      </c>
      <c r="X2513" t="n">
        <v>1</v>
      </c>
      <c r="Y2513" t="n">
        <v>1</v>
      </c>
      <c r="Z2513" t="n">
        <v>10</v>
      </c>
    </row>
    <row r="2514">
      <c r="A2514" t="n">
        <v>8</v>
      </c>
      <c r="B2514" t="n">
        <v>130</v>
      </c>
      <c r="C2514" t="inlineStr">
        <is>
          <t xml:space="preserve">CONCLUIDO	</t>
        </is>
      </c>
      <c r="D2514" t="n">
        <v>6.1153</v>
      </c>
      <c r="E2514" t="n">
        <v>16.35</v>
      </c>
      <c r="F2514" t="n">
        <v>11.3</v>
      </c>
      <c r="G2514" t="n">
        <v>14.74</v>
      </c>
      <c r="H2514" t="n">
        <v>0.21</v>
      </c>
      <c r="I2514" t="n">
        <v>46</v>
      </c>
      <c r="J2514" t="n">
        <v>256.49</v>
      </c>
      <c r="K2514" t="n">
        <v>59.19</v>
      </c>
      <c r="L2514" t="n">
        <v>3</v>
      </c>
      <c r="M2514" t="n">
        <v>44</v>
      </c>
      <c r="N2514" t="n">
        <v>64.29000000000001</v>
      </c>
      <c r="O2514" t="n">
        <v>31867.69</v>
      </c>
      <c r="P2514" t="n">
        <v>187.47</v>
      </c>
      <c r="Q2514" t="n">
        <v>197.77</v>
      </c>
      <c r="R2514" t="n">
        <v>55.68</v>
      </c>
      <c r="S2514" t="n">
        <v>25.4</v>
      </c>
      <c r="T2514" t="n">
        <v>14106.2</v>
      </c>
      <c r="U2514" t="n">
        <v>0.46</v>
      </c>
      <c r="V2514" t="n">
        <v>0.82</v>
      </c>
      <c r="W2514" t="n">
        <v>3.01</v>
      </c>
      <c r="X2514" t="n">
        <v>0.91</v>
      </c>
      <c r="Y2514" t="n">
        <v>1</v>
      </c>
      <c r="Z2514" t="n">
        <v>10</v>
      </c>
    </row>
    <row r="2515">
      <c r="A2515" t="n">
        <v>9</v>
      </c>
      <c r="B2515" t="n">
        <v>130</v>
      </c>
      <c r="C2515" t="inlineStr">
        <is>
          <t xml:space="preserve">CONCLUIDO	</t>
        </is>
      </c>
      <c r="D2515" t="n">
        <v>6.2175</v>
      </c>
      <c r="E2515" t="n">
        <v>16.08</v>
      </c>
      <c r="F2515" t="n">
        <v>11.23</v>
      </c>
      <c r="G2515" t="n">
        <v>16.04</v>
      </c>
      <c r="H2515" t="n">
        <v>0.23</v>
      </c>
      <c r="I2515" t="n">
        <v>42</v>
      </c>
      <c r="J2515" t="n">
        <v>256.95</v>
      </c>
      <c r="K2515" t="n">
        <v>59.19</v>
      </c>
      <c r="L2515" t="n">
        <v>3.25</v>
      </c>
      <c r="M2515" t="n">
        <v>40</v>
      </c>
      <c r="N2515" t="n">
        <v>64.5</v>
      </c>
      <c r="O2515" t="n">
        <v>31924.29</v>
      </c>
      <c r="P2515" t="n">
        <v>186.19</v>
      </c>
      <c r="Q2515" t="n">
        <v>197.86</v>
      </c>
      <c r="R2515" t="n">
        <v>53.39</v>
      </c>
      <c r="S2515" t="n">
        <v>25.4</v>
      </c>
      <c r="T2515" t="n">
        <v>12982.67</v>
      </c>
      <c r="U2515" t="n">
        <v>0.48</v>
      </c>
      <c r="V2515" t="n">
        <v>0.83</v>
      </c>
      <c r="W2515" t="n">
        <v>3</v>
      </c>
      <c r="X2515" t="n">
        <v>0.83</v>
      </c>
      <c r="Y2515" t="n">
        <v>1</v>
      </c>
      <c r="Z2515" t="n">
        <v>10</v>
      </c>
    </row>
    <row r="2516">
      <c r="A2516" t="n">
        <v>10</v>
      </c>
      <c r="B2516" t="n">
        <v>130</v>
      </c>
      <c r="C2516" t="inlineStr">
        <is>
          <t xml:space="preserve">CONCLUIDO	</t>
        </is>
      </c>
      <c r="D2516" t="n">
        <v>6.2994</v>
      </c>
      <c r="E2516" t="n">
        <v>15.87</v>
      </c>
      <c r="F2516" t="n">
        <v>11.16</v>
      </c>
      <c r="G2516" t="n">
        <v>17.17</v>
      </c>
      <c r="H2516" t="n">
        <v>0.24</v>
      </c>
      <c r="I2516" t="n">
        <v>39</v>
      </c>
      <c r="J2516" t="n">
        <v>257.41</v>
      </c>
      <c r="K2516" t="n">
        <v>59.19</v>
      </c>
      <c r="L2516" t="n">
        <v>3.5</v>
      </c>
      <c r="M2516" t="n">
        <v>37</v>
      </c>
      <c r="N2516" t="n">
        <v>64.70999999999999</v>
      </c>
      <c r="O2516" t="n">
        <v>31980.84</v>
      </c>
      <c r="P2516" t="n">
        <v>185.17</v>
      </c>
      <c r="Q2516" t="n">
        <v>197.88</v>
      </c>
      <c r="R2516" t="n">
        <v>51.3</v>
      </c>
      <c r="S2516" t="n">
        <v>25.4</v>
      </c>
      <c r="T2516" t="n">
        <v>11950.45</v>
      </c>
      <c r="U2516" t="n">
        <v>0.5</v>
      </c>
      <c r="V2516" t="n">
        <v>0.83</v>
      </c>
      <c r="W2516" t="n">
        <v>3</v>
      </c>
      <c r="X2516" t="n">
        <v>0.77</v>
      </c>
      <c r="Y2516" t="n">
        <v>1</v>
      </c>
      <c r="Z2516" t="n">
        <v>10</v>
      </c>
    </row>
    <row r="2517">
      <c r="A2517" t="n">
        <v>11</v>
      </c>
      <c r="B2517" t="n">
        <v>130</v>
      </c>
      <c r="C2517" t="inlineStr">
        <is>
          <t xml:space="preserve">CONCLUIDO	</t>
        </is>
      </c>
      <c r="D2517" t="n">
        <v>6.3519</v>
      </c>
      <c r="E2517" t="n">
        <v>15.74</v>
      </c>
      <c r="F2517" t="n">
        <v>11.13</v>
      </c>
      <c r="G2517" t="n">
        <v>18.05</v>
      </c>
      <c r="H2517" t="n">
        <v>0.26</v>
      </c>
      <c r="I2517" t="n">
        <v>37</v>
      </c>
      <c r="J2517" t="n">
        <v>257.86</v>
      </c>
      <c r="K2517" t="n">
        <v>59.19</v>
      </c>
      <c r="L2517" t="n">
        <v>3.75</v>
      </c>
      <c r="M2517" t="n">
        <v>35</v>
      </c>
      <c r="N2517" t="n">
        <v>64.92</v>
      </c>
      <c r="O2517" t="n">
        <v>32037.48</v>
      </c>
      <c r="P2517" t="n">
        <v>184.61</v>
      </c>
      <c r="Q2517" t="n">
        <v>197.94</v>
      </c>
      <c r="R2517" t="n">
        <v>50.01</v>
      </c>
      <c r="S2517" t="n">
        <v>25.4</v>
      </c>
      <c r="T2517" t="n">
        <v>11314.8</v>
      </c>
      <c r="U2517" t="n">
        <v>0.51</v>
      </c>
      <c r="V2517" t="n">
        <v>0.84</v>
      </c>
      <c r="W2517" t="n">
        <v>3.01</v>
      </c>
      <c r="X2517" t="n">
        <v>0.74</v>
      </c>
      <c r="Y2517" t="n">
        <v>1</v>
      </c>
      <c r="Z2517" t="n">
        <v>10</v>
      </c>
    </row>
    <row r="2518">
      <c r="A2518" t="n">
        <v>12</v>
      </c>
      <c r="B2518" t="n">
        <v>130</v>
      </c>
      <c r="C2518" t="inlineStr">
        <is>
          <t xml:space="preserve">CONCLUIDO	</t>
        </is>
      </c>
      <c r="D2518" t="n">
        <v>6.4445</v>
      </c>
      <c r="E2518" t="n">
        <v>15.52</v>
      </c>
      <c r="F2518" t="n">
        <v>11.05</v>
      </c>
      <c r="G2518" t="n">
        <v>19.5</v>
      </c>
      <c r="H2518" t="n">
        <v>0.28</v>
      </c>
      <c r="I2518" t="n">
        <v>34</v>
      </c>
      <c r="J2518" t="n">
        <v>258.32</v>
      </c>
      <c r="K2518" t="n">
        <v>59.19</v>
      </c>
      <c r="L2518" t="n">
        <v>4</v>
      </c>
      <c r="M2518" t="n">
        <v>32</v>
      </c>
      <c r="N2518" t="n">
        <v>65.13</v>
      </c>
      <c r="O2518" t="n">
        <v>32094.19</v>
      </c>
      <c r="P2518" t="n">
        <v>183.22</v>
      </c>
      <c r="Q2518" t="n">
        <v>197.82</v>
      </c>
      <c r="R2518" t="n">
        <v>47.76</v>
      </c>
      <c r="S2518" t="n">
        <v>25.4</v>
      </c>
      <c r="T2518" t="n">
        <v>10204.05</v>
      </c>
      <c r="U2518" t="n">
        <v>0.53</v>
      </c>
      <c r="V2518" t="n">
        <v>0.84</v>
      </c>
      <c r="W2518" t="n">
        <v>3</v>
      </c>
      <c r="X2518" t="n">
        <v>0.66</v>
      </c>
      <c r="Y2518" t="n">
        <v>1</v>
      </c>
      <c r="Z2518" t="n">
        <v>10</v>
      </c>
    </row>
    <row r="2519">
      <c r="A2519" t="n">
        <v>13</v>
      </c>
      <c r="B2519" t="n">
        <v>130</v>
      </c>
      <c r="C2519" t="inlineStr">
        <is>
          <t xml:space="preserve">CONCLUIDO	</t>
        </is>
      </c>
      <c r="D2519" t="n">
        <v>6.4963</v>
      </c>
      <c r="E2519" t="n">
        <v>15.39</v>
      </c>
      <c r="F2519" t="n">
        <v>11.02</v>
      </c>
      <c r="G2519" t="n">
        <v>20.67</v>
      </c>
      <c r="H2519" t="n">
        <v>0.29</v>
      </c>
      <c r="I2519" t="n">
        <v>32</v>
      </c>
      <c r="J2519" t="n">
        <v>258.78</v>
      </c>
      <c r="K2519" t="n">
        <v>59.19</v>
      </c>
      <c r="L2519" t="n">
        <v>4.25</v>
      </c>
      <c r="M2519" t="n">
        <v>30</v>
      </c>
      <c r="N2519" t="n">
        <v>65.34</v>
      </c>
      <c r="O2519" t="n">
        <v>32150.98</v>
      </c>
      <c r="P2519" t="n">
        <v>182.73</v>
      </c>
      <c r="Q2519" t="n">
        <v>197.83</v>
      </c>
      <c r="R2519" t="n">
        <v>47.04</v>
      </c>
      <c r="S2519" t="n">
        <v>25.4</v>
      </c>
      <c r="T2519" t="n">
        <v>9855.01</v>
      </c>
      <c r="U2519" t="n">
        <v>0.54</v>
      </c>
      <c r="V2519" t="n">
        <v>0.84</v>
      </c>
      <c r="W2519" t="n">
        <v>2.99</v>
      </c>
      <c r="X2519" t="n">
        <v>0.63</v>
      </c>
      <c r="Y2519" t="n">
        <v>1</v>
      </c>
      <c r="Z2519" t="n">
        <v>10</v>
      </c>
    </row>
    <row r="2520">
      <c r="A2520" t="n">
        <v>14</v>
      </c>
      <c r="B2520" t="n">
        <v>130</v>
      </c>
      <c r="C2520" t="inlineStr">
        <is>
          <t xml:space="preserve">CONCLUIDO	</t>
        </is>
      </c>
      <c r="D2520" t="n">
        <v>6.558</v>
      </c>
      <c r="E2520" t="n">
        <v>15.25</v>
      </c>
      <c r="F2520" t="n">
        <v>10.98</v>
      </c>
      <c r="G2520" t="n">
        <v>21.95</v>
      </c>
      <c r="H2520" t="n">
        <v>0.31</v>
      </c>
      <c r="I2520" t="n">
        <v>30</v>
      </c>
      <c r="J2520" t="n">
        <v>259.25</v>
      </c>
      <c r="K2520" t="n">
        <v>59.19</v>
      </c>
      <c r="L2520" t="n">
        <v>4.5</v>
      </c>
      <c r="M2520" t="n">
        <v>28</v>
      </c>
      <c r="N2520" t="n">
        <v>65.55</v>
      </c>
      <c r="O2520" t="n">
        <v>32207.85</v>
      </c>
      <c r="P2520" t="n">
        <v>181.95</v>
      </c>
      <c r="Q2520" t="n">
        <v>197.82</v>
      </c>
      <c r="R2520" t="n">
        <v>45.46</v>
      </c>
      <c r="S2520" t="n">
        <v>25.4</v>
      </c>
      <c r="T2520" t="n">
        <v>9075.35</v>
      </c>
      <c r="U2520" t="n">
        <v>0.5600000000000001</v>
      </c>
      <c r="V2520" t="n">
        <v>0.85</v>
      </c>
      <c r="W2520" t="n">
        <v>2.99</v>
      </c>
      <c r="X2520" t="n">
        <v>0.58</v>
      </c>
      <c r="Y2520" t="n">
        <v>1</v>
      </c>
      <c r="Z2520" t="n">
        <v>10</v>
      </c>
    </row>
    <row r="2521">
      <c r="A2521" t="n">
        <v>15</v>
      </c>
      <c r="B2521" t="n">
        <v>130</v>
      </c>
      <c r="C2521" t="inlineStr">
        <is>
          <t xml:space="preserve">CONCLUIDO	</t>
        </is>
      </c>
      <c r="D2521" t="n">
        <v>6.5829</v>
      </c>
      <c r="E2521" t="n">
        <v>15.19</v>
      </c>
      <c r="F2521" t="n">
        <v>10.97</v>
      </c>
      <c r="G2521" t="n">
        <v>22.69</v>
      </c>
      <c r="H2521" t="n">
        <v>0.33</v>
      </c>
      <c r="I2521" t="n">
        <v>29</v>
      </c>
      <c r="J2521" t="n">
        <v>259.71</v>
      </c>
      <c r="K2521" t="n">
        <v>59.19</v>
      </c>
      <c r="L2521" t="n">
        <v>4.75</v>
      </c>
      <c r="M2521" t="n">
        <v>27</v>
      </c>
      <c r="N2521" t="n">
        <v>65.76000000000001</v>
      </c>
      <c r="O2521" t="n">
        <v>32264.79</v>
      </c>
      <c r="P2521" t="n">
        <v>181.79</v>
      </c>
      <c r="Q2521" t="n">
        <v>197.81</v>
      </c>
      <c r="R2521" t="n">
        <v>45.14</v>
      </c>
      <c r="S2521" t="n">
        <v>25.4</v>
      </c>
      <c r="T2521" t="n">
        <v>8921.889999999999</v>
      </c>
      <c r="U2521" t="n">
        <v>0.5600000000000001</v>
      </c>
      <c r="V2521" t="n">
        <v>0.85</v>
      </c>
      <c r="W2521" t="n">
        <v>2.99</v>
      </c>
      <c r="X2521" t="n">
        <v>0.58</v>
      </c>
      <c r="Y2521" t="n">
        <v>1</v>
      </c>
      <c r="Z2521" t="n">
        <v>10</v>
      </c>
    </row>
    <row r="2522">
      <c r="A2522" t="n">
        <v>16</v>
      </c>
      <c r="B2522" t="n">
        <v>130</v>
      </c>
      <c r="C2522" t="inlineStr">
        <is>
          <t xml:space="preserve">CONCLUIDO	</t>
        </is>
      </c>
      <c r="D2522" t="n">
        <v>6.6484</v>
      </c>
      <c r="E2522" t="n">
        <v>15.04</v>
      </c>
      <c r="F2522" t="n">
        <v>10.92</v>
      </c>
      <c r="G2522" t="n">
        <v>24.26</v>
      </c>
      <c r="H2522" t="n">
        <v>0.34</v>
      </c>
      <c r="I2522" t="n">
        <v>27</v>
      </c>
      <c r="J2522" t="n">
        <v>260.17</v>
      </c>
      <c r="K2522" t="n">
        <v>59.19</v>
      </c>
      <c r="L2522" t="n">
        <v>5</v>
      </c>
      <c r="M2522" t="n">
        <v>25</v>
      </c>
      <c r="N2522" t="n">
        <v>65.98</v>
      </c>
      <c r="O2522" t="n">
        <v>32321.82</v>
      </c>
      <c r="P2522" t="n">
        <v>180.87</v>
      </c>
      <c r="Q2522" t="n">
        <v>197.79</v>
      </c>
      <c r="R2522" t="n">
        <v>43.63</v>
      </c>
      <c r="S2522" t="n">
        <v>25.4</v>
      </c>
      <c r="T2522" t="n">
        <v>8174.43</v>
      </c>
      <c r="U2522" t="n">
        <v>0.58</v>
      </c>
      <c r="V2522" t="n">
        <v>0.85</v>
      </c>
      <c r="W2522" t="n">
        <v>2.99</v>
      </c>
      <c r="X2522" t="n">
        <v>0.53</v>
      </c>
      <c r="Y2522" t="n">
        <v>1</v>
      </c>
      <c r="Z2522" t="n">
        <v>10</v>
      </c>
    </row>
    <row r="2523">
      <c r="A2523" t="n">
        <v>17</v>
      </c>
      <c r="B2523" t="n">
        <v>130</v>
      </c>
      <c r="C2523" t="inlineStr">
        <is>
          <t xml:space="preserve">CONCLUIDO	</t>
        </is>
      </c>
      <c r="D2523" t="n">
        <v>6.6806</v>
      </c>
      <c r="E2523" t="n">
        <v>14.97</v>
      </c>
      <c r="F2523" t="n">
        <v>10.89</v>
      </c>
      <c r="G2523" t="n">
        <v>25.14</v>
      </c>
      <c r="H2523" t="n">
        <v>0.36</v>
      </c>
      <c r="I2523" t="n">
        <v>26</v>
      </c>
      <c r="J2523" t="n">
        <v>260.63</v>
      </c>
      <c r="K2523" t="n">
        <v>59.19</v>
      </c>
      <c r="L2523" t="n">
        <v>5.25</v>
      </c>
      <c r="M2523" t="n">
        <v>24</v>
      </c>
      <c r="N2523" t="n">
        <v>66.19</v>
      </c>
      <c r="O2523" t="n">
        <v>32378.93</v>
      </c>
      <c r="P2523" t="n">
        <v>180.39</v>
      </c>
      <c r="Q2523" t="n">
        <v>197.76</v>
      </c>
      <c r="R2523" t="n">
        <v>42.92</v>
      </c>
      <c r="S2523" t="n">
        <v>25.4</v>
      </c>
      <c r="T2523" t="n">
        <v>7827.3</v>
      </c>
      <c r="U2523" t="n">
        <v>0.59</v>
      </c>
      <c r="V2523" t="n">
        <v>0.85</v>
      </c>
      <c r="W2523" t="n">
        <v>2.98</v>
      </c>
      <c r="X2523" t="n">
        <v>0.5</v>
      </c>
      <c r="Y2523" t="n">
        <v>1</v>
      </c>
      <c r="Z2523" t="n">
        <v>10</v>
      </c>
    </row>
    <row r="2524">
      <c r="A2524" t="n">
        <v>18</v>
      </c>
      <c r="B2524" t="n">
        <v>130</v>
      </c>
      <c r="C2524" t="inlineStr">
        <is>
          <t xml:space="preserve">CONCLUIDO	</t>
        </is>
      </c>
      <c r="D2524" t="n">
        <v>6.7122</v>
      </c>
      <c r="E2524" t="n">
        <v>14.9</v>
      </c>
      <c r="F2524" t="n">
        <v>10.87</v>
      </c>
      <c r="G2524" t="n">
        <v>26.09</v>
      </c>
      <c r="H2524" t="n">
        <v>0.37</v>
      </c>
      <c r="I2524" t="n">
        <v>25</v>
      </c>
      <c r="J2524" t="n">
        <v>261.1</v>
      </c>
      <c r="K2524" t="n">
        <v>59.19</v>
      </c>
      <c r="L2524" t="n">
        <v>5.5</v>
      </c>
      <c r="M2524" t="n">
        <v>23</v>
      </c>
      <c r="N2524" t="n">
        <v>66.40000000000001</v>
      </c>
      <c r="O2524" t="n">
        <v>32436.11</v>
      </c>
      <c r="P2524" t="n">
        <v>180.09</v>
      </c>
      <c r="Q2524" t="n">
        <v>197.77</v>
      </c>
      <c r="R2524" t="n">
        <v>42.42</v>
      </c>
      <c r="S2524" t="n">
        <v>25.4</v>
      </c>
      <c r="T2524" t="n">
        <v>7581.67</v>
      </c>
      <c r="U2524" t="n">
        <v>0.6</v>
      </c>
      <c r="V2524" t="n">
        <v>0.86</v>
      </c>
      <c r="W2524" t="n">
        <v>2.98</v>
      </c>
      <c r="X2524" t="n">
        <v>0.48</v>
      </c>
      <c r="Y2524" t="n">
        <v>1</v>
      </c>
      <c r="Z2524" t="n">
        <v>10</v>
      </c>
    </row>
    <row r="2525">
      <c r="A2525" t="n">
        <v>19</v>
      </c>
      <c r="B2525" t="n">
        <v>130</v>
      </c>
      <c r="C2525" t="inlineStr">
        <is>
          <t xml:space="preserve">CONCLUIDO	</t>
        </is>
      </c>
      <c r="D2525" t="n">
        <v>6.7409</v>
      </c>
      <c r="E2525" t="n">
        <v>14.83</v>
      </c>
      <c r="F2525" t="n">
        <v>10.86</v>
      </c>
      <c r="G2525" t="n">
        <v>27.14</v>
      </c>
      <c r="H2525" t="n">
        <v>0.39</v>
      </c>
      <c r="I2525" t="n">
        <v>24</v>
      </c>
      <c r="J2525" t="n">
        <v>261.56</v>
      </c>
      <c r="K2525" t="n">
        <v>59.19</v>
      </c>
      <c r="L2525" t="n">
        <v>5.75</v>
      </c>
      <c r="M2525" t="n">
        <v>22</v>
      </c>
      <c r="N2525" t="n">
        <v>66.62</v>
      </c>
      <c r="O2525" t="n">
        <v>32493.38</v>
      </c>
      <c r="P2525" t="n">
        <v>179.8</v>
      </c>
      <c r="Q2525" t="n">
        <v>197.83</v>
      </c>
      <c r="R2525" t="n">
        <v>42.09</v>
      </c>
      <c r="S2525" t="n">
        <v>25.4</v>
      </c>
      <c r="T2525" t="n">
        <v>7420.41</v>
      </c>
      <c r="U2525" t="n">
        <v>0.6</v>
      </c>
      <c r="V2525" t="n">
        <v>0.86</v>
      </c>
      <c r="W2525" t="n">
        <v>2.97</v>
      </c>
      <c r="X2525" t="n">
        <v>0.47</v>
      </c>
      <c r="Y2525" t="n">
        <v>1</v>
      </c>
      <c r="Z2525" t="n">
        <v>10</v>
      </c>
    </row>
    <row r="2526">
      <c r="A2526" t="n">
        <v>20</v>
      </c>
      <c r="B2526" t="n">
        <v>130</v>
      </c>
      <c r="C2526" t="inlineStr">
        <is>
          <t xml:space="preserve">CONCLUIDO	</t>
        </is>
      </c>
      <c r="D2526" t="n">
        <v>6.7696</v>
      </c>
      <c r="E2526" t="n">
        <v>14.77</v>
      </c>
      <c r="F2526" t="n">
        <v>10.84</v>
      </c>
      <c r="G2526" t="n">
        <v>28.28</v>
      </c>
      <c r="H2526" t="n">
        <v>0.41</v>
      </c>
      <c r="I2526" t="n">
        <v>23</v>
      </c>
      <c r="J2526" t="n">
        <v>262.03</v>
      </c>
      <c r="K2526" t="n">
        <v>59.19</v>
      </c>
      <c r="L2526" t="n">
        <v>6</v>
      </c>
      <c r="M2526" t="n">
        <v>21</v>
      </c>
      <c r="N2526" t="n">
        <v>66.83</v>
      </c>
      <c r="O2526" t="n">
        <v>32550.72</v>
      </c>
      <c r="P2526" t="n">
        <v>179.51</v>
      </c>
      <c r="Q2526" t="n">
        <v>197.88</v>
      </c>
      <c r="R2526" t="n">
        <v>41.27</v>
      </c>
      <c r="S2526" t="n">
        <v>25.4</v>
      </c>
      <c r="T2526" t="n">
        <v>7016.99</v>
      </c>
      <c r="U2526" t="n">
        <v>0.62</v>
      </c>
      <c r="V2526" t="n">
        <v>0.86</v>
      </c>
      <c r="W2526" t="n">
        <v>2.98</v>
      </c>
      <c r="X2526" t="n">
        <v>0.45</v>
      </c>
      <c r="Y2526" t="n">
        <v>1</v>
      </c>
      <c r="Z2526" t="n">
        <v>10</v>
      </c>
    </row>
    <row r="2527">
      <c r="A2527" t="n">
        <v>21</v>
      </c>
      <c r="B2527" t="n">
        <v>130</v>
      </c>
      <c r="C2527" t="inlineStr">
        <is>
          <t xml:space="preserve">CONCLUIDO	</t>
        </is>
      </c>
      <c r="D2527" t="n">
        <v>6.8074</v>
      </c>
      <c r="E2527" t="n">
        <v>14.69</v>
      </c>
      <c r="F2527" t="n">
        <v>10.81</v>
      </c>
      <c r="G2527" t="n">
        <v>29.48</v>
      </c>
      <c r="H2527" t="n">
        <v>0.42</v>
      </c>
      <c r="I2527" t="n">
        <v>22</v>
      </c>
      <c r="J2527" t="n">
        <v>262.49</v>
      </c>
      <c r="K2527" t="n">
        <v>59.19</v>
      </c>
      <c r="L2527" t="n">
        <v>6.25</v>
      </c>
      <c r="M2527" t="n">
        <v>20</v>
      </c>
      <c r="N2527" t="n">
        <v>67.05</v>
      </c>
      <c r="O2527" t="n">
        <v>32608.15</v>
      </c>
      <c r="P2527" t="n">
        <v>178.94</v>
      </c>
      <c r="Q2527" t="n">
        <v>197.78</v>
      </c>
      <c r="R2527" t="n">
        <v>40.28</v>
      </c>
      <c r="S2527" t="n">
        <v>25.4</v>
      </c>
      <c r="T2527" t="n">
        <v>6525.2</v>
      </c>
      <c r="U2527" t="n">
        <v>0.63</v>
      </c>
      <c r="V2527" t="n">
        <v>0.86</v>
      </c>
      <c r="W2527" t="n">
        <v>2.98</v>
      </c>
      <c r="X2527" t="n">
        <v>0.42</v>
      </c>
      <c r="Y2527" t="n">
        <v>1</v>
      </c>
      <c r="Z2527" t="n">
        <v>10</v>
      </c>
    </row>
    <row r="2528">
      <c r="A2528" t="n">
        <v>22</v>
      </c>
      <c r="B2528" t="n">
        <v>130</v>
      </c>
      <c r="C2528" t="inlineStr">
        <is>
          <t xml:space="preserve">CONCLUIDO	</t>
        </is>
      </c>
      <c r="D2528" t="n">
        <v>6.8351</v>
      </c>
      <c r="E2528" t="n">
        <v>14.63</v>
      </c>
      <c r="F2528" t="n">
        <v>10.8</v>
      </c>
      <c r="G2528" t="n">
        <v>30.85</v>
      </c>
      <c r="H2528" t="n">
        <v>0.44</v>
      </c>
      <c r="I2528" t="n">
        <v>21</v>
      </c>
      <c r="J2528" t="n">
        <v>262.96</v>
      </c>
      <c r="K2528" t="n">
        <v>59.19</v>
      </c>
      <c r="L2528" t="n">
        <v>6.5</v>
      </c>
      <c r="M2528" t="n">
        <v>19</v>
      </c>
      <c r="N2528" t="n">
        <v>67.26000000000001</v>
      </c>
      <c r="O2528" t="n">
        <v>32665.66</v>
      </c>
      <c r="P2528" t="n">
        <v>178.74</v>
      </c>
      <c r="Q2528" t="n">
        <v>197.82</v>
      </c>
      <c r="R2528" t="n">
        <v>40.01</v>
      </c>
      <c r="S2528" t="n">
        <v>25.4</v>
      </c>
      <c r="T2528" t="n">
        <v>6394.3</v>
      </c>
      <c r="U2528" t="n">
        <v>0.63</v>
      </c>
      <c r="V2528" t="n">
        <v>0.86</v>
      </c>
      <c r="W2528" t="n">
        <v>2.98</v>
      </c>
      <c r="X2528" t="n">
        <v>0.41</v>
      </c>
      <c r="Y2528" t="n">
        <v>1</v>
      </c>
      <c r="Z2528" t="n">
        <v>10</v>
      </c>
    </row>
    <row r="2529">
      <c r="A2529" t="n">
        <v>23</v>
      </c>
      <c r="B2529" t="n">
        <v>130</v>
      </c>
      <c r="C2529" t="inlineStr">
        <is>
          <t xml:space="preserve">CONCLUIDO	</t>
        </is>
      </c>
      <c r="D2529" t="n">
        <v>6.8725</v>
      </c>
      <c r="E2529" t="n">
        <v>14.55</v>
      </c>
      <c r="F2529" t="n">
        <v>10.77</v>
      </c>
      <c r="G2529" t="n">
        <v>32.3</v>
      </c>
      <c r="H2529" t="n">
        <v>0.46</v>
      </c>
      <c r="I2529" t="n">
        <v>20</v>
      </c>
      <c r="J2529" t="n">
        <v>263.42</v>
      </c>
      <c r="K2529" t="n">
        <v>59.19</v>
      </c>
      <c r="L2529" t="n">
        <v>6.75</v>
      </c>
      <c r="M2529" t="n">
        <v>18</v>
      </c>
      <c r="N2529" t="n">
        <v>67.48</v>
      </c>
      <c r="O2529" t="n">
        <v>32723.25</v>
      </c>
      <c r="P2529" t="n">
        <v>178.12</v>
      </c>
      <c r="Q2529" t="n">
        <v>197.82</v>
      </c>
      <c r="R2529" t="n">
        <v>39.02</v>
      </c>
      <c r="S2529" t="n">
        <v>25.4</v>
      </c>
      <c r="T2529" t="n">
        <v>5903.85</v>
      </c>
      <c r="U2529" t="n">
        <v>0.65</v>
      </c>
      <c r="V2529" t="n">
        <v>0.86</v>
      </c>
      <c r="W2529" t="n">
        <v>2.97</v>
      </c>
      <c r="X2529" t="n">
        <v>0.38</v>
      </c>
      <c r="Y2529" t="n">
        <v>1</v>
      </c>
      <c r="Z2529" t="n">
        <v>10</v>
      </c>
    </row>
    <row r="2530">
      <c r="A2530" t="n">
        <v>24</v>
      </c>
      <c r="B2530" t="n">
        <v>130</v>
      </c>
      <c r="C2530" t="inlineStr">
        <is>
          <t xml:space="preserve">CONCLUIDO	</t>
        </is>
      </c>
      <c r="D2530" t="n">
        <v>6.8721</v>
      </c>
      <c r="E2530" t="n">
        <v>14.55</v>
      </c>
      <c r="F2530" t="n">
        <v>10.77</v>
      </c>
      <c r="G2530" t="n">
        <v>32.31</v>
      </c>
      <c r="H2530" t="n">
        <v>0.47</v>
      </c>
      <c r="I2530" t="n">
        <v>20</v>
      </c>
      <c r="J2530" t="n">
        <v>263.89</v>
      </c>
      <c r="K2530" t="n">
        <v>59.19</v>
      </c>
      <c r="L2530" t="n">
        <v>7</v>
      </c>
      <c r="M2530" t="n">
        <v>18</v>
      </c>
      <c r="N2530" t="n">
        <v>67.7</v>
      </c>
      <c r="O2530" t="n">
        <v>32780.92</v>
      </c>
      <c r="P2530" t="n">
        <v>178.1</v>
      </c>
      <c r="Q2530" t="n">
        <v>197.76</v>
      </c>
      <c r="R2530" t="n">
        <v>39.03</v>
      </c>
      <c r="S2530" t="n">
        <v>25.4</v>
      </c>
      <c r="T2530" t="n">
        <v>5911.72</v>
      </c>
      <c r="U2530" t="n">
        <v>0.65</v>
      </c>
      <c r="V2530" t="n">
        <v>0.86</v>
      </c>
      <c r="W2530" t="n">
        <v>2.97</v>
      </c>
      <c r="X2530" t="n">
        <v>0.38</v>
      </c>
      <c r="Y2530" t="n">
        <v>1</v>
      </c>
      <c r="Z2530" t="n">
        <v>10</v>
      </c>
    </row>
    <row r="2531">
      <c r="A2531" t="n">
        <v>25</v>
      </c>
      <c r="B2531" t="n">
        <v>130</v>
      </c>
      <c r="C2531" t="inlineStr">
        <is>
          <t xml:space="preserve">CONCLUIDO	</t>
        </is>
      </c>
      <c r="D2531" t="n">
        <v>6.901</v>
      </c>
      <c r="E2531" t="n">
        <v>14.49</v>
      </c>
      <c r="F2531" t="n">
        <v>10.76</v>
      </c>
      <c r="G2531" t="n">
        <v>33.97</v>
      </c>
      <c r="H2531" t="n">
        <v>0.49</v>
      </c>
      <c r="I2531" t="n">
        <v>19</v>
      </c>
      <c r="J2531" t="n">
        <v>264.36</v>
      </c>
      <c r="K2531" t="n">
        <v>59.19</v>
      </c>
      <c r="L2531" t="n">
        <v>7.25</v>
      </c>
      <c r="M2531" t="n">
        <v>17</v>
      </c>
      <c r="N2531" t="n">
        <v>67.92</v>
      </c>
      <c r="O2531" t="n">
        <v>32838.68</v>
      </c>
      <c r="P2531" t="n">
        <v>178.03</v>
      </c>
      <c r="Q2531" t="n">
        <v>197.85</v>
      </c>
      <c r="R2531" t="n">
        <v>38.73</v>
      </c>
      <c r="S2531" t="n">
        <v>25.4</v>
      </c>
      <c r="T2531" t="n">
        <v>5766.82</v>
      </c>
      <c r="U2531" t="n">
        <v>0.66</v>
      </c>
      <c r="V2531" t="n">
        <v>0.87</v>
      </c>
      <c r="W2531" t="n">
        <v>2.97</v>
      </c>
      <c r="X2531" t="n">
        <v>0.37</v>
      </c>
      <c r="Y2531" t="n">
        <v>1</v>
      </c>
      <c r="Z2531" t="n">
        <v>10</v>
      </c>
    </row>
    <row r="2532">
      <c r="A2532" t="n">
        <v>26</v>
      </c>
      <c r="B2532" t="n">
        <v>130</v>
      </c>
      <c r="C2532" t="inlineStr">
        <is>
          <t xml:space="preserve">CONCLUIDO	</t>
        </is>
      </c>
      <c r="D2532" t="n">
        <v>6.9395</v>
      </c>
      <c r="E2532" t="n">
        <v>14.41</v>
      </c>
      <c r="F2532" t="n">
        <v>10.73</v>
      </c>
      <c r="G2532" t="n">
        <v>35.75</v>
      </c>
      <c r="H2532" t="n">
        <v>0.5</v>
      </c>
      <c r="I2532" t="n">
        <v>18</v>
      </c>
      <c r="J2532" t="n">
        <v>264.83</v>
      </c>
      <c r="K2532" t="n">
        <v>59.19</v>
      </c>
      <c r="L2532" t="n">
        <v>7.5</v>
      </c>
      <c r="M2532" t="n">
        <v>16</v>
      </c>
      <c r="N2532" t="n">
        <v>68.14</v>
      </c>
      <c r="O2532" t="n">
        <v>32896.51</v>
      </c>
      <c r="P2532" t="n">
        <v>177.3</v>
      </c>
      <c r="Q2532" t="n">
        <v>197.78</v>
      </c>
      <c r="R2532" t="n">
        <v>37.81</v>
      </c>
      <c r="S2532" t="n">
        <v>25.4</v>
      </c>
      <c r="T2532" t="n">
        <v>5310.07</v>
      </c>
      <c r="U2532" t="n">
        <v>0.67</v>
      </c>
      <c r="V2532" t="n">
        <v>0.87</v>
      </c>
      <c r="W2532" t="n">
        <v>2.97</v>
      </c>
      <c r="X2532" t="n">
        <v>0.33</v>
      </c>
      <c r="Y2532" t="n">
        <v>1</v>
      </c>
      <c r="Z2532" t="n">
        <v>10</v>
      </c>
    </row>
    <row r="2533">
      <c r="A2533" t="n">
        <v>27</v>
      </c>
      <c r="B2533" t="n">
        <v>130</v>
      </c>
      <c r="C2533" t="inlineStr">
        <is>
          <t xml:space="preserve">CONCLUIDO	</t>
        </is>
      </c>
      <c r="D2533" t="n">
        <v>6.9431</v>
      </c>
      <c r="E2533" t="n">
        <v>14.4</v>
      </c>
      <c r="F2533" t="n">
        <v>10.72</v>
      </c>
      <c r="G2533" t="n">
        <v>35.73</v>
      </c>
      <c r="H2533" t="n">
        <v>0.52</v>
      </c>
      <c r="I2533" t="n">
        <v>18</v>
      </c>
      <c r="J2533" t="n">
        <v>265.3</v>
      </c>
      <c r="K2533" t="n">
        <v>59.19</v>
      </c>
      <c r="L2533" t="n">
        <v>7.75</v>
      </c>
      <c r="M2533" t="n">
        <v>16</v>
      </c>
      <c r="N2533" t="n">
        <v>68.36</v>
      </c>
      <c r="O2533" t="n">
        <v>32954.43</v>
      </c>
      <c r="P2533" t="n">
        <v>177.3</v>
      </c>
      <c r="Q2533" t="n">
        <v>197.8</v>
      </c>
      <c r="R2533" t="n">
        <v>37.57</v>
      </c>
      <c r="S2533" t="n">
        <v>25.4</v>
      </c>
      <c r="T2533" t="n">
        <v>5189.19</v>
      </c>
      <c r="U2533" t="n">
        <v>0.68</v>
      </c>
      <c r="V2533" t="n">
        <v>0.87</v>
      </c>
      <c r="W2533" t="n">
        <v>2.97</v>
      </c>
      <c r="X2533" t="n">
        <v>0.33</v>
      </c>
      <c r="Y2533" t="n">
        <v>1</v>
      </c>
      <c r="Z2533" t="n">
        <v>10</v>
      </c>
    </row>
    <row r="2534">
      <c r="A2534" t="n">
        <v>28</v>
      </c>
      <c r="B2534" t="n">
        <v>130</v>
      </c>
      <c r="C2534" t="inlineStr">
        <is>
          <t xml:space="preserve">CONCLUIDO	</t>
        </is>
      </c>
      <c r="D2534" t="n">
        <v>6.9728</v>
      </c>
      <c r="E2534" t="n">
        <v>14.34</v>
      </c>
      <c r="F2534" t="n">
        <v>10.71</v>
      </c>
      <c r="G2534" t="n">
        <v>37.78</v>
      </c>
      <c r="H2534" t="n">
        <v>0.54</v>
      </c>
      <c r="I2534" t="n">
        <v>17</v>
      </c>
      <c r="J2534" t="n">
        <v>265.77</v>
      </c>
      <c r="K2534" t="n">
        <v>59.19</v>
      </c>
      <c r="L2534" t="n">
        <v>8</v>
      </c>
      <c r="M2534" t="n">
        <v>15</v>
      </c>
      <c r="N2534" t="n">
        <v>68.58</v>
      </c>
      <c r="O2534" t="n">
        <v>33012.44</v>
      </c>
      <c r="P2534" t="n">
        <v>176.85</v>
      </c>
      <c r="Q2534" t="n">
        <v>197.77</v>
      </c>
      <c r="R2534" t="n">
        <v>37.14</v>
      </c>
      <c r="S2534" t="n">
        <v>25.4</v>
      </c>
      <c r="T2534" t="n">
        <v>4980.04</v>
      </c>
      <c r="U2534" t="n">
        <v>0.68</v>
      </c>
      <c r="V2534" t="n">
        <v>0.87</v>
      </c>
      <c r="W2534" t="n">
        <v>2.97</v>
      </c>
      <c r="X2534" t="n">
        <v>0.31</v>
      </c>
      <c r="Y2534" t="n">
        <v>1</v>
      </c>
      <c r="Z2534" t="n">
        <v>10</v>
      </c>
    </row>
    <row r="2535">
      <c r="A2535" t="n">
        <v>29</v>
      </c>
      <c r="B2535" t="n">
        <v>130</v>
      </c>
      <c r="C2535" t="inlineStr">
        <is>
          <t xml:space="preserve">CONCLUIDO	</t>
        </is>
      </c>
      <c r="D2535" t="n">
        <v>6.9615</v>
      </c>
      <c r="E2535" t="n">
        <v>14.36</v>
      </c>
      <c r="F2535" t="n">
        <v>10.73</v>
      </c>
      <c r="G2535" t="n">
        <v>37.87</v>
      </c>
      <c r="H2535" t="n">
        <v>0.55</v>
      </c>
      <c r="I2535" t="n">
        <v>17</v>
      </c>
      <c r="J2535" t="n">
        <v>266.24</v>
      </c>
      <c r="K2535" t="n">
        <v>59.19</v>
      </c>
      <c r="L2535" t="n">
        <v>8.25</v>
      </c>
      <c r="M2535" t="n">
        <v>15</v>
      </c>
      <c r="N2535" t="n">
        <v>68.8</v>
      </c>
      <c r="O2535" t="n">
        <v>33070.52</v>
      </c>
      <c r="P2535" t="n">
        <v>177.31</v>
      </c>
      <c r="Q2535" t="n">
        <v>197.78</v>
      </c>
      <c r="R2535" t="n">
        <v>37.86</v>
      </c>
      <c r="S2535" t="n">
        <v>25.4</v>
      </c>
      <c r="T2535" t="n">
        <v>5343.3</v>
      </c>
      <c r="U2535" t="n">
        <v>0.67</v>
      </c>
      <c r="V2535" t="n">
        <v>0.87</v>
      </c>
      <c r="W2535" t="n">
        <v>2.97</v>
      </c>
      <c r="X2535" t="n">
        <v>0.34</v>
      </c>
      <c r="Y2535" t="n">
        <v>1</v>
      </c>
      <c r="Z2535" t="n">
        <v>10</v>
      </c>
    </row>
    <row r="2536">
      <c r="A2536" t="n">
        <v>30</v>
      </c>
      <c r="B2536" t="n">
        <v>130</v>
      </c>
      <c r="C2536" t="inlineStr">
        <is>
          <t xml:space="preserve">CONCLUIDO	</t>
        </is>
      </c>
      <c r="D2536" t="n">
        <v>7.0085</v>
      </c>
      <c r="E2536" t="n">
        <v>14.27</v>
      </c>
      <c r="F2536" t="n">
        <v>10.68</v>
      </c>
      <c r="G2536" t="n">
        <v>40.05</v>
      </c>
      <c r="H2536" t="n">
        <v>0.57</v>
      </c>
      <c r="I2536" t="n">
        <v>16</v>
      </c>
      <c r="J2536" t="n">
        <v>266.71</v>
      </c>
      <c r="K2536" t="n">
        <v>59.19</v>
      </c>
      <c r="L2536" t="n">
        <v>8.5</v>
      </c>
      <c r="M2536" t="n">
        <v>14</v>
      </c>
      <c r="N2536" t="n">
        <v>69.02</v>
      </c>
      <c r="O2536" t="n">
        <v>33128.7</v>
      </c>
      <c r="P2536" t="n">
        <v>176.51</v>
      </c>
      <c r="Q2536" t="n">
        <v>197.81</v>
      </c>
      <c r="R2536" t="n">
        <v>36.47</v>
      </c>
      <c r="S2536" t="n">
        <v>25.4</v>
      </c>
      <c r="T2536" t="n">
        <v>4649.72</v>
      </c>
      <c r="U2536" t="n">
        <v>0.7</v>
      </c>
      <c r="V2536" t="n">
        <v>0.87</v>
      </c>
      <c r="W2536" t="n">
        <v>2.96</v>
      </c>
      <c r="X2536" t="n">
        <v>0.29</v>
      </c>
      <c r="Y2536" t="n">
        <v>1</v>
      </c>
      <c r="Z2536" t="n">
        <v>10</v>
      </c>
    </row>
    <row r="2537">
      <c r="A2537" t="n">
        <v>31</v>
      </c>
      <c r="B2537" t="n">
        <v>130</v>
      </c>
      <c r="C2537" t="inlineStr">
        <is>
          <t xml:space="preserve">CONCLUIDO	</t>
        </is>
      </c>
      <c r="D2537" t="n">
        <v>7.0031</v>
      </c>
      <c r="E2537" t="n">
        <v>14.28</v>
      </c>
      <c r="F2537" t="n">
        <v>10.69</v>
      </c>
      <c r="G2537" t="n">
        <v>40.1</v>
      </c>
      <c r="H2537" t="n">
        <v>0.58</v>
      </c>
      <c r="I2537" t="n">
        <v>16</v>
      </c>
      <c r="J2537" t="n">
        <v>267.18</v>
      </c>
      <c r="K2537" t="n">
        <v>59.19</v>
      </c>
      <c r="L2537" t="n">
        <v>8.75</v>
      </c>
      <c r="M2537" t="n">
        <v>14</v>
      </c>
      <c r="N2537" t="n">
        <v>69.23999999999999</v>
      </c>
      <c r="O2537" t="n">
        <v>33186.95</v>
      </c>
      <c r="P2537" t="n">
        <v>176.72</v>
      </c>
      <c r="Q2537" t="n">
        <v>197.79</v>
      </c>
      <c r="R2537" t="n">
        <v>36.77</v>
      </c>
      <c r="S2537" t="n">
        <v>25.4</v>
      </c>
      <c r="T2537" t="n">
        <v>4803.25</v>
      </c>
      <c r="U2537" t="n">
        <v>0.6899999999999999</v>
      </c>
      <c r="V2537" t="n">
        <v>0.87</v>
      </c>
      <c r="W2537" t="n">
        <v>2.96</v>
      </c>
      <c r="X2537" t="n">
        <v>0.3</v>
      </c>
      <c r="Y2537" t="n">
        <v>1</v>
      </c>
      <c r="Z2537" t="n">
        <v>10</v>
      </c>
    </row>
    <row r="2538">
      <c r="A2538" t="n">
        <v>32</v>
      </c>
      <c r="B2538" t="n">
        <v>130</v>
      </c>
      <c r="C2538" t="inlineStr">
        <is>
          <t xml:space="preserve">CONCLUIDO	</t>
        </is>
      </c>
      <c r="D2538" t="n">
        <v>7.0396</v>
      </c>
      <c r="E2538" t="n">
        <v>14.21</v>
      </c>
      <c r="F2538" t="n">
        <v>10.67</v>
      </c>
      <c r="G2538" t="n">
        <v>42.67</v>
      </c>
      <c r="H2538" t="n">
        <v>0.6</v>
      </c>
      <c r="I2538" t="n">
        <v>15</v>
      </c>
      <c r="J2538" t="n">
        <v>267.66</v>
      </c>
      <c r="K2538" t="n">
        <v>59.19</v>
      </c>
      <c r="L2538" t="n">
        <v>9</v>
      </c>
      <c r="M2538" t="n">
        <v>13</v>
      </c>
      <c r="N2538" t="n">
        <v>69.45999999999999</v>
      </c>
      <c r="O2538" t="n">
        <v>33245.29</v>
      </c>
      <c r="P2538" t="n">
        <v>176.23</v>
      </c>
      <c r="Q2538" t="n">
        <v>197.79</v>
      </c>
      <c r="R2538" t="n">
        <v>35.93</v>
      </c>
      <c r="S2538" t="n">
        <v>25.4</v>
      </c>
      <c r="T2538" t="n">
        <v>4387.48</v>
      </c>
      <c r="U2538" t="n">
        <v>0.71</v>
      </c>
      <c r="V2538" t="n">
        <v>0.87</v>
      </c>
      <c r="W2538" t="n">
        <v>2.96</v>
      </c>
      <c r="X2538" t="n">
        <v>0.28</v>
      </c>
      <c r="Y2538" t="n">
        <v>1</v>
      </c>
      <c r="Z2538" t="n">
        <v>10</v>
      </c>
    </row>
    <row r="2539">
      <c r="A2539" t="n">
        <v>33</v>
      </c>
      <c r="B2539" t="n">
        <v>130</v>
      </c>
      <c r="C2539" t="inlineStr">
        <is>
          <t xml:space="preserve">CONCLUIDO	</t>
        </is>
      </c>
      <c r="D2539" t="n">
        <v>7.0359</v>
      </c>
      <c r="E2539" t="n">
        <v>14.21</v>
      </c>
      <c r="F2539" t="n">
        <v>10.67</v>
      </c>
      <c r="G2539" t="n">
        <v>42.7</v>
      </c>
      <c r="H2539" t="n">
        <v>0.61</v>
      </c>
      <c r="I2539" t="n">
        <v>15</v>
      </c>
      <c r="J2539" t="n">
        <v>268.13</v>
      </c>
      <c r="K2539" t="n">
        <v>59.19</v>
      </c>
      <c r="L2539" t="n">
        <v>9.25</v>
      </c>
      <c r="M2539" t="n">
        <v>13</v>
      </c>
      <c r="N2539" t="n">
        <v>69.69</v>
      </c>
      <c r="O2539" t="n">
        <v>33303.72</v>
      </c>
      <c r="P2539" t="n">
        <v>176.41</v>
      </c>
      <c r="Q2539" t="n">
        <v>197.75</v>
      </c>
      <c r="R2539" t="n">
        <v>36.24</v>
      </c>
      <c r="S2539" t="n">
        <v>25.4</v>
      </c>
      <c r="T2539" t="n">
        <v>4541.7</v>
      </c>
      <c r="U2539" t="n">
        <v>0.7</v>
      </c>
      <c r="V2539" t="n">
        <v>0.87</v>
      </c>
      <c r="W2539" t="n">
        <v>2.96</v>
      </c>
      <c r="X2539" t="n">
        <v>0.28</v>
      </c>
      <c r="Y2539" t="n">
        <v>1</v>
      </c>
      <c r="Z2539" t="n">
        <v>10</v>
      </c>
    </row>
    <row r="2540">
      <c r="A2540" t="n">
        <v>34</v>
      </c>
      <c r="B2540" t="n">
        <v>130</v>
      </c>
      <c r="C2540" t="inlineStr">
        <is>
          <t xml:space="preserve">CONCLUIDO	</t>
        </is>
      </c>
      <c r="D2540" t="n">
        <v>7.0367</v>
      </c>
      <c r="E2540" t="n">
        <v>14.21</v>
      </c>
      <c r="F2540" t="n">
        <v>10.67</v>
      </c>
      <c r="G2540" t="n">
        <v>42.69</v>
      </c>
      <c r="H2540" t="n">
        <v>0.63</v>
      </c>
      <c r="I2540" t="n">
        <v>15</v>
      </c>
      <c r="J2540" t="n">
        <v>268.61</v>
      </c>
      <c r="K2540" t="n">
        <v>59.19</v>
      </c>
      <c r="L2540" t="n">
        <v>9.5</v>
      </c>
      <c r="M2540" t="n">
        <v>13</v>
      </c>
      <c r="N2540" t="n">
        <v>69.91</v>
      </c>
      <c r="O2540" t="n">
        <v>33362.23</v>
      </c>
      <c r="P2540" t="n">
        <v>176.25</v>
      </c>
      <c r="Q2540" t="n">
        <v>197.83</v>
      </c>
      <c r="R2540" t="n">
        <v>36.11</v>
      </c>
      <c r="S2540" t="n">
        <v>25.4</v>
      </c>
      <c r="T2540" t="n">
        <v>4474.26</v>
      </c>
      <c r="U2540" t="n">
        <v>0.7</v>
      </c>
      <c r="V2540" t="n">
        <v>0.87</v>
      </c>
      <c r="W2540" t="n">
        <v>2.96</v>
      </c>
      <c r="X2540" t="n">
        <v>0.28</v>
      </c>
      <c r="Y2540" t="n">
        <v>1</v>
      </c>
      <c r="Z2540" t="n">
        <v>10</v>
      </c>
    </row>
    <row r="2541">
      <c r="A2541" t="n">
        <v>35</v>
      </c>
      <c r="B2541" t="n">
        <v>130</v>
      </c>
      <c r="C2541" t="inlineStr">
        <is>
          <t xml:space="preserve">CONCLUIDO	</t>
        </is>
      </c>
      <c r="D2541" t="n">
        <v>7.0753</v>
      </c>
      <c r="E2541" t="n">
        <v>14.13</v>
      </c>
      <c r="F2541" t="n">
        <v>10.64</v>
      </c>
      <c r="G2541" t="n">
        <v>45.62</v>
      </c>
      <c r="H2541" t="n">
        <v>0.64</v>
      </c>
      <c r="I2541" t="n">
        <v>14</v>
      </c>
      <c r="J2541" t="n">
        <v>269.08</v>
      </c>
      <c r="K2541" t="n">
        <v>59.19</v>
      </c>
      <c r="L2541" t="n">
        <v>9.75</v>
      </c>
      <c r="M2541" t="n">
        <v>12</v>
      </c>
      <c r="N2541" t="n">
        <v>70.14</v>
      </c>
      <c r="O2541" t="n">
        <v>33420.83</v>
      </c>
      <c r="P2541" t="n">
        <v>175.76</v>
      </c>
      <c r="Q2541" t="n">
        <v>197.81</v>
      </c>
      <c r="R2541" t="n">
        <v>35.26</v>
      </c>
      <c r="S2541" t="n">
        <v>25.4</v>
      </c>
      <c r="T2541" t="n">
        <v>4055.46</v>
      </c>
      <c r="U2541" t="n">
        <v>0.72</v>
      </c>
      <c r="V2541" t="n">
        <v>0.87</v>
      </c>
      <c r="W2541" t="n">
        <v>2.96</v>
      </c>
      <c r="X2541" t="n">
        <v>0.25</v>
      </c>
      <c r="Y2541" t="n">
        <v>1</v>
      </c>
      <c r="Z2541" t="n">
        <v>10</v>
      </c>
    </row>
    <row r="2542">
      <c r="A2542" t="n">
        <v>36</v>
      </c>
      <c r="B2542" t="n">
        <v>130</v>
      </c>
      <c r="C2542" t="inlineStr">
        <is>
          <t xml:space="preserve">CONCLUIDO	</t>
        </is>
      </c>
      <c r="D2542" t="n">
        <v>7.0737</v>
      </c>
      <c r="E2542" t="n">
        <v>14.14</v>
      </c>
      <c r="F2542" t="n">
        <v>10.65</v>
      </c>
      <c r="G2542" t="n">
        <v>45.63</v>
      </c>
      <c r="H2542" t="n">
        <v>0.66</v>
      </c>
      <c r="I2542" t="n">
        <v>14</v>
      </c>
      <c r="J2542" t="n">
        <v>269.56</v>
      </c>
      <c r="K2542" t="n">
        <v>59.19</v>
      </c>
      <c r="L2542" t="n">
        <v>10</v>
      </c>
      <c r="M2542" t="n">
        <v>12</v>
      </c>
      <c r="N2542" t="n">
        <v>70.36</v>
      </c>
      <c r="O2542" t="n">
        <v>33479.51</v>
      </c>
      <c r="P2542" t="n">
        <v>175.87</v>
      </c>
      <c r="Q2542" t="n">
        <v>197.78</v>
      </c>
      <c r="R2542" t="n">
        <v>35.33</v>
      </c>
      <c r="S2542" t="n">
        <v>25.4</v>
      </c>
      <c r="T2542" t="n">
        <v>4089.18</v>
      </c>
      <c r="U2542" t="n">
        <v>0.72</v>
      </c>
      <c r="V2542" t="n">
        <v>0.87</v>
      </c>
      <c r="W2542" t="n">
        <v>2.96</v>
      </c>
      <c r="X2542" t="n">
        <v>0.26</v>
      </c>
      <c r="Y2542" t="n">
        <v>1</v>
      </c>
      <c r="Z2542" t="n">
        <v>10</v>
      </c>
    </row>
    <row r="2543">
      <c r="A2543" t="n">
        <v>37</v>
      </c>
      <c r="B2543" t="n">
        <v>130</v>
      </c>
      <c r="C2543" t="inlineStr">
        <is>
          <t xml:space="preserve">CONCLUIDO	</t>
        </is>
      </c>
      <c r="D2543" t="n">
        <v>7.0741</v>
      </c>
      <c r="E2543" t="n">
        <v>14.14</v>
      </c>
      <c r="F2543" t="n">
        <v>10.65</v>
      </c>
      <c r="G2543" t="n">
        <v>45.63</v>
      </c>
      <c r="H2543" t="n">
        <v>0.68</v>
      </c>
      <c r="I2543" t="n">
        <v>14</v>
      </c>
      <c r="J2543" t="n">
        <v>270.03</v>
      </c>
      <c r="K2543" t="n">
        <v>59.19</v>
      </c>
      <c r="L2543" t="n">
        <v>10.25</v>
      </c>
      <c r="M2543" t="n">
        <v>12</v>
      </c>
      <c r="N2543" t="n">
        <v>70.59</v>
      </c>
      <c r="O2543" t="n">
        <v>33538.28</v>
      </c>
      <c r="P2543" t="n">
        <v>175.71</v>
      </c>
      <c r="Q2543" t="n">
        <v>197.8</v>
      </c>
      <c r="R2543" t="n">
        <v>35.36</v>
      </c>
      <c r="S2543" t="n">
        <v>25.4</v>
      </c>
      <c r="T2543" t="n">
        <v>4106.07</v>
      </c>
      <c r="U2543" t="n">
        <v>0.72</v>
      </c>
      <c r="V2543" t="n">
        <v>0.87</v>
      </c>
      <c r="W2543" t="n">
        <v>2.96</v>
      </c>
      <c r="X2543" t="n">
        <v>0.26</v>
      </c>
      <c r="Y2543" t="n">
        <v>1</v>
      </c>
      <c r="Z2543" t="n">
        <v>10</v>
      </c>
    </row>
    <row r="2544">
      <c r="A2544" t="n">
        <v>38</v>
      </c>
      <c r="B2544" t="n">
        <v>130</v>
      </c>
      <c r="C2544" t="inlineStr">
        <is>
          <t xml:space="preserve">CONCLUIDO	</t>
        </is>
      </c>
      <c r="D2544" t="n">
        <v>7.1031</v>
      </c>
      <c r="E2544" t="n">
        <v>14.08</v>
      </c>
      <c r="F2544" t="n">
        <v>10.64</v>
      </c>
      <c r="G2544" t="n">
        <v>49.1</v>
      </c>
      <c r="H2544" t="n">
        <v>0.6899999999999999</v>
      </c>
      <c r="I2544" t="n">
        <v>13</v>
      </c>
      <c r="J2544" t="n">
        <v>270.51</v>
      </c>
      <c r="K2544" t="n">
        <v>59.19</v>
      </c>
      <c r="L2544" t="n">
        <v>10.5</v>
      </c>
      <c r="M2544" t="n">
        <v>11</v>
      </c>
      <c r="N2544" t="n">
        <v>70.81999999999999</v>
      </c>
      <c r="O2544" t="n">
        <v>33597.14</v>
      </c>
      <c r="P2544" t="n">
        <v>175.48</v>
      </c>
      <c r="Q2544" t="n">
        <v>197.75</v>
      </c>
      <c r="R2544" t="n">
        <v>35.18</v>
      </c>
      <c r="S2544" t="n">
        <v>25.4</v>
      </c>
      <c r="T2544" t="n">
        <v>4019.9</v>
      </c>
      <c r="U2544" t="n">
        <v>0.72</v>
      </c>
      <c r="V2544" t="n">
        <v>0.87</v>
      </c>
      <c r="W2544" t="n">
        <v>2.96</v>
      </c>
      <c r="X2544" t="n">
        <v>0.25</v>
      </c>
      <c r="Y2544" t="n">
        <v>1</v>
      </c>
      <c r="Z2544" t="n">
        <v>10</v>
      </c>
    </row>
    <row r="2545">
      <c r="A2545" t="n">
        <v>39</v>
      </c>
      <c r="B2545" t="n">
        <v>130</v>
      </c>
      <c r="C2545" t="inlineStr">
        <is>
          <t xml:space="preserve">CONCLUIDO	</t>
        </is>
      </c>
      <c r="D2545" t="n">
        <v>7.1019</v>
      </c>
      <c r="E2545" t="n">
        <v>14.08</v>
      </c>
      <c r="F2545" t="n">
        <v>10.64</v>
      </c>
      <c r="G2545" t="n">
        <v>49.11</v>
      </c>
      <c r="H2545" t="n">
        <v>0.71</v>
      </c>
      <c r="I2545" t="n">
        <v>13</v>
      </c>
      <c r="J2545" t="n">
        <v>270.99</v>
      </c>
      <c r="K2545" t="n">
        <v>59.19</v>
      </c>
      <c r="L2545" t="n">
        <v>10.75</v>
      </c>
      <c r="M2545" t="n">
        <v>11</v>
      </c>
      <c r="N2545" t="n">
        <v>71.04000000000001</v>
      </c>
      <c r="O2545" t="n">
        <v>33656.08</v>
      </c>
      <c r="P2545" t="n">
        <v>175.78</v>
      </c>
      <c r="Q2545" t="n">
        <v>197.75</v>
      </c>
      <c r="R2545" t="n">
        <v>35.11</v>
      </c>
      <c r="S2545" t="n">
        <v>25.4</v>
      </c>
      <c r="T2545" t="n">
        <v>3987.14</v>
      </c>
      <c r="U2545" t="n">
        <v>0.72</v>
      </c>
      <c r="V2545" t="n">
        <v>0.87</v>
      </c>
      <c r="W2545" t="n">
        <v>2.96</v>
      </c>
      <c r="X2545" t="n">
        <v>0.25</v>
      </c>
      <c r="Y2545" t="n">
        <v>1</v>
      </c>
      <c r="Z2545" t="n">
        <v>10</v>
      </c>
    </row>
    <row r="2546">
      <c r="A2546" t="n">
        <v>40</v>
      </c>
      <c r="B2546" t="n">
        <v>130</v>
      </c>
      <c r="C2546" t="inlineStr">
        <is>
          <t xml:space="preserve">CONCLUIDO	</t>
        </is>
      </c>
      <c r="D2546" t="n">
        <v>7.1117</v>
      </c>
      <c r="E2546" t="n">
        <v>14.06</v>
      </c>
      <c r="F2546" t="n">
        <v>10.62</v>
      </c>
      <c r="G2546" t="n">
        <v>49.02</v>
      </c>
      <c r="H2546" t="n">
        <v>0.72</v>
      </c>
      <c r="I2546" t="n">
        <v>13</v>
      </c>
      <c r="J2546" t="n">
        <v>271.47</v>
      </c>
      <c r="K2546" t="n">
        <v>59.19</v>
      </c>
      <c r="L2546" t="n">
        <v>11</v>
      </c>
      <c r="M2546" t="n">
        <v>11</v>
      </c>
      <c r="N2546" t="n">
        <v>71.27</v>
      </c>
      <c r="O2546" t="n">
        <v>33715.11</v>
      </c>
      <c r="P2546" t="n">
        <v>175.4</v>
      </c>
      <c r="Q2546" t="n">
        <v>197.77</v>
      </c>
      <c r="R2546" t="n">
        <v>34.56</v>
      </c>
      <c r="S2546" t="n">
        <v>25.4</v>
      </c>
      <c r="T2546" t="n">
        <v>3709.97</v>
      </c>
      <c r="U2546" t="n">
        <v>0.73</v>
      </c>
      <c r="V2546" t="n">
        <v>0.88</v>
      </c>
      <c r="W2546" t="n">
        <v>2.96</v>
      </c>
      <c r="X2546" t="n">
        <v>0.23</v>
      </c>
      <c r="Y2546" t="n">
        <v>1</v>
      </c>
      <c r="Z2546" t="n">
        <v>10</v>
      </c>
    </row>
    <row r="2547">
      <c r="A2547" t="n">
        <v>41</v>
      </c>
      <c r="B2547" t="n">
        <v>130</v>
      </c>
      <c r="C2547" t="inlineStr">
        <is>
          <t xml:space="preserve">CONCLUIDO	</t>
        </is>
      </c>
      <c r="D2547" t="n">
        <v>7.1051</v>
      </c>
      <c r="E2547" t="n">
        <v>14.07</v>
      </c>
      <c r="F2547" t="n">
        <v>10.63</v>
      </c>
      <c r="G2547" t="n">
        <v>49.08</v>
      </c>
      <c r="H2547" t="n">
        <v>0.74</v>
      </c>
      <c r="I2547" t="n">
        <v>13</v>
      </c>
      <c r="J2547" t="n">
        <v>271.95</v>
      </c>
      <c r="K2547" t="n">
        <v>59.19</v>
      </c>
      <c r="L2547" t="n">
        <v>11.25</v>
      </c>
      <c r="M2547" t="n">
        <v>11</v>
      </c>
      <c r="N2547" t="n">
        <v>71.5</v>
      </c>
      <c r="O2547" t="n">
        <v>33774.23</v>
      </c>
      <c r="P2547" t="n">
        <v>175.45</v>
      </c>
      <c r="Q2547" t="n">
        <v>197.76</v>
      </c>
      <c r="R2547" t="n">
        <v>34.93</v>
      </c>
      <c r="S2547" t="n">
        <v>25.4</v>
      </c>
      <c r="T2547" t="n">
        <v>3896.17</v>
      </c>
      <c r="U2547" t="n">
        <v>0.73</v>
      </c>
      <c r="V2547" t="n">
        <v>0.88</v>
      </c>
      <c r="W2547" t="n">
        <v>2.96</v>
      </c>
      <c r="X2547" t="n">
        <v>0.24</v>
      </c>
      <c r="Y2547" t="n">
        <v>1</v>
      </c>
      <c r="Z2547" t="n">
        <v>10</v>
      </c>
    </row>
    <row r="2548">
      <c r="A2548" t="n">
        <v>42</v>
      </c>
      <c r="B2548" t="n">
        <v>130</v>
      </c>
      <c r="C2548" t="inlineStr">
        <is>
          <t xml:space="preserve">CONCLUIDO	</t>
        </is>
      </c>
      <c r="D2548" t="n">
        <v>7.1423</v>
      </c>
      <c r="E2548" t="n">
        <v>14</v>
      </c>
      <c r="F2548" t="n">
        <v>10.61</v>
      </c>
      <c r="G2548" t="n">
        <v>53.05</v>
      </c>
      <c r="H2548" t="n">
        <v>0.75</v>
      </c>
      <c r="I2548" t="n">
        <v>12</v>
      </c>
      <c r="J2548" t="n">
        <v>272.43</v>
      </c>
      <c r="K2548" t="n">
        <v>59.19</v>
      </c>
      <c r="L2548" t="n">
        <v>11.5</v>
      </c>
      <c r="M2548" t="n">
        <v>10</v>
      </c>
      <c r="N2548" t="n">
        <v>71.73</v>
      </c>
      <c r="O2548" t="n">
        <v>33833.57</v>
      </c>
      <c r="P2548" t="n">
        <v>174.98</v>
      </c>
      <c r="Q2548" t="n">
        <v>197.76</v>
      </c>
      <c r="R2548" t="n">
        <v>34.25</v>
      </c>
      <c r="S2548" t="n">
        <v>25.4</v>
      </c>
      <c r="T2548" t="n">
        <v>3561.36</v>
      </c>
      <c r="U2548" t="n">
        <v>0.74</v>
      </c>
      <c r="V2548" t="n">
        <v>0.88</v>
      </c>
      <c r="W2548" t="n">
        <v>2.96</v>
      </c>
      <c r="X2548" t="n">
        <v>0.22</v>
      </c>
      <c r="Y2548" t="n">
        <v>1</v>
      </c>
      <c r="Z2548" t="n">
        <v>10</v>
      </c>
    </row>
    <row r="2549">
      <c r="A2549" t="n">
        <v>43</v>
      </c>
      <c r="B2549" t="n">
        <v>130</v>
      </c>
      <c r="C2549" t="inlineStr">
        <is>
          <t xml:space="preserve">CONCLUIDO	</t>
        </is>
      </c>
      <c r="D2549" t="n">
        <v>7.143</v>
      </c>
      <c r="E2549" t="n">
        <v>14</v>
      </c>
      <c r="F2549" t="n">
        <v>10.61</v>
      </c>
      <c r="G2549" t="n">
        <v>53.04</v>
      </c>
      <c r="H2549" t="n">
        <v>0.77</v>
      </c>
      <c r="I2549" t="n">
        <v>12</v>
      </c>
      <c r="J2549" t="n">
        <v>272.91</v>
      </c>
      <c r="K2549" t="n">
        <v>59.19</v>
      </c>
      <c r="L2549" t="n">
        <v>11.75</v>
      </c>
      <c r="M2549" t="n">
        <v>10</v>
      </c>
      <c r="N2549" t="n">
        <v>71.95999999999999</v>
      </c>
      <c r="O2549" t="n">
        <v>33892.87</v>
      </c>
      <c r="P2549" t="n">
        <v>174.98</v>
      </c>
      <c r="Q2549" t="n">
        <v>197.82</v>
      </c>
      <c r="R2549" t="n">
        <v>34.26</v>
      </c>
      <c r="S2549" t="n">
        <v>25.4</v>
      </c>
      <c r="T2549" t="n">
        <v>3568.08</v>
      </c>
      <c r="U2549" t="n">
        <v>0.74</v>
      </c>
      <c r="V2549" t="n">
        <v>0.88</v>
      </c>
      <c r="W2549" t="n">
        <v>2.96</v>
      </c>
      <c r="X2549" t="n">
        <v>0.22</v>
      </c>
      <c r="Y2549" t="n">
        <v>1</v>
      </c>
      <c r="Z2549" t="n">
        <v>10</v>
      </c>
    </row>
    <row r="2550">
      <c r="A2550" t="n">
        <v>44</v>
      </c>
      <c r="B2550" t="n">
        <v>130</v>
      </c>
      <c r="C2550" t="inlineStr">
        <is>
          <t xml:space="preserve">CONCLUIDO	</t>
        </is>
      </c>
      <c r="D2550" t="n">
        <v>7.1413</v>
      </c>
      <c r="E2550" t="n">
        <v>14</v>
      </c>
      <c r="F2550" t="n">
        <v>10.61</v>
      </c>
      <c r="G2550" t="n">
        <v>53.06</v>
      </c>
      <c r="H2550" t="n">
        <v>0.78</v>
      </c>
      <c r="I2550" t="n">
        <v>12</v>
      </c>
      <c r="J2550" t="n">
        <v>273.39</v>
      </c>
      <c r="K2550" t="n">
        <v>59.19</v>
      </c>
      <c r="L2550" t="n">
        <v>12</v>
      </c>
      <c r="M2550" t="n">
        <v>10</v>
      </c>
      <c r="N2550" t="n">
        <v>72.2</v>
      </c>
      <c r="O2550" t="n">
        <v>33952.26</v>
      </c>
      <c r="P2550" t="n">
        <v>175.07</v>
      </c>
      <c r="Q2550" t="n">
        <v>197.79</v>
      </c>
      <c r="R2550" t="n">
        <v>34.24</v>
      </c>
      <c r="S2550" t="n">
        <v>25.4</v>
      </c>
      <c r="T2550" t="n">
        <v>3555.23</v>
      </c>
      <c r="U2550" t="n">
        <v>0.74</v>
      </c>
      <c r="V2550" t="n">
        <v>0.88</v>
      </c>
      <c r="W2550" t="n">
        <v>2.96</v>
      </c>
      <c r="X2550" t="n">
        <v>0.22</v>
      </c>
      <c r="Y2550" t="n">
        <v>1</v>
      </c>
      <c r="Z2550" t="n">
        <v>10</v>
      </c>
    </row>
    <row r="2551">
      <c r="A2551" t="n">
        <v>45</v>
      </c>
      <c r="B2551" t="n">
        <v>130</v>
      </c>
      <c r="C2551" t="inlineStr">
        <is>
          <t xml:space="preserve">CONCLUIDO	</t>
        </is>
      </c>
      <c r="D2551" t="n">
        <v>7.1407</v>
      </c>
      <c r="E2551" t="n">
        <v>14</v>
      </c>
      <c r="F2551" t="n">
        <v>10.61</v>
      </c>
      <c r="G2551" t="n">
        <v>53.06</v>
      </c>
      <c r="H2551" t="n">
        <v>0.8</v>
      </c>
      <c r="I2551" t="n">
        <v>12</v>
      </c>
      <c r="J2551" t="n">
        <v>273.87</v>
      </c>
      <c r="K2551" t="n">
        <v>59.19</v>
      </c>
      <c r="L2551" t="n">
        <v>12.25</v>
      </c>
      <c r="M2551" t="n">
        <v>10</v>
      </c>
      <c r="N2551" t="n">
        <v>72.43000000000001</v>
      </c>
      <c r="O2551" t="n">
        <v>34011.74</v>
      </c>
      <c r="P2551" t="n">
        <v>174.89</v>
      </c>
      <c r="Q2551" t="n">
        <v>197.77</v>
      </c>
      <c r="R2551" t="n">
        <v>34.32</v>
      </c>
      <c r="S2551" t="n">
        <v>25.4</v>
      </c>
      <c r="T2551" t="n">
        <v>3596.39</v>
      </c>
      <c r="U2551" t="n">
        <v>0.74</v>
      </c>
      <c r="V2551" t="n">
        <v>0.88</v>
      </c>
      <c r="W2551" t="n">
        <v>2.96</v>
      </c>
      <c r="X2551" t="n">
        <v>0.22</v>
      </c>
      <c r="Y2551" t="n">
        <v>1</v>
      </c>
      <c r="Z2551" t="n">
        <v>10</v>
      </c>
    </row>
    <row r="2552">
      <c r="A2552" t="n">
        <v>46</v>
      </c>
      <c r="B2552" t="n">
        <v>130</v>
      </c>
      <c r="C2552" t="inlineStr">
        <is>
          <t xml:space="preserve">CONCLUIDO	</t>
        </is>
      </c>
      <c r="D2552" t="n">
        <v>7.1755</v>
      </c>
      <c r="E2552" t="n">
        <v>13.94</v>
      </c>
      <c r="F2552" t="n">
        <v>10.59</v>
      </c>
      <c r="G2552" t="n">
        <v>57.78</v>
      </c>
      <c r="H2552" t="n">
        <v>0.8100000000000001</v>
      </c>
      <c r="I2552" t="n">
        <v>11</v>
      </c>
      <c r="J2552" t="n">
        <v>274.35</v>
      </c>
      <c r="K2552" t="n">
        <v>59.19</v>
      </c>
      <c r="L2552" t="n">
        <v>12.5</v>
      </c>
      <c r="M2552" t="n">
        <v>9</v>
      </c>
      <c r="N2552" t="n">
        <v>72.66</v>
      </c>
      <c r="O2552" t="n">
        <v>34071.31</v>
      </c>
      <c r="P2552" t="n">
        <v>174.39</v>
      </c>
      <c r="Q2552" t="n">
        <v>197.78</v>
      </c>
      <c r="R2552" t="n">
        <v>33.77</v>
      </c>
      <c r="S2552" t="n">
        <v>25.4</v>
      </c>
      <c r="T2552" t="n">
        <v>3327.85</v>
      </c>
      <c r="U2552" t="n">
        <v>0.75</v>
      </c>
      <c r="V2552" t="n">
        <v>0.88</v>
      </c>
      <c r="W2552" t="n">
        <v>2.96</v>
      </c>
      <c r="X2552" t="n">
        <v>0.2</v>
      </c>
      <c r="Y2552" t="n">
        <v>1</v>
      </c>
      <c r="Z2552" t="n">
        <v>10</v>
      </c>
    </row>
    <row r="2553">
      <c r="A2553" t="n">
        <v>47</v>
      </c>
      <c r="B2553" t="n">
        <v>130</v>
      </c>
      <c r="C2553" t="inlineStr">
        <is>
          <t xml:space="preserve">CONCLUIDO	</t>
        </is>
      </c>
      <c r="D2553" t="n">
        <v>7.1802</v>
      </c>
      <c r="E2553" t="n">
        <v>13.93</v>
      </c>
      <c r="F2553" t="n">
        <v>10.58</v>
      </c>
      <c r="G2553" t="n">
        <v>57.73</v>
      </c>
      <c r="H2553" t="n">
        <v>0.83</v>
      </c>
      <c r="I2553" t="n">
        <v>11</v>
      </c>
      <c r="J2553" t="n">
        <v>274.84</v>
      </c>
      <c r="K2553" t="n">
        <v>59.19</v>
      </c>
      <c r="L2553" t="n">
        <v>12.75</v>
      </c>
      <c r="M2553" t="n">
        <v>9</v>
      </c>
      <c r="N2553" t="n">
        <v>72.89</v>
      </c>
      <c r="O2553" t="n">
        <v>34130.98</v>
      </c>
      <c r="P2553" t="n">
        <v>174.4</v>
      </c>
      <c r="Q2553" t="n">
        <v>197.76</v>
      </c>
      <c r="R2553" t="n">
        <v>33.4</v>
      </c>
      <c r="S2553" t="n">
        <v>25.4</v>
      </c>
      <c r="T2553" t="n">
        <v>3142.35</v>
      </c>
      <c r="U2553" t="n">
        <v>0.76</v>
      </c>
      <c r="V2553" t="n">
        <v>0.88</v>
      </c>
      <c r="W2553" t="n">
        <v>2.96</v>
      </c>
      <c r="X2553" t="n">
        <v>0.19</v>
      </c>
      <c r="Y2553" t="n">
        <v>1</v>
      </c>
      <c r="Z2553" t="n">
        <v>10</v>
      </c>
    </row>
    <row r="2554">
      <c r="A2554" t="n">
        <v>48</v>
      </c>
      <c r="B2554" t="n">
        <v>130</v>
      </c>
      <c r="C2554" t="inlineStr">
        <is>
          <t xml:space="preserve">CONCLUIDO	</t>
        </is>
      </c>
      <c r="D2554" t="n">
        <v>7.1796</v>
      </c>
      <c r="E2554" t="n">
        <v>13.93</v>
      </c>
      <c r="F2554" t="n">
        <v>10.59</v>
      </c>
      <c r="G2554" t="n">
        <v>57.74</v>
      </c>
      <c r="H2554" t="n">
        <v>0.84</v>
      </c>
      <c r="I2554" t="n">
        <v>11</v>
      </c>
      <c r="J2554" t="n">
        <v>275.32</v>
      </c>
      <c r="K2554" t="n">
        <v>59.19</v>
      </c>
      <c r="L2554" t="n">
        <v>13</v>
      </c>
      <c r="M2554" t="n">
        <v>9</v>
      </c>
      <c r="N2554" t="n">
        <v>73.13</v>
      </c>
      <c r="O2554" t="n">
        <v>34190.73</v>
      </c>
      <c r="P2554" t="n">
        <v>174.38</v>
      </c>
      <c r="Q2554" t="n">
        <v>197.75</v>
      </c>
      <c r="R2554" t="n">
        <v>33.42</v>
      </c>
      <c r="S2554" t="n">
        <v>25.4</v>
      </c>
      <c r="T2554" t="n">
        <v>3152.19</v>
      </c>
      <c r="U2554" t="n">
        <v>0.76</v>
      </c>
      <c r="V2554" t="n">
        <v>0.88</v>
      </c>
      <c r="W2554" t="n">
        <v>2.96</v>
      </c>
      <c r="X2554" t="n">
        <v>0.2</v>
      </c>
      <c r="Y2554" t="n">
        <v>1</v>
      </c>
      <c r="Z2554" t="n">
        <v>10</v>
      </c>
    </row>
    <row r="2555">
      <c r="A2555" t="n">
        <v>49</v>
      </c>
      <c r="B2555" t="n">
        <v>130</v>
      </c>
      <c r="C2555" t="inlineStr">
        <is>
          <t xml:space="preserve">CONCLUIDO	</t>
        </is>
      </c>
      <c r="D2555" t="n">
        <v>7.1776</v>
      </c>
      <c r="E2555" t="n">
        <v>13.93</v>
      </c>
      <c r="F2555" t="n">
        <v>10.59</v>
      </c>
      <c r="G2555" t="n">
        <v>57.76</v>
      </c>
      <c r="H2555" t="n">
        <v>0.86</v>
      </c>
      <c r="I2555" t="n">
        <v>11</v>
      </c>
      <c r="J2555" t="n">
        <v>275.81</v>
      </c>
      <c r="K2555" t="n">
        <v>59.19</v>
      </c>
      <c r="L2555" t="n">
        <v>13.25</v>
      </c>
      <c r="M2555" t="n">
        <v>9</v>
      </c>
      <c r="N2555" t="n">
        <v>73.36</v>
      </c>
      <c r="O2555" t="n">
        <v>34250.57</v>
      </c>
      <c r="P2555" t="n">
        <v>174.55</v>
      </c>
      <c r="Q2555" t="n">
        <v>197.78</v>
      </c>
      <c r="R2555" t="n">
        <v>33.51</v>
      </c>
      <c r="S2555" t="n">
        <v>25.4</v>
      </c>
      <c r="T2555" t="n">
        <v>3195.03</v>
      </c>
      <c r="U2555" t="n">
        <v>0.76</v>
      </c>
      <c r="V2555" t="n">
        <v>0.88</v>
      </c>
      <c r="W2555" t="n">
        <v>2.96</v>
      </c>
      <c r="X2555" t="n">
        <v>0.2</v>
      </c>
      <c r="Y2555" t="n">
        <v>1</v>
      </c>
      <c r="Z2555" t="n">
        <v>10</v>
      </c>
    </row>
    <row r="2556">
      <c r="A2556" t="n">
        <v>50</v>
      </c>
      <c r="B2556" t="n">
        <v>130</v>
      </c>
      <c r="C2556" t="inlineStr">
        <is>
          <t xml:space="preserve">CONCLUIDO	</t>
        </is>
      </c>
      <c r="D2556" t="n">
        <v>7.1809</v>
      </c>
      <c r="E2556" t="n">
        <v>13.93</v>
      </c>
      <c r="F2556" t="n">
        <v>10.58</v>
      </c>
      <c r="G2556" t="n">
        <v>57.73</v>
      </c>
      <c r="H2556" t="n">
        <v>0.87</v>
      </c>
      <c r="I2556" t="n">
        <v>11</v>
      </c>
      <c r="J2556" t="n">
        <v>276.29</v>
      </c>
      <c r="K2556" t="n">
        <v>59.19</v>
      </c>
      <c r="L2556" t="n">
        <v>13.5</v>
      </c>
      <c r="M2556" t="n">
        <v>9</v>
      </c>
      <c r="N2556" t="n">
        <v>73.59999999999999</v>
      </c>
      <c r="O2556" t="n">
        <v>34310.51</v>
      </c>
      <c r="P2556" t="n">
        <v>174.49</v>
      </c>
      <c r="Q2556" t="n">
        <v>197.76</v>
      </c>
      <c r="R2556" t="n">
        <v>33.35</v>
      </c>
      <c r="S2556" t="n">
        <v>25.4</v>
      </c>
      <c r="T2556" t="n">
        <v>3115.51</v>
      </c>
      <c r="U2556" t="n">
        <v>0.76</v>
      </c>
      <c r="V2556" t="n">
        <v>0.88</v>
      </c>
      <c r="W2556" t="n">
        <v>2.96</v>
      </c>
      <c r="X2556" t="n">
        <v>0.19</v>
      </c>
      <c r="Y2556" t="n">
        <v>1</v>
      </c>
      <c r="Z2556" t="n">
        <v>10</v>
      </c>
    </row>
    <row r="2557">
      <c r="A2557" t="n">
        <v>51</v>
      </c>
      <c r="B2557" t="n">
        <v>130</v>
      </c>
      <c r="C2557" t="inlineStr">
        <is>
          <t xml:space="preserve">CONCLUIDO	</t>
        </is>
      </c>
      <c r="D2557" t="n">
        <v>7.181</v>
      </c>
      <c r="E2557" t="n">
        <v>13.93</v>
      </c>
      <c r="F2557" t="n">
        <v>10.58</v>
      </c>
      <c r="G2557" t="n">
        <v>57.72</v>
      </c>
      <c r="H2557" t="n">
        <v>0.88</v>
      </c>
      <c r="I2557" t="n">
        <v>11</v>
      </c>
      <c r="J2557" t="n">
        <v>276.78</v>
      </c>
      <c r="K2557" t="n">
        <v>59.19</v>
      </c>
      <c r="L2557" t="n">
        <v>13.75</v>
      </c>
      <c r="M2557" t="n">
        <v>9</v>
      </c>
      <c r="N2557" t="n">
        <v>73.84</v>
      </c>
      <c r="O2557" t="n">
        <v>34370.54</v>
      </c>
      <c r="P2557" t="n">
        <v>174.3</v>
      </c>
      <c r="Q2557" t="n">
        <v>197.77</v>
      </c>
      <c r="R2557" t="n">
        <v>33.32</v>
      </c>
      <c r="S2557" t="n">
        <v>25.4</v>
      </c>
      <c r="T2557" t="n">
        <v>3100.12</v>
      </c>
      <c r="U2557" t="n">
        <v>0.76</v>
      </c>
      <c r="V2557" t="n">
        <v>0.88</v>
      </c>
      <c r="W2557" t="n">
        <v>2.96</v>
      </c>
      <c r="X2557" t="n">
        <v>0.19</v>
      </c>
      <c r="Y2557" t="n">
        <v>1</v>
      </c>
      <c r="Z2557" t="n">
        <v>10</v>
      </c>
    </row>
    <row r="2558">
      <c r="A2558" t="n">
        <v>52</v>
      </c>
      <c r="B2558" t="n">
        <v>130</v>
      </c>
      <c r="C2558" t="inlineStr">
        <is>
          <t xml:space="preserve">CONCLUIDO	</t>
        </is>
      </c>
      <c r="D2558" t="n">
        <v>7.2146</v>
      </c>
      <c r="E2558" t="n">
        <v>13.86</v>
      </c>
      <c r="F2558" t="n">
        <v>10.57</v>
      </c>
      <c r="G2558" t="n">
        <v>63.4</v>
      </c>
      <c r="H2558" t="n">
        <v>0.9</v>
      </c>
      <c r="I2558" t="n">
        <v>10</v>
      </c>
      <c r="J2558" t="n">
        <v>277.27</v>
      </c>
      <c r="K2558" t="n">
        <v>59.19</v>
      </c>
      <c r="L2558" t="n">
        <v>14</v>
      </c>
      <c r="M2558" t="n">
        <v>8</v>
      </c>
      <c r="N2558" t="n">
        <v>74.06999999999999</v>
      </c>
      <c r="O2558" t="n">
        <v>34430.66</v>
      </c>
      <c r="P2558" t="n">
        <v>174.13</v>
      </c>
      <c r="Q2558" t="n">
        <v>197.76</v>
      </c>
      <c r="R2558" t="n">
        <v>32.77</v>
      </c>
      <c r="S2558" t="n">
        <v>25.4</v>
      </c>
      <c r="T2558" t="n">
        <v>2831.32</v>
      </c>
      <c r="U2558" t="n">
        <v>0.78</v>
      </c>
      <c r="V2558" t="n">
        <v>0.88</v>
      </c>
      <c r="W2558" t="n">
        <v>2.96</v>
      </c>
      <c r="X2558" t="n">
        <v>0.18</v>
      </c>
      <c r="Y2558" t="n">
        <v>1</v>
      </c>
      <c r="Z2558" t="n">
        <v>10</v>
      </c>
    </row>
    <row r="2559">
      <c r="A2559" t="n">
        <v>53</v>
      </c>
      <c r="B2559" t="n">
        <v>130</v>
      </c>
      <c r="C2559" t="inlineStr">
        <is>
          <t xml:space="preserve">CONCLUIDO	</t>
        </is>
      </c>
      <c r="D2559" t="n">
        <v>7.2149</v>
      </c>
      <c r="E2559" t="n">
        <v>13.86</v>
      </c>
      <c r="F2559" t="n">
        <v>10.57</v>
      </c>
      <c r="G2559" t="n">
        <v>63.4</v>
      </c>
      <c r="H2559" t="n">
        <v>0.91</v>
      </c>
      <c r="I2559" t="n">
        <v>10</v>
      </c>
      <c r="J2559" t="n">
        <v>277.76</v>
      </c>
      <c r="K2559" t="n">
        <v>59.19</v>
      </c>
      <c r="L2559" t="n">
        <v>14.25</v>
      </c>
      <c r="M2559" t="n">
        <v>8</v>
      </c>
      <c r="N2559" t="n">
        <v>74.31</v>
      </c>
      <c r="O2559" t="n">
        <v>34490.87</v>
      </c>
      <c r="P2559" t="n">
        <v>174.24</v>
      </c>
      <c r="Q2559" t="n">
        <v>197.8</v>
      </c>
      <c r="R2559" t="n">
        <v>32.84</v>
      </c>
      <c r="S2559" t="n">
        <v>25.4</v>
      </c>
      <c r="T2559" t="n">
        <v>2865.5</v>
      </c>
      <c r="U2559" t="n">
        <v>0.77</v>
      </c>
      <c r="V2559" t="n">
        <v>0.88</v>
      </c>
      <c r="W2559" t="n">
        <v>2.96</v>
      </c>
      <c r="X2559" t="n">
        <v>0.18</v>
      </c>
      <c r="Y2559" t="n">
        <v>1</v>
      </c>
      <c r="Z2559" t="n">
        <v>10</v>
      </c>
    </row>
    <row r="2560">
      <c r="A2560" t="n">
        <v>54</v>
      </c>
      <c r="B2560" t="n">
        <v>130</v>
      </c>
      <c r="C2560" t="inlineStr">
        <is>
          <t xml:space="preserve">CONCLUIDO	</t>
        </is>
      </c>
      <c r="D2560" t="n">
        <v>7.218</v>
      </c>
      <c r="E2560" t="n">
        <v>13.85</v>
      </c>
      <c r="F2560" t="n">
        <v>10.56</v>
      </c>
      <c r="G2560" t="n">
        <v>63.36</v>
      </c>
      <c r="H2560" t="n">
        <v>0.93</v>
      </c>
      <c r="I2560" t="n">
        <v>10</v>
      </c>
      <c r="J2560" t="n">
        <v>278.25</v>
      </c>
      <c r="K2560" t="n">
        <v>59.19</v>
      </c>
      <c r="L2560" t="n">
        <v>14.5</v>
      </c>
      <c r="M2560" t="n">
        <v>8</v>
      </c>
      <c r="N2560" t="n">
        <v>74.55</v>
      </c>
      <c r="O2560" t="n">
        <v>34551.18</v>
      </c>
      <c r="P2560" t="n">
        <v>174.09</v>
      </c>
      <c r="Q2560" t="n">
        <v>197.79</v>
      </c>
      <c r="R2560" t="n">
        <v>32.63</v>
      </c>
      <c r="S2560" t="n">
        <v>25.4</v>
      </c>
      <c r="T2560" t="n">
        <v>2759.26</v>
      </c>
      <c r="U2560" t="n">
        <v>0.78</v>
      </c>
      <c r="V2560" t="n">
        <v>0.88</v>
      </c>
      <c r="W2560" t="n">
        <v>2.96</v>
      </c>
      <c r="X2560" t="n">
        <v>0.17</v>
      </c>
      <c r="Y2560" t="n">
        <v>1</v>
      </c>
      <c r="Z2560" t="n">
        <v>10</v>
      </c>
    </row>
    <row r="2561">
      <c r="A2561" t="n">
        <v>55</v>
      </c>
      <c r="B2561" t="n">
        <v>130</v>
      </c>
      <c r="C2561" t="inlineStr">
        <is>
          <t xml:space="preserve">CONCLUIDO	</t>
        </is>
      </c>
      <c r="D2561" t="n">
        <v>7.2173</v>
      </c>
      <c r="E2561" t="n">
        <v>13.86</v>
      </c>
      <c r="F2561" t="n">
        <v>10.56</v>
      </c>
      <c r="G2561" t="n">
        <v>63.37</v>
      </c>
      <c r="H2561" t="n">
        <v>0.9399999999999999</v>
      </c>
      <c r="I2561" t="n">
        <v>10</v>
      </c>
      <c r="J2561" t="n">
        <v>278.74</v>
      </c>
      <c r="K2561" t="n">
        <v>59.19</v>
      </c>
      <c r="L2561" t="n">
        <v>14.75</v>
      </c>
      <c r="M2561" t="n">
        <v>8</v>
      </c>
      <c r="N2561" t="n">
        <v>74.79000000000001</v>
      </c>
      <c r="O2561" t="n">
        <v>34611.59</v>
      </c>
      <c r="P2561" t="n">
        <v>174.08</v>
      </c>
      <c r="Q2561" t="n">
        <v>197.75</v>
      </c>
      <c r="R2561" t="n">
        <v>32.64</v>
      </c>
      <c r="S2561" t="n">
        <v>25.4</v>
      </c>
      <c r="T2561" t="n">
        <v>2768.24</v>
      </c>
      <c r="U2561" t="n">
        <v>0.78</v>
      </c>
      <c r="V2561" t="n">
        <v>0.88</v>
      </c>
      <c r="W2561" t="n">
        <v>2.96</v>
      </c>
      <c r="X2561" t="n">
        <v>0.17</v>
      </c>
      <c r="Y2561" t="n">
        <v>1</v>
      </c>
      <c r="Z2561" t="n">
        <v>10</v>
      </c>
    </row>
    <row r="2562">
      <c r="A2562" t="n">
        <v>56</v>
      </c>
      <c r="B2562" t="n">
        <v>130</v>
      </c>
      <c r="C2562" t="inlineStr">
        <is>
          <t xml:space="preserve">CONCLUIDO	</t>
        </is>
      </c>
      <c r="D2562" t="n">
        <v>7.2139</v>
      </c>
      <c r="E2562" t="n">
        <v>13.86</v>
      </c>
      <c r="F2562" t="n">
        <v>10.57</v>
      </c>
      <c r="G2562" t="n">
        <v>63.41</v>
      </c>
      <c r="H2562" t="n">
        <v>0.96</v>
      </c>
      <c r="I2562" t="n">
        <v>10</v>
      </c>
      <c r="J2562" t="n">
        <v>279.23</v>
      </c>
      <c r="K2562" t="n">
        <v>59.19</v>
      </c>
      <c r="L2562" t="n">
        <v>15</v>
      </c>
      <c r="M2562" t="n">
        <v>8</v>
      </c>
      <c r="N2562" t="n">
        <v>75.03</v>
      </c>
      <c r="O2562" t="n">
        <v>34672.08</v>
      </c>
      <c r="P2562" t="n">
        <v>174.15</v>
      </c>
      <c r="Q2562" t="n">
        <v>197.76</v>
      </c>
      <c r="R2562" t="n">
        <v>32.9</v>
      </c>
      <c r="S2562" t="n">
        <v>25.4</v>
      </c>
      <c r="T2562" t="n">
        <v>2895.49</v>
      </c>
      <c r="U2562" t="n">
        <v>0.77</v>
      </c>
      <c r="V2562" t="n">
        <v>0.88</v>
      </c>
      <c r="W2562" t="n">
        <v>2.96</v>
      </c>
      <c r="X2562" t="n">
        <v>0.18</v>
      </c>
      <c r="Y2562" t="n">
        <v>1</v>
      </c>
      <c r="Z2562" t="n">
        <v>10</v>
      </c>
    </row>
    <row r="2563">
      <c r="A2563" t="n">
        <v>57</v>
      </c>
      <c r="B2563" t="n">
        <v>130</v>
      </c>
      <c r="C2563" t="inlineStr">
        <is>
          <t xml:space="preserve">CONCLUIDO	</t>
        </is>
      </c>
      <c r="D2563" t="n">
        <v>7.2188</v>
      </c>
      <c r="E2563" t="n">
        <v>13.85</v>
      </c>
      <c r="F2563" t="n">
        <v>10.56</v>
      </c>
      <c r="G2563" t="n">
        <v>63.35</v>
      </c>
      <c r="H2563" t="n">
        <v>0.97</v>
      </c>
      <c r="I2563" t="n">
        <v>10</v>
      </c>
      <c r="J2563" t="n">
        <v>279.72</v>
      </c>
      <c r="K2563" t="n">
        <v>59.19</v>
      </c>
      <c r="L2563" t="n">
        <v>15.25</v>
      </c>
      <c r="M2563" t="n">
        <v>8</v>
      </c>
      <c r="N2563" t="n">
        <v>75.27</v>
      </c>
      <c r="O2563" t="n">
        <v>34732.68</v>
      </c>
      <c r="P2563" t="n">
        <v>173.82</v>
      </c>
      <c r="Q2563" t="n">
        <v>197.75</v>
      </c>
      <c r="R2563" t="n">
        <v>32.7</v>
      </c>
      <c r="S2563" t="n">
        <v>25.4</v>
      </c>
      <c r="T2563" t="n">
        <v>2794.79</v>
      </c>
      <c r="U2563" t="n">
        <v>0.78</v>
      </c>
      <c r="V2563" t="n">
        <v>0.88</v>
      </c>
      <c r="W2563" t="n">
        <v>2.95</v>
      </c>
      <c r="X2563" t="n">
        <v>0.17</v>
      </c>
      <c r="Y2563" t="n">
        <v>1</v>
      </c>
      <c r="Z2563" t="n">
        <v>10</v>
      </c>
    </row>
    <row r="2564">
      <c r="A2564" t="n">
        <v>58</v>
      </c>
      <c r="B2564" t="n">
        <v>130</v>
      </c>
      <c r="C2564" t="inlineStr">
        <is>
          <t xml:space="preserve">CONCLUIDO	</t>
        </is>
      </c>
      <c r="D2564" t="n">
        <v>7.2516</v>
      </c>
      <c r="E2564" t="n">
        <v>13.79</v>
      </c>
      <c r="F2564" t="n">
        <v>10.54</v>
      </c>
      <c r="G2564" t="n">
        <v>70.3</v>
      </c>
      <c r="H2564" t="n">
        <v>0.98</v>
      </c>
      <c r="I2564" t="n">
        <v>9</v>
      </c>
      <c r="J2564" t="n">
        <v>280.21</v>
      </c>
      <c r="K2564" t="n">
        <v>59.19</v>
      </c>
      <c r="L2564" t="n">
        <v>15.5</v>
      </c>
      <c r="M2564" t="n">
        <v>7</v>
      </c>
      <c r="N2564" t="n">
        <v>75.52</v>
      </c>
      <c r="O2564" t="n">
        <v>34793.36</v>
      </c>
      <c r="P2564" t="n">
        <v>173.19</v>
      </c>
      <c r="Q2564" t="n">
        <v>197.79</v>
      </c>
      <c r="R2564" t="n">
        <v>32.12</v>
      </c>
      <c r="S2564" t="n">
        <v>25.4</v>
      </c>
      <c r="T2564" t="n">
        <v>2511.8</v>
      </c>
      <c r="U2564" t="n">
        <v>0.79</v>
      </c>
      <c r="V2564" t="n">
        <v>0.88</v>
      </c>
      <c r="W2564" t="n">
        <v>2.95</v>
      </c>
      <c r="X2564" t="n">
        <v>0.15</v>
      </c>
      <c r="Y2564" t="n">
        <v>1</v>
      </c>
      <c r="Z2564" t="n">
        <v>10</v>
      </c>
    </row>
    <row r="2565">
      <c r="A2565" t="n">
        <v>59</v>
      </c>
      <c r="B2565" t="n">
        <v>130</v>
      </c>
      <c r="C2565" t="inlineStr">
        <is>
          <t xml:space="preserve">CONCLUIDO	</t>
        </is>
      </c>
      <c r="D2565" t="n">
        <v>7.2449</v>
      </c>
      <c r="E2565" t="n">
        <v>13.8</v>
      </c>
      <c r="F2565" t="n">
        <v>10.56</v>
      </c>
      <c r="G2565" t="n">
        <v>70.39</v>
      </c>
      <c r="H2565" t="n">
        <v>1</v>
      </c>
      <c r="I2565" t="n">
        <v>9</v>
      </c>
      <c r="J2565" t="n">
        <v>280.7</v>
      </c>
      <c r="K2565" t="n">
        <v>59.19</v>
      </c>
      <c r="L2565" t="n">
        <v>15.75</v>
      </c>
      <c r="M2565" t="n">
        <v>7</v>
      </c>
      <c r="N2565" t="n">
        <v>75.76000000000001</v>
      </c>
      <c r="O2565" t="n">
        <v>34854.15</v>
      </c>
      <c r="P2565" t="n">
        <v>173.66</v>
      </c>
      <c r="Q2565" t="n">
        <v>197.75</v>
      </c>
      <c r="R2565" t="n">
        <v>32.39</v>
      </c>
      <c r="S2565" t="n">
        <v>25.4</v>
      </c>
      <c r="T2565" t="n">
        <v>2646.64</v>
      </c>
      <c r="U2565" t="n">
        <v>0.78</v>
      </c>
      <c r="V2565" t="n">
        <v>0.88</v>
      </c>
      <c r="W2565" t="n">
        <v>2.96</v>
      </c>
      <c r="X2565" t="n">
        <v>0.17</v>
      </c>
      <c r="Y2565" t="n">
        <v>1</v>
      </c>
      <c r="Z2565" t="n">
        <v>10</v>
      </c>
    </row>
    <row r="2566">
      <c r="A2566" t="n">
        <v>60</v>
      </c>
      <c r="B2566" t="n">
        <v>130</v>
      </c>
      <c r="C2566" t="inlineStr">
        <is>
          <t xml:space="preserve">CONCLUIDO	</t>
        </is>
      </c>
      <c r="D2566" t="n">
        <v>7.2474</v>
      </c>
      <c r="E2566" t="n">
        <v>13.8</v>
      </c>
      <c r="F2566" t="n">
        <v>10.55</v>
      </c>
      <c r="G2566" t="n">
        <v>70.34999999999999</v>
      </c>
      <c r="H2566" t="n">
        <v>1.01</v>
      </c>
      <c r="I2566" t="n">
        <v>9</v>
      </c>
      <c r="J2566" t="n">
        <v>281.2</v>
      </c>
      <c r="K2566" t="n">
        <v>59.19</v>
      </c>
      <c r="L2566" t="n">
        <v>16</v>
      </c>
      <c r="M2566" t="n">
        <v>7</v>
      </c>
      <c r="N2566" t="n">
        <v>76</v>
      </c>
      <c r="O2566" t="n">
        <v>34915.03</v>
      </c>
      <c r="P2566" t="n">
        <v>173.7</v>
      </c>
      <c r="Q2566" t="n">
        <v>197.77</v>
      </c>
      <c r="R2566" t="n">
        <v>32.62</v>
      </c>
      <c r="S2566" t="n">
        <v>25.4</v>
      </c>
      <c r="T2566" t="n">
        <v>2762.45</v>
      </c>
      <c r="U2566" t="n">
        <v>0.78</v>
      </c>
      <c r="V2566" t="n">
        <v>0.88</v>
      </c>
      <c r="W2566" t="n">
        <v>2.95</v>
      </c>
      <c r="X2566" t="n">
        <v>0.16</v>
      </c>
      <c r="Y2566" t="n">
        <v>1</v>
      </c>
      <c r="Z2566" t="n">
        <v>10</v>
      </c>
    </row>
    <row r="2567">
      <c r="A2567" t="n">
        <v>61</v>
      </c>
      <c r="B2567" t="n">
        <v>130</v>
      </c>
      <c r="C2567" t="inlineStr">
        <is>
          <t xml:space="preserve">CONCLUIDO	</t>
        </is>
      </c>
      <c r="D2567" t="n">
        <v>7.2477</v>
      </c>
      <c r="E2567" t="n">
        <v>13.8</v>
      </c>
      <c r="F2567" t="n">
        <v>10.55</v>
      </c>
      <c r="G2567" t="n">
        <v>70.34999999999999</v>
      </c>
      <c r="H2567" t="n">
        <v>1.03</v>
      </c>
      <c r="I2567" t="n">
        <v>9</v>
      </c>
      <c r="J2567" t="n">
        <v>281.69</v>
      </c>
      <c r="K2567" t="n">
        <v>59.19</v>
      </c>
      <c r="L2567" t="n">
        <v>16.25</v>
      </c>
      <c r="M2567" t="n">
        <v>7</v>
      </c>
      <c r="N2567" t="n">
        <v>76.25</v>
      </c>
      <c r="O2567" t="n">
        <v>34976</v>
      </c>
      <c r="P2567" t="n">
        <v>173.71</v>
      </c>
      <c r="Q2567" t="n">
        <v>197.77</v>
      </c>
      <c r="R2567" t="n">
        <v>32.38</v>
      </c>
      <c r="S2567" t="n">
        <v>25.4</v>
      </c>
      <c r="T2567" t="n">
        <v>2640.35</v>
      </c>
      <c r="U2567" t="n">
        <v>0.78</v>
      </c>
      <c r="V2567" t="n">
        <v>0.88</v>
      </c>
      <c r="W2567" t="n">
        <v>2.96</v>
      </c>
      <c r="X2567" t="n">
        <v>0.16</v>
      </c>
      <c r="Y2567" t="n">
        <v>1</v>
      </c>
      <c r="Z2567" t="n">
        <v>10</v>
      </c>
    </row>
    <row r="2568">
      <c r="A2568" t="n">
        <v>62</v>
      </c>
      <c r="B2568" t="n">
        <v>130</v>
      </c>
      <c r="C2568" t="inlineStr">
        <is>
          <t xml:space="preserve">CONCLUIDO	</t>
        </is>
      </c>
      <c r="D2568" t="n">
        <v>7.2481</v>
      </c>
      <c r="E2568" t="n">
        <v>13.8</v>
      </c>
      <c r="F2568" t="n">
        <v>10.55</v>
      </c>
      <c r="G2568" t="n">
        <v>70.34</v>
      </c>
      <c r="H2568" t="n">
        <v>1.04</v>
      </c>
      <c r="I2568" t="n">
        <v>9</v>
      </c>
      <c r="J2568" t="n">
        <v>282.19</v>
      </c>
      <c r="K2568" t="n">
        <v>59.19</v>
      </c>
      <c r="L2568" t="n">
        <v>16.5</v>
      </c>
      <c r="M2568" t="n">
        <v>7</v>
      </c>
      <c r="N2568" t="n">
        <v>76.48999999999999</v>
      </c>
      <c r="O2568" t="n">
        <v>35037.08</v>
      </c>
      <c r="P2568" t="n">
        <v>173.82</v>
      </c>
      <c r="Q2568" t="n">
        <v>197.77</v>
      </c>
      <c r="R2568" t="n">
        <v>32.4</v>
      </c>
      <c r="S2568" t="n">
        <v>25.4</v>
      </c>
      <c r="T2568" t="n">
        <v>2652.71</v>
      </c>
      <c r="U2568" t="n">
        <v>0.78</v>
      </c>
      <c r="V2568" t="n">
        <v>0.88</v>
      </c>
      <c r="W2568" t="n">
        <v>2.95</v>
      </c>
      <c r="X2568" t="n">
        <v>0.16</v>
      </c>
      <c r="Y2568" t="n">
        <v>1</v>
      </c>
      <c r="Z2568" t="n">
        <v>10</v>
      </c>
    </row>
    <row r="2569">
      <c r="A2569" t="n">
        <v>63</v>
      </c>
      <c r="B2569" t="n">
        <v>130</v>
      </c>
      <c r="C2569" t="inlineStr">
        <is>
          <t xml:space="preserve">CONCLUIDO	</t>
        </is>
      </c>
      <c r="D2569" t="n">
        <v>7.2524</v>
      </c>
      <c r="E2569" t="n">
        <v>13.79</v>
      </c>
      <c r="F2569" t="n">
        <v>10.54</v>
      </c>
      <c r="G2569" t="n">
        <v>70.29000000000001</v>
      </c>
      <c r="H2569" t="n">
        <v>1.06</v>
      </c>
      <c r="I2569" t="n">
        <v>9</v>
      </c>
      <c r="J2569" t="n">
        <v>282.68</v>
      </c>
      <c r="K2569" t="n">
        <v>59.19</v>
      </c>
      <c r="L2569" t="n">
        <v>16.75</v>
      </c>
      <c r="M2569" t="n">
        <v>7</v>
      </c>
      <c r="N2569" t="n">
        <v>76.73999999999999</v>
      </c>
      <c r="O2569" t="n">
        <v>35098.25</v>
      </c>
      <c r="P2569" t="n">
        <v>173.59</v>
      </c>
      <c r="Q2569" t="n">
        <v>197.75</v>
      </c>
      <c r="R2569" t="n">
        <v>32.18</v>
      </c>
      <c r="S2569" t="n">
        <v>25.4</v>
      </c>
      <c r="T2569" t="n">
        <v>2540.23</v>
      </c>
      <c r="U2569" t="n">
        <v>0.79</v>
      </c>
      <c r="V2569" t="n">
        <v>0.88</v>
      </c>
      <c r="W2569" t="n">
        <v>2.95</v>
      </c>
      <c r="X2569" t="n">
        <v>0.15</v>
      </c>
      <c r="Y2569" t="n">
        <v>1</v>
      </c>
      <c r="Z2569" t="n">
        <v>10</v>
      </c>
    </row>
    <row r="2570">
      <c r="A2570" t="n">
        <v>64</v>
      </c>
      <c r="B2570" t="n">
        <v>130</v>
      </c>
      <c r="C2570" t="inlineStr">
        <is>
          <t xml:space="preserve">CONCLUIDO	</t>
        </is>
      </c>
      <c r="D2570" t="n">
        <v>7.2486</v>
      </c>
      <c r="E2570" t="n">
        <v>13.8</v>
      </c>
      <c r="F2570" t="n">
        <v>10.55</v>
      </c>
      <c r="G2570" t="n">
        <v>70.34</v>
      </c>
      <c r="H2570" t="n">
        <v>1.07</v>
      </c>
      <c r="I2570" t="n">
        <v>9</v>
      </c>
      <c r="J2570" t="n">
        <v>283.18</v>
      </c>
      <c r="K2570" t="n">
        <v>59.19</v>
      </c>
      <c r="L2570" t="n">
        <v>17</v>
      </c>
      <c r="M2570" t="n">
        <v>7</v>
      </c>
      <c r="N2570" t="n">
        <v>76.98</v>
      </c>
      <c r="O2570" t="n">
        <v>35159.52</v>
      </c>
      <c r="P2570" t="n">
        <v>173.65</v>
      </c>
      <c r="Q2570" t="n">
        <v>197.77</v>
      </c>
      <c r="R2570" t="n">
        <v>32.47</v>
      </c>
      <c r="S2570" t="n">
        <v>25.4</v>
      </c>
      <c r="T2570" t="n">
        <v>2684.88</v>
      </c>
      <c r="U2570" t="n">
        <v>0.78</v>
      </c>
      <c r="V2570" t="n">
        <v>0.88</v>
      </c>
      <c r="W2570" t="n">
        <v>2.95</v>
      </c>
      <c r="X2570" t="n">
        <v>0.16</v>
      </c>
      <c r="Y2570" t="n">
        <v>1</v>
      </c>
      <c r="Z2570" t="n">
        <v>10</v>
      </c>
    </row>
    <row r="2571">
      <c r="A2571" t="n">
        <v>65</v>
      </c>
      <c r="B2571" t="n">
        <v>130</v>
      </c>
      <c r="C2571" t="inlineStr">
        <is>
          <t xml:space="preserve">CONCLUIDO	</t>
        </is>
      </c>
      <c r="D2571" t="n">
        <v>7.2502</v>
      </c>
      <c r="E2571" t="n">
        <v>13.79</v>
      </c>
      <c r="F2571" t="n">
        <v>10.55</v>
      </c>
      <c r="G2571" t="n">
        <v>70.31999999999999</v>
      </c>
      <c r="H2571" t="n">
        <v>1.08</v>
      </c>
      <c r="I2571" t="n">
        <v>9</v>
      </c>
      <c r="J2571" t="n">
        <v>283.68</v>
      </c>
      <c r="K2571" t="n">
        <v>59.19</v>
      </c>
      <c r="L2571" t="n">
        <v>17.25</v>
      </c>
      <c r="M2571" t="n">
        <v>7</v>
      </c>
      <c r="N2571" t="n">
        <v>77.23</v>
      </c>
      <c r="O2571" t="n">
        <v>35220.89</v>
      </c>
      <c r="P2571" t="n">
        <v>173.54</v>
      </c>
      <c r="Q2571" t="n">
        <v>197.77</v>
      </c>
      <c r="R2571" t="n">
        <v>32.43</v>
      </c>
      <c r="S2571" t="n">
        <v>25.4</v>
      </c>
      <c r="T2571" t="n">
        <v>2664.97</v>
      </c>
      <c r="U2571" t="n">
        <v>0.78</v>
      </c>
      <c r="V2571" t="n">
        <v>0.88</v>
      </c>
      <c r="W2571" t="n">
        <v>2.95</v>
      </c>
      <c r="X2571" t="n">
        <v>0.16</v>
      </c>
      <c r="Y2571" t="n">
        <v>1</v>
      </c>
      <c r="Z2571" t="n">
        <v>10</v>
      </c>
    </row>
    <row r="2572">
      <c r="A2572" t="n">
        <v>66</v>
      </c>
      <c r="B2572" t="n">
        <v>130</v>
      </c>
      <c r="C2572" t="inlineStr">
        <is>
          <t xml:space="preserve">CONCLUIDO	</t>
        </is>
      </c>
      <c r="D2572" t="n">
        <v>7.2493</v>
      </c>
      <c r="E2572" t="n">
        <v>13.79</v>
      </c>
      <c r="F2572" t="n">
        <v>10.55</v>
      </c>
      <c r="G2572" t="n">
        <v>70.33</v>
      </c>
      <c r="H2572" t="n">
        <v>1.1</v>
      </c>
      <c r="I2572" t="n">
        <v>9</v>
      </c>
      <c r="J2572" t="n">
        <v>284.17</v>
      </c>
      <c r="K2572" t="n">
        <v>59.19</v>
      </c>
      <c r="L2572" t="n">
        <v>17.5</v>
      </c>
      <c r="M2572" t="n">
        <v>7</v>
      </c>
      <c r="N2572" t="n">
        <v>77.48</v>
      </c>
      <c r="O2572" t="n">
        <v>35282.36</v>
      </c>
      <c r="P2572" t="n">
        <v>173.51</v>
      </c>
      <c r="Q2572" t="n">
        <v>197.78</v>
      </c>
      <c r="R2572" t="n">
        <v>32.35</v>
      </c>
      <c r="S2572" t="n">
        <v>25.4</v>
      </c>
      <c r="T2572" t="n">
        <v>2626.82</v>
      </c>
      <c r="U2572" t="n">
        <v>0.79</v>
      </c>
      <c r="V2572" t="n">
        <v>0.88</v>
      </c>
      <c r="W2572" t="n">
        <v>2.95</v>
      </c>
      <c r="X2572" t="n">
        <v>0.16</v>
      </c>
      <c r="Y2572" t="n">
        <v>1</v>
      </c>
      <c r="Z2572" t="n">
        <v>10</v>
      </c>
    </row>
    <row r="2573">
      <c r="A2573" t="n">
        <v>67</v>
      </c>
      <c r="B2573" t="n">
        <v>130</v>
      </c>
      <c r="C2573" t="inlineStr">
        <is>
          <t xml:space="preserve">CONCLUIDO	</t>
        </is>
      </c>
      <c r="D2573" t="n">
        <v>7.286</v>
      </c>
      <c r="E2573" t="n">
        <v>13.72</v>
      </c>
      <c r="F2573" t="n">
        <v>10.53</v>
      </c>
      <c r="G2573" t="n">
        <v>78.97</v>
      </c>
      <c r="H2573" t="n">
        <v>1.11</v>
      </c>
      <c r="I2573" t="n">
        <v>8</v>
      </c>
      <c r="J2573" t="n">
        <v>284.67</v>
      </c>
      <c r="K2573" t="n">
        <v>59.19</v>
      </c>
      <c r="L2573" t="n">
        <v>17.75</v>
      </c>
      <c r="M2573" t="n">
        <v>6</v>
      </c>
      <c r="N2573" t="n">
        <v>77.73</v>
      </c>
      <c r="O2573" t="n">
        <v>35343.92</v>
      </c>
      <c r="P2573" t="n">
        <v>173.01</v>
      </c>
      <c r="Q2573" t="n">
        <v>197.75</v>
      </c>
      <c r="R2573" t="n">
        <v>31.7</v>
      </c>
      <c r="S2573" t="n">
        <v>25.4</v>
      </c>
      <c r="T2573" t="n">
        <v>2303.71</v>
      </c>
      <c r="U2573" t="n">
        <v>0.8</v>
      </c>
      <c r="V2573" t="n">
        <v>0.88</v>
      </c>
      <c r="W2573" t="n">
        <v>2.95</v>
      </c>
      <c r="X2573" t="n">
        <v>0.14</v>
      </c>
      <c r="Y2573" t="n">
        <v>1</v>
      </c>
      <c r="Z2573" t="n">
        <v>10</v>
      </c>
    </row>
    <row r="2574">
      <c r="A2574" t="n">
        <v>68</v>
      </c>
      <c r="B2574" t="n">
        <v>130</v>
      </c>
      <c r="C2574" t="inlineStr">
        <is>
          <t xml:space="preserve">CONCLUIDO	</t>
        </is>
      </c>
      <c r="D2574" t="n">
        <v>7.2914</v>
      </c>
      <c r="E2574" t="n">
        <v>13.71</v>
      </c>
      <c r="F2574" t="n">
        <v>10.52</v>
      </c>
      <c r="G2574" t="n">
        <v>78.89</v>
      </c>
      <c r="H2574" t="n">
        <v>1.12</v>
      </c>
      <c r="I2574" t="n">
        <v>8</v>
      </c>
      <c r="J2574" t="n">
        <v>285.17</v>
      </c>
      <c r="K2574" t="n">
        <v>59.19</v>
      </c>
      <c r="L2574" t="n">
        <v>18</v>
      </c>
      <c r="M2574" t="n">
        <v>6</v>
      </c>
      <c r="N2574" t="n">
        <v>77.98</v>
      </c>
      <c r="O2574" t="n">
        <v>35405.59</v>
      </c>
      <c r="P2574" t="n">
        <v>172.95</v>
      </c>
      <c r="Q2574" t="n">
        <v>197.78</v>
      </c>
      <c r="R2574" t="n">
        <v>31.4</v>
      </c>
      <c r="S2574" t="n">
        <v>25.4</v>
      </c>
      <c r="T2574" t="n">
        <v>2155.96</v>
      </c>
      <c r="U2574" t="n">
        <v>0.8100000000000001</v>
      </c>
      <c r="V2574" t="n">
        <v>0.88</v>
      </c>
      <c r="W2574" t="n">
        <v>2.95</v>
      </c>
      <c r="X2574" t="n">
        <v>0.13</v>
      </c>
      <c r="Y2574" t="n">
        <v>1</v>
      </c>
      <c r="Z2574" t="n">
        <v>10</v>
      </c>
    </row>
    <row r="2575">
      <c r="A2575" t="n">
        <v>69</v>
      </c>
      <c r="B2575" t="n">
        <v>130</v>
      </c>
      <c r="C2575" t="inlineStr">
        <is>
          <t xml:space="preserve">CONCLUIDO	</t>
        </is>
      </c>
      <c r="D2575" t="n">
        <v>7.2898</v>
      </c>
      <c r="E2575" t="n">
        <v>13.72</v>
      </c>
      <c r="F2575" t="n">
        <v>10.52</v>
      </c>
      <c r="G2575" t="n">
        <v>78.91</v>
      </c>
      <c r="H2575" t="n">
        <v>1.14</v>
      </c>
      <c r="I2575" t="n">
        <v>8</v>
      </c>
      <c r="J2575" t="n">
        <v>285.67</v>
      </c>
      <c r="K2575" t="n">
        <v>59.19</v>
      </c>
      <c r="L2575" t="n">
        <v>18.25</v>
      </c>
      <c r="M2575" t="n">
        <v>6</v>
      </c>
      <c r="N2575" t="n">
        <v>78.23</v>
      </c>
      <c r="O2575" t="n">
        <v>35467.36</v>
      </c>
      <c r="P2575" t="n">
        <v>173.07</v>
      </c>
      <c r="Q2575" t="n">
        <v>197.75</v>
      </c>
      <c r="R2575" t="n">
        <v>31.45</v>
      </c>
      <c r="S2575" t="n">
        <v>25.4</v>
      </c>
      <c r="T2575" t="n">
        <v>2178.63</v>
      </c>
      <c r="U2575" t="n">
        <v>0.8100000000000001</v>
      </c>
      <c r="V2575" t="n">
        <v>0.88</v>
      </c>
      <c r="W2575" t="n">
        <v>2.95</v>
      </c>
      <c r="X2575" t="n">
        <v>0.13</v>
      </c>
      <c r="Y2575" t="n">
        <v>1</v>
      </c>
      <c r="Z2575" t="n">
        <v>10</v>
      </c>
    </row>
    <row r="2576">
      <c r="A2576" t="n">
        <v>70</v>
      </c>
      <c r="B2576" t="n">
        <v>130</v>
      </c>
      <c r="C2576" t="inlineStr">
        <is>
          <t xml:space="preserve">CONCLUIDO	</t>
        </is>
      </c>
      <c r="D2576" t="n">
        <v>7.2883</v>
      </c>
      <c r="E2576" t="n">
        <v>13.72</v>
      </c>
      <c r="F2576" t="n">
        <v>10.52</v>
      </c>
      <c r="G2576" t="n">
        <v>78.93000000000001</v>
      </c>
      <c r="H2576" t="n">
        <v>1.15</v>
      </c>
      <c r="I2576" t="n">
        <v>8</v>
      </c>
      <c r="J2576" t="n">
        <v>286.18</v>
      </c>
      <c r="K2576" t="n">
        <v>59.19</v>
      </c>
      <c r="L2576" t="n">
        <v>18.5</v>
      </c>
      <c r="M2576" t="n">
        <v>6</v>
      </c>
      <c r="N2576" t="n">
        <v>78.48</v>
      </c>
      <c r="O2576" t="n">
        <v>35529.23</v>
      </c>
      <c r="P2576" t="n">
        <v>173.23</v>
      </c>
      <c r="Q2576" t="n">
        <v>197.76</v>
      </c>
      <c r="R2576" t="n">
        <v>31.45</v>
      </c>
      <c r="S2576" t="n">
        <v>25.4</v>
      </c>
      <c r="T2576" t="n">
        <v>2179.98</v>
      </c>
      <c r="U2576" t="n">
        <v>0.8100000000000001</v>
      </c>
      <c r="V2576" t="n">
        <v>0.88</v>
      </c>
      <c r="W2576" t="n">
        <v>2.95</v>
      </c>
      <c r="X2576" t="n">
        <v>0.13</v>
      </c>
      <c r="Y2576" t="n">
        <v>1</v>
      </c>
      <c r="Z2576" t="n">
        <v>10</v>
      </c>
    </row>
    <row r="2577">
      <c r="A2577" t="n">
        <v>71</v>
      </c>
      <c r="B2577" t="n">
        <v>130</v>
      </c>
      <c r="C2577" t="inlineStr">
        <is>
          <t xml:space="preserve">CONCLUIDO	</t>
        </is>
      </c>
      <c r="D2577" t="n">
        <v>7.2885</v>
      </c>
      <c r="E2577" t="n">
        <v>13.72</v>
      </c>
      <c r="F2577" t="n">
        <v>10.52</v>
      </c>
      <c r="G2577" t="n">
        <v>78.93000000000001</v>
      </c>
      <c r="H2577" t="n">
        <v>1.16</v>
      </c>
      <c r="I2577" t="n">
        <v>8</v>
      </c>
      <c r="J2577" t="n">
        <v>286.68</v>
      </c>
      <c r="K2577" t="n">
        <v>59.19</v>
      </c>
      <c r="L2577" t="n">
        <v>18.75</v>
      </c>
      <c r="M2577" t="n">
        <v>6</v>
      </c>
      <c r="N2577" t="n">
        <v>78.73999999999999</v>
      </c>
      <c r="O2577" t="n">
        <v>35591.33</v>
      </c>
      <c r="P2577" t="n">
        <v>173.34</v>
      </c>
      <c r="Q2577" t="n">
        <v>197.78</v>
      </c>
      <c r="R2577" t="n">
        <v>31.53</v>
      </c>
      <c r="S2577" t="n">
        <v>25.4</v>
      </c>
      <c r="T2577" t="n">
        <v>2223.34</v>
      </c>
      <c r="U2577" t="n">
        <v>0.8100000000000001</v>
      </c>
      <c r="V2577" t="n">
        <v>0.88</v>
      </c>
      <c r="W2577" t="n">
        <v>2.95</v>
      </c>
      <c r="X2577" t="n">
        <v>0.13</v>
      </c>
      <c r="Y2577" t="n">
        <v>1</v>
      </c>
      <c r="Z2577" t="n">
        <v>10</v>
      </c>
    </row>
    <row r="2578">
      <c r="A2578" t="n">
        <v>72</v>
      </c>
      <c r="B2578" t="n">
        <v>130</v>
      </c>
      <c r="C2578" t="inlineStr">
        <is>
          <t xml:space="preserve">CONCLUIDO	</t>
        </is>
      </c>
      <c r="D2578" t="n">
        <v>7.288</v>
      </c>
      <c r="E2578" t="n">
        <v>13.72</v>
      </c>
      <c r="F2578" t="n">
        <v>10.53</v>
      </c>
      <c r="G2578" t="n">
        <v>78.94</v>
      </c>
      <c r="H2578" t="n">
        <v>1.18</v>
      </c>
      <c r="I2578" t="n">
        <v>8</v>
      </c>
      <c r="J2578" t="n">
        <v>287.18</v>
      </c>
      <c r="K2578" t="n">
        <v>59.19</v>
      </c>
      <c r="L2578" t="n">
        <v>19</v>
      </c>
      <c r="M2578" t="n">
        <v>6</v>
      </c>
      <c r="N2578" t="n">
        <v>78.98999999999999</v>
      </c>
      <c r="O2578" t="n">
        <v>35653.4</v>
      </c>
      <c r="P2578" t="n">
        <v>173.38</v>
      </c>
      <c r="Q2578" t="n">
        <v>197.76</v>
      </c>
      <c r="R2578" t="n">
        <v>31.58</v>
      </c>
      <c r="S2578" t="n">
        <v>25.4</v>
      </c>
      <c r="T2578" t="n">
        <v>2243.81</v>
      </c>
      <c r="U2578" t="n">
        <v>0.8</v>
      </c>
      <c r="V2578" t="n">
        <v>0.88</v>
      </c>
      <c r="W2578" t="n">
        <v>2.95</v>
      </c>
      <c r="X2578" t="n">
        <v>0.13</v>
      </c>
      <c r="Y2578" t="n">
        <v>1</v>
      </c>
      <c r="Z2578" t="n">
        <v>10</v>
      </c>
    </row>
    <row r="2579">
      <c r="A2579" t="n">
        <v>73</v>
      </c>
      <c r="B2579" t="n">
        <v>130</v>
      </c>
      <c r="C2579" t="inlineStr">
        <is>
          <t xml:space="preserve">CONCLUIDO	</t>
        </is>
      </c>
      <c r="D2579" t="n">
        <v>7.2901</v>
      </c>
      <c r="E2579" t="n">
        <v>13.72</v>
      </c>
      <c r="F2579" t="n">
        <v>10.52</v>
      </c>
      <c r="G2579" t="n">
        <v>78.91</v>
      </c>
      <c r="H2579" t="n">
        <v>1.19</v>
      </c>
      <c r="I2579" t="n">
        <v>8</v>
      </c>
      <c r="J2579" t="n">
        <v>287.69</v>
      </c>
      <c r="K2579" t="n">
        <v>59.19</v>
      </c>
      <c r="L2579" t="n">
        <v>19.25</v>
      </c>
      <c r="M2579" t="n">
        <v>6</v>
      </c>
      <c r="N2579" t="n">
        <v>79.23999999999999</v>
      </c>
      <c r="O2579" t="n">
        <v>35715.58</v>
      </c>
      <c r="P2579" t="n">
        <v>173.22</v>
      </c>
      <c r="Q2579" t="n">
        <v>197.77</v>
      </c>
      <c r="R2579" t="n">
        <v>31.46</v>
      </c>
      <c r="S2579" t="n">
        <v>25.4</v>
      </c>
      <c r="T2579" t="n">
        <v>2183.74</v>
      </c>
      <c r="U2579" t="n">
        <v>0.8100000000000001</v>
      </c>
      <c r="V2579" t="n">
        <v>0.88</v>
      </c>
      <c r="W2579" t="n">
        <v>2.95</v>
      </c>
      <c r="X2579" t="n">
        <v>0.13</v>
      </c>
      <c r="Y2579" t="n">
        <v>1</v>
      </c>
      <c r="Z2579" t="n">
        <v>10</v>
      </c>
    </row>
    <row r="2580">
      <c r="A2580" t="n">
        <v>74</v>
      </c>
      <c r="B2580" t="n">
        <v>130</v>
      </c>
      <c r="C2580" t="inlineStr">
        <is>
          <t xml:space="preserve">CONCLUIDO	</t>
        </is>
      </c>
      <c r="D2580" t="n">
        <v>7.2894</v>
      </c>
      <c r="E2580" t="n">
        <v>13.72</v>
      </c>
      <c r="F2580" t="n">
        <v>10.52</v>
      </c>
      <c r="G2580" t="n">
        <v>78.92</v>
      </c>
      <c r="H2580" t="n">
        <v>1.2</v>
      </c>
      <c r="I2580" t="n">
        <v>8</v>
      </c>
      <c r="J2580" t="n">
        <v>288.19</v>
      </c>
      <c r="K2580" t="n">
        <v>59.19</v>
      </c>
      <c r="L2580" t="n">
        <v>19.5</v>
      </c>
      <c r="M2580" t="n">
        <v>6</v>
      </c>
      <c r="N2580" t="n">
        <v>79.5</v>
      </c>
      <c r="O2580" t="n">
        <v>35777.86</v>
      </c>
      <c r="P2580" t="n">
        <v>173.2</v>
      </c>
      <c r="Q2580" t="n">
        <v>197.79</v>
      </c>
      <c r="R2580" t="n">
        <v>31.41</v>
      </c>
      <c r="S2580" t="n">
        <v>25.4</v>
      </c>
      <c r="T2580" t="n">
        <v>2158.76</v>
      </c>
      <c r="U2580" t="n">
        <v>0.8100000000000001</v>
      </c>
      <c r="V2580" t="n">
        <v>0.88</v>
      </c>
      <c r="W2580" t="n">
        <v>2.95</v>
      </c>
      <c r="X2580" t="n">
        <v>0.13</v>
      </c>
      <c r="Y2580" t="n">
        <v>1</v>
      </c>
      <c r="Z2580" t="n">
        <v>10</v>
      </c>
    </row>
    <row r="2581">
      <c r="A2581" t="n">
        <v>75</v>
      </c>
      <c r="B2581" t="n">
        <v>130</v>
      </c>
      <c r="C2581" t="inlineStr">
        <is>
          <t xml:space="preserve">CONCLUIDO	</t>
        </is>
      </c>
      <c r="D2581" t="n">
        <v>7.2861</v>
      </c>
      <c r="E2581" t="n">
        <v>13.72</v>
      </c>
      <c r="F2581" t="n">
        <v>10.53</v>
      </c>
      <c r="G2581" t="n">
        <v>78.95999999999999</v>
      </c>
      <c r="H2581" t="n">
        <v>1.22</v>
      </c>
      <c r="I2581" t="n">
        <v>8</v>
      </c>
      <c r="J2581" t="n">
        <v>288.7</v>
      </c>
      <c r="K2581" t="n">
        <v>59.19</v>
      </c>
      <c r="L2581" t="n">
        <v>19.75</v>
      </c>
      <c r="M2581" t="n">
        <v>6</v>
      </c>
      <c r="N2581" t="n">
        <v>79.75</v>
      </c>
      <c r="O2581" t="n">
        <v>35840.25</v>
      </c>
      <c r="P2581" t="n">
        <v>173.27</v>
      </c>
      <c r="Q2581" t="n">
        <v>197.75</v>
      </c>
      <c r="R2581" t="n">
        <v>31.72</v>
      </c>
      <c r="S2581" t="n">
        <v>25.4</v>
      </c>
      <c r="T2581" t="n">
        <v>2317.33</v>
      </c>
      <c r="U2581" t="n">
        <v>0.8</v>
      </c>
      <c r="V2581" t="n">
        <v>0.88</v>
      </c>
      <c r="W2581" t="n">
        <v>2.95</v>
      </c>
      <c r="X2581" t="n">
        <v>0.14</v>
      </c>
      <c r="Y2581" t="n">
        <v>1</v>
      </c>
      <c r="Z2581" t="n">
        <v>10</v>
      </c>
    </row>
    <row r="2582">
      <c r="A2582" t="n">
        <v>76</v>
      </c>
      <c r="B2582" t="n">
        <v>130</v>
      </c>
      <c r="C2582" t="inlineStr">
        <is>
          <t xml:space="preserve">CONCLUIDO	</t>
        </is>
      </c>
      <c r="D2582" t="n">
        <v>7.2885</v>
      </c>
      <c r="E2582" t="n">
        <v>13.72</v>
      </c>
      <c r="F2582" t="n">
        <v>10.52</v>
      </c>
      <c r="G2582" t="n">
        <v>78.93000000000001</v>
      </c>
      <c r="H2582" t="n">
        <v>1.23</v>
      </c>
      <c r="I2582" t="n">
        <v>8</v>
      </c>
      <c r="J2582" t="n">
        <v>289.2</v>
      </c>
      <c r="K2582" t="n">
        <v>59.19</v>
      </c>
      <c r="L2582" t="n">
        <v>20</v>
      </c>
      <c r="M2582" t="n">
        <v>6</v>
      </c>
      <c r="N2582" t="n">
        <v>80.01000000000001</v>
      </c>
      <c r="O2582" t="n">
        <v>35902.74</v>
      </c>
      <c r="P2582" t="n">
        <v>173.03</v>
      </c>
      <c r="Q2582" t="n">
        <v>197.75</v>
      </c>
      <c r="R2582" t="n">
        <v>31.48</v>
      </c>
      <c r="S2582" t="n">
        <v>25.4</v>
      </c>
      <c r="T2582" t="n">
        <v>2194.24</v>
      </c>
      <c r="U2582" t="n">
        <v>0.8100000000000001</v>
      </c>
      <c r="V2582" t="n">
        <v>0.88</v>
      </c>
      <c r="W2582" t="n">
        <v>2.95</v>
      </c>
      <c r="X2582" t="n">
        <v>0.13</v>
      </c>
      <c r="Y2582" t="n">
        <v>1</v>
      </c>
      <c r="Z2582" t="n">
        <v>10</v>
      </c>
    </row>
    <row r="2583">
      <c r="A2583" t="n">
        <v>77</v>
      </c>
      <c r="B2583" t="n">
        <v>130</v>
      </c>
      <c r="C2583" t="inlineStr">
        <is>
          <t xml:space="preserve">CONCLUIDO	</t>
        </is>
      </c>
      <c r="D2583" t="n">
        <v>7.2895</v>
      </c>
      <c r="E2583" t="n">
        <v>13.72</v>
      </c>
      <c r="F2583" t="n">
        <v>10.52</v>
      </c>
      <c r="G2583" t="n">
        <v>78.92</v>
      </c>
      <c r="H2583" t="n">
        <v>1.24</v>
      </c>
      <c r="I2583" t="n">
        <v>8</v>
      </c>
      <c r="J2583" t="n">
        <v>289.71</v>
      </c>
      <c r="K2583" t="n">
        <v>59.19</v>
      </c>
      <c r="L2583" t="n">
        <v>20.25</v>
      </c>
      <c r="M2583" t="n">
        <v>6</v>
      </c>
      <c r="N2583" t="n">
        <v>80.27</v>
      </c>
      <c r="O2583" t="n">
        <v>35965.33</v>
      </c>
      <c r="P2583" t="n">
        <v>172.82</v>
      </c>
      <c r="Q2583" t="n">
        <v>197.75</v>
      </c>
      <c r="R2583" t="n">
        <v>31.54</v>
      </c>
      <c r="S2583" t="n">
        <v>25.4</v>
      </c>
      <c r="T2583" t="n">
        <v>2223.72</v>
      </c>
      <c r="U2583" t="n">
        <v>0.8100000000000001</v>
      </c>
      <c r="V2583" t="n">
        <v>0.88</v>
      </c>
      <c r="W2583" t="n">
        <v>2.95</v>
      </c>
      <c r="X2583" t="n">
        <v>0.13</v>
      </c>
      <c r="Y2583" t="n">
        <v>1</v>
      </c>
      <c r="Z2583" t="n">
        <v>10</v>
      </c>
    </row>
    <row r="2584">
      <c r="A2584" t="n">
        <v>78</v>
      </c>
      <c r="B2584" t="n">
        <v>130</v>
      </c>
      <c r="C2584" t="inlineStr">
        <is>
          <t xml:space="preserve">CONCLUIDO	</t>
        </is>
      </c>
      <c r="D2584" t="n">
        <v>7.2823</v>
      </c>
      <c r="E2584" t="n">
        <v>13.73</v>
      </c>
      <c r="F2584" t="n">
        <v>10.54</v>
      </c>
      <c r="G2584" t="n">
        <v>79.02</v>
      </c>
      <c r="H2584" t="n">
        <v>1.26</v>
      </c>
      <c r="I2584" t="n">
        <v>8</v>
      </c>
      <c r="J2584" t="n">
        <v>290.22</v>
      </c>
      <c r="K2584" t="n">
        <v>59.19</v>
      </c>
      <c r="L2584" t="n">
        <v>20.5</v>
      </c>
      <c r="M2584" t="n">
        <v>6</v>
      </c>
      <c r="N2584" t="n">
        <v>80.53</v>
      </c>
      <c r="O2584" t="n">
        <v>36028.03</v>
      </c>
      <c r="P2584" t="n">
        <v>172.84</v>
      </c>
      <c r="Q2584" t="n">
        <v>197.81</v>
      </c>
      <c r="R2584" t="n">
        <v>31.88</v>
      </c>
      <c r="S2584" t="n">
        <v>25.4</v>
      </c>
      <c r="T2584" t="n">
        <v>2397.79</v>
      </c>
      <c r="U2584" t="n">
        <v>0.8</v>
      </c>
      <c r="V2584" t="n">
        <v>0.88</v>
      </c>
      <c r="W2584" t="n">
        <v>2.95</v>
      </c>
      <c r="X2584" t="n">
        <v>0.15</v>
      </c>
      <c r="Y2584" t="n">
        <v>1</v>
      </c>
      <c r="Z2584" t="n">
        <v>10</v>
      </c>
    </row>
    <row r="2585">
      <c r="A2585" t="n">
        <v>79</v>
      </c>
      <c r="B2585" t="n">
        <v>130</v>
      </c>
      <c r="C2585" t="inlineStr">
        <is>
          <t xml:space="preserve">CONCLUIDO	</t>
        </is>
      </c>
      <c r="D2585" t="n">
        <v>7.3211</v>
      </c>
      <c r="E2585" t="n">
        <v>13.66</v>
      </c>
      <c r="F2585" t="n">
        <v>10.51</v>
      </c>
      <c r="G2585" t="n">
        <v>90.09999999999999</v>
      </c>
      <c r="H2585" t="n">
        <v>1.27</v>
      </c>
      <c r="I2585" t="n">
        <v>7</v>
      </c>
      <c r="J2585" t="n">
        <v>290.73</v>
      </c>
      <c r="K2585" t="n">
        <v>59.19</v>
      </c>
      <c r="L2585" t="n">
        <v>20.75</v>
      </c>
      <c r="M2585" t="n">
        <v>5</v>
      </c>
      <c r="N2585" t="n">
        <v>80.79000000000001</v>
      </c>
      <c r="O2585" t="n">
        <v>36090.84</v>
      </c>
      <c r="P2585" t="n">
        <v>172.62</v>
      </c>
      <c r="Q2585" t="n">
        <v>197.76</v>
      </c>
      <c r="R2585" t="n">
        <v>31.1</v>
      </c>
      <c r="S2585" t="n">
        <v>25.4</v>
      </c>
      <c r="T2585" t="n">
        <v>2013.44</v>
      </c>
      <c r="U2585" t="n">
        <v>0.82</v>
      </c>
      <c r="V2585" t="n">
        <v>0.89</v>
      </c>
      <c r="W2585" t="n">
        <v>2.95</v>
      </c>
      <c r="X2585" t="n">
        <v>0.12</v>
      </c>
      <c r="Y2585" t="n">
        <v>1</v>
      </c>
      <c r="Z2585" t="n">
        <v>10</v>
      </c>
    </row>
    <row r="2586">
      <c r="A2586" t="n">
        <v>80</v>
      </c>
      <c r="B2586" t="n">
        <v>130</v>
      </c>
      <c r="C2586" t="inlineStr">
        <is>
          <t xml:space="preserve">CONCLUIDO	</t>
        </is>
      </c>
      <c r="D2586" t="n">
        <v>7.3235</v>
      </c>
      <c r="E2586" t="n">
        <v>13.65</v>
      </c>
      <c r="F2586" t="n">
        <v>10.51</v>
      </c>
      <c r="G2586" t="n">
        <v>90.06</v>
      </c>
      <c r="H2586" t="n">
        <v>1.28</v>
      </c>
      <c r="I2586" t="n">
        <v>7</v>
      </c>
      <c r="J2586" t="n">
        <v>291.24</v>
      </c>
      <c r="K2586" t="n">
        <v>59.19</v>
      </c>
      <c r="L2586" t="n">
        <v>21</v>
      </c>
      <c r="M2586" t="n">
        <v>5</v>
      </c>
      <c r="N2586" t="n">
        <v>81.05</v>
      </c>
      <c r="O2586" t="n">
        <v>36153.75</v>
      </c>
      <c r="P2586" t="n">
        <v>172.86</v>
      </c>
      <c r="Q2586" t="n">
        <v>197.77</v>
      </c>
      <c r="R2586" t="n">
        <v>30.99</v>
      </c>
      <c r="S2586" t="n">
        <v>25.4</v>
      </c>
      <c r="T2586" t="n">
        <v>1956.42</v>
      </c>
      <c r="U2586" t="n">
        <v>0.82</v>
      </c>
      <c r="V2586" t="n">
        <v>0.89</v>
      </c>
      <c r="W2586" t="n">
        <v>2.95</v>
      </c>
      <c r="X2586" t="n">
        <v>0.12</v>
      </c>
      <c r="Y2586" t="n">
        <v>1</v>
      </c>
      <c r="Z2586" t="n">
        <v>10</v>
      </c>
    </row>
    <row r="2587">
      <c r="A2587" t="n">
        <v>81</v>
      </c>
      <c r="B2587" t="n">
        <v>130</v>
      </c>
      <c r="C2587" t="inlineStr">
        <is>
          <t xml:space="preserve">CONCLUIDO	</t>
        </is>
      </c>
      <c r="D2587" t="n">
        <v>7.3198</v>
      </c>
      <c r="E2587" t="n">
        <v>13.66</v>
      </c>
      <c r="F2587" t="n">
        <v>10.51</v>
      </c>
      <c r="G2587" t="n">
        <v>90.12</v>
      </c>
      <c r="H2587" t="n">
        <v>1.3</v>
      </c>
      <c r="I2587" t="n">
        <v>7</v>
      </c>
      <c r="J2587" t="n">
        <v>291.75</v>
      </c>
      <c r="K2587" t="n">
        <v>59.19</v>
      </c>
      <c r="L2587" t="n">
        <v>21.25</v>
      </c>
      <c r="M2587" t="n">
        <v>5</v>
      </c>
      <c r="N2587" t="n">
        <v>81.31</v>
      </c>
      <c r="O2587" t="n">
        <v>36216.77</v>
      </c>
      <c r="P2587" t="n">
        <v>173.17</v>
      </c>
      <c r="Q2587" t="n">
        <v>197.76</v>
      </c>
      <c r="R2587" t="n">
        <v>31.34</v>
      </c>
      <c r="S2587" t="n">
        <v>25.4</v>
      </c>
      <c r="T2587" t="n">
        <v>2131.28</v>
      </c>
      <c r="U2587" t="n">
        <v>0.8100000000000001</v>
      </c>
      <c r="V2587" t="n">
        <v>0.88</v>
      </c>
      <c r="W2587" t="n">
        <v>2.95</v>
      </c>
      <c r="X2587" t="n">
        <v>0.12</v>
      </c>
      <c r="Y2587" t="n">
        <v>1</v>
      </c>
      <c r="Z2587" t="n">
        <v>10</v>
      </c>
    </row>
    <row r="2588">
      <c r="A2588" t="n">
        <v>82</v>
      </c>
      <c r="B2588" t="n">
        <v>130</v>
      </c>
      <c r="C2588" t="inlineStr">
        <is>
          <t xml:space="preserve">CONCLUIDO	</t>
        </is>
      </c>
      <c r="D2588" t="n">
        <v>7.3226</v>
      </c>
      <c r="E2588" t="n">
        <v>13.66</v>
      </c>
      <c r="F2588" t="n">
        <v>10.51</v>
      </c>
      <c r="G2588" t="n">
        <v>90.08</v>
      </c>
      <c r="H2588" t="n">
        <v>1.31</v>
      </c>
      <c r="I2588" t="n">
        <v>7</v>
      </c>
      <c r="J2588" t="n">
        <v>292.26</v>
      </c>
      <c r="K2588" t="n">
        <v>59.19</v>
      </c>
      <c r="L2588" t="n">
        <v>21.5</v>
      </c>
      <c r="M2588" t="n">
        <v>5</v>
      </c>
      <c r="N2588" t="n">
        <v>81.56999999999999</v>
      </c>
      <c r="O2588" t="n">
        <v>36279.9</v>
      </c>
      <c r="P2588" t="n">
        <v>173.16</v>
      </c>
      <c r="Q2588" t="n">
        <v>197.75</v>
      </c>
      <c r="R2588" t="n">
        <v>31.06</v>
      </c>
      <c r="S2588" t="n">
        <v>25.4</v>
      </c>
      <c r="T2588" t="n">
        <v>1991.32</v>
      </c>
      <c r="U2588" t="n">
        <v>0.82</v>
      </c>
      <c r="V2588" t="n">
        <v>0.89</v>
      </c>
      <c r="W2588" t="n">
        <v>2.95</v>
      </c>
      <c r="X2588" t="n">
        <v>0.12</v>
      </c>
      <c r="Y2588" t="n">
        <v>1</v>
      </c>
      <c r="Z2588" t="n">
        <v>10</v>
      </c>
    </row>
    <row r="2589">
      <c r="A2589" t="n">
        <v>83</v>
      </c>
      <c r="B2589" t="n">
        <v>130</v>
      </c>
      <c r="C2589" t="inlineStr">
        <is>
          <t xml:space="preserve">CONCLUIDO	</t>
        </is>
      </c>
      <c r="D2589" t="n">
        <v>7.326</v>
      </c>
      <c r="E2589" t="n">
        <v>13.65</v>
      </c>
      <c r="F2589" t="n">
        <v>10.5</v>
      </c>
      <c r="G2589" t="n">
        <v>90.02</v>
      </c>
      <c r="H2589" t="n">
        <v>1.32</v>
      </c>
      <c r="I2589" t="n">
        <v>7</v>
      </c>
      <c r="J2589" t="n">
        <v>292.77</v>
      </c>
      <c r="K2589" t="n">
        <v>59.19</v>
      </c>
      <c r="L2589" t="n">
        <v>21.75</v>
      </c>
      <c r="M2589" t="n">
        <v>5</v>
      </c>
      <c r="N2589" t="n">
        <v>81.83</v>
      </c>
      <c r="O2589" t="n">
        <v>36343.13</v>
      </c>
      <c r="P2589" t="n">
        <v>173.05</v>
      </c>
      <c r="Q2589" t="n">
        <v>197.75</v>
      </c>
      <c r="R2589" t="n">
        <v>30.86</v>
      </c>
      <c r="S2589" t="n">
        <v>25.4</v>
      </c>
      <c r="T2589" t="n">
        <v>1893.31</v>
      </c>
      <c r="U2589" t="n">
        <v>0.82</v>
      </c>
      <c r="V2589" t="n">
        <v>0.89</v>
      </c>
      <c r="W2589" t="n">
        <v>2.95</v>
      </c>
      <c r="X2589" t="n">
        <v>0.11</v>
      </c>
      <c r="Y2589" t="n">
        <v>1</v>
      </c>
      <c r="Z2589" t="n">
        <v>10</v>
      </c>
    </row>
    <row r="2590">
      <c r="A2590" t="n">
        <v>84</v>
      </c>
      <c r="B2590" t="n">
        <v>130</v>
      </c>
      <c r="C2590" t="inlineStr">
        <is>
          <t xml:space="preserve">CONCLUIDO	</t>
        </is>
      </c>
      <c r="D2590" t="n">
        <v>7.3247</v>
      </c>
      <c r="E2590" t="n">
        <v>13.65</v>
      </c>
      <c r="F2590" t="n">
        <v>10.51</v>
      </c>
      <c r="G2590" t="n">
        <v>90.05</v>
      </c>
      <c r="H2590" t="n">
        <v>1.34</v>
      </c>
      <c r="I2590" t="n">
        <v>7</v>
      </c>
      <c r="J2590" t="n">
        <v>293.29</v>
      </c>
      <c r="K2590" t="n">
        <v>59.19</v>
      </c>
      <c r="L2590" t="n">
        <v>22</v>
      </c>
      <c r="M2590" t="n">
        <v>5</v>
      </c>
      <c r="N2590" t="n">
        <v>82.09</v>
      </c>
      <c r="O2590" t="n">
        <v>36406.47</v>
      </c>
      <c r="P2590" t="n">
        <v>173.13</v>
      </c>
      <c r="Q2590" t="n">
        <v>197.77</v>
      </c>
      <c r="R2590" t="n">
        <v>30.95</v>
      </c>
      <c r="S2590" t="n">
        <v>25.4</v>
      </c>
      <c r="T2590" t="n">
        <v>1937.71</v>
      </c>
      <c r="U2590" t="n">
        <v>0.82</v>
      </c>
      <c r="V2590" t="n">
        <v>0.89</v>
      </c>
      <c r="W2590" t="n">
        <v>2.95</v>
      </c>
      <c r="X2590" t="n">
        <v>0.12</v>
      </c>
      <c r="Y2590" t="n">
        <v>1</v>
      </c>
      <c r="Z2590" t="n">
        <v>10</v>
      </c>
    </row>
    <row r="2591">
      <c r="A2591" t="n">
        <v>85</v>
      </c>
      <c r="B2591" t="n">
        <v>130</v>
      </c>
      <c r="C2591" t="inlineStr">
        <is>
          <t xml:space="preserve">CONCLUIDO	</t>
        </is>
      </c>
      <c r="D2591" t="n">
        <v>7.3212</v>
      </c>
      <c r="E2591" t="n">
        <v>13.66</v>
      </c>
      <c r="F2591" t="n">
        <v>10.51</v>
      </c>
      <c r="G2591" t="n">
        <v>90.09999999999999</v>
      </c>
      <c r="H2591" t="n">
        <v>1.35</v>
      </c>
      <c r="I2591" t="n">
        <v>7</v>
      </c>
      <c r="J2591" t="n">
        <v>293.8</v>
      </c>
      <c r="K2591" t="n">
        <v>59.19</v>
      </c>
      <c r="L2591" t="n">
        <v>22.25</v>
      </c>
      <c r="M2591" t="n">
        <v>5</v>
      </c>
      <c r="N2591" t="n">
        <v>82.36</v>
      </c>
      <c r="O2591" t="n">
        <v>36469.92</v>
      </c>
      <c r="P2591" t="n">
        <v>173.34</v>
      </c>
      <c r="Q2591" t="n">
        <v>197.77</v>
      </c>
      <c r="R2591" t="n">
        <v>31.2</v>
      </c>
      <c r="S2591" t="n">
        <v>25.4</v>
      </c>
      <c r="T2591" t="n">
        <v>2062</v>
      </c>
      <c r="U2591" t="n">
        <v>0.8100000000000001</v>
      </c>
      <c r="V2591" t="n">
        <v>0.89</v>
      </c>
      <c r="W2591" t="n">
        <v>2.95</v>
      </c>
      <c r="X2591" t="n">
        <v>0.12</v>
      </c>
      <c r="Y2591" t="n">
        <v>1</v>
      </c>
      <c r="Z2591" t="n">
        <v>10</v>
      </c>
    </row>
    <row r="2592">
      <c r="A2592" t="n">
        <v>86</v>
      </c>
      <c r="B2592" t="n">
        <v>130</v>
      </c>
      <c r="C2592" t="inlineStr">
        <is>
          <t xml:space="preserve">CONCLUIDO	</t>
        </is>
      </c>
      <c r="D2592" t="n">
        <v>7.318</v>
      </c>
      <c r="E2592" t="n">
        <v>13.66</v>
      </c>
      <c r="F2592" t="n">
        <v>10.52</v>
      </c>
      <c r="G2592" t="n">
        <v>90.15000000000001</v>
      </c>
      <c r="H2592" t="n">
        <v>1.36</v>
      </c>
      <c r="I2592" t="n">
        <v>7</v>
      </c>
      <c r="J2592" t="n">
        <v>294.32</v>
      </c>
      <c r="K2592" t="n">
        <v>59.19</v>
      </c>
      <c r="L2592" t="n">
        <v>22.5</v>
      </c>
      <c r="M2592" t="n">
        <v>5</v>
      </c>
      <c r="N2592" t="n">
        <v>82.62</v>
      </c>
      <c r="O2592" t="n">
        <v>36533.49</v>
      </c>
      <c r="P2592" t="n">
        <v>173.45</v>
      </c>
      <c r="Q2592" t="n">
        <v>197.77</v>
      </c>
      <c r="R2592" t="n">
        <v>31.3</v>
      </c>
      <c r="S2592" t="n">
        <v>25.4</v>
      </c>
      <c r="T2592" t="n">
        <v>2111.09</v>
      </c>
      <c r="U2592" t="n">
        <v>0.8100000000000001</v>
      </c>
      <c r="V2592" t="n">
        <v>0.88</v>
      </c>
      <c r="W2592" t="n">
        <v>2.95</v>
      </c>
      <c r="X2592" t="n">
        <v>0.13</v>
      </c>
      <c r="Y2592" t="n">
        <v>1</v>
      </c>
      <c r="Z2592" t="n">
        <v>10</v>
      </c>
    </row>
    <row r="2593">
      <c r="A2593" t="n">
        <v>87</v>
      </c>
      <c r="B2593" t="n">
        <v>130</v>
      </c>
      <c r="C2593" t="inlineStr">
        <is>
          <t xml:space="preserve">CONCLUIDO	</t>
        </is>
      </c>
      <c r="D2593" t="n">
        <v>7.3241</v>
      </c>
      <c r="E2593" t="n">
        <v>13.65</v>
      </c>
      <c r="F2593" t="n">
        <v>10.51</v>
      </c>
      <c r="G2593" t="n">
        <v>90.05</v>
      </c>
      <c r="H2593" t="n">
        <v>1.37</v>
      </c>
      <c r="I2593" t="n">
        <v>7</v>
      </c>
      <c r="J2593" t="n">
        <v>294.83</v>
      </c>
      <c r="K2593" t="n">
        <v>59.19</v>
      </c>
      <c r="L2593" t="n">
        <v>22.75</v>
      </c>
      <c r="M2593" t="n">
        <v>5</v>
      </c>
      <c r="N2593" t="n">
        <v>82.89</v>
      </c>
      <c r="O2593" t="n">
        <v>36597.16</v>
      </c>
      <c r="P2593" t="n">
        <v>173.11</v>
      </c>
      <c r="Q2593" t="n">
        <v>197.85</v>
      </c>
      <c r="R2593" t="n">
        <v>30.99</v>
      </c>
      <c r="S2593" t="n">
        <v>25.4</v>
      </c>
      <c r="T2593" t="n">
        <v>1958.5</v>
      </c>
      <c r="U2593" t="n">
        <v>0.82</v>
      </c>
      <c r="V2593" t="n">
        <v>0.89</v>
      </c>
      <c r="W2593" t="n">
        <v>2.95</v>
      </c>
      <c r="X2593" t="n">
        <v>0.12</v>
      </c>
      <c r="Y2593" t="n">
        <v>1</v>
      </c>
      <c r="Z2593" t="n">
        <v>10</v>
      </c>
    </row>
    <row r="2594">
      <c r="A2594" t="n">
        <v>88</v>
      </c>
      <c r="B2594" t="n">
        <v>130</v>
      </c>
      <c r="C2594" t="inlineStr">
        <is>
          <t xml:space="preserve">CONCLUIDO	</t>
        </is>
      </c>
      <c r="D2594" t="n">
        <v>7.3233</v>
      </c>
      <c r="E2594" t="n">
        <v>13.66</v>
      </c>
      <c r="F2594" t="n">
        <v>10.51</v>
      </c>
      <c r="G2594" t="n">
        <v>90.06999999999999</v>
      </c>
      <c r="H2594" t="n">
        <v>1.39</v>
      </c>
      <c r="I2594" t="n">
        <v>7</v>
      </c>
      <c r="J2594" t="n">
        <v>295.35</v>
      </c>
      <c r="K2594" t="n">
        <v>59.19</v>
      </c>
      <c r="L2594" t="n">
        <v>23</v>
      </c>
      <c r="M2594" t="n">
        <v>5</v>
      </c>
      <c r="N2594" t="n">
        <v>83.16</v>
      </c>
      <c r="O2594" t="n">
        <v>36660.94</v>
      </c>
      <c r="P2594" t="n">
        <v>173.05</v>
      </c>
      <c r="Q2594" t="n">
        <v>197.75</v>
      </c>
      <c r="R2594" t="n">
        <v>31.06</v>
      </c>
      <c r="S2594" t="n">
        <v>25.4</v>
      </c>
      <c r="T2594" t="n">
        <v>1989.05</v>
      </c>
      <c r="U2594" t="n">
        <v>0.82</v>
      </c>
      <c r="V2594" t="n">
        <v>0.89</v>
      </c>
      <c r="W2594" t="n">
        <v>2.95</v>
      </c>
      <c r="X2594" t="n">
        <v>0.12</v>
      </c>
      <c r="Y2594" t="n">
        <v>1</v>
      </c>
      <c r="Z2594" t="n">
        <v>10</v>
      </c>
    </row>
    <row r="2595">
      <c r="A2595" t="n">
        <v>89</v>
      </c>
      <c r="B2595" t="n">
        <v>130</v>
      </c>
      <c r="C2595" t="inlineStr">
        <is>
          <t xml:space="preserve">CONCLUIDO	</t>
        </is>
      </c>
      <c r="D2595" t="n">
        <v>7.323</v>
      </c>
      <c r="E2595" t="n">
        <v>13.66</v>
      </c>
      <c r="F2595" t="n">
        <v>10.51</v>
      </c>
      <c r="G2595" t="n">
        <v>90.06999999999999</v>
      </c>
      <c r="H2595" t="n">
        <v>1.4</v>
      </c>
      <c r="I2595" t="n">
        <v>7</v>
      </c>
      <c r="J2595" t="n">
        <v>295.87</v>
      </c>
      <c r="K2595" t="n">
        <v>59.19</v>
      </c>
      <c r="L2595" t="n">
        <v>23.25</v>
      </c>
      <c r="M2595" t="n">
        <v>5</v>
      </c>
      <c r="N2595" t="n">
        <v>83.43000000000001</v>
      </c>
      <c r="O2595" t="n">
        <v>36724.83</v>
      </c>
      <c r="P2595" t="n">
        <v>172.91</v>
      </c>
      <c r="Q2595" t="n">
        <v>197.75</v>
      </c>
      <c r="R2595" t="n">
        <v>31.12</v>
      </c>
      <c r="S2595" t="n">
        <v>25.4</v>
      </c>
      <c r="T2595" t="n">
        <v>2022.11</v>
      </c>
      <c r="U2595" t="n">
        <v>0.82</v>
      </c>
      <c r="V2595" t="n">
        <v>0.89</v>
      </c>
      <c r="W2595" t="n">
        <v>2.95</v>
      </c>
      <c r="X2595" t="n">
        <v>0.12</v>
      </c>
      <c r="Y2595" t="n">
        <v>1</v>
      </c>
      <c r="Z2595" t="n">
        <v>10</v>
      </c>
    </row>
    <row r="2596">
      <c r="A2596" t="n">
        <v>90</v>
      </c>
      <c r="B2596" t="n">
        <v>130</v>
      </c>
      <c r="C2596" t="inlineStr">
        <is>
          <t xml:space="preserve">CONCLUIDO	</t>
        </is>
      </c>
      <c r="D2596" t="n">
        <v>7.3205</v>
      </c>
      <c r="E2596" t="n">
        <v>13.66</v>
      </c>
      <c r="F2596" t="n">
        <v>10.51</v>
      </c>
      <c r="G2596" t="n">
        <v>90.11</v>
      </c>
      <c r="H2596" t="n">
        <v>1.41</v>
      </c>
      <c r="I2596" t="n">
        <v>7</v>
      </c>
      <c r="J2596" t="n">
        <v>296.39</v>
      </c>
      <c r="K2596" t="n">
        <v>59.19</v>
      </c>
      <c r="L2596" t="n">
        <v>23.5</v>
      </c>
      <c r="M2596" t="n">
        <v>5</v>
      </c>
      <c r="N2596" t="n">
        <v>83.69</v>
      </c>
      <c r="O2596" t="n">
        <v>36788.84</v>
      </c>
      <c r="P2596" t="n">
        <v>172.89</v>
      </c>
      <c r="Q2596" t="n">
        <v>197.76</v>
      </c>
      <c r="R2596" t="n">
        <v>31.22</v>
      </c>
      <c r="S2596" t="n">
        <v>25.4</v>
      </c>
      <c r="T2596" t="n">
        <v>2069.78</v>
      </c>
      <c r="U2596" t="n">
        <v>0.8100000000000001</v>
      </c>
      <c r="V2596" t="n">
        <v>0.89</v>
      </c>
      <c r="W2596" t="n">
        <v>2.95</v>
      </c>
      <c r="X2596" t="n">
        <v>0.12</v>
      </c>
      <c r="Y2596" t="n">
        <v>1</v>
      </c>
      <c r="Z2596" t="n">
        <v>10</v>
      </c>
    </row>
    <row r="2597">
      <c r="A2597" t="n">
        <v>91</v>
      </c>
      <c r="B2597" t="n">
        <v>130</v>
      </c>
      <c r="C2597" t="inlineStr">
        <is>
          <t xml:space="preserve">CONCLUIDO	</t>
        </is>
      </c>
      <c r="D2597" t="n">
        <v>7.3203</v>
      </c>
      <c r="E2597" t="n">
        <v>13.66</v>
      </c>
      <c r="F2597" t="n">
        <v>10.51</v>
      </c>
      <c r="G2597" t="n">
        <v>90.11</v>
      </c>
      <c r="H2597" t="n">
        <v>1.42</v>
      </c>
      <c r="I2597" t="n">
        <v>7</v>
      </c>
      <c r="J2597" t="n">
        <v>296.91</v>
      </c>
      <c r="K2597" t="n">
        <v>59.19</v>
      </c>
      <c r="L2597" t="n">
        <v>23.75</v>
      </c>
      <c r="M2597" t="n">
        <v>5</v>
      </c>
      <c r="N2597" t="n">
        <v>83.95999999999999</v>
      </c>
      <c r="O2597" t="n">
        <v>36852.96</v>
      </c>
      <c r="P2597" t="n">
        <v>172.84</v>
      </c>
      <c r="Q2597" t="n">
        <v>197.75</v>
      </c>
      <c r="R2597" t="n">
        <v>31.35</v>
      </c>
      <c r="S2597" t="n">
        <v>25.4</v>
      </c>
      <c r="T2597" t="n">
        <v>2138.43</v>
      </c>
      <c r="U2597" t="n">
        <v>0.8100000000000001</v>
      </c>
      <c r="V2597" t="n">
        <v>0.89</v>
      </c>
      <c r="W2597" t="n">
        <v>2.95</v>
      </c>
      <c r="X2597" t="n">
        <v>0.12</v>
      </c>
      <c r="Y2597" t="n">
        <v>1</v>
      </c>
      <c r="Z2597" t="n">
        <v>10</v>
      </c>
    </row>
    <row r="2598">
      <c r="A2598" t="n">
        <v>92</v>
      </c>
      <c r="B2598" t="n">
        <v>130</v>
      </c>
      <c r="C2598" t="inlineStr">
        <is>
          <t xml:space="preserve">CONCLUIDO	</t>
        </is>
      </c>
      <c r="D2598" t="n">
        <v>7.3199</v>
      </c>
      <c r="E2598" t="n">
        <v>13.66</v>
      </c>
      <c r="F2598" t="n">
        <v>10.51</v>
      </c>
      <c r="G2598" t="n">
        <v>90.12</v>
      </c>
      <c r="H2598" t="n">
        <v>1.44</v>
      </c>
      <c r="I2598" t="n">
        <v>7</v>
      </c>
      <c r="J2598" t="n">
        <v>297.43</v>
      </c>
      <c r="K2598" t="n">
        <v>59.19</v>
      </c>
      <c r="L2598" t="n">
        <v>24</v>
      </c>
      <c r="M2598" t="n">
        <v>5</v>
      </c>
      <c r="N2598" t="n">
        <v>84.23999999999999</v>
      </c>
      <c r="O2598" t="n">
        <v>36917.19</v>
      </c>
      <c r="P2598" t="n">
        <v>172.71</v>
      </c>
      <c r="Q2598" t="n">
        <v>197.75</v>
      </c>
      <c r="R2598" t="n">
        <v>31.19</v>
      </c>
      <c r="S2598" t="n">
        <v>25.4</v>
      </c>
      <c r="T2598" t="n">
        <v>2053.95</v>
      </c>
      <c r="U2598" t="n">
        <v>0.8100000000000001</v>
      </c>
      <c r="V2598" t="n">
        <v>0.88</v>
      </c>
      <c r="W2598" t="n">
        <v>2.95</v>
      </c>
      <c r="X2598" t="n">
        <v>0.12</v>
      </c>
      <c r="Y2598" t="n">
        <v>1</v>
      </c>
      <c r="Z2598" t="n">
        <v>10</v>
      </c>
    </row>
    <row r="2599">
      <c r="A2599" t="n">
        <v>93</v>
      </c>
      <c r="B2599" t="n">
        <v>130</v>
      </c>
      <c r="C2599" t="inlineStr">
        <is>
          <t xml:space="preserve">CONCLUIDO	</t>
        </is>
      </c>
      <c r="D2599" t="n">
        <v>7.3212</v>
      </c>
      <c r="E2599" t="n">
        <v>13.66</v>
      </c>
      <c r="F2599" t="n">
        <v>10.51</v>
      </c>
      <c r="G2599" t="n">
        <v>90.09999999999999</v>
      </c>
      <c r="H2599" t="n">
        <v>1.45</v>
      </c>
      <c r="I2599" t="n">
        <v>7</v>
      </c>
      <c r="J2599" t="n">
        <v>297.95</v>
      </c>
      <c r="K2599" t="n">
        <v>59.19</v>
      </c>
      <c r="L2599" t="n">
        <v>24.25</v>
      </c>
      <c r="M2599" t="n">
        <v>5</v>
      </c>
      <c r="N2599" t="n">
        <v>84.51000000000001</v>
      </c>
      <c r="O2599" t="n">
        <v>36981.53</v>
      </c>
      <c r="P2599" t="n">
        <v>172.49</v>
      </c>
      <c r="Q2599" t="n">
        <v>197.77</v>
      </c>
      <c r="R2599" t="n">
        <v>31.23</v>
      </c>
      <c r="S2599" t="n">
        <v>25.4</v>
      </c>
      <c r="T2599" t="n">
        <v>2075.46</v>
      </c>
      <c r="U2599" t="n">
        <v>0.8100000000000001</v>
      </c>
      <c r="V2599" t="n">
        <v>0.89</v>
      </c>
      <c r="W2599" t="n">
        <v>2.95</v>
      </c>
      <c r="X2599" t="n">
        <v>0.12</v>
      </c>
      <c r="Y2599" t="n">
        <v>1</v>
      </c>
      <c r="Z2599" t="n">
        <v>10</v>
      </c>
    </row>
    <row r="2600">
      <c r="A2600" t="n">
        <v>94</v>
      </c>
      <c r="B2600" t="n">
        <v>130</v>
      </c>
      <c r="C2600" t="inlineStr">
        <is>
          <t xml:space="preserve">CONCLUIDO	</t>
        </is>
      </c>
      <c r="D2600" t="n">
        <v>7.3248</v>
      </c>
      <c r="E2600" t="n">
        <v>13.65</v>
      </c>
      <c r="F2600" t="n">
        <v>10.51</v>
      </c>
      <c r="G2600" t="n">
        <v>90.04000000000001</v>
      </c>
      <c r="H2600" t="n">
        <v>1.46</v>
      </c>
      <c r="I2600" t="n">
        <v>7</v>
      </c>
      <c r="J2600" t="n">
        <v>298.47</v>
      </c>
      <c r="K2600" t="n">
        <v>59.19</v>
      </c>
      <c r="L2600" t="n">
        <v>24.5</v>
      </c>
      <c r="M2600" t="n">
        <v>5</v>
      </c>
      <c r="N2600" t="n">
        <v>84.78</v>
      </c>
      <c r="O2600" t="n">
        <v>37045.99</v>
      </c>
      <c r="P2600" t="n">
        <v>172.17</v>
      </c>
      <c r="Q2600" t="n">
        <v>197.75</v>
      </c>
      <c r="R2600" t="n">
        <v>31.06</v>
      </c>
      <c r="S2600" t="n">
        <v>25.4</v>
      </c>
      <c r="T2600" t="n">
        <v>1991.67</v>
      </c>
      <c r="U2600" t="n">
        <v>0.82</v>
      </c>
      <c r="V2600" t="n">
        <v>0.89</v>
      </c>
      <c r="W2600" t="n">
        <v>2.95</v>
      </c>
      <c r="X2600" t="n">
        <v>0.12</v>
      </c>
      <c r="Y2600" t="n">
        <v>1</v>
      </c>
      <c r="Z2600" t="n">
        <v>10</v>
      </c>
    </row>
    <row r="2601">
      <c r="A2601" t="n">
        <v>95</v>
      </c>
      <c r="B2601" t="n">
        <v>130</v>
      </c>
      <c r="C2601" t="inlineStr">
        <is>
          <t xml:space="preserve">CONCLUIDO	</t>
        </is>
      </c>
      <c r="D2601" t="n">
        <v>7.36</v>
      </c>
      <c r="E2601" t="n">
        <v>13.59</v>
      </c>
      <c r="F2601" t="n">
        <v>10.49</v>
      </c>
      <c r="G2601" t="n">
        <v>104.89</v>
      </c>
      <c r="H2601" t="n">
        <v>1.47</v>
      </c>
      <c r="I2601" t="n">
        <v>6</v>
      </c>
      <c r="J2601" t="n">
        <v>299</v>
      </c>
      <c r="K2601" t="n">
        <v>59.19</v>
      </c>
      <c r="L2601" t="n">
        <v>24.75</v>
      </c>
      <c r="M2601" t="n">
        <v>4</v>
      </c>
      <c r="N2601" t="n">
        <v>85.05</v>
      </c>
      <c r="O2601" t="n">
        <v>37110.57</v>
      </c>
      <c r="P2601" t="n">
        <v>171.95</v>
      </c>
      <c r="Q2601" t="n">
        <v>197.75</v>
      </c>
      <c r="R2601" t="n">
        <v>30.48</v>
      </c>
      <c r="S2601" t="n">
        <v>25.4</v>
      </c>
      <c r="T2601" t="n">
        <v>1706.99</v>
      </c>
      <c r="U2601" t="n">
        <v>0.83</v>
      </c>
      <c r="V2601" t="n">
        <v>0.89</v>
      </c>
      <c r="W2601" t="n">
        <v>2.95</v>
      </c>
      <c r="X2601" t="n">
        <v>0.1</v>
      </c>
      <c r="Y2601" t="n">
        <v>1</v>
      </c>
      <c r="Z2601" t="n">
        <v>10</v>
      </c>
    </row>
    <row r="2602">
      <c r="A2602" t="n">
        <v>96</v>
      </c>
      <c r="B2602" t="n">
        <v>130</v>
      </c>
      <c r="C2602" t="inlineStr">
        <is>
          <t xml:space="preserve">CONCLUIDO	</t>
        </is>
      </c>
      <c r="D2602" t="n">
        <v>7.3615</v>
      </c>
      <c r="E2602" t="n">
        <v>13.58</v>
      </c>
      <c r="F2602" t="n">
        <v>10.49</v>
      </c>
      <c r="G2602" t="n">
        <v>104.86</v>
      </c>
      <c r="H2602" t="n">
        <v>1.49</v>
      </c>
      <c r="I2602" t="n">
        <v>6</v>
      </c>
      <c r="J2602" t="n">
        <v>299.52</v>
      </c>
      <c r="K2602" t="n">
        <v>59.19</v>
      </c>
      <c r="L2602" t="n">
        <v>25</v>
      </c>
      <c r="M2602" t="n">
        <v>4</v>
      </c>
      <c r="N2602" t="n">
        <v>85.33</v>
      </c>
      <c r="O2602" t="n">
        <v>37175.38</v>
      </c>
      <c r="P2602" t="n">
        <v>171.94</v>
      </c>
      <c r="Q2602" t="n">
        <v>197.77</v>
      </c>
      <c r="R2602" t="n">
        <v>30.23</v>
      </c>
      <c r="S2602" t="n">
        <v>25.4</v>
      </c>
      <c r="T2602" t="n">
        <v>1582.82</v>
      </c>
      <c r="U2602" t="n">
        <v>0.84</v>
      </c>
      <c r="V2602" t="n">
        <v>0.89</v>
      </c>
      <c r="W2602" t="n">
        <v>2.95</v>
      </c>
      <c r="X2602" t="n">
        <v>0.1</v>
      </c>
      <c r="Y2602" t="n">
        <v>1</v>
      </c>
      <c r="Z2602" t="n">
        <v>10</v>
      </c>
    </row>
    <row r="2603">
      <c r="A2603" t="n">
        <v>97</v>
      </c>
      <c r="B2603" t="n">
        <v>130</v>
      </c>
      <c r="C2603" t="inlineStr">
        <is>
          <t xml:space="preserve">CONCLUIDO	</t>
        </is>
      </c>
      <c r="D2603" t="n">
        <v>7.3644</v>
      </c>
      <c r="E2603" t="n">
        <v>13.58</v>
      </c>
      <c r="F2603" t="n">
        <v>10.48</v>
      </c>
      <c r="G2603" t="n">
        <v>104.81</v>
      </c>
      <c r="H2603" t="n">
        <v>1.5</v>
      </c>
      <c r="I2603" t="n">
        <v>6</v>
      </c>
      <c r="J2603" t="n">
        <v>300.05</v>
      </c>
      <c r="K2603" t="n">
        <v>59.19</v>
      </c>
      <c r="L2603" t="n">
        <v>25.25</v>
      </c>
      <c r="M2603" t="n">
        <v>4</v>
      </c>
      <c r="N2603" t="n">
        <v>85.59999999999999</v>
      </c>
      <c r="O2603" t="n">
        <v>37240.19</v>
      </c>
      <c r="P2603" t="n">
        <v>172.06</v>
      </c>
      <c r="Q2603" t="n">
        <v>197.75</v>
      </c>
      <c r="R2603" t="n">
        <v>30.21</v>
      </c>
      <c r="S2603" t="n">
        <v>25.4</v>
      </c>
      <c r="T2603" t="n">
        <v>1570.86</v>
      </c>
      <c r="U2603" t="n">
        <v>0.84</v>
      </c>
      <c r="V2603" t="n">
        <v>0.89</v>
      </c>
      <c r="W2603" t="n">
        <v>2.95</v>
      </c>
      <c r="X2603" t="n">
        <v>0.09</v>
      </c>
      <c r="Y2603" t="n">
        <v>1</v>
      </c>
      <c r="Z2603" t="n">
        <v>10</v>
      </c>
    </row>
    <row r="2604">
      <c r="A2604" t="n">
        <v>98</v>
      </c>
      <c r="B2604" t="n">
        <v>130</v>
      </c>
      <c r="C2604" t="inlineStr">
        <is>
          <t xml:space="preserve">CONCLUIDO	</t>
        </is>
      </c>
      <c r="D2604" t="n">
        <v>7.3596</v>
      </c>
      <c r="E2604" t="n">
        <v>13.59</v>
      </c>
      <c r="F2604" t="n">
        <v>10.49</v>
      </c>
      <c r="G2604" t="n">
        <v>104.89</v>
      </c>
      <c r="H2604" t="n">
        <v>1.51</v>
      </c>
      <c r="I2604" t="n">
        <v>6</v>
      </c>
      <c r="J2604" t="n">
        <v>300.57</v>
      </c>
      <c r="K2604" t="n">
        <v>59.19</v>
      </c>
      <c r="L2604" t="n">
        <v>25.5</v>
      </c>
      <c r="M2604" t="n">
        <v>4</v>
      </c>
      <c r="N2604" t="n">
        <v>85.88</v>
      </c>
      <c r="O2604" t="n">
        <v>37305.12</v>
      </c>
      <c r="P2604" t="n">
        <v>172.31</v>
      </c>
      <c r="Q2604" t="n">
        <v>197.75</v>
      </c>
      <c r="R2604" t="n">
        <v>30.38</v>
      </c>
      <c r="S2604" t="n">
        <v>25.4</v>
      </c>
      <c r="T2604" t="n">
        <v>1653.89</v>
      </c>
      <c r="U2604" t="n">
        <v>0.84</v>
      </c>
      <c r="V2604" t="n">
        <v>0.89</v>
      </c>
      <c r="W2604" t="n">
        <v>2.95</v>
      </c>
      <c r="X2604" t="n">
        <v>0.1</v>
      </c>
      <c r="Y2604" t="n">
        <v>1</v>
      </c>
      <c r="Z2604" t="n">
        <v>10</v>
      </c>
    </row>
    <row r="2605">
      <c r="A2605" t="n">
        <v>99</v>
      </c>
      <c r="B2605" t="n">
        <v>130</v>
      </c>
      <c r="C2605" t="inlineStr">
        <is>
          <t xml:space="preserve">CONCLUIDO	</t>
        </is>
      </c>
      <c r="D2605" t="n">
        <v>7.3617</v>
      </c>
      <c r="E2605" t="n">
        <v>13.58</v>
      </c>
      <c r="F2605" t="n">
        <v>10.49</v>
      </c>
      <c r="G2605" t="n">
        <v>104.86</v>
      </c>
      <c r="H2605" t="n">
        <v>1.52</v>
      </c>
      <c r="I2605" t="n">
        <v>6</v>
      </c>
      <c r="J2605" t="n">
        <v>301.1</v>
      </c>
      <c r="K2605" t="n">
        <v>59.19</v>
      </c>
      <c r="L2605" t="n">
        <v>25.75</v>
      </c>
      <c r="M2605" t="n">
        <v>4</v>
      </c>
      <c r="N2605" t="n">
        <v>86.16</v>
      </c>
      <c r="O2605" t="n">
        <v>37370.16</v>
      </c>
      <c r="P2605" t="n">
        <v>172.34</v>
      </c>
      <c r="Q2605" t="n">
        <v>197.75</v>
      </c>
      <c r="R2605" t="n">
        <v>30.35</v>
      </c>
      <c r="S2605" t="n">
        <v>25.4</v>
      </c>
      <c r="T2605" t="n">
        <v>1641.09</v>
      </c>
      <c r="U2605" t="n">
        <v>0.84</v>
      </c>
      <c r="V2605" t="n">
        <v>0.89</v>
      </c>
      <c r="W2605" t="n">
        <v>2.95</v>
      </c>
      <c r="X2605" t="n">
        <v>0.1</v>
      </c>
      <c r="Y2605" t="n">
        <v>1</v>
      </c>
      <c r="Z2605" t="n">
        <v>10</v>
      </c>
    </row>
    <row r="2606">
      <c r="A2606" t="n">
        <v>100</v>
      </c>
      <c r="B2606" t="n">
        <v>130</v>
      </c>
      <c r="C2606" t="inlineStr">
        <is>
          <t xml:space="preserve">CONCLUIDO	</t>
        </is>
      </c>
      <c r="D2606" t="n">
        <v>7.3644</v>
      </c>
      <c r="E2606" t="n">
        <v>13.58</v>
      </c>
      <c r="F2606" t="n">
        <v>10.48</v>
      </c>
      <c r="G2606" t="n">
        <v>104.81</v>
      </c>
      <c r="H2606" t="n">
        <v>1.54</v>
      </c>
      <c r="I2606" t="n">
        <v>6</v>
      </c>
      <c r="J2606" t="n">
        <v>301.63</v>
      </c>
      <c r="K2606" t="n">
        <v>59.19</v>
      </c>
      <c r="L2606" t="n">
        <v>26</v>
      </c>
      <c r="M2606" t="n">
        <v>4</v>
      </c>
      <c r="N2606" t="n">
        <v>86.44</v>
      </c>
      <c r="O2606" t="n">
        <v>37435.32</v>
      </c>
      <c r="P2606" t="n">
        <v>172.6</v>
      </c>
      <c r="Q2606" t="n">
        <v>197.75</v>
      </c>
      <c r="R2606" t="n">
        <v>30.28</v>
      </c>
      <c r="S2606" t="n">
        <v>25.4</v>
      </c>
      <c r="T2606" t="n">
        <v>1607.54</v>
      </c>
      <c r="U2606" t="n">
        <v>0.84</v>
      </c>
      <c r="V2606" t="n">
        <v>0.89</v>
      </c>
      <c r="W2606" t="n">
        <v>2.95</v>
      </c>
      <c r="X2606" t="n">
        <v>0.09</v>
      </c>
      <c r="Y2606" t="n">
        <v>1</v>
      </c>
      <c r="Z2606" t="n">
        <v>10</v>
      </c>
    </row>
    <row r="2607">
      <c r="A2607" t="n">
        <v>101</v>
      </c>
      <c r="B2607" t="n">
        <v>130</v>
      </c>
      <c r="C2607" t="inlineStr">
        <is>
          <t xml:space="preserve">CONCLUIDO	</t>
        </is>
      </c>
      <c r="D2607" t="n">
        <v>7.3574</v>
      </c>
      <c r="E2607" t="n">
        <v>13.59</v>
      </c>
      <c r="F2607" t="n">
        <v>10.49</v>
      </c>
      <c r="G2607" t="n">
        <v>104.93</v>
      </c>
      <c r="H2607" t="n">
        <v>1.55</v>
      </c>
      <c r="I2607" t="n">
        <v>6</v>
      </c>
      <c r="J2607" t="n">
        <v>302.16</v>
      </c>
      <c r="K2607" t="n">
        <v>59.19</v>
      </c>
      <c r="L2607" t="n">
        <v>26.25</v>
      </c>
      <c r="M2607" t="n">
        <v>4</v>
      </c>
      <c r="N2607" t="n">
        <v>86.72</v>
      </c>
      <c r="O2607" t="n">
        <v>37500.6</v>
      </c>
      <c r="P2607" t="n">
        <v>172.93</v>
      </c>
      <c r="Q2607" t="n">
        <v>197.83</v>
      </c>
      <c r="R2607" t="n">
        <v>30.51</v>
      </c>
      <c r="S2607" t="n">
        <v>25.4</v>
      </c>
      <c r="T2607" t="n">
        <v>1719.72</v>
      </c>
      <c r="U2607" t="n">
        <v>0.83</v>
      </c>
      <c r="V2607" t="n">
        <v>0.89</v>
      </c>
      <c r="W2607" t="n">
        <v>2.95</v>
      </c>
      <c r="X2607" t="n">
        <v>0.1</v>
      </c>
      <c r="Y2607" t="n">
        <v>1</v>
      </c>
      <c r="Z2607" t="n">
        <v>10</v>
      </c>
    </row>
    <row r="2608">
      <c r="A2608" t="n">
        <v>102</v>
      </c>
      <c r="B2608" t="n">
        <v>130</v>
      </c>
      <c r="C2608" t="inlineStr">
        <is>
          <t xml:space="preserve">CONCLUIDO	</t>
        </is>
      </c>
      <c r="D2608" t="n">
        <v>7.3612</v>
      </c>
      <c r="E2608" t="n">
        <v>13.58</v>
      </c>
      <c r="F2608" t="n">
        <v>10.49</v>
      </c>
      <c r="G2608" t="n">
        <v>104.86</v>
      </c>
      <c r="H2608" t="n">
        <v>1.56</v>
      </c>
      <c r="I2608" t="n">
        <v>6</v>
      </c>
      <c r="J2608" t="n">
        <v>302.69</v>
      </c>
      <c r="K2608" t="n">
        <v>59.19</v>
      </c>
      <c r="L2608" t="n">
        <v>26.5</v>
      </c>
      <c r="M2608" t="n">
        <v>4</v>
      </c>
      <c r="N2608" t="n">
        <v>87</v>
      </c>
      <c r="O2608" t="n">
        <v>37566</v>
      </c>
      <c r="P2608" t="n">
        <v>173.04</v>
      </c>
      <c r="Q2608" t="n">
        <v>197.75</v>
      </c>
      <c r="R2608" t="n">
        <v>30.43</v>
      </c>
      <c r="S2608" t="n">
        <v>25.4</v>
      </c>
      <c r="T2608" t="n">
        <v>1681.28</v>
      </c>
      <c r="U2608" t="n">
        <v>0.83</v>
      </c>
      <c r="V2608" t="n">
        <v>0.89</v>
      </c>
      <c r="W2608" t="n">
        <v>2.95</v>
      </c>
      <c r="X2608" t="n">
        <v>0.1</v>
      </c>
      <c r="Y2608" t="n">
        <v>1</v>
      </c>
      <c r="Z2608" t="n">
        <v>10</v>
      </c>
    </row>
    <row r="2609">
      <c r="A2609" t="n">
        <v>103</v>
      </c>
      <c r="B2609" t="n">
        <v>130</v>
      </c>
      <c r="C2609" t="inlineStr">
        <is>
          <t xml:space="preserve">CONCLUIDO	</t>
        </is>
      </c>
      <c r="D2609" t="n">
        <v>7.3617</v>
      </c>
      <c r="E2609" t="n">
        <v>13.58</v>
      </c>
      <c r="F2609" t="n">
        <v>10.49</v>
      </c>
      <c r="G2609" t="n">
        <v>104.86</v>
      </c>
      <c r="H2609" t="n">
        <v>1.57</v>
      </c>
      <c r="I2609" t="n">
        <v>6</v>
      </c>
      <c r="J2609" t="n">
        <v>303.22</v>
      </c>
      <c r="K2609" t="n">
        <v>59.19</v>
      </c>
      <c r="L2609" t="n">
        <v>26.75</v>
      </c>
      <c r="M2609" t="n">
        <v>4</v>
      </c>
      <c r="N2609" t="n">
        <v>87.28</v>
      </c>
      <c r="O2609" t="n">
        <v>37631.52</v>
      </c>
      <c r="P2609" t="n">
        <v>172.95</v>
      </c>
      <c r="Q2609" t="n">
        <v>197.76</v>
      </c>
      <c r="R2609" t="n">
        <v>30.3</v>
      </c>
      <c r="S2609" t="n">
        <v>25.4</v>
      </c>
      <c r="T2609" t="n">
        <v>1615.48</v>
      </c>
      <c r="U2609" t="n">
        <v>0.84</v>
      </c>
      <c r="V2609" t="n">
        <v>0.89</v>
      </c>
      <c r="W2609" t="n">
        <v>2.95</v>
      </c>
      <c r="X2609" t="n">
        <v>0.1</v>
      </c>
      <c r="Y2609" t="n">
        <v>1</v>
      </c>
      <c r="Z2609" t="n">
        <v>10</v>
      </c>
    </row>
    <row r="2610">
      <c r="A2610" t="n">
        <v>104</v>
      </c>
      <c r="B2610" t="n">
        <v>130</v>
      </c>
      <c r="C2610" t="inlineStr">
        <is>
          <t xml:space="preserve">CONCLUIDO	</t>
        </is>
      </c>
      <c r="D2610" t="n">
        <v>7.3639</v>
      </c>
      <c r="E2610" t="n">
        <v>13.58</v>
      </c>
      <c r="F2610" t="n">
        <v>10.48</v>
      </c>
      <c r="G2610" t="n">
        <v>104.81</v>
      </c>
      <c r="H2610" t="n">
        <v>1.58</v>
      </c>
      <c r="I2610" t="n">
        <v>6</v>
      </c>
      <c r="J2610" t="n">
        <v>303.75</v>
      </c>
      <c r="K2610" t="n">
        <v>59.19</v>
      </c>
      <c r="L2610" t="n">
        <v>27</v>
      </c>
      <c r="M2610" t="n">
        <v>4</v>
      </c>
      <c r="N2610" t="n">
        <v>87.56</v>
      </c>
      <c r="O2610" t="n">
        <v>37697.16</v>
      </c>
      <c r="P2610" t="n">
        <v>172.87</v>
      </c>
      <c r="Q2610" t="n">
        <v>197.77</v>
      </c>
      <c r="R2610" t="n">
        <v>30.15</v>
      </c>
      <c r="S2610" t="n">
        <v>25.4</v>
      </c>
      <c r="T2610" t="n">
        <v>1541.09</v>
      </c>
      <c r="U2610" t="n">
        <v>0.84</v>
      </c>
      <c r="V2610" t="n">
        <v>0.89</v>
      </c>
      <c r="W2610" t="n">
        <v>2.95</v>
      </c>
      <c r="X2610" t="n">
        <v>0.09</v>
      </c>
      <c r="Y2610" t="n">
        <v>1</v>
      </c>
      <c r="Z2610" t="n">
        <v>10</v>
      </c>
    </row>
    <row r="2611">
      <c r="A2611" t="n">
        <v>105</v>
      </c>
      <c r="B2611" t="n">
        <v>130</v>
      </c>
      <c r="C2611" t="inlineStr">
        <is>
          <t xml:space="preserve">CONCLUIDO	</t>
        </is>
      </c>
      <c r="D2611" t="n">
        <v>7.3623</v>
      </c>
      <c r="E2611" t="n">
        <v>13.58</v>
      </c>
      <c r="F2611" t="n">
        <v>10.48</v>
      </c>
      <c r="G2611" t="n">
        <v>104.84</v>
      </c>
      <c r="H2611" t="n">
        <v>1.6</v>
      </c>
      <c r="I2611" t="n">
        <v>6</v>
      </c>
      <c r="J2611" t="n">
        <v>304.29</v>
      </c>
      <c r="K2611" t="n">
        <v>59.19</v>
      </c>
      <c r="L2611" t="n">
        <v>27.25</v>
      </c>
      <c r="M2611" t="n">
        <v>4</v>
      </c>
      <c r="N2611" t="n">
        <v>87.84</v>
      </c>
      <c r="O2611" t="n">
        <v>37762.92</v>
      </c>
      <c r="P2611" t="n">
        <v>173.07</v>
      </c>
      <c r="Q2611" t="n">
        <v>197.76</v>
      </c>
      <c r="R2611" t="n">
        <v>30.32</v>
      </c>
      <c r="S2611" t="n">
        <v>25.4</v>
      </c>
      <c r="T2611" t="n">
        <v>1627.48</v>
      </c>
      <c r="U2611" t="n">
        <v>0.84</v>
      </c>
      <c r="V2611" t="n">
        <v>0.89</v>
      </c>
      <c r="W2611" t="n">
        <v>2.95</v>
      </c>
      <c r="X2611" t="n">
        <v>0.09</v>
      </c>
      <c r="Y2611" t="n">
        <v>1</v>
      </c>
      <c r="Z2611" t="n">
        <v>10</v>
      </c>
    </row>
    <row r="2612">
      <c r="A2612" t="n">
        <v>106</v>
      </c>
      <c r="B2612" t="n">
        <v>130</v>
      </c>
      <c r="C2612" t="inlineStr">
        <is>
          <t xml:space="preserve">CONCLUIDO	</t>
        </is>
      </c>
      <c r="D2612" t="n">
        <v>7.3615</v>
      </c>
      <c r="E2612" t="n">
        <v>13.58</v>
      </c>
      <c r="F2612" t="n">
        <v>10.49</v>
      </c>
      <c r="G2612" t="n">
        <v>104.86</v>
      </c>
      <c r="H2612" t="n">
        <v>1.61</v>
      </c>
      <c r="I2612" t="n">
        <v>6</v>
      </c>
      <c r="J2612" t="n">
        <v>304.82</v>
      </c>
      <c r="K2612" t="n">
        <v>59.19</v>
      </c>
      <c r="L2612" t="n">
        <v>27.5</v>
      </c>
      <c r="M2612" t="n">
        <v>4</v>
      </c>
      <c r="N2612" t="n">
        <v>88.13</v>
      </c>
      <c r="O2612" t="n">
        <v>37828.81</v>
      </c>
      <c r="P2612" t="n">
        <v>173.14</v>
      </c>
      <c r="Q2612" t="n">
        <v>197.75</v>
      </c>
      <c r="R2612" t="n">
        <v>30.37</v>
      </c>
      <c r="S2612" t="n">
        <v>25.4</v>
      </c>
      <c r="T2612" t="n">
        <v>1652.14</v>
      </c>
      <c r="U2612" t="n">
        <v>0.84</v>
      </c>
      <c r="V2612" t="n">
        <v>0.89</v>
      </c>
      <c r="W2612" t="n">
        <v>2.95</v>
      </c>
      <c r="X2612" t="n">
        <v>0.1</v>
      </c>
      <c r="Y2612" t="n">
        <v>1</v>
      </c>
      <c r="Z2612" t="n">
        <v>10</v>
      </c>
    </row>
    <row r="2613">
      <c r="A2613" t="n">
        <v>107</v>
      </c>
      <c r="B2613" t="n">
        <v>130</v>
      </c>
      <c r="C2613" t="inlineStr">
        <is>
          <t xml:space="preserve">CONCLUIDO	</t>
        </is>
      </c>
      <c r="D2613" t="n">
        <v>7.3627</v>
      </c>
      <c r="E2613" t="n">
        <v>13.58</v>
      </c>
      <c r="F2613" t="n">
        <v>10.48</v>
      </c>
      <c r="G2613" t="n">
        <v>104.84</v>
      </c>
      <c r="H2613" t="n">
        <v>1.62</v>
      </c>
      <c r="I2613" t="n">
        <v>6</v>
      </c>
      <c r="J2613" t="n">
        <v>305.36</v>
      </c>
      <c r="K2613" t="n">
        <v>59.19</v>
      </c>
      <c r="L2613" t="n">
        <v>27.75</v>
      </c>
      <c r="M2613" t="n">
        <v>4</v>
      </c>
      <c r="N2613" t="n">
        <v>88.41</v>
      </c>
      <c r="O2613" t="n">
        <v>37894.82</v>
      </c>
      <c r="P2613" t="n">
        <v>173.09</v>
      </c>
      <c r="Q2613" t="n">
        <v>197.78</v>
      </c>
      <c r="R2613" t="n">
        <v>30.27</v>
      </c>
      <c r="S2613" t="n">
        <v>25.4</v>
      </c>
      <c r="T2613" t="n">
        <v>1598.74</v>
      </c>
      <c r="U2613" t="n">
        <v>0.84</v>
      </c>
      <c r="V2613" t="n">
        <v>0.89</v>
      </c>
      <c r="W2613" t="n">
        <v>2.95</v>
      </c>
      <c r="X2613" t="n">
        <v>0.09</v>
      </c>
      <c r="Y2613" t="n">
        <v>1</v>
      </c>
      <c r="Z2613" t="n">
        <v>10</v>
      </c>
    </row>
    <row r="2614">
      <c r="A2614" t="n">
        <v>108</v>
      </c>
      <c r="B2614" t="n">
        <v>130</v>
      </c>
      <c r="C2614" t="inlineStr">
        <is>
          <t xml:space="preserve">CONCLUIDO	</t>
        </is>
      </c>
      <c r="D2614" t="n">
        <v>7.3596</v>
      </c>
      <c r="E2614" t="n">
        <v>13.59</v>
      </c>
      <c r="F2614" t="n">
        <v>10.49</v>
      </c>
      <c r="G2614" t="n">
        <v>104.89</v>
      </c>
      <c r="H2614" t="n">
        <v>1.63</v>
      </c>
      <c r="I2614" t="n">
        <v>6</v>
      </c>
      <c r="J2614" t="n">
        <v>305.89</v>
      </c>
      <c r="K2614" t="n">
        <v>59.19</v>
      </c>
      <c r="L2614" t="n">
        <v>28</v>
      </c>
      <c r="M2614" t="n">
        <v>4</v>
      </c>
      <c r="N2614" t="n">
        <v>88.7</v>
      </c>
      <c r="O2614" t="n">
        <v>37960.95</v>
      </c>
      <c r="P2614" t="n">
        <v>173.1</v>
      </c>
      <c r="Q2614" t="n">
        <v>197.8</v>
      </c>
      <c r="R2614" t="n">
        <v>30.41</v>
      </c>
      <c r="S2614" t="n">
        <v>25.4</v>
      </c>
      <c r="T2614" t="n">
        <v>1673.26</v>
      </c>
      <c r="U2614" t="n">
        <v>0.84</v>
      </c>
      <c r="V2614" t="n">
        <v>0.89</v>
      </c>
      <c r="W2614" t="n">
        <v>2.95</v>
      </c>
      <c r="X2614" t="n">
        <v>0.1</v>
      </c>
      <c r="Y2614" t="n">
        <v>1</v>
      </c>
      <c r="Z2614" t="n">
        <v>10</v>
      </c>
    </row>
    <row r="2615">
      <c r="A2615" t="n">
        <v>109</v>
      </c>
      <c r="B2615" t="n">
        <v>130</v>
      </c>
      <c r="C2615" t="inlineStr">
        <is>
          <t xml:space="preserve">CONCLUIDO	</t>
        </is>
      </c>
      <c r="D2615" t="n">
        <v>7.3617</v>
      </c>
      <c r="E2615" t="n">
        <v>13.58</v>
      </c>
      <c r="F2615" t="n">
        <v>10.49</v>
      </c>
      <c r="G2615" t="n">
        <v>104.86</v>
      </c>
      <c r="H2615" t="n">
        <v>1.64</v>
      </c>
      <c r="I2615" t="n">
        <v>6</v>
      </c>
      <c r="J2615" t="n">
        <v>306.43</v>
      </c>
      <c r="K2615" t="n">
        <v>59.19</v>
      </c>
      <c r="L2615" t="n">
        <v>28.25</v>
      </c>
      <c r="M2615" t="n">
        <v>4</v>
      </c>
      <c r="N2615" t="n">
        <v>88.98999999999999</v>
      </c>
      <c r="O2615" t="n">
        <v>38027.2</v>
      </c>
      <c r="P2615" t="n">
        <v>173.07</v>
      </c>
      <c r="Q2615" t="n">
        <v>197.77</v>
      </c>
      <c r="R2615" t="n">
        <v>30.43</v>
      </c>
      <c r="S2615" t="n">
        <v>25.4</v>
      </c>
      <c r="T2615" t="n">
        <v>1681.23</v>
      </c>
      <c r="U2615" t="n">
        <v>0.83</v>
      </c>
      <c r="V2615" t="n">
        <v>0.89</v>
      </c>
      <c r="W2615" t="n">
        <v>2.95</v>
      </c>
      <c r="X2615" t="n">
        <v>0.1</v>
      </c>
      <c r="Y2615" t="n">
        <v>1</v>
      </c>
      <c r="Z2615" t="n">
        <v>10</v>
      </c>
    </row>
    <row r="2616">
      <c r="A2616" t="n">
        <v>110</v>
      </c>
      <c r="B2616" t="n">
        <v>130</v>
      </c>
      <c r="C2616" t="inlineStr">
        <is>
          <t xml:space="preserve">CONCLUIDO	</t>
        </is>
      </c>
      <c r="D2616" t="n">
        <v>7.3621</v>
      </c>
      <c r="E2616" t="n">
        <v>13.58</v>
      </c>
      <c r="F2616" t="n">
        <v>10.48</v>
      </c>
      <c r="G2616" t="n">
        <v>104.85</v>
      </c>
      <c r="H2616" t="n">
        <v>1.65</v>
      </c>
      <c r="I2616" t="n">
        <v>6</v>
      </c>
      <c r="J2616" t="n">
        <v>306.97</v>
      </c>
      <c r="K2616" t="n">
        <v>59.19</v>
      </c>
      <c r="L2616" t="n">
        <v>28.5</v>
      </c>
      <c r="M2616" t="n">
        <v>4</v>
      </c>
      <c r="N2616" t="n">
        <v>89.27</v>
      </c>
      <c r="O2616" t="n">
        <v>38093.58</v>
      </c>
      <c r="P2616" t="n">
        <v>173.04</v>
      </c>
      <c r="Q2616" t="n">
        <v>197.75</v>
      </c>
      <c r="R2616" t="n">
        <v>30.35</v>
      </c>
      <c r="S2616" t="n">
        <v>25.4</v>
      </c>
      <c r="T2616" t="n">
        <v>1639.99</v>
      </c>
      <c r="U2616" t="n">
        <v>0.84</v>
      </c>
      <c r="V2616" t="n">
        <v>0.89</v>
      </c>
      <c r="W2616" t="n">
        <v>2.95</v>
      </c>
      <c r="X2616" t="n">
        <v>0.1</v>
      </c>
      <c r="Y2616" t="n">
        <v>1</v>
      </c>
      <c r="Z2616" t="n">
        <v>10</v>
      </c>
    </row>
    <row r="2617">
      <c r="A2617" t="n">
        <v>111</v>
      </c>
      <c r="B2617" t="n">
        <v>130</v>
      </c>
      <c r="C2617" t="inlineStr">
        <is>
          <t xml:space="preserve">CONCLUIDO	</t>
        </is>
      </c>
      <c r="D2617" t="n">
        <v>7.3615</v>
      </c>
      <c r="E2617" t="n">
        <v>13.58</v>
      </c>
      <c r="F2617" t="n">
        <v>10.49</v>
      </c>
      <c r="G2617" t="n">
        <v>104.86</v>
      </c>
      <c r="H2617" t="n">
        <v>1.67</v>
      </c>
      <c r="I2617" t="n">
        <v>6</v>
      </c>
      <c r="J2617" t="n">
        <v>307.51</v>
      </c>
      <c r="K2617" t="n">
        <v>59.19</v>
      </c>
      <c r="L2617" t="n">
        <v>28.75</v>
      </c>
      <c r="M2617" t="n">
        <v>4</v>
      </c>
      <c r="N2617" t="n">
        <v>89.56</v>
      </c>
      <c r="O2617" t="n">
        <v>38160.09</v>
      </c>
      <c r="P2617" t="n">
        <v>172.94</v>
      </c>
      <c r="Q2617" t="n">
        <v>197.75</v>
      </c>
      <c r="R2617" t="n">
        <v>30.4</v>
      </c>
      <c r="S2617" t="n">
        <v>25.4</v>
      </c>
      <c r="T2617" t="n">
        <v>1666.24</v>
      </c>
      <c r="U2617" t="n">
        <v>0.84</v>
      </c>
      <c r="V2617" t="n">
        <v>0.89</v>
      </c>
      <c r="W2617" t="n">
        <v>2.95</v>
      </c>
      <c r="X2617" t="n">
        <v>0.1</v>
      </c>
      <c r="Y2617" t="n">
        <v>1</v>
      </c>
      <c r="Z2617" t="n">
        <v>10</v>
      </c>
    </row>
    <row r="2618">
      <c r="A2618" t="n">
        <v>112</v>
      </c>
      <c r="B2618" t="n">
        <v>130</v>
      </c>
      <c r="C2618" t="inlineStr">
        <is>
          <t xml:space="preserve">CONCLUIDO	</t>
        </is>
      </c>
      <c r="D2618" t="n">
        <v>7.3623</v>
      </c>
      <c r="E2618" t="n">
        <v>13.58</v>
      </c>
      <c r="F2618" t="n">
        <v>10.48</v>
      </c>
      <c r="G2618" t="n">
        <v>104.84</v>
      </c>
      <c r="H2618" t="n">
        <v>1.68</v>
      </c>
      <c r="I2618" t="n">
        <v>6</v>
      </c>
      <c r="J2618" t="n">
        <v>308.05</v>
      </c>
      <c r="K2618" t="n">
        <v>59.19</v>
      </c>
      <c r="L2618" t="n">
        <v>29</v>
      </c>
      <c r="M2618" t="n">
        <v>4</v>
      </c>
      <c r="N2618" t="n">
        <v>89.84999999999999</v>
      </c>
      <c r="O2618" t="n">
        <v>38226.72</v>
      </c>
      <c r="P2618" t="n">
        <v>172.82</v>
      </c>
      <c r="Q2618" t="n">
        <v>197.77</v>
      </c>
      <c r="R2618" t="n">
        <v>30.31</v>
      </c>
      <c r="S2618" t="n">
        <v>25.4</v>
      </c>
      <c r="T2618" t="n">
        <v>1620.34</v>
      </c>
      <c r="U2618" t="n">
        <v>0.84</v>
      </c>
      <c r="V2618" t="n">
        <v>0.89</v>
      </c>
      <c r="W2618" t="n">
        <v>2.95</v>
      </c>
      <c r="X2618" t="n">
        <v>0.09</v>
      </c>
      <c r="Y2618" t="n">
        <v>1</v>
      </c>
      <c r="Z2618" t="n">
        <v>10</v>
      </c>
    </row>
    <row r="2619">
      <c r="A2619" t="n">
        <v>113</v>
      </c>
      <c r="B2619" t="n">
        <v>130</v>
      </c>
      <c r="C2619" t="inlineStr">
        <is>
          <t xml:space="preserve">CONCLUIDO	</t>
        </is>
      </c>
      <c r="D2619" t="n">
        <v>7.3632</v>
      </c>
      <c r="E2619" t="n">
        <v>13.58</v>
      </c>
      <c r="F2619" t="n">
        <v>10.48</v>
      </c>
      <c r="G2619" t="n">
        <v>104.83</v>
      </c>
      <c r="H2619" t="n">
        <v>1.69</v>
      </c>
      <c r="I2619" t="n">
        <v>6</v>
      </c>
      <c r="J2619" t="n">
        <v>308.59</v>
      </c>
      <c r="K2619" t="n">
        <v>59.19</v>
      </c>
      <c r="L2619" t="n">
        <v>29.25</v>
      </c>
      <c r="M2619" t="n">
        <v>4</v>
      </c>
      <c r="N2619" t="n">
        <v>90.14</v>
      </c>
      <c r="O2619" t="n">
        <v>38293.47</v>
      </c>
      <c r="P2619" t="n">
        <v>172.71</v>
      </c>
      <c r="Q2619" t="n">
        <v>197.78</v>
      </c>
      <c r="R2619" t="n">
        <v>30.28</v>
      </c>
      <c r="S2619" t="n">
        <v>25.4</v>
      </c>
      <c r="T2619" t="n">
        <v>1605.85</v>
      </c>
      <c r="U2619" t="n">
        <v>0.84</v>
      </c>
      <c r="V2619" t="n">
        <v>0.89</v>
      </c>
      <c r="W2619" t="n">
        <v>2.95</v>
      </c>
      <c r="X2619" t="n">
        <v>0.09</v>
      </c>
      <c r="Y2619" t="n">
        <v>1</v>
      </c>
      <c r="Z2619" t="n">
        <v>10</v>
      </c>
    </row>
    <row r="2620">
      <c r="A2620" t="n">
        <v>114</v>
      </c>
      <c r="B2620" t="n">
        <v>130</v>
      </c>
      <c r="C2620" t="inlineStr">
        <is>
          <t xml:space="preserve">CONCLUIDO	</t>
        </is>
      </c>
      <c r="D2620" t="n">
        <v>7.3627</v>
      </c>
      <c r="E2620" t="n">
        <v>13.58</v>
      </c>
      <c r="F2620" t="n">
        <v>10.48</v>
      </c>
      <c r="G2620" t="n">
        <v>104.84</v>
      </c>
      <c r="H2620" t="n">
        <v>1.7</v>
      </c>
      <c r="I2620" t="n">
        <v>6</v>
      </c>
      <c r="J2620" t="n">
        <v>309.13</v>
      </c>
      <c r="K2620" t="n">
        <v>59.19</v>
      </c>
      <c r="L2620" t="n">
        <v>29.5</v>
      </c>
      <c r="M2620" t="n">
        <v>4</v>
      </c>
      <c r="N2620" t="n">
        <v>90.44</v>
      </c>
      <c r="O2620" t="n">
        <v>38360.36</v>
      </c>
      <c r="P2620" t="n">
        <v>172.63</v>
      </c>
      <c r="Q2620" t="n">
        <v>197.8</v>
      </c>
      <c r="R2620" t="n">
        <v>30.3</v>
      </c>
      <c r="S2620" t="n">
        <v>25.4</v>
      </c>
      <c r="T2620" t="n">
        <v>1618.17</v>
      </c>
      <c r="U2620" t="n">
        <v>0.84</v>
      </c>
      <c r="V2620" t="n">
        <v>0.89</v>
      </c>
      <c r="W2620" t="n">
        <v>2.95</v>
      </c>
      <c r="X2620" t="n">
        <v>0.09</v>
      </c>
      <c r="Y2620" t="n">
        <v>1</v>
      </c>
      <c r="Z2620" t="n">
        <v>10</v>
      </c>
    </row>
    <row r="2621">
      <c r="A2621" t="n">
        <v>115</v>
      </c>
      <c r="B2621" t="n">
        <v>130</v>
      </c>
      <c r="C2621" t="inlineStr">
        <is>
          <t xml:space="preserve">CONCLUIDO	</t>
        </is>
      </c>
      <c r="D2621" t="n">
        <v>7.3611</v>
      </c>
      <c r="E2621" t="n">
        <v>13.58</v>
      </c>
      <c r="F2621" t="n">
        <v>10.49</v>
      </c>
      <c r="G2621" t="n">
        <v>104.87</v>
      </c>
      <c r="H2621" t="n">
        <v>1.71</v>
      </c>
      <c r="I2621" t="n">
        <v>6</v>
      </c>
      <c r="J2621" t="n">
        <v>309.67</v>
      </c>
      <c r="K2621" t="n">
        <v>59.19</v>
      </c>
      <c r="L2621" t="n">
        <v>29.75</v>
      </c>
      <c r="M2621" t="n">
        <v>4</v>
      </c>
      <c r="N2621" t="n">
        <v>90.73</v>
      </c>
      <c r="O2621" t="n">
        <v>38427.37</v>
      </c>
      <c r="P2621" t="n">
        <v>172.5</v>
      </c>
      <c r="Q2621" t="n">
        <v>197.75</v>
      </c>
      <c r="R2621" t="n">
        <v>30.39</v>
      </c>
      <c r="S2621" t="n">
        <v>25.4</v>
      </c>
      <c r="T2621" t="n">
        <v>1663.27</v>
      </c>
      <c r="U2621" t="n">
        <v>0.84</v>
      </c>
      <c r="V2621" t="n">
        <v>0.89</v>
      </c>
      <c r="W2621" t="n">
        <v>2.95</v>
      </c>
      <c r="X2621" t="n">
        <v>0.1</v>
      </c>
      <c r="Y2621" t="n">
        <v>1</v>
      </c>
      <c r="Z2621" t="n">
        <v>10</v>
      </c>
    </row>
    <row r="2622">
      <c r="A2622" t="n">
        <v>116</v>
      </c>
      <c r="B2622" t="n">
        <v>130</v>
      </c>
      <c r="C2622" t="inlineStr">
        <is>
          <t xml:space="preserve">CONCLUIDO	</t>
        </is>
      </c>
      <c r="D2622" t="n">
        <v>7.3636</v>
      </c>
      <c r="E2622" t="n">
        <v>13.58</v>
      </c>
      <c r="F2622" t="n">
        <v>10.48</v>
      </c>
      <c r="G2622" t="n">
        <v>104.82</v>
      </c>
      <c r="H2622" t="n">
        <v>1.72</v>
      </c>
      <c r="I2622" t="n">
        <v>6</v>
      </c>
      <c r="J2622" t="n">
        <v>310.22</v>
      </c>
      <c r="K2622" t="n">
        <v>59.19</v>
      </c>
      <c r="L2622" t="n">
        <v>30</v>
      </c>
      <c r="M2622" t="n">
        <v>4</v>
      </c>
      <c r="N2622" t="n">
        <v>91.02</v>
      </c>
      <c r="O2622" t="n">
        <v>38494.52</v>
      </c>
      <c r="P2622" t="n">
        <v>172.36</v>
      </c>
      <c r="Q2622" t="n">
        <v>197.75</v>
      </c>
      <c r="R2622" t="n">
        <v>30.29</v>
      </c>
      <c r="S2622" t="n">
        <v>25.4</v>
      </c>
      <c r="T2622" t="n">
        <v>1613.22</v>
      </c>
      <c r="U2622" t="n">
        <v>0.84</v>
      </c>
      <c r="V2622" t="n">
        <v>0.89</v>
      </c>
      <c r="W2622" t="n">
        <v>2.95</v>
      </c>
      <c r="X2622" t="n">
        <v>0.09</v>
      </c>
      <c r="Y2622" t="n">
        <v>1</v>
      </c>
      <c r="Z2622" t="n">
        <v>10</v>
      </c>
    </row>
    <row r="2623">
      <c r="A2623" t="n">
        <v>117</v>
      </c>
      <c r="B2623" t="n">
        <v>130</v>
      </c>
      <c r="C2623" t="inlineStr">
        <is>
          <t xml:space="preserve">CONCLUIDO	</t>
        </is>
      </c>
      <c r="D2623" t="n">
        <v>7.3627</v>
      </c>
      <c r="E2623" t="n">
        <v>13.58</v>
      </c>
      <c r="F2623" t="n">
        <v>10.48</v>
      </c>
      <c r="G2623" t="n">
        <v>104.84</v>
      </c>
      <c r="H2623" t="n">
        <v>1.73</v>
      </c>
      <c r="I2623" t="n">
        <v>6</v>
      </c>
      <c r="J2623" t="n">
        <v>310.76</v>
      </c>
      <c r="K2623" t="n">
        <v>59.19</v>
      </c>
      <c r="L2623" t="n">
        <v>30.25</v>
      </c>
      <c r="M2623" t="n">
        <v>4</v>
      </c>
      <c r="N2623" t="n">
        <v>91.31999999999999</v>
      </c>
      <c r="O2623" t="n">
        <v>38561.79</v>
      </c>
      <c r="P2623" t="n">
        <v>172.16</v>
      </c>
      <c r="Q2623" t="n">
        <v>197.77</v>
      </c>
      <c r="R2623" t="n">
        <v>30.31</v>
      </c>
      <c r="S2623" t="n">
        <v>25.4</v>
      </c>
      <c r="T2623" t="n">
        <v>1620.66</v>
      </c>
      <c r="U2623" t="n">
        <v>0.84</v>
      </c>
      <c r="V2623" t="n">
        <v>0.89</v>
      </c>
      <c r="W2623" t="n">
        <v>2.95</v>
      </c>
      <c r="X2623" t="n">
        <v>0.09</v>
      </c>
      <c r="Y2623" t="n">
        <v>1</v>
      </c>
      <c r="Z2623" t="n">
        <v>10</v>
      </c>
    </row>
    <row r="2624">
      <c r="A2624" t="n">
        <v>118</v>
      </c>
      <c r="B2624" t="n">
        <v>130</v>
      </c>
      <c r="C2624" t="inlineStr">
        <is>
          <t xml:space="preserve">CONCLUIDO	</t>
        </is>
      </c>
      <c r="D2624" t="n">
        <v>7.3587</v>
      </c>
      <c r="E2624" t="n">
        <v>13.59</v>
      </c>
      <c r="F2624" t="n">
        <v>10.49</v>
      </c>
      <c r="G2624" t="n">
        <v>104.91</v>
      </c>
      <c r="H2624" t="n">
        <v>1.75</v>
      </c>
      <c r="I2624" t="n">
        <v>6</v>
      </c>
      <c r="J2624" t="n">
        <v>311.31</v>
      </c>
      <c r="K2624" t="n">
        <v>59.19</v>
      </c>
      <c r="L2624" t="n">
        <v>30.5</v>
      </c>
      <c r="M2624" t="n">
        <v>4</v>
      </c>
      <c r="N2624" t="n">
        <v>91.62</v>
      </c>
      <c r="O2624" t="n">
        <v>38629.19</v>
      </c>
      <c r="P2624" t="n">
        <v>172.01</v>
      </c>
      <c r="Q2624" t="n">
        <v>197.75</v>
      </c>
      <c r="R2624" t="n">
        <v>30.66</v>
      </c>
      <c r="S2624" t="n">
        <v>25.4</v>
      </c>
      <c r="T2624" t="n">
        <v>1796.69</v>
      </c>
      <c r="U2624" t="n">
        <v>0.83</v>
      </c>
      <c r="V2624" t="n">
        <v>0.89</v>
      </c>
      <c r="W2624" t="n">
        <v>2.95</v>
      </c>
      <c r="X2624" t="n">
        <v>0.1</v>
      </c>
      <c r="Y2624" t="n">
        <v>1</v>
      </c>
      <c r="Z2624" t="n">
        <v>10</v>
      </c>
    </row>
    <row r="2625">
      <c r="A2625" t="n">
        <v>119</v>
      </c>
      <c r="B2625" t="n">
        <v>130</v>
      </c>
      <c r="C2625" t="inlineStr">
        <is>
          <t xml:space="preserve">CONCLUIDO	</t>
        </is>
      </c>
      <c r="D2625" t="n">
        <v>7.3955</v>
      </c>
      <c r="E2625" t="n">
        <v>13.52</v>
      </c>
      <c r="F2625" t="n">
        <v>10.47</v>
      </c>
      <c r="G2625" t="n">
        <v>125.67</v>
      </c>
      <c r="H2625" t="n">
        <v>1.76</v>
      </c>
      <c r="I2625" t="n">
        <v>5</v>
      </c>
      <c r="J2625" t="n">
        <v>311.86</v>
      </c>
      <c r="K2625" t="n">
        <v>59.19</v>
      </c>
      <c r="L2625" t="n">
        <v>30.75</v>
      </c>
      <c r="M2625" t="n">
        <v>3</v>
      </c>
      <c r="N2625" t="n">
        <v>91.91</v>
      </c>
      <c r="O2625" t="n">
        <v>38696.85</v>
      </c>
      <c r="P2625" t="n">
        <v>171.61</v>
      </c>
      <c r="Q2625" t="n">
        <v>197.75</v>
      </c>
      <c r="R2625" t="n">
        <v>30.03</v>
      </c>
      <c r="S2625" t="n">
        <v>25.4</v>
      </c>
      <c r="T2625" t="n">
        <v>1484.44</v>
      </c>
      <c r="U2625" t="n">
        <v>0.85</v>
      </c>
      <c r="V2625" t="n">
        <v>0.89</v>
      </c>
      <c r="W2625" t="n">
        <v>2.94</v>
      </c>
      <c r="X2625" t="n">
        <v>0.08</v>
      </c>
      <c r="Y2625" t="n">
        <v>1</v>
      </c>
      <c r="Z2625" t="n">
        <v>10</v>
      </c>
    </row>
    <row r="2626">
      <c r="A2626" t="n">
        <v>120</v>
      </c>
      <c r="B2626" t="n">
        <v>130</v>
      </c>
      <c r="C2626" t="inlineStr">
        <is>
          <t xml:space="preserve">CONCLUIDO	</t>
        </is>
      </c>
      <c r="D2626" t="n">
        <v>7.3964</v>
      </c>
      <c r="E2626" t="n">
        <v>13.52</v>
      </c>
      <c r="F2626" t="n">
        <v>10.47</v>
      </c>
      <c r="G2626" t="n">
        <v>125.65</v>
      </c>
      <c r="H2626" t="n">
        <v>1.77</v>
      </c>
      <c r="I2626" t="n">
        <v>5</v>
      </c>
      <c r="J2626" t="n">
        <v>312.41</v>
      </c>
      <c r="K2626" t="n">
        <v>59.19</v>
      </c>
      <c r="L2626" t="n">
        <v>31</v>
      </c>
      <c r="M2626" t="n">
        <v>3</v>
      </c>
      <c r="N2626" t="n">
        <v>92.20999999999999</v>
      </c>
      <c r="O2626" t="n">
        <v>38764.53</v>
      </c>
      <c r="P2626" t="n">
        <v>171.86</v>
      </c>
      <c r="Q2626" t="n">
        <v>197.76</v>
      </c>
      <c r="R2626" t="n">
        <v>29.98</v>
      </c>
      <c r="S2626" t="n">
        <v>25.4</v>
      </c>
      <c r="T2626" t="n">
        <v>1460.07</v>
      </c>
      <c r="U2626" t="n">
        <v>0.85</v>
      </c>
      <c r="V2626" t="n">
        <v>0.89</v>
      </c>
      <c r="W2626" t="n">
        <v>2.94</v>
      </c>
      <c r="X2626" t="n">
        <v>0.08</v>
      </c>
      <c r="Y2626" t="n">
        <v>1</v>
      </c>
      <c r="Z2626" t="n">
        <v>10</v>
      </c>
    </row>
    <row r="2627">
      <c r="A2627" t="n">
        <v>121</v>
      </c>
      <c r="B2627" t="n">
        <v>130</v>
      </c>
      <c r="C2627" t="inlineStr">
        <is>
          <t xml:space="preserve">CONCLUIDO	</t>
        </is>
      </c>
      <c r="D2627" t="n">
        <v>7.394</v>
      </c>
      <c r="E2627" t="n">
        <v>13.52</v>
      </c>
      <c r="F2627" t="n">
        <v>10.47</v>
      </c>
      <c r="G2627" t="n">
        <v>125.7</v>
      </c>
      <c r="H2627" t="n">
        <v>1.78</v>
      </c>
      <c r="I2627" t="n">
        <v>5</v>
      </c>
      <c r="J2627" t="n">
        <v>312.96</v>
      </c>
      <c r="K2627" t="n">
        <v>59.19</v>
      </c>
      <c r="L2627" t="n">
        <v>31.25</v>
      </c>
      <c r="M2627" t="n">
        <v>3</v>
      </c>
      <c r="N2627" t="n">
        <v>92.51000000000001</v>
      </c>
      <c r="O2627" t="n">
        <v>38832.33</v>
      </c>
      <c r="P2627" t="n">
        <v>172.19</v>
      </c>
      <c r="Q2627" t="n">
        <v>197.82</v>
      </c>
      <c r="R2627" t="n">
        <v>30.06</v>
      </c>
      <c r="S2627" t="n">
        <v>25.4</v>
      </c>
      <c r="T2627" t="n">
        <v>1500.52</v>
      </c>
      <c r="U2627" t="n">
        <v>0.84</v>
      </c>
      <c r="V2627" t="n">
        <v>0.89</v>
      </c>
      <c r="W2627" t="n">
        <v>2.95</v>
      </c>
      <c r="X2627" t="n">
        <v>0.08</v>
      </c>
      <c r="Y2627" t="n">
        <v>1</v>
      </c>
      <c r="Z2627" t="n">
        <v>10</v>
      </c>
    </row>
    <row r="2628">
      <c r="A2628" t="n">
        <v>122</v>
      </c>
      <c r="B2628" t="n">
        <v>130</v>
      </c>
      <c r="C2628" t="inlineStr">
        <is>
          <t xml:space="preserve">CONCLUIDO	</t>
        </is>
      </c>
      <c r="D2628" t="n">
        <v>7.393</v>
      </c>
      <c r="E2628" t="n">
        <v>13.53</v>
      </c>
      <c r="F2628" t="n">
        <v>10.48</v>
      </c>
      <c r="G2628" t="n">
        <v>125.72</v>
      </c>
      <c r="H2628" t="n">
        <v>1.79</v>
      </c>
      <c r="I2628" t="n">
        <v>5</v>
      </c>
      <c r="J2628" t="n">
        <v>313.51</v>
      </c>
      <c r="K2628" t="n">
        <v>59.19</v>
      </c>
      <c r="L2628" t="n">
        <v>31.5</v>
      </c>
      <c r="M2628" t="n">
        <v>3</v>
      </c>
      <c r="N2628" t="n">
        <v>92.81</v>
      </c>
      <c r="O2628" t="n">
        <v>38900.27</v>
      </c>
      <c r="P2628" t="n">
        <v>172.41</v>
      </c>
      <c r="Q2628" t="n">
        <v>197.75</v>
      </c>
      <c r="R2628" t="n">
        <v>30.16</v>
      </c>
      <c r="S2628" t="n">
        <v>25.4</v>
      </c>
      <c r="T2628" t="n">
        <v>1553.53</v>
      </c>
      <c r="U2628" t="n">
        <v>0.84</v>
      </c>
      <c r="V2628" t="n">
        <v>0.89</v>
      </c>
      <c r="W2628" t="n">
        <v>2.95</v>
      </c>
      <c r="X2628" t="n">
        <v>0.09</v>
      </c>
      <c r="Y2628" t="n">
        <v>1</v>
      </c>
      <c r="Z2628" t="n">
        <v>10</v>
      </c>
    </row>
    <row r="2629">
      <c r="A2629" t="n">
        <v>123</v>
      </c>
      <c r="B2629" t="n">
        <v>130</v>
      </c>
      <c r="C2629" t="inlineStr">
        <is>
          <t xml:space="preserve">CONCLUIDO	</t>
        </is>
      </c>
      <c r="D2629" t="n">
        <v>7.3927</v>
      </c>
      <c r="E2629" t="n">
        <v>13.53</v>
      </c>
      <c r="F2629" t="n">
        <v>10.48</v>
      </c>
      <c r="G2629" t="n">
        <v>125.73</v>
      </c>
      <c r="H2629" t="n">
        <v>1.8</v>
      </c>
      <c r="I2629" t="n">
        <v>5</v>
      </c>
      <c r="J2629" t="n">
        <v>314.06</v>
      </c>
      <c r="K2629" t="n">
        <v>59.19</v>
      </c>
      <c r="L2629" t="n">
        <v>31.75</v>
      </c>
      <c r="M2629" t="n">
        <v>3</v>
      </c>
      <c r="N2629" t="n">
        <v>93.12</v>
      </c>
      <c r="O2629" t="n">
        <v>38968.34</v>
      </c>
      <c r="P2629" t="n">
        <v>172.62</v>
      </c>
      <c r="Q2629" t="n">
        <v>197.75</v>
      </c>
      <c r="R2629" t="n">
        <v>30.15</v>
      </c>
      <c r="S2629" t="n">
        <v>25.4</v>
      </c>
      <c r="T2629" t="n">
        <v>1547.87</v>
      </c>
      <c r="U2629" t="n">
        <v>0.84</v>
      </c>
      <c r="V2629" t="n">
        <v>0.89</v>
      </c>
      <c r="W2629" t="n">
        <v>2.95</v>
      </c>
      <c r="X2629" t="n">
        <v>0.09</v>
      </c>
      <c r="Y2629" t="n">
        <v>1</v>
      </c>
      <c r="Z2629" t="n">
        <v>10</v>
      </c>
    </row>
    <row r="2630">
      <c r="A2630" t="n">
        <v>124</v>
      </c>
      <c r="B2630" t="n">
        <v>130</v>
      </c>
      <c r="C2630" t="inlineStr">
        <is>
          <t xml:space="preserve">CONCLUIDO	</t>
        </is>
      </c>
      <c r="D2630" t="n">
        <v>7.3937</v>
      </c>
      <c r="E2630" t="n">
        <v>13.52</v>
      </c>
      <c r="F2630" t="n">
        <v>10.48</v>
      </c>
      <c r="G2630" t="n">
        <v>125.71</v>
      </c>
      <c r="H2630" t="n">
        <v>1.81</v>
      </c>
      <c r="I2630" t="n">
        <v>5</v>
      </c>
      <c r="J2630" t="n">
        <v>314.61</v>
      </c>
      <c r="K2630" t="n">
        <v>59.19</v>
      </c>
      <c r="L2630" t="n">
        <v>32</v>
      </c>
      <c r="M2630" t="n">
        <v>3</v>
      </c>
      <c r="N2630" t="n">
        <v>93.42</v>
      </c>
      <c r="O2630" t="n">
        <v>39036.55</v>
      </c>
      <c r="P2630" t="n">
        <v>172.72</v>
      </c>
      <c r="Q2630" t="n">
        <v>197.75</v>
      </c>
      <c r="R2630" t="n">
        <v>30.05</v>
      </c>
      <c r="S2630" t="n">
        <v>25.4</v>
      </c>
      <c r="T2630" t="n">
        <v>1497.11</v>
      </c>
      <c r="U2630" t="n">
        <v>0.85</v>
      </c>
      <c r="V2630" t="n">
        <v>0.89</v>
      </c>
      <c r="W2630" t="n">
        <v>2.95</v>
      </c>
      <c r="X2630" t="n">
        <v>0.09</v>
      </c>
      <c r="Y2630" t="n">
        <v>1</v>
      </c>
      <c r="Z2630" t="n">
        <v>10</v>
      </c>
    </row>
    <row r="2631">
      <c r="A2631" t="n">
        <v>125</v>
      </c>
      <c r="B2631" t="n">
        <v>130</v>
      </c>
      <c r="C2631" t="inlineStr">
        <is>
          <t xml:space="preserve">CONCLUIDO	</t>
        </is>
      </c>
      <c r="D2631" t="n">
        <v>7.3937</v>
      </c>
      <c r="E2631" t="n">
        <v>13.52</v>
      </c>
      <c r="F2631" t="n">
        <v>10.48</v>
      </c>
      <c r="G2631" t="n">
        <v>125.71</v>
      </c>
      <c r="H2631" t="n">
        <v>1.82</v>
      </c>
      <c r="I2631" t="n">
        <v>5</v>
      </c>
      <c r="J2631" t="n">
        <v>315.17</v>
      </c>
      <c r="K2631" t="n">
        <v>59.19</v>
      </c>
      <c r="L2631" t="n">
        <v>32.25</v>
      </c>
      <c r="M2631" t="n">
        <v>3</v>
      </c>
      <c r="N2631" t="n">
        <v>93.72</v>
      </c>
      <c r="O2631" t="n">
        <v>39104.89</v>
      </c>
      <c r="P2631" t="n">
        <v>172.88</v>
      </c>
      <c r="Q2631" t="n">
        <v>197.75</v>
      </c>
      <c r="R2631" t="n">
        <v>30</v>
      </c>
      <c r="S2631" t="n">
        <v>25.4</v>
      </c>
      <c r="T2631" t="n">
        <v>1470.51</v>
      </c>
      <c r="U2631" t="n">
        <v>0.85</v>
      </c>
      <c r="V2631" t="n">
        <v>0.89</v>
      </c>
      <c r="W2631" t="n">
        <v>2.95</v>
      </c>
      <c r="X2631" t="n">
        <v>0.09</v>
      </c>
      <c r="Y2631" t="n">
        <v>1</v>
      </c>
      <c r="Z2631" t="n">
        <v>10</v>
      </c>
    </row>
    <row r="2632">
      <c r="A2632" t="n">
        <v>126</v>
      </c>
      <c r="B2632" t="n">
        <v>130</v>
      </c>
      <c r="C2632" t="inlineStr">
        <is>
          <t xml:space="preserve">CONCLUIDO	</t>
        </is>
      </c>
      <c r="D2632" t="n">
        <v>7.3972</v>
      </c>
      <c r="E2632" t="n">
        <v>13.52</v>
      </c>
      <c r="F2632" t="n">
        <v>10.47</v>
      </c>
      <c r="G2632" t="n">
        <v>125.63</v>
      </c>
      <c r="H2632" t="n">
        <v>1.83</v>
      </c>
      <c r="I2632" t="n">
        <v>5</v>
      </c>
      <c r="J2632" t="n">
        <v>315.72</v>
      </c>
      <c r="K2632" t="n">
        <v>59.19</v>
      </c>
      <c r="L2632" t="n">
        <v>32.5</v>
      </c>
      <c r="M2632" t="n">
        <v>3</v>
      </c>
      <c r="N2632" t="n">
        <v>94.03</v>
      </c>
      <c r="O2632" t="n">
        <v>39173.37</v>
      </c>
      <c r="P2632" t="n">
        <v>172.82</v>
      </c>
      <c r="Q2632" t="n">
        <v>197.75</v>
      </c>
      <c r="R2632" t="n">
        <v>29.89</v>
      </c>
      <c r="S2632" t="n">
        <v>25.4</v>
      </c>
      <c r="T2632" t="n">
        <v>1414.19</v>
      </c>
      <c r="U2632" t="n">
        <v>0.85</v>
      </c>
      <c r="V2632" t="n">
        <v>0.89</v>
      </c>
      <c r="W2632" t="n">
        <v>2.95</v>
      </c>
      <c r="X2632" t="n">
        <v>0.08</v>
      </c>
      <c r="Y2632" t="n">
        <v>1</v>
      </c>
      <c r="Z2632" t="n">
        <v>10</v>
      </c>
    </row>
    <row r="2633">
      <c r="A2633" t="n">
        <v>127</v>
      </c>
      <c r="B2633" t="n">
        <v>130</v>
      </c>
      <c r="C2633" t="inlineStr">
        <is>
          <t xml:space="preserve">CONCLUIDO	</t>
        </is>
      </c>
      <c r="D2633" t="n">
        <v>7.3961</v>
      </c>
      <c r="E2633" t="n">
        <v>13.52</v>
      </c>
      <c r="F2633" t="n">
        <v>10.47</v>
      </c>
      <c r="G2633" t="n">
        <v>125.65</v>
      </c>
      <c r="H2633" t="n">
        <v>1.84</v>
      </c>
      <c r="I2633" t="n">
        <v>5</v>
      </c>
      <c r="J2633" t="n">
        <v>316.28</v>
      </c>
      <c r="K2633" t="n">
        <v>59.19</v>
      </c>
      <c r="L2633" t="n">
        <v>32.75</v>
      </c>
      <c r="M2633" t="n">
        <v>3</v>
      </c>
      <c r="N2633" t="n">
        <v>94.33</v>
      </c>
      <c r="O2633" t="n">
        <v>39241.99</v>
      </c>
      <c r="P2633" t="n">
        <v>173.09</v>
      </c>
      <c r="Q2633" t="n">
        <v>197.75</v>
      </c>
      <c r="R2633" t="n">
        <v>29.99</v>
      </c>
      <c r="S2633" t="n">
        <v>25.4</v>
      </c>
      <c r="T2633" t="n">
        <v>1466.38</v>
      </c>
      <c r="U2633" t="n">
        <v>0.85</v>
      </c>
      <c r="V2633" t="n">
        <v>0.89</v>
      </c>
      <c r="W2633" t="n">
        <v>2.95</v>
      </c>
      <c r="X2633" t="n">
        <v>0.08</v>
      </c>
      <c r="Y2633" t="n">
        <v>1</v>
      </c>
      <c r="Z2633" t="n">
        <v>10</v>
      </c>
    </row>
    <row r="2634">
      <c r="A2634" t="n">
        <v>128</v>
      </c>
      <c r="B2634" t="n">
        <v>130</v>
      </c>
      <c r="C2634" t="inlineStr">
        <is>
          <t xml:space="preserve">CONCLUIDO	</t>
        </is>
      </c>
      <c r="D2634" t="n">
        <v>7.3951</v>
      </c>
      <c r="E2634" t="n">
        <v>13.52</v>
      </c>
      <c r="F2634" t="n">
        <v>10.47</v>
      </c>
      <c r="G2634" t="n">
        <v>125.68</v>
      </c>
      <c r="H2634" t="n">
        <v>1.86</v>
      </c>
      <c r="I2634" t="n">
        <v>5</v>
      </c>
      <c r="J2634" t="n">
        <v>316.84</v>
      </c>
      <c r="K2634" t="n">
        <v>59.19</v>
      </c>
      <c r="L2634" t="n">
        <v>33</v>
      </c>
      <c r="M2634" t="n">
        <v>3</v>
      </c>
      <c r="N2634" t="n">
        <v>94.64</v>
      </c>
      <c r="O2634" t="n">
        <v>39310.75</v>
      </c>
      <c r="P2634" t="n">
        <v>173.27</v>
      </c>
      <c r="Q2634" t="n">
        <v>197.75</v>
      </c>
      <c r="R2634" t="n">
        <v>29.96</v>
      </c>
      <c r="S2634" t="n">
        <v>25.4</v>
      </c>
      <c r="T2634" t="n">
        <v>1449.61</v>
      </c>
      <c r="U2634" t="n">
        <v>0.85</v>
      </c>
      <c r="V2634" t="n">
        <v>0.89</v>
      </c>
      <c r="W2634" t="n">
        <v>2.95</v>
      </c>
      <c r="X2634" t="n">
        <v>0.08</v>
      </c>
      <c r="Y2634" t="n">
        <v>1</v>
      </c>
      <c r="Z2634" t="n">
        <v>10</v>
      </c>
    </row>
    <row r="2635">
      <c r="A2635" t="n">
        <v>129</v>
      </c>
      <c r="B2635" t="n">
        <v>130</v>
      </c>
      <c r="C2635" t="inlineStr">
        <is>
          <t xml:space="preserve">CONCLUIDO	</t>
        </is>
      </c>
      <c r="D2635" t="n">
        <v>7.3995</v>
      </c>
      <c r="E2635" t="n">
        <v>13.51</v>
      </c>
      <c r="F2635" t="n">
        <v>10.46</v>
      </c>
      <c r="G2635" t="n">
        <v>125.58</v>
      </c>
      <c r="H2635" t="n">
        <v>1.87</v>
      </c>
      <c r="I2635" t="n">
        <v>5</v>
      </c>
      <c r="J2635" t="n">
        <v>317.39</v>
      </c>
      <c r="K2635" t="n">
        <v>59.19</v>
      </c>
      <c r="L2635" t="n">
        <v>33.25</v>
      </c>
      <c r="M2635" t="n">
        <v>3</v>
      </c>
      <c r="N2635" t="n">
        <v>94.95</v>
      </c>
      <c r="O2635" t="n">
        <v>39379.65</v>
      </c>
      <c r="P2635" t="n">
        <v>173.21</v>
      </c>
      <c r="Q2635" t="n">
        <v>197.75</v>
      </c>
      <c r="R2635" t="n">
        <v>29.69</v>
      </c>
      <c r="S2635" t="n">
        <v>25.4</v>
      </c>
      <c r="T2635" t="n">
        <v>1313.57</v>
      </c>
      <c r="U2635" t="n">
        <v>0.86</v>
      </c>
      <c r="V2635" t="n">
        <v>0.89</v>
      </c>
      <c r="W2635" t="n">
        <v>2.95</v>
      </c>
      <c r="X2635" t="n">
        <v>0.08</v>
      </c>
      <c r="Y2635" t="n">
        <v>1</v>
      </c>
      <c r="Z2635" t="n">
        <v>10</v>
      </c>
    </row>
    <row r="2636">
      <c r="A2636" t="n">
        <v>130</v>
      </c>
      <c r="B2636" t="n">
        <v>130</v>
      </c>
      <c r="C2636" t="inlineStr">
        <is>
          <t xml:space="preserve">CONCLUIDO	</t>
        </is>
      </c>
      <c r="D2636" t="n">
        <v>7.3987</v>
      </c>
      <c r="E2636" t="n">
        <v>13.52</v>
      </c>
      <c r="F2636" t="n">
        <v>10.47</v>
      </c>
      <c r="G2636" t="n">
        <v>125.6</v>
      </c>
      <c r="H2636" t="n">
        <v>1.88</v>
      </c>
      <c r="I2636" t="n">
        <v>5</v>
      </c>
      <c r="J2636" t="n">
        <v>317.95</v>
      </c>
      <c r="K2636" t="n">
        <v>59.19</v>
      </c>
      <c r="L2636" t="n">
        <v>33.5</v>
      </c>
      <c r="M2636" t="n">
        <v>3</v>
      </c>
      <c r="N2636" t="n">
        <v>95.26000000000001</v>
      </c>
      <c r="O2636" t="n">
        <v>39448.69</v>
      </c>
      <c r="P2636" t="n">
        <v>173.33</v>
      </c>
      <c r="Q2636" t="n">
        <v>197.75</v>
      </c>
      <c r="R2636" t="n">
        <v>29.76</v>
      </c>
      <c r="S2636" t="n">
        <v>25.4</v>
      </c>
      <c r="T2636" t="n">
        <v>1349.3</v>
      </c>
      <c r="U2636" t="n">
        <v>0.85</v>
      </c>
      <c r="V2636" t="n">
        <v>0.89</v>
      </c>
      <c r="W2636" t="n">
        <v>2.95</v>
      </c>
      <c r="X2636" t="n">
        <v>0.08</v>
      </c>
      <c r="Y2636" t="n">
        <v>1</v>
      </c>
      <c r="Z2636" t="n">
        <v>10</v>
      </c>
    </row>
    <row r="2637">
      <c r="A2637" t="n">
        <v>131</v>
      </c>
      <c r="B2637" t="n">
        <v>130</v>
      </c>
      <c r="C2637" t="inlineStr">
        <is>
          <t xml:space="preserve">CONCLUIDO	</t>
        </is>
      </c>
      <c r="D2637" t="n">
        <v>7.3981</v>
      </c>
      <c r="E2637" t="n">
        <v>13.52</v>
      </c>
      <c r="F2637" t="n">
        <v>10.47</v>
      </c>
      <c r="G2637" t="n">
        <v>125.61</v>
      </c>
      <c r="H2637" t="n">
        <v>1.89</v>
      </c>
      <c r="I2637" t="n">
        <v>5</v>
      </c>
      <c r="J2637" t="n">
        <v>318.52</v>
      </c>
      <c r="K2637" t="n">
        <v>59.19</v>
      </c>
      <c r="L2637" t="n">
        <v>33.75</v>
      </c>
      <c r="M2637" t="n">
        <v>3</v>
      </c>
      <c r="N2637" t="n">
        <v>95.56999999999999</v>
      </c>
      <c r="O2637" t="n">
        <v>39517.87</v>
      </c>
      <c r="P2637" t="n">
        <v>173.43</v>
      </c>
      <c r="Q2637" t="n">
        <v>197.78</v>
      </c>
      <c r="R2637" t="n">
        <v>29.79</v>
      </c>
      <c r="S2637" t="n">
        <v>25.4</v>
      </c>
      <c r="T2637" t="n">
        <v>1366.56</v>
      </c>
      <c r="U2637" t="n">
        <v>0.85</v>
      </c>
      <c r="V2637" t="n">
        <v>0.89</v>
      </c>
      <c r="W2637" t="n">
        <v>2.95</v>
      </c>
      <c r="X2637" t="n">
        <v>0.08</v>
      </c>
      <c r="Y2637" t="n">
        <v>1</v>
      </c>
      <c r="Z2637" t="n">
        <v>10</v>
      </c>
    </row>
    <row r="2638">
      <c r="A2638" t="n">
        <v>132</v>
      </c>
      <c r="B2638" t="n">
        <v>130</v>
      </c>
      <c r="C2638" t="inlineStr">
        <is>
          <t xml:space="preserve">CONCLUIDO	</t>
        </is>
      </c>
      <c r="D2638" t="n">
        <v>7.3964</v>
      </c>
      <c r="E2638" t="n">
        <v>13.52</v>
      </c>
      <c r="F2638" t="n">
        <v>10.47</v>
      </c>
      <c r="G2638" t="n">
        <v>125.65</v>
      </c>
      <c r="H2638" t="n">
        <v>1.9</v>
      </c>
      <c r="I2638" t="n">
        <v>5</v>
      </c>
      <c r="J2638" t="n">
        <v>319.08</v>
      </c>
      <c r="K2638" t="n">
        <v>59.19</v>
      </c>
      <c r="L2638" t="n">
        <v>34</v>
      </c>
      <c r="M2638" t="n">
        <v>3</v>
      </c>
      <c r="N2638" t="n">
        <v>95.88</v>
      </c>
      <c r="O2638" t="n">
        <v>39587.19</v>
      </c>
      <c r="P2638" t="n">
        <v>173.56</v>
      </c>
      <c r="Q2638" t="n">
        <v>197.75</v>
      </c>
      <c r="R2638" t="n">
        <v>29.87</v>
      </c>
      <c r="S2638" t="n">
        <v>25.4</v>
      </c>
      <c r="T2638" t="n">
        <v>1403.74</v>
      </c>
      <c r="U2638" t="n">
        <v>0.85</v>
      </c>
      <c r="V2638" t="n">
        <v>0.89</v>
      </c>
      <c r="W2638" t="n">
        <v>2.95</v>
      </c>
      <c r="X2638" t="n">
        <v>0.08</v>
      </c>
      <c r="Y2638" t="n">
        <v>1</v>
      </c>
      <c r="Z2638" t="n">
        <v>10</v>
      </c>
    </row>
    <row r="2639">
      <c r="A2639" t="n">
        <v>133</v>
      </c>
      <c r="B2639" t="n">
        <v>130</v>
      </c>
      <c r="C2639" t="inlineStr">
        <is>
          <t xml:space="preserve">CONCLUIDO	</t>
        </is>
      </c>
      <c r="D2639" t="n">
        <v>7.3952</v>
      </c>
      <c r="E2639" t="n">
        <v>13.52</v>
      </c>
      <c r="F2639" t="n">
        <v>10.47</v>
      </c>
      <c r="G2639" t="n">
        <v>125.67</v>
      </c>
      <c r="H2639" t="n">
        <v>1.91</v>
      </c>
      <c r="I2639" t="n">
        <v>5</v>
      </c>
      <c r="J2639" t="n">
        <v>319.64</v>
      </c>
      <c r="K2639" t="n">
        <v>59.19</v>
      </c>
      <c r="L2639" t="n">
        <v>34.25</v>
      </c>
      <c r="M2639" t="n">
        <v>3</v>
      </c>
      <c r="N2639" t="n">
        <v>96.2</v>
      </c>
      <c r="O2639" t="n">
        <v>39656.65</v>
      </c>
      <c r="P2639" t="n">
        <v>173.76</v>
      </c>
      <c r="Q2639" t="n">
        <v>197.77</v>
      </c>
      <c r="R2639" t="n">
        <v>29.91</v>
      </c>
      <c r="S2639" t="n">
        <v>25.4</v>
      </c>
      <c r="T2639" t="n">
        <v>1426.11</v>
      </c>
      <c r="U2639" t="n">
        <v>0.85</v>
      </c>
      <c r="V2639" t="n">
        <v>0.89</v>
      </c>
      <c r="W2639" t="n">
        <v>2.95</v>
      </c>
      <c r="X2639" t="n">
        <v>0.08</v>
      </c>
      <c r="Y2639" t="n">
        <v>1</v>
      </c>
      <c r="Z2639" t="n">
        <v>10</v>
      </c>
    </row>
    <row r="2640">
      <c r="A2640" t="n">
        <v>134</v>
      </c>
      <c r="B2640" t="n">
        <v>130</v>
      </c>
      <c r="C2640" t="inlineStr">
        <is>
          <t xml:space="preserve">CONCLUIDO	</t>
        </is>
      </c>
      <c r="D2640" t="n">
        <v>7.3974</v>
      </c>
      <c r="E2640" t="n">
        <v>13.52</v>
      </c>
      <c r="F2640" t="n">
        <v>10.47</v>
      </c>
      <c r="G2640" t="n">
        <v>125.63</v>
      </c>
      <c r="H2640" t="n">
        <v>1.92</v>
      </c>
      <c r="I2640" t="n">
        <v>5</v>
      </c>
      <c r="J2640" t="n">
        <v>320.21</v>
      </c>
      <c r="K2640" t="n">
        <v>59.19</v>
      </c>
      <c r="L2640" t="n">
        <v>34.5</v>
      </c>
      <c r="M2640" t="n">
        <v>3</v>
      </c>
      <c r="N2640" t="n">
        <v>96.51000000000001</v>
      </c>
      <c r="O2640" t="n">
        <v>39726.26</v>
      </c>
      <c r="P2640" t="n">
        <v>173.68</v>
      </c>
      <c r="Q2640" t="n">
        <v>197.77</v>
      </c>
      <c r="R2640" t="n">
        <v>29.92</v>
      </c>
      <c r="S2640" t="n">
        <v>25.4</v>
      </c>
      <c r="T2640" t="n">
        <v>1432.37</v>
      </c>
      <c r="U2640" t="n">
        <v>0.85</v>
      </c>
      <c r="V2640" t="n">
        <v>0.89</v>
      </c>
      <c r="W2640" t="n">
        <v>2.94</v>
      </c>
      <c r="X2640" t="n">
        <v>0.08</v>
      </c>
      <c r="Y2640" t="n">
        <v>1</v>
      </c>
      <c r="Z2640" t="n">
        <v>10</v>
      </c>
    </row>
    <row r="2641">
      <c r="A2641" t="n">
        <v>135</v>
      </c>
      <c r="B2641" t="n">
        <v>130</v>
      </c>
      <c r="C2641" t="inlineStr">
        <is>
          <t xml:space="preserve">CONCLUIDO	</t>
        </is>
      </c>
      <c r="D2641" t="n">
        <v>7.3963</v>
      </c>
      <c r="E2641" t="n">
        <v>13.52</v>
      </c>
      <c r="F2641" t="n">
        <v>10.47</v>
      </c>
      <c r="G2641" t="n">
        <v>125.65</v>
      </c>
      <c r="H2641" t="n">
        <v>1.93</v>
      </c>
      <c r="I2641" t="n">
        <v>5</v>
      </c>
      <c r="J2641" t="n">
        <v>320.77</v>
      </c>
      <c r="K2641" t="n">
        <v>59.19</v>
      </c>
      <c r="L2641" t="n">
        <v>34.75</v>
      </c>
      <c r="M2641" t="n">
        <v>3</v>
      </c>
      <c r="N2641" t="n">
        <v>96.83</v>
      </c>
      <c r="O2641" t="n">
        <v>39796.01</v>
      </c>
      <c r="P2641" t="n">
        <v>173.83</v>
      </c>
      <c r="Q2641" t="n">
        <v>197.76</v>
      </c>
      <c r="R2641" t="n">
        <v>29.91</v>
      </c>
      <c r="S2641" t="n">
        <v>25.4</v>
      </c>
      <c r="T2641" t="n">
        <v>1425.38</v>
      </c>
      <c r="U2641" t="n">
        <v>0.85</v>
      </c>
      <c r="V2641" t="n">
        <v>0.89</v>
      </c>
      <c r="W2641" t="n">
        <v>2.95</v>
      </c>
      <c r="X2641" t="n">
        <v>0.08</v>
      </c>
      <c r="Y2641" t="n">
        <v>1</v>
      </c>
      <c r="Z2641" t="n">
        <v>10</v>
      </c>
    </row>
    <row r="2642">
      <c r="A2642" t="n">
        <v>136</v>
      </c>
      <c r="B2642" t="n">
        <v>130</v>
      </c>
      <c r="C2642" t="inlineStr">
        <is>
          <t xml:space="preserve">CONCLUIDO	</t>
        </is>
      </c>
      <c r="D2642" t="n">
        <v>7.3963</v>
      </c>
      <c r="E2642" t="n">
        <v>13.52</v>
      </c>
      <c r="F2642" t="n">
        <v>10.47</v>
      </c>
      <c r="G2642" t="n">
        <v>125.65</v>
      </c>
      <c r="H2642" t="n">
        <v>1.94</v>
      </c>
      <c r="I2642" t="n">
        <v>5</v>
      </c>
      <c r="J2642" t="n">
        <v>321.34</v>
      </c>
      <c r="K2642" t="n">
        <v>59.19</v>
      </c>
      <c r="L2642" t="n">
        <v>35</v>
      </c>
      <c r="M2642" t="n">
        <v>3</v>
      </c>
      <c r="N2642" t="n">
        <v>97.14</v>
      </c>
      <c r="O2642" t="n">
        <v>39865.91</v>
      </c>
      <c r="P2642" t="n">
        <v>173.83</v>
      </c>
      <c r="Q2642" t="n">
        <v>197.75</v>
      </c>
      <c r="R2642" t="n">
        <v>29.88</v>
      </c>
      <c r="S2642" t="n">
        <v>25.4</v>
      </c>
      <c r="T2642" t="n">
        <v>1412.95</v>
      </c>
      <c r="U2642" t="n">
        <v>0.85</v>
      </c>
      <c r="V2642" t="n">
        <v>0.89</v>
      </c>
      <c r="W2642" t="n">
        <v>2.95</v>
      </c>
      <c r="X2642" t="n">
        <v>0.08</v>
      </c>
      <c r="Y2642" t="n">
        <v>1</v>
      </c>
      <c r="Z2642" t="n">
        <v>10</v>
      </c>
    </row>
    <row r="2643">
      <c r="A2643" t="n">
        <v>137</v>
      </c>
      <c r="B2643" t="n">
        <v>130</v>
      </c>
      <c r="C2643" t="inlineStr">
        <is>
          <t xml:space="preserve">CONCLUIDO	</t>
        </is>
      </c>
      <c r="D2643" t="n">
        <v>7.3969</v>
      </c>
      <c r="E2643" t="n">
        <v>13.52</v>
      </c>
      <c r="F2643" t="n">
        <v>10.47</v>
      </c>
      <c r="G2643" t="n">
        <v>125.64</v>
      </c>
      <c r="H2643" t="n">
        <v>1.95</v>
      </c>
      <c r="I2643" t="n">
        <v>5</v>
      </c>
      <c r="J2643" t="n">
        <v>321.91</v>
      </c>
      <c r="K2643" t="n">
        <v>59.19</v>
      </c>
      <c r="L2643" t="n">
        <v>35.25</v>
      </c>
      <c r="M2643" t="n">
        <v>3</v>
      </c>
      <c r="N2643" t="n">
        <v>97.45999999999999</v>
      </c>
      <c r="O2643" t="n">
        <v>39935.96</v>
      </c>
      <c r="P2643" t="n">
        <v>173.78</v>
      </c>
      <c r="Q2643" t="n">
        <v>197.78</v>
      </c>
      <c r="R2643" t="n">
        <v>29.84</v>
      </c>
      <c r="S2643" t="n">
        <v>25.4</v>
      </c>
      <c r="T2643" t="n">
        <v>1393.28</v>
      </c>
      <c r="U2643" t="n">
        <v>0.85</v>
      </c>
      <c r="V2643" t="n">
        <v>0.89</v>
      </c>
      <c r="W2643" t="n">
        <v>2.95</v>
      </c>
      <c r="X2643" t="n">
        <v>0.08</v>
      </c>
      <c r="Y2643" t="n">
        <v>1</v>
      </c>
      <c r="Z2643" t="n">
        <v>10</v>
      </c>
    </row>
    <row r="2644">
      <c r="A2644" t="n">
        <v>138</v>
      </c>
      <c r="B2644" t="n">
        <v>130</v>
      </c>
      <c r="C2644" t="inlineStr">
        <is>
          <t xml:space="preserve">CONCLUIDO	</t>
        </is>
      </c>
      <c r="D2644" t="n">
        <v>7.3978</v>
      </c>
      <c r="E2644" t="n">
        <v>13.52</v>
      </c>
      <c r="F2644" t="n">
        <v>10.47</v>
      </c>
      <c r="G2644" t="n">
        <v>125.62</v>
      </c>
      <c r="H2644" t="n">
        <v>1.96</v>
      </c>
      <c r="I2644" t="n">
        <v>5</v>
      </c>
      <c r="J2644" t="n">
        <v>322.47</v>
      </c>
      <c r="K2644" t="n">
        <v>59.19</v>
      </c>
      <c r="L2644" t="n">
        <v>35.5</v>
      </c>
      <c r="M2644" t="n">
        <v>3</v>
      </c>
      <c r="N2644" t="n">
        <v>97.78</v>
      </c>
      <c r="O2644" t="n">
        <v>40006.15</v>
      </c>
      <c r="P2644" t="n">
        <v>173.89</v>
      </c>
      <c r="Q2644" t="n">
        <v>197.75</v>
      </c>
      <c r="R2644" t="n">
        <v>29.8</v>
      </c>
      <c r="S2644" t="n">
        <v>25.4</v>
      </c>
      <c r="T2644" t="n">
        <v>1369.3</v>
      </c>
      <c r="U2644" t="n">
        <v>0.85</v>
      </c>
      <c r="V2644" t="n">
        <v>0.89</v>
      </c>
      <c r="W2644" t="n">
        <v>2.95</v>
      </c>
      <c r="X2644" t="n">
        <v>0.08</v>
      </c>
      <c r="Y2644" t="n">
        <v>1</v>
      </c>
      <c r="Z2644" t="n">
        <v>10</v>
      </c>
    </row>
    <row r="2645">
      <c r="A2645" t="n">
        <v>139</v>
      </c>
      <c r="B2645" t="n">
        <v>130</v>
      </c>
      <c r="C2645" t="inlineStr">
        <is>
          <t xml:space="preserve">CONCLUIDO	</t>
        </is>
      </c>
      <c r="D2645" t="n">
        <v>7.3995</v>
      </c>
      <c r="E2645" t="n">
        <v>13.51</v>
      </c>
      <c r="F2645" t="n">
        <v>10.46</v>
      </c>
      <c r="G2645" t="n">
        <v>125.58</v>
      </c>
      <c r="H2645" t="n">
        <v>1.97</v>
      </c>
      <c r="I2645" t="n">
        <v>5</v>
      </c>
      <c r="J2645" t="n">
        <v>323.04</v>
      </c>
      <c r="K2645" t="n">
        <v>59.19</v>
      </c>
      <c r="L2645" t="n">
        <v>35.75</v>
      </c>
      <c r="M2645" t="n">
        <v>3</v>
      </c>
      <c r="N2645" t="n">
        <v>98.09999999999999</v>
      </c>
      <c r="O2645" t="n">
        <v>40076.49</v>
      </c>
      <c r="P2645" t="n">
        <v>173.79</v>
      </c>
      <c r="Q2645" t="n">
        <v>197.75</v>
      </c>
      <c r="R2645" t="n">
        <v>29.75</v>
      </c>
      <c r="S2645" t="n">
        <v>25.4</v>
      </c>
      <c r="T2645" t="n">
        <v>1344.46</v>
      </c>
      <c r="U2645" t="n">
        <v>0.85</v>
      </c>
      <c r="V2645" t="n">
        <v>0.89</v>
      </c>
      <c r="W2645" t="n">
        <v>2.95</v>
      </c>
      <c r="X2645" t="n">
        <v>0.08</v>
      </c>
      <c r="Y2645" t="n">
        <v>1</v>
      </c>
      <c r="Z2645" t="n">
        <v>10</v>
      </c>
    </row>
    <row r="2646">
      <c r="A2646" t="n">
        <v>140</v>
      </c>
      <c r="B2646" t="n">
        <v>130</v>
      </c>
      <c r="C2646" t="inlineStr">
        <is>
          <t xml:space="preserve">CONCLUIDO	</t>
        </is>
      </c>
      <c r="D2646" t="n">
        <v>7.3981</v>
      </c>
      <c r="E2646" t="n">
        <v>13.52</v>
      </c>
      <c r="F2646" t="n">
        <v>10.47</v>
      </c>
      <c r="G2646" t="n">
        <v>125.61</v>
      </c>
      <c r="H2646" t="n">
        <v>1.98</v>
      </c>
      <c r="I2646" t="n">
        <v>5</v>
      </c>
      <c r="J2646" t="n">
        <v>323.62</v>
      </c>
      <c r="K2646" t="n">
        <v>59.19</v>
      </c>
      <c r="L2646" t="n">
        <v>36</v>
      </c>
      <c r="M2646" t="n">
        <v>3</v>
      </c>
      <c r="N2646" t="n">
        <v>98.42</v>
      </c>
      <c r="O2646" t="n">
        <v>40147.11</v>
      </c>
      <c r="P2646" t="n">
        <v>173.83</v>
      </c>
      <c r="Q2646" t="n">
        <v>197.75</v>
      </c>
      <c r="R2646" t="n">
        <v>29.8</v>
      </c>
      <c r="S2646" t="n">
        <v>25.4</v>
      </c>
      <c r="T2646" t="n">
        <v>1373.17</v>
      </c>
      <c r="U2646" t="n">
        <v>0.85</v>
      </c>
      <c r="V2646" t="n">
        <v>0.89</v>
      </c>
      <c r="W2646" t="n">
        <v>2.95</v>
      </c>
      <c r="X2646" t="n">
        <v>0.08</v>
      </c>
      <c r="Y2646" t="n">
        <v>1</v>
      </c>
      <c r="Z2646" t="n">
        <v>10</v>
      </c>
    </row>
    <row r="2647">
      <c r="A2647" t="n">
        <v>141</v>
      </c>
      <c r="B2647" t="n">
        <v>130</v>
      </c>
      <c r="C2647" t="inlineStr">
        <is>
          <t xml:space="preserve">CONCLUIDO	</t>
        </is>
      </c>
      <c r="D2647" t="n">
        <v>7.3983</v>
      </c>
      <c r="E2647" t="n">
        <v>13.52</v>
      </c>
      <c r="F2647" t="n">
        <v>10.47</v>
      </c>
      <c r="G2647" t="n">
        <v>125.61</v>
      </c>
      <c r="H2647" t="n">
        <v>1.99</v>
      </c>
      <c r="I2647" t="n">
        <v>5</v>
      </c>
      <c r="J2647" t="n">
        <v>324.19</v>
      </c>
      <c r="K2647" t="n">
        <v>59.19</v>
      </c>
      <c r="L2647" t="n">
        <v>36.25</v>
      </c>
      <c r="M2647" t="n">
        <v>3</v>
      </c>
      <c r="N2647" t="n">
        <v>98.75</v>
      </c>
      <c r="O2647" t="n">
        <v>40217.75</v>
      </c>
      <c r="P2647" t="n">
        <v>173.86</v>
      </c>
      <c r="Q2647" t="n">
        <v>197.75</v>
      </c>
      <c r="R2647" t="n">
        <v>29.82</v>
      </c>
      <c r="S2647" t="n">
        <v>25.4</v>
      </c>
      <c r="T2647" t="n">
        <v>1383.09</v>
      </c>
      <c r="U2647" t="n">
        <v>0.85</v>
      </c>
      <c r="V2647" t="n">
        <v>0.89</v>
      </c>
      <c r="W2647" t="n">
        <v>2.95</v>
      </c>
      <c r="X2647" t="n">
        <v>0.08</v>
      </c>
      <c r="Y2647" t="n">
        <v>1</v>
      </c>
      <c r="Z2647" t="n">
        <v>10</v>
      </c>
    </row>
    <row r="2648">
      <c r="A2648" t="n">
        <v>142</v>
      </c>
      <c r="B2648" t="n">
        <v>130</v>
      </c>
      <c r="C2648" t="inlineStr">
        <is>
          <t xml:space="preserve">CONCLUIDO	</t>
        </is>
      </c>
      <c r="D2648" t="n">
        <v>7.3995</v>
      </c>
      <c r="E2648" t="n">
        <v>13.51</v>
      </c>
      <c r="F2648" t="n">
        <v>10.46</v>
      </c>
      <c r="G2648" t="n">
        <v>125.58</v>
      </c>
      <c r="H2648" t="n">
        <v>2</v>
      </c>
      <c r="I2648" t="n">
        <v>5</v>
      </c>
      <c r="J2648" t="n">
        <v>324.76</v>
      </c>
      <c r="K2648" t="n">
        <v>59.19</v>
      </c>
      <c r="L2648" t="n">
        <v>36.5</v>
      </c>
      <c r="M2648" t="n">
        <v>3</v>
      </c>
      <c r="N2648" t="n">
        <v>99.06999999999999</v>
      </c>
      <c r="O2648" t="n">
        <v>40288.55</v>
      </c>
      <c r="P2648" t="n">
        <v>173.77</v>
      </c>
      <c r="Q2648" t="n">
        <v>197.75</v>
      </c>
      <c r="R2648" t="n">
        <v>29.71</v>
      </c>
      <c r="S2648" t="n">
        <v>25.4</v>
      </c>
      <c r="T2648" t="n">
        <v>1325.5</v>
      </c>
      <c r="U2648" t="n">
        <v>0.85</v>
      </c>
      <c r="V2648" t="n">
        <v>0.89</v>
      </c>
      <c r="W2648" t="n">
        <v>2.95</v>
      </c>
      <c r="X2648" t="n">
        <v>0.08</v>
      </c>
      <c r="Y2648" t="n">
        <v>1</v>
      </c>
      <c r="Z2648" t="n">
        <v>10</v>
      </c>
    </row>
    <row r="2649">
      <c r="A2649" t="n">
        <v>143</v>
      </c>
      <c r="B2649" t="n">
        <v>130</v>
      </c>
      <c r="C2649" t="inlineStr">
        <is>
          <t xml:space="preserve">CONCLUIDO	</t>
        </is>
      </c>
      <c r="D2649" t="n">
        <v>7.401</v>
      </c>
      <c r="E2649" t="n">
        <v>13.51</v>
      </c>
      <c r="F2649" t="n">
        <v>10.46</v>
      </c>
      <c r="G2649" t="n">
        <v>125.55</v>
      </c>
      <c r="H2649" t="n">
        <v>2.01</v>
      </c>
      <c r="I2649" t="n">
        <v>5</v>
      </c>
      <c r="J2649" t="n">
        <v>325.34</v>
      </c>
      <c r="K2649" t="n">
        <v>59.19</v>
      </c>
      <c r="L2649" t="n">
        <v>36.75</v>
      </c>
      <c r="M2649" t="n">
        <v>3</v>
      </c>
      <c r="N2649" t="n">
        <v>99.40000000000001</v>
      </c>
      <c r="O2649" t="n">
        <v>40359.5</v>
      </c>
      <c r="P2649" t="n">
        <v>173.63</v>
      </c>
      <c r="Q2649" t="n">
        <v>197.75</v>
      </c>
      <c r="R2649" t="n">
        <v>29.6</v>
      </c>
      <c r="S2649" t="n">
        <v>25.4</v>
      </c>
      <c r="T2649" t="n">
        <v>1270.09</v>
      </c>
      <c r="U2649" t="n">
        <v>0.86</v>
      </c>
      <c r="V2649" t="n">
        <v>0.89</v>
      </c>
      <c r="W2649" t="n">
        <v>2.95</v>
      </c>
      <c r="X2649" t="n">
        <v>0.07000000000000001</v>
      </c>
      <c r="Y2649" t="n">
        <v>1</v>
      </c>
      <c r="Z2649" t="n">
        <v>10</v>
      </c>
    </row>
    <row r="2650">
      <c r="A2650" t="n">
        <v>144</v>
      </c>
      <c r="B2650" t="n">
        <v>130</v>
      </c>
      <c r="C2650" t="inlineStr">
        <is>
          <t xml:space="preserve">CONCLUIDO	</t>
        </is>
      </c>
      <c r="D2650" t="n">
        <v>7.3998</v>
      </c>
      <c r="E2650" t="n">
        <v>13.51</v>
      </c>
      <c r="F2650" t="n">
        <v>10.46</v>
      </c>
      <c r="G2650" t="n">
        <v>125.57</v>
      </c>
      <c r="H2650" t="n">
        <v>2.02</v>
      </c>
      <c r="I2650" t="n">
        <v>5</v>
      </c>
      <c r="J2650" t="n">
        <v>325.92</v>
      </c>
      <c r="K2650" t="n">
        <v>59.19</v>
      </c>
      <c r="L2650" t="n">
        <v>37</v>
      </c>
      <c r="M2650" t="n">
        <v>3</v>
      </c>
      <c r="N2650" t="n">
        <v>99.72</v>
      </c>
      <c r="O2650" t="n">
        <v>40430.6</v>
      </c>
      <c r="P2650" t="n">
        <v>173.71</v>
      </c>
      <c r="Q2650" t="n">
        <v>197.77</v>
      </c>
      <c r="R2650" t="n">
        <v>29.7</v>
      </c>
      <c r="S2650" t="n">
        <v>25.4</v>
      </c>
      <c r="T2650" t="n">
        <v>1323.31</v>
      </c>
      <c r="U2650" t="n">
        <v>0.86</v>
      </c>
      <c r="V2650" t="n">
        <v>0.89</v>
      </c>
      <c r="W2650" t="n">
        <v>2.95</v>
      </c>
      <c r="X2650" t="n">
        <v>0.07000000000000001</v>
      </c>
      <c r="Y2650" t="n">
        <v>1</v>
      </c>
      <c r="Z2650" t="n">
        <v>10</v>
      </c>
    </row>
    <row r="2651">
      <c r="A2651" t="n">
        <v>145</v>
      </c>
      <c r="B2651" t="n">
        <v>130</v>
      </c>
      <c r="C2651" t="inlineStr">
        <is>
          <t xml:space="preserve">CONCLUIDO	</t>
        </is>
      </c>
      <c r="D2651" t="n">
        <v>7.4013</v>
      </c>
      <c r="E2651" t="n">
        <v>13.51</v>
      </c>
      <c r="F2651" t="n">
        <v>10.46</v>
      </c>
      <c r="G2651" t="n">
        <v>125.54</v>
      </c>
      <c r="H2651" t="n">
        <v>2.03</v>
      </c>
      <c r="I2651" t="n">
        <v>5</v>
      </c>
      <c r="J2651" t="n">
        <v>326.49</v>
      </c>
      <c r="K2651" t="n">
        <v>59.19</v>
      </c>
      <c r="L2651" t="n">
        <v>37.25</v>
      </c>
      <c r="M2651" t="n">
        <v>3</v>
      </c>
      <c r="N2651" t="n">
        <v>100.05</v>
      </c>
      <c r="O2651" t="n">
        <v>40501.85</v>
      </c>
      <c r="P2651" t="n">
        <v>173.64</v>
      </c>
      <c r="Q2651" t="n">
        <v>197.75</v>
      </c>
      <c r="R2651" t="n">
        <v>29.59</v>
      </c>
      <c r="S2651" t="n">
        <v>25.4</v>
      </c>
      <c r="T2651" t="n">
        <v>1265.24</v>
      </c>
      <c r="U2651" t="n">
        <v>0.86</v>
      </c>
      <c r="V2651" t="n">
        <v>0.89</v>
      </c>
      <c r="W2651" t="n">
        <v>2.95</v>
      </c>
      <c r="X2651" t="n">
        <v>0.07000000000000001</v>
      </c>
      <c r="Y2651" t="n">
        <v>1</v>
      </c>
      <c r="Z2651" t="n">
        <v>10</v>
      </c>
    </row>
    <row r="2652">
      <c r="A2652" t="n">
        <v>146</v>
      </c>
      <c r="B2652" t="n">
        <v>130</v>
      </c>
      <c r="C2652" t="inlineStr">
        <is>
          <t xml:space="preserve">CONCLUIDO	</t>
        </is>
      </c>
      <c r="D2652" t="n">
        <v>7.4047</v>
      </c>
      <c r="E2652" t="n">
        <v>13.5</v>
      </c>
      <c r="F2652" t="n">
        <v>10.46</v>
      </c>
      <c r="G2652" t="n">
        <v>125.47</v>
      </c>
      <c r="H2652" t="n">
        <v>2.04</v>
      </c>
      <c r="I2652" t="n">
        <v>5</v>
      </c>
      <c r="J2652" t="n">
        <v>327.07</v>
      </c>
      <c r="K2652" t="n">
        <v>59.19</v>
      </c>
      <c r="L2652" t="n">
        <v>37.5</v>
      </c>
      <c r="M2652" t="n">
        <v>3</v>
      </c>
      <c r="N2652" t="n">
        <v>100.38</v>
      </c>
      <c r="O2652" t="n">
        <v>40573.27</v>
      </c>
      <c r="P2652" t="n">
        <v>173.45</v>
      </c>
      <c r="Q2652" t="n">
        <v>197.75</v>
      </c>
      <c r="R2652" t="n">
        <v>29.44</v>
      </c>
      <c r="S2652" t="n">
        <v>25.4</v>
      </c>
      <c r="T2652" t="n">
        <v>1192.65</v>
      </c>
      <c r="U2652" t="n">
        <v>0.86</v>
      </c>
      <c r="V2652" t="n">
        <v>0.89</v>
      </c>
      <c r="W2652" t="n">
        <v>2.94</v>
      </c>
      <c r="X2652" t="n">
        <v>0.07000000000000001</v>
      </c>
      <c r="Y2652" t="n">
        <v>1</v>
      </c>
      <c r="Z2652" t="n">
        <v>10</v>
      </c>
    </row>
    <row r="2653">
      <c r="A2653" t="n">
        <v>147</v>
      </c>
      <c r="B2653" t="n">
        <v>130</v>
      </c>
      <c r="C2653" t="inlineStr">
        <is>
          <t xml:space="preserve">CONCLUIDO	</t>
        </is>
      </c>
      <c r="D2653" t="n">
        <v>7.4015</v>
      </c>
      <c r="E2653" t="n">
        <v>13.51</v>
      </c>
      <c r="F2653" t="n">
        <v>10.46</v>
      </c>
      <c r="G2653" t="n">
        <v>125.54</v>
      </c>
      <c r="H2653" t="n">
        <v>2.05</v>
      </c>
      <c r="I2653" t="n">
        <v>5</v>
      </c>
      <c r="J2653" t="n">
        <v>327.65</v>
      </c>
      <c r="K2653" t="n">
        <v>59.19</v>
      </c>
      <c r="L2653" t="n">
        <v>37.75</v>
      </c>
      <c r="M2653" t="n">
        <v>3</v>
      </c>
      <c r="N2653" t="n">
        <v>100.71</v>
      </c>
      <c r="O2653" t="n">
        <v>40644.83</v>
      </c>
      <c r="P2653" t="n">
        <v>173.55</v>
      </c>
      <c r="Q2653" t="n">
        <v>197.75</v>
      </c>
      <c r="R2653" t="n">
        <v>29.58</v>
      </c>
      <c r="S2653" t="n">
        <v>25.4</v>
      </c>
      <c r="T2653" t="n">
        <v>1258.83</v>
      </c>
      <c r="U2653" t="n">
        <v>0.86</v>
      </c>
      <c r="V2653" t="n">
        <v>0.89</v>
      </c>
      <c r="W2653" t="n">
        <v>2.95</v>
      </c>
      <c r="X2653" t="n">
        <v>0.07000000000000001</v>
      </c>
      <c r="Y2653" t="n">
        <v>1</v>
      </c>
      <c r="Z2653" t="n">
        <v>10</v>
      </c>
    </row>
    <row r="2654">
      <c r="A2654" t="n">
        <v>148</v>
      </c>
      <c r="B2654" t="n">
        <v>130</v>
      </c>
      <c r="C2654" t="inlineStr">
        <is>
          <t xml:space="preserve">CONCLUIDO	</t>
        </is>
      </c>
      <c r="D2654" t="n">
        <v>7.4022</v>
      </c>
      <c r="E2654" t="n">
        <v>13.51</v>
      </c>
      <c r="F2654" t="n">
        <v>10.46</v>
      </c>
      <c r="G2654" t="n">
        <v>125.52</v>
      </c>
      <c r="H2654" t="n">
        <v>2.06</v>
      </c>
      <c r="I2654" t="n">
        <v>5</v>
      </c>
      <c r="J2654" t="n">
        <v>328.23</v>
      </c>
      <c r="K2654" t="n">
        <v>59.19</v>
      </c>
      <c r="L2654" t="n">
        <v>38</v>
      </c>
      <c r="M2654" t="n">
        <v>3</v>
      </c>
      <c r="N2654" t="n">
        <v>101.04</v>
      </c>
      <c r="O2654" t="n">
        <v>40716.56</v>
      </c>
      <c r="P2654" t="n">
        <v>173.43</v>
      </c>
      <c r="Q2654" t="n">
        <v>197.76</v>
      </c>
      <c r="R2654" t="n">
        <v>29.51</v>
      </c>
      <c r="S2654" t="n">
        <v>25.4</v>
      </c>
      <c r="T2654" t="n">
        <v>1225.14</v>
      </c>
      <c r="U2654" t="n">
        <v>0.86</v>
      </c>
      <c r="V2654" t="n">
        <v>0.89</v>
      </c>
      <c r="W2654" t="n">
        <v>2.95</v>
      </c>
      <c r="X2654" t="n">
        <v>0.07000000000000001</v>
      </c>
      <c r="Y2654" t="n">
        <v>1</v>
      </c>
      <c r="Z2654" t="n">
        <v>10</v>
      </c>
    </row>
    <row r="2655">
      <c r="A2655" t="n">
        <v>149</v>
      </c>
      <c r="B2655" t="n">
        <v>130</v>
      </c>
      <c r="C2655" t="inlineStr">
        <is>
          <t xml:space="preserve">CONCLUIDO	</t>
        </is>
      </c>
      <c r="D2655" t="n">
        <v>7.4001</v>
      </c>
      <c r="E2655" t="n">
        <v>13.51</v>
      </c>
      <c r="F2655" t="n">
        <v>10.46</v>
      </c>
      <c r="G2655" t="n">
        <v>125.57</v>
      </c>
      <c r="H2655" t="n">
        <v>2.07</v>
      </c>
      <c r="I2655" t="n">
        <v>5</v>
      </c>
      <c r="J2655" t="n">
        <v>328.82</v>
      </c>
      <c r="K2655" t="n">
        <v>59.19</v>
      </c>
      <c r="L2655" t="n">
        <v>38.25</v>
      </c>
      <c r="M2655" t="n">
        <v>3</v>
      </c>
      <c r="N2655" t="n">
        <v>101.37</v>
      </c>
      <c r="O2655" t="n">
        <v>40788.44</v>
      </c>
      <c r="P2655" t="n">
        <v>173.28</v>
      </c>
      <c r="Q2655" t="n">
        <v>197.75</v>
      </c>
      <c r="R2655" t="n">
        <v>29.68</v>
      </c>
      <c r="S2655" t="n">
        <v>25.4</v>
      </c>
      <c r="T2655" t="n">
        <v>1308.88</v>
      </c>
      <c r="U2655" t="n">
        <v>0.86</v>
      </c>
      <c r="V2655" t="n">
        <v>0.89</v>
      </c>
      <c r="W2655" t="n">
        <v>2.95</v>
      </c>
      <c r="X2655" t="n">
        <v>0.07000000000000001</v>
      </c>
      <c r="Y2655" t="n">
        <v>1</v>
      </c>
      <c r="Z2655" t="n">
        <v>10</v>
      </c>
    </row>
    <row r="2656">
      <c r="A2656" t="n">
        <v>150</v>
      </c>
      <c r="B2656" t="n">
        <v>130</v>
      </c>
      <c r="C2656" t="inlineStr">
        <is>
          <t xml:space="preserve">CONCLUIDO	</t>
        </is>
      </c>
      <c r="D2656" t="n">
        <v>7.4012</v>
      </c>
      <c r="E2656" t="n">
        <v>13.51</v>
      </c>
      <c r="F2656" t="n">
        <v>10.46</v>
      </c>
      <c r="G2656" t="n">
        <v>125.54</v>
      </c>
      <c r="H2656" t="n">
        <v>2.08</v>
      </c>
      <c r="I2656" t="n">
        <v>5</v>
      </c>
      <c r="J2656" t="n">
        <v>329.4</v>
      </c>
      <c r="K2656" t="n">
        <v>59.19</v>
      </c>
      <c r="L2656" t="n">
        <v>38.5</v>
      </c>
      <c r="M2656" t="n">
        <v>3</v>
      </c>
      <c r="N2656" t="n">
        <v>101.71</v>
      </c>
      <c r="O2656" t="n">
        <v>40860.49</v>
      </c>
      <c r="P2656" t="n">
        <v>173.11</v>
      </c>
      <c r="Q2656" t="n">
        <v>197.77</v>
      </c>
      <c r="R2656" t="n">
        <v>29.55</v>
      </c>
      <c r="S2656" t="n">
        <v>25.4</v>
      </c>
      <c r="T2656" t="n">
        <v>1248.16</v>
      </c>
      <c r="U2656" t="n">
        <v>0.86</v>
      </c>
      <c r="V2656" t="n">
        <v>0.89</v>
      </c>
      <c r="W2656" t="n">
        <v>2.95</v>
      </c>
      <c r="X2656" t="n">
        <v>0.07000000000000001</v>
      </c>
      <c r="Y2656" t="n">
        <v>1</v>
      </c>
      <c r="Z2656" t="n">
        <v>10</v>
      </c>
    </row>
    <row r="2657">
      <c r="A2657" t="n">
        <v>151</v>
      </c>
      <c r="B2657" t="n">
        <v>130</v>
      </c>
      <c r="C2657" t="inlineStr">
        <is>
          <t xml:space="preserve">CONCLUIDO	</t>
        </is>
      </c>
      <c r="D2657" t="n">
        <v>7.4016</v>
      </c>
      <c r="E2657" t="n">
        <v>13.51</v>
      </c>
      <c r="F2657" t="n">
        <v>10.46</v>
      </c>
      <c r="G2657" t="n">
        <v>125.53</v>
      </c>
      <c r="H2657" t="n">
        <v>2.09</v>
      </c>
      <c r="I2657" t="n">
        <v>5</v>
      </c>
      <c r="J2657" t="n">
        <v>329.99</v>
      </c>
      <c r="K2657" t="n">
        <v>59.19</v>
      </c>
      <c r="L2657" t="n">
        <v>38.75</v>
      </c>
      <c r="M2657" t="n">
        <v>3</v>
      </c>
      <c r="N2657" t="n">
        <v>102.04</v>
      </c>
      <c r="O2657" t="n">
        <v>40932.69</v>
      </c>
      <c r="P2657" t="n">
        <v>173</v>
      </c>
      <c r="Q2657" t="n">
        <v>197.75</v>
      </c>
      <c r="R2657" t="n">
        <v>29.58</v>
      </c>
      <c r="S2657" t="n">
        <v>25.4</v>
      </c>
      <c r="T2657" t="n">
        <v>1261.96</v>
      </c>
      <c r="U2657" t="n">
        <v>0.86</v>
      </c>
      <c r="V2657" t="n">
        <v>0.89</v>
      </c>
      <c r="W2657" t="n">
        <v>2.95</v>
      </c>
      <c r="X2657" t="n">
        <v>0.07000000000000001</v>
      </c>
      <c r="Y2657" t="n">
        <v>1</v>
      </c>
      <c r="Z2657" t="n">
        <v>10</v>
      </c>
    </row>
    <row r="2658">
      <c r="A2658" t="n">
        <v>152</v>
      </c>
      <c r="B2658" t="n">
        <v>130</v>
      </c>
      <c r="C2658" t="inlineStr">
        <is>
          <t xml:space="preserve">CONCLUIDO	</t>
        </is>
      </c>
      <c r="D2658" t="n">
        <v>7.3984</v>
      </c>
      <c r="E2658" t="n">
        <v>13.52</v>
      </c>
      <c r="F2658" t="n">
        <v>10.47</v>
      </c>
      <c r="G2658" t="n">
        <v>125.6</v>
      </c>
      <c r="H2658" t="n">
        <v>2.1</v>
      </c>
      <c r="I2658" t="n">
        <v>5</v>
      </c>
      <c r="J2658" t="n">
        <v>330.57</v>
      </c>
      <c r="K2658" t="n">
        <v>59.19</v>
      </c>
      <c r="L2658" t="n">
        <v>39</v>
      </c>
      <c r="M2658" t="n">
        <v>3</v>
      </c>
      <c r="N2658" t="n">
        <v>102.38</v>
      </c>
      <c r="O2658" t="n">
        <v>41005.06</v>
      </c>
      <c r="P2658" t="n">
        <v>173.02</v>
      </c>
      <c r="Q2658" t="n">
        <v>197.76</v>
      </c>
      <c r="R2658" t="n">
        <v>29.74</v>
      </c>
      <c r="S2658" t="n">
        <v>25.4</v>
      </c>
      <c r="T2658" t="n">
        <v>1343.18</v>
      </c>
      <c r="U2658" t="n">
        <v>0.85</v>
      </c>
      <c r="V2658" t="n">
        <v>0.89</v>
      </c>
      <c r="W2658" t="n">
        <v>2.95</v>
      </c>
      <c r="X2658" t="n">
        <v>0.08</v>
      </c>
      <c r="Y2658" t="n">
        <v>1</v>
      </c>
      <c r="Z2658" t="n">
        <v>10</v>
      </c>
    </row>
    <row r="2659">
      <c r="A2659" t="n">
        <v>153</v>
      </c>
      <c r="B2659" t="n">
        <v>130</v>
      </c>
      <c r="C2659" t="inlineStr">
        <is>
          <t xml:space="preserve">CONCLUIDO	</t>
        </is>
      </c>
      <c r="D2659" t="n">
        <v>7.3975</v>
      </c>
      <c r="E2659" t="n">
        <v>13.52</v>
      </c>
      <c r="F2659" t="n">
        <v>10.47</v>
      </c>
      <c r="G2659" t="n">
        <v>125.62</v>
      </c>
      <c r="H2659" t="n">
        <v>2.11</v>
      </c>
      <c r="I2659" t="n">
        <v>5</v>
      </c>
      <c r="J2659" t="n">
        <v>331.16</v>
      </c>
      <c r="K2659" t="n">
        <v>59.19</v>
      </c>
      <c r="L2659" t="n">
        <v>39.25</v>
      </c>
      <c r="M2659" t="n">
        <v>3</v>
      </c>
      <c r="N2659" t="n">
        <v>102.72</v>
      </c>
      <c r="O2659" t="n">
        <v>41077.58</v>
      </c>
      <c r="P2659" t="n">
        <v>173.03</v>
      </c>
      <c r="Q2659" t="n">
        <v>197.75</v>
      </c>
      <c r="R2659" t="n">
        <v>29.81</v>
      </c>
      <c r="S2659" t="n">
        <v>25.4</v>
      </c>
      <c r="T2659" t="n">
        <v>1375.45</v>
      </c>
      <c r="U2659" t="n">
        <v>0.85</v>
      </c>
      <c r="V2659" t="n">
        <v>0.89</v>
      </c>
      <c r="W2659" t="n">
        <v>2.95</v>
      </c>
      <c r="X2659" t="n">
        <v>0.08</v>
      </c>
      <c r="Y2659" t="n">
        <v>1</v>
      </c>
      <c r="Z2659" t="n">
        <v>10</v>
      </c>
    </row>
    <row r="2660">
      <c r="A2660" t="n">
        <v>154</v>
      </c>
      <c r="B2660" t="n">
        <v>130</v>
      </c>
      <c r="C2660" t="inlineStr">
        <is>
          <t xml:space="preserve">CONCLUIDO	</t>
        </is>
      </c>
      <c r="D2660" t="n">
        <v>7.3975</v>
      </c>
      <c r="E2660" t="n">
        <v>13.52</v>
      </c>
      <c r="F2660" t="n">
        <v>10.47</v>
      </c>
      <c r="G2660" t="n">
        <v>125.62</v>
      </c>
      <c r="H2660" t="n">
        <v>2.12</v>
      </c>
      <c r="I2660" t="n">
        <v>5</v>
      </c>
      <c r="J2660" t="n">
        <v>331.75</v>
      </c>
      <c r="K2660" t="n">
        <v>59.19</v>
      </c>
      <c r="L2660" t="n">
        <v>39.5</v>
      </c>
      <c r="M2660" t="n">
        <v>3</v>
      </c>
      <c r="N2660" t="n">
        <v>103.06</v>
      </c>
      <c r="O2660" t="n">
        <v>41150.28</v>
      </c>
      <c r="P2660" t="n">
        <v>173.05</v>
      </c>
      <c r="Q2660" t="n">
        <v>197.75</v>
      </c>
      <c r="R2660" t="n">
        <v>29.86</v>
      </c>
      <c r="S2660" t="n">
        <v>25.4</v>
      </c>
      <c r="T2660" t="n">
        <v>1400.27</v>
      </c>
      <c r="U2660" t="n">
        <v>0.85</v>
      </c>
      <c r="V2660" t="n">
        <v>0.89</v>
      </c>
      <c r="W2660" t="n">
        <v>2.95</v>
      </c>
      <c r="X2660" t="n">
        <v>0.08</v>
      </c>
      <c r="Y2660" t="n">
        <v>1</v>
      </c>
      <c r="Z2660" t="n">
        <v>10</v>
      </c>
    </row>
    <row r="2661">
      <c r="A2661" t="n">
        <v>155</v>
      </c>
      <c r="B2661" t="n">
        <v>130</v>
      </c>
      <c r="C2661" t="inlineStr">
        <is>
          <t xml:space="preserve">CONCLUIDO	</t>
        </is>
      </c>
      <c r="D2661" t="n">
        <v>7.3961</v>
      </c>
      <c r="E2661" t="n">
        <v>13.52</v>
      </c>
      <c r="F2661" t="n">
        <v>10.47</v>
      </c>
      <c r="G2661" t="n">
        <v>125.65</v>
      </c>
      <c r="H2661" t="n">
        <v>2.13</v>
      </c>
      <c r="I2661" t="n">
        <v>5</v>
      </c>
      <c r="J2661" t="n">
        <v>332.34</v>
      </c>
      <c r="K2661" t="n">
        <v>59.19</v>
      </c>
      <c r="L2661" t="n">
        <v>39.75</v>
      </c>
      <c r="M2661" t="n">
        <v>3</v>
      </c>
      <c r="N2661" t="n">
        <v>103.4</v>
      </c>
      <c r="O2661" t="n">
        <v>41223.13</v>
      </c>
      <c r="P2661" t="n">
        <v>173.08</v>
      </c>
      <c r="Q2661" t="n">
        <v>197.75</v>
      </c>
      <c r="R2661" t="n">
        <v>29.87</v>
      </c>
      <c r="S2661" t="n">
        <v>25.4</v>
      </c>
      <c r="T2661" t="n">
        <v>1408.42</v>
      </c>
      <c r="U2661" t="n">
        <v>0.85</v>
      </c>
      <c r="V2661" t="n">
        <v>0.89</v>
      </c>
      <c r="W2661" t="n">
        <v>2.95</v>
      </c>
      <c r="X2661" t="n">
        <v>0.08</v>
      </c>
      <c r="Y2661" t="n">
        <v>1</v>
      </c>
      <c r="Z2661" t="n">
        <v>10</v>
      </c>
    </row>
    <row r="2662">
      <c r="A2662" t="n">
        <v>156</v>
      </c>
      <c r="B2662" t="n">
        <v>130</v>
      </c>
      <c r="C2662" t="inlineStr">
        <is>
          <t xml:space="preserve">CONCLUIDO	</t>
        </is>
      </c>
      <c r="D2662" t="n">
        <v>7.3978</v>
      </c>
      <c r="E2662" t="n">
        <v>13.52</v>
      </c>
      <c r="F2662" t="n">
        <v>10.47</v>
      </c>
      <c r="G2662" t="n">
        <v>125.62</v>
      </c>
      <c r="H2662" t="n">
        <v>2.14</v>
      </c>
      <c r="I2662" t="n">
        <v>5</v>
      </c>
      <c r="J2662" t="n">
        <v>332.93</v>
      </c>
      <c r="K2662" t="n">
        <v>59.19</v>
      </c>
      <c r="L2662" t="n">
        <v>40</v>
      </c>
      <c r="M2662" t="n">
        <v>3</v>
      </c>
      <c r="N2662" t="n">
        <v>103.74</v>
      </c>
      <c r="O2662" t="n">
        <v>41296.16</v>
      </c>
      <c r="P2662" t="n">
        <v>172.88</v>
      </c>
      <c r="Q2662" t="n">
        <v>197.77</v>
      </c>
      <c r="R2662" t="n">
        <v>29.8</v>
      </c>
      <c r="S2662" t="n">
        <v>25.4</v>
      </c>
      <c r="T2662" t="n">
        <v>1370.66</v>
      </c>
      <c r="U2662" t="n">
        <v>0.85</v>
      </c>
      <c r="V2662" t="n">
        <v>0.89</v>
      </c>
      <c r="W2662" t="n">
        <v>2.95</v>
      </c>
      <c r="X2662" t="n">
        <v>0.08</v>
      </c>
      <c r="Y2662" t="n">
        <v>1</v>
      </c>
      <c r="Z2662" t="n">
        <v>10</v>
      </c>
    </row>
    <row r="2663">
      <c r="A2663" t="n">
        <v>0</v>
      </c>
      <c r="B2663" t="n">
        <v>75</v>
      </c>
      <c r="C2663" t="inlineStr">
        <is>
          <t xml:space="preserve">CONCLUIDO	</t>
        </is>
      </c>
      <c r="D2663" t="n">
        <v>5.4913</v>
      </c>
      <c r="E2663" t="n">
        <v>18.21</v>
      </c>
      <c r="F2663" t="n">
        <v>12.6</v>
      </c>
      <c r="G2663" t="n">
        <v>6.94</v>
      </c>
      <c r="H2663" t="n">
        <v>0.12</v>
      </c>
      <c r="I2663" t="n">
        <v>109</v>
      </c>
      <c r="J2663" t="n">
        <v>150.44</v>
      </c>
      <c r="K2663" t="n">
        <v>49.1</v>
      </c>
      <c r="L2663" t="n">
        <v>1</v>
      </c>
      <c r="M2663" t="n">
        <v>107</v>
      </c>
      <c r="N2663" t="n">
        <v>25.34</v>
      </c>
      <c r="O2663" t="n">
        <v>18787.76</v>
      </c>
      <c r="P2663" t="n">
        <v>150.54</v>
      </c>
      <c r="Q2663" t="n">
        <v>197.95</v>
      </c>
      <c r="R2663" t="n">
        <v>96.2</v>
      </c>
      <c r="S2663" t="n">
        <v>25.4</v>
      </c>
      <c r="T2663" t="n">
        <v>34051.63</v>
      </c>
      <c r="U2663" t="n">
        <v>0.26</v>
      </c>
      <c r="V2663" t="n">
        <v>0.74</v>
      </c>
      <c r="W2663" t="n">
        <v>3.11</v>
      </c>
      <c r="X2663" t="n">
        <v>2.21</v>
      </c>
      <c r="Y2663" t="n">
        <v>1</v>
      </c>
      <c r="Z2663" t="n">
        <v>10</v>
      </c>
    </row>
    <row r="2664">
      <c r="A2664" t="n">
        <v>1</v>
      </c>
      <c r="B2664" t="n">
        <v>75</v>
      </c>
      <c r="C2664" t="inlineStr">
        <is>
          <t xml:space="preserve">CONCLUIDO	</t>
        </is>
      </c>
      <c r="D2664" t="n">
        <v>5.9039</v>
      </c>
      <c r="E2664" t="n">
        <v>16.94</v>
      </c>
      <c r="F2664" t="n">
        <v>12.1</v>
      </c>
      <c r="G2664" t="n">
        <v>8.640000000000001</v>
      </c>
      <c r="H2664" t="n">
        <v>0.15</v>
      </c>
      <c r="I2664" t="n">
        <v>84</v>
      </c>
      <c r="J2664" t="n">
        <v>150.78</v>
      </c>
      <c r="K2664" t="n">
        <v>49.1</v>
      </c>
      <c r="L2664" t="n">
        <v>1.25</v>
      </c>
      <c r="M2664" t="n">
        <v>82</v>
      </c>
      <c r="N2664" t="n">
        <v>25.44</v>
      </c>
      <c r="O2664" t="n">
        <v>18830.65</v>
      </c>
      <c r="P2664" t="n">
        <v>144.3</v>
      </c>
      <c r="Q2664" t="n">
        <v>197.99</v>
      </c>
      <c r="R2664" t="n">
        <v>80.18000000000001</v>
      </c>
      <c r="S2664" t="n">
        <v>25.4</v>
      </c>
      <c r="T2664" t="n">
        <v>26165.72</v>
      </c>
      <c r="U2664" t="n">
        <v>0.32</v>
      </c>
      <c r="V2664" t="n">
        <v>0.77</v>
      </c>
      <c r="W2664" t="n">
        <v>3.08</v>
      </c>
      <c r="X2664" t="n">
        <v>1.7</v>
      </c>
      <c r="Y2664" t="n">
        <v>1</v>
      </c>
      <c r="Z2664" t="n">
        <v>10</v>
      </c>
    </row>
    <row r="2665">
      <c r="A2665" t="n">
        <v>2</v>
      </c>
      <c r="B2665" t="n">
        <v>75</v>
      </c>
      <c r="C2665" t="inlineStr">
        <is>
          <t xml:space="preserve">CONCLUIDO	</t>
        </is>
      </c>
      <c r="D2665" t="n">
        <v>6.2079</v>
      </c>
      <c r="E2665" t="n">
        <v>16.11</v>
      </c>
      <c r="F2665" t="n">
        <v>11.75</v>
      </c>
      <c r="G2665" t="n">
        <v>10.37</v>
      </c>
      <c r="H2665" t="n">
        <v>0.18</v>
      </c>
      <c r="I2665" t="n">
        <v>68</v>
      </c>
      <c r="J2665" t="n">
        <v>151.13</v>
      </c>
      <c r="K2665" t="n">
        <v>49.1</v>
      </c>
      <c r="L2665" t="n">
        <v>1.5</v>
      </c>
      <c r="M2665" t="n">
        <v>66</v>
      </c>
      <c r="N2665" t="n">
        <v>25.54</v>
      </c>
      <c r="O2665" t="n">
        <v>18873.58</v>
      </c>
      <c r="P2665" t="n">
        <v>140.1</v>
      </c>
      <c r="Q2665" t="n">
        <v>197.93</v>
      </c>
      <c r="R2665" t="n">
        <v>69.48</v>
      </c>
      <c r="S2665" t="n">
        <v>25.4</v>
      </c>
      <c r="T2665" t="n">
        <v>20897.28</v>
      </c>
      <c r="U2665" t="n">
        <v>0.37</v>
      </c>
      <c r="V2665" t="n">
        <v>0.79</v>
      </c>
      <c r="W2665" t="n">
        <v>3.06</v>
      </c>
      <c r="X2665" t="n">
        <v>1.36</v>
      </c>
      <c r="Y2665" t="n">
        <v>1</v>
      </c>
      <c r="Z2665" t="n">
        <v>10</v>
      </c>
    </row>
    <row r="2666">
      <c r="A2666" t="n">
        <v>3</v>
      </c>
      <c r="B2666" t="n">
        <v>75</v>
      </c>
      <c r="C2666" t="inlineStr">
        <is>
          <t xml:space="preserve">CONCLUIDO	</t>
        </is>
      </c>
      <c r="D2666" t="n">
        <v>6.412</v>
      </c>
      <c r="E2666" t="n">
        <v>15.6</v>
      </c>
      <c r="F2666" t="n">
        <v>11.55</v>
      </c>
      <c r="G2666" t="n">
        <v>11.95</v>
      </c>
      <c r="H2666" t="n">
        <v>0.2</v>
      </c>
      <c r="I2666" t="n">
        <v>58</v>
      </c>
      <c r="J2666" t="n">
        <v>151.48</v>
      </c>
      <c r="K2666" t="n">
        <v>49.1</v>
      </c>
      <c r="L2666" t="n">
        <v>1.75</v>
      </c>
      <c r="M2666" t="n">
        <v>56</v>
      </c>
      <c r="N2666" t="n">
        <v>25.64</v>
      </c>
      <c r="O2666" t="n">
        <v>18916.54</v>
      </c>
      <c r="P2666" t="n">
        <v>137.46</v>
      </c>
      <c r="Q2666" t="n">
        <v>197.93</v>
      </c>
      <c r="R2666" t="n">
        <v>63.39</v>
      </c>
      <c r="S2666" t="n">
        <v>25.4</v>
      </c>
      <c r="T2666" t="n">
        <v>17900.81</v>
      </c>
      <c r="U2666" t="n">
        <v>0.4</v>
      </c>
      <c r="V2666" t="n">
        <v>0.8100000000000001</v>
      </c>
      <c r="W2666" t="n">
        <v>3.03</v>
      </c>
      <c r="X2666" t="n">
        <v>1.15</v>
      </c>
      <c r="Y2666" t="n">
        <v>1</v>
      </c>
      <c r="Z2666" t="n">
        <v>10</v>
      </c>
    </row>
    <row r="2667">
      <c r="A2667" t="n">
        <v>4</v>
      </c>
      <c r="B2667" t="n">
        <v>75</v>
      </c>
      <c r="C2667" t="inlineStr">
        <is>
          <t xml:space="preserve">CONCLUIDO	</t>
        </is>
      </c>
      <c r="D2667" t="n">
        <v>6.5905</v>
      </c>
      <c r="E2667" t="n">
        <v>15.17</v>
      </c>
      <c r="F2667" t="n">
        <v>11.37</v>
      </c>
      <c r="G2667" t="n">
        <v>13.64</v>
      </c>
      <c r="H2667" t="n">
        <v>0.23</v>
      </c>
      <c r="I2667" t="n">
        <v>50</v>
      </c>
      <c r="J2667" t="n">
        <v>151.83</v>
      </c>
      <c r="K2667" t="n">
        <v>49.1</v>
      </c>
      <c r="L2667" t="n">
        <v>2</v>
      </c>
      <c r="M2667" t="n">
        <v>48</v>
      </c>
      <c r="N2667" t="n">
        <v>25.73</v>
      </c>
      <c r="O2667" t="n">
        <v>18959.54</v>
      </c>
      <c r="P2667" t="n">
        <v>135.16</v>
      </c>
      <c r="Q2667" t="n">
        <v>197.87</v>
      </c>
      <c r="R2667" t="n">
        <v>57.79</v>
      </c>
      <c r="S2667" t="n">
        <v>25.4</v>
      </c>
      <c r="T2667" t="n">
        <v>15140.81</v>
      </c>
      <c r="U2667" t="n">
        <v>0.44</v>
      </c>
      <c r="V2667" t="n">
        <v>0.82</v>
      </c>
      <c r="W2667" t="n">
        <v>3.02</v>
      </c>
      <c r="X2667" t="n">
        <v>0.98</v>
      </c>
      <c r="Y2667" t="n">
        <v>1</v>
      </c>
      <c r="Z2667" t="n">
        <v>10</v>
      </c>
    </row>
    <row r="2668">
      <c r="A2668" t="n">
        <v>5</v>
      </c>
      <c r="B2668" t="n">
        <v>75</v>
      </c>
      <c r="C2668" t="inlineStr">
        <is>
          <t xml:space="preserve">CONCLUIDO	</t>
        </is>
      </c>
      <c r="D2668" t="n">
        <v>6.7231</v>
      </c>
      <c r="E2668" t="n">
        <v>14.87</v>
      </c>
      <c r="F2668" t="n">
        <v>11.25</v>
      </c>
      <c r="G2668" t="n">
        <v>15.35</v>
      </c>
      <c r="H2668" t="n">
        <v>0.26</v>
      </c>
      <c r="I2668" t="n">
        <v>44</v>
      </c>
      <c r="J2668" t="n">
        <v>152.18</v>
      </c>
      <c r="K2668" t="n">
        <v>49.1</v>
      </c>
      <c r="L2668" t="n">
        <v>2.25</v>
      </c>
      <c r="M2668" t="n">
        <v>42</v>
      </c>
      <c r="N2668" t="n">
        <v>25.83</v>
      </c>
      <c r="O2668" t="n">
        <v>19002.56</v>
      </c>
      <c r="P2668" t="n">
        <v>133.62</v>
      </c>
      <c r="Q2668" t="n">
        <v>197.81</v>
      </c>
      <c r="R2668" t="n">
        <v>53.97</v>
      </c>
      <c r="S2668" t="n">
        <v>25.4</v>
      </c>
      <c r="T2668" t="n">
        <v>13262.16</v>
      </c>
      <c r="U2668" t="n">
        <v>0.47</v>
      </c>
      <c r="V2668" t="n">
        <v>0.83</v>
      </c>
      <c r="W2668" t="n">
        <v>3.01</v>
      </c>
      <c r="X2668" t="n">
        <v>0.86</v>
      </c>
      <c r="Y2668" t="n">
        <v>1</v>
      </c>
      <c r="Z2668" t="n">
        <v>10</v>
      </c>
    </row>
    <row r="2669">
      <c r="A2669" t="n">
        <v>6</v>
      </c>
      <c r="B2669" t="n">
        <v>75</v>
      </c>
      <c r="C2669" t="inlineStr">
        <is>
          <t xml:space="preserve">CONCLUIDO	</t>
        </is>
      </c>
      <c r="D2669" t="n">
        <v>6.8388</v>
      </c>
      <c r="E2669" t="n">
        <v>14.62</v>
      </c>
      <c r="F2669" t="n">
        <v>11.15</v>
      </c>
      <c r="G2669" t="n">
        <v>17.16</v>
      </c>
      <c r="H2669" t="n">
        <v>0.29</v>
      </c>
      <c r="I2669" t="n">
        <v>39</v>
      </c>
      <c r="J2669" t="n">
        <v>152.53</v>
      </c>
      <c r="K2669" t="n">
        <v>49.1</v>
      </c>
      <c r="L2669" t="n">
        <v>2.5</v>
      </c>
      <c r="M2669" t="n">
        <v>37</v>
      </c>
      <c r="N2669" t="n">
        <v>25.93</v>
      </c>
      <c r="O2669" t="n">
        <v>19045.63</v>
      </c>
      <c r="P2669" t="n">
        <v>132.31</v>
      </c>
      <c r="Q2669" t="n">
        <v>197.83</v>
      </c>
      <c r="R2669" t="n">
        <v>51.25</v>
      </c>
      <c r="S2669" t="n">
        <v>25.4</v>
      </c>
      <c r="T2669" t="n">
        <v>11924.19</v>
      </c>
      <c r="U2669" t="n">
        <v>0.5</v>
      </c>
      <c r="V2669" t="n">
        <v>0.83</v>
      </c>
      <c r="W2669" t="n">
        <v>3</v>
      </c>
      <c r="X2669" t="n">
        <v>0.76</v>
      </c>
      <c r="Y2669" t="n">
        <v>1</v>
      </c>
      <c r="Z2669" t="n">
        <v>10</v>
      </c>
    </row>
    <row r="2670">
      <c r="A2670" t="n">
        <v>7</v>
      </c>
      <c r="B2670" t="n">
        <v>75</v>
      </c>
      <c r="C2670" t="inlineStr">
        <is>
          <t xml:space="preserve">CONCLUIDO	</t>
        </is>
      </c>
      <c r="D2670" t="n">
        <v>6.9065</v>
      </c>
      <c r="E2670" t="n">
        <v>14.48</v>
      </c>
      <c r="F2670" t="n">
        <v>11.1</v>
      </c>
      <c r="G2670" t="n">
        <v>18.5</v>
      </c>
      <c r="H2670" t="n">
        <v>0.32</v>
      </c>
      <c r="I2670" t="n">
        <v>36</v>
      </c>
      <c r="J2670" t="n">
        <v>152.88</v>
      </c>
      <c r="K2670" t="n">
        <v>49.1</v>
      </c>
      <c r="L2670" t="n">
        <v>2.75</v>
      </c>
      <c r="M2670" t="n">
        <v>34</v>
      </c>
      <c r="N2670" t="n">
        <v>26.03</v>
      </c>
      <c r="O2670" t="n">
        <v>19088.72</v>
      </c>
      <c r="P2670" t="n">
        <v>131.45</v>
      </c>
      <c r="Q2670" t="n">
        <v>197.8</v>
      </c>
      <c r="R2670" t="n">
        <v>49.27</v>
      </c>
      <c r="S2670" t="n">
        <v>25.4</v>
      </c>
      <c r="T2670" t="n">
        <v>10953.29</v>
      </c>
      <c r="U2670" t="n">
        <v>0.52</v>
      </c>
      <c r="V2670" t="n">
        <v>0.84</v>
      </c>
      <c r="W2670" t="n">
        <v>3</v>
      </c>
      <c r="X2670" t="n">
        <v>0.71</v>
      </c>
      <c r="Y2670" t="n">
        <v>1</v>
      </c>
      <c r="Z2670" t="n">
        <v>10</v>
      </c>
    </row>
    <row r="2671">
      <c r="A2671" t="n">
        <v>8</v>
      </c>
      <c r="B2671" t="n">
        <v>75</v>
      </c>
      <c r="C2671" t="inlineStr">
        <is>
          <t xml:space="preserve">CONCLUIDO	</t>
        </is>
      </c>
      <c r="D2671" t="n">
        <v>6.9828</v>
      </c>
      <c r="E2671" t="n">
        <v>14.32</v>
      </c>
      <c r="F2671" t="n">
        <v>11.04</v>
      </c>
      <c r="G2671" t="n">
        <v>20.07</v>
      </c>
      <c r="H2671" t="n">
        <v>0.35</v>
      </c>
      <c r="I2671" t="n">
        <v>33</v>
      </c>
      <c r="J2671" t="n">
        <v>153.23</v>
      </c>
      <c r="K2671" t="n">
        <v>49.1</v>
      </c>
      <c r="L2671" t="n">
        <v>3</v>
      </c>
      <c r="M2671" t="n">
        <v>31</v>
      </c>
      <c r="N2671" t="n">
        <v>26.13</v>
      </c>
      <c r="O2671" t="n">
        <v>19131.85</v>
      </c>
      <c r="P2671" t="n">
        <v>130.58</v>
      </c>
      <c r="Q2671" t="n">
        <v>197.82</v>
      </c>
      <c r="R2671" t="n">
        <v>47.47</v>
      </c>
      <c r="S2671" t="n">
        <v>25.4</v>
      </c>
      <c r="T2671" t="n">
        <v>10066.54</v>
      </c>
      <c r="U2671" t="n">
        <v>0.54</v>
      </c>
      <c r="V2671" t="n">
        <v>0.84</v>
      </c>
      <c r="W2671" t="n">
        <v>2.99</v>
      </c>
      <c r="X2671" t="n">
        <v>0.64</v>
      </c>
      <c r="Y2671" t="n">
        <v>1</v>
      </c>
      <c r="Z2671" t="n">
        <v>10</v>
      </c>
    </row>
    <row r="2672">
      <c r="A2672" t="n">
        <v>9</v>
      </c>
      <c r="B2672" t="n">
        <v>75</v>
      </c>
      <c r="C2672" t="inlineStr">
        <is>
          <t xml:space="preserve">CONCLUIDO	</t>
        </is>
      </c>
      <c r="D2672" t="n">
        <v>7.0613</v>
      </c>
      <c r="E2672" t="n">
        <v>14.16</v>
      </c>
      <c r="F2672" t="n">
        <v>10.97</v>
      </c>
      <c r="G2672" t="n">
        <v>21.94</v>
      </c>
      <c r="H2672" t="n">
        <v>0.37</v>
      </c>
      <c r="I2672" t="n">
        <v>30</v>
      </c>
      <c r="J2672" t="n">
        <v>153.58</v>
      </c>
      <c r="K2672" t="n">
        <v>49.1</v>
      </c>
      <c r="L2672" t="n">
        <v>3.25</v>
      </c>
      <c r="M2672" t="n">
        <v>28</v>
      </c>
      <c r="N2672" t="n">
        <v>26.23</v>
      </c>
      <c r="O2672" t="n">
        <v>19175.02</v>
      </c>
      <c r="P2672" t="n">
        <v>129.58</v>
      </c>
      <c r="Q2672" t="n">
        <v>197.86</v>
      </c>
      <c r="R2672" t="n">
        <v>45.29</v>
      </c>
      <c r="S2672" t="n">
        <v>25.4</v>
      </c>
      <c r="T2672" t="n">
        <v>8992.290000000001</v>
      </c>
      <c r="U2672" t="n">
        <v>0.5600000000000001</v>
      </c>
      <c r="V2672" t="n">
        <v>0.85</v>
      </c>
      <c r="W2672" t="n">
        <v>2.99</v>
      </c>
      <c r="X2672" t="n">
        <v>0.58</v>
      </c>
      <c r="Y2672" t="n">
        <v>1</v>
      </c>
      <c r="Z2672" t="n">
        <v>10</v>
      </c>
    </row>
    <row r="2673">
      <c r="A2673" t="n">
        <v>10</v>
      </c>
      <c r="B2673" t="n">
        <v>75</v>
      </c>
      <c r="C2673" t="inlineStr">
        <is>
          <t xml:space="preserve">CONCLUIDO	</t>
        </is>
      </c>
      <c r="D2673" t="n">
        <v>7.1118</v>
      </c>
      <c r="E2673" t="n">
        <v>14.06</v>
      </c>
      <c r="F2673" t="n">
        <v>10.93</v>
      </c>
      <c r="G2673" t="n">
        <v>23.42</v>
      </c>
      <c r="H2673" t="n">
        <v>0.4</v>
      </c>
      <c r="I2673" t="n">
        <v>28</v>
      </c>
      <c r="J2673" t="n">
        <v>153.93</v>
      </c>
      <c r="K2673" t="n">
        <v>49.1</v>
      </c>
      <c r="L2673" t="n">
        <v>3.5</v>
      </c>
      <c r="M2673" t="n">
        <v>26</v>
      </c>
      <c r="N2673" t="n">
        <v>26.33</v>
      </c>
      <c r="O2673" t="n">
        <v>19218.22</v>
      </c>
      <c r="P2673" t="n">
        <v>128.96</v>
      </c>
      <c r="Q2673" t="n">
        <v>197.84</v>
      </c>
      <c r="R2673" t="n">
        <v>44.17</v>
      </c>
      <c r="S2673" t="n">
        <v>25.4</v>
      </c>
      <c r="T2673" t="n">
        <v>8440.700000000001</v>
      </c>
      <c r="U2673" t="n">
        <v>0.58</v>
      </c>
      <c r="V2673" t="n">
        <v>0.85</v>
      </c>
      <c r="W2673" t="n">
        <v>2.98</v>
      </c>
      <c r="X2673" t="n">
        <v>0.54</v>
      </c>
      <c r="Y2673" t="n">
        <v>1</v>
      </c>
      <c r="Z2673" t="n">
        <v>10</v>
      </c>
    </row>
    <row r="2674">
      <c r="A2674" t="n">
        <v>11</v>
      </c>
      <c r="B2674" t="n">
        <v>75</v>
      </c>
      <c r="C2674" t="inlineStr">
        <is>
          <t xml:space="preserve">CONCLUIDO	</t>
        </is>
      </c>
      <c r="D2674" t="n">
        <v>7.1642</v>
      </c>
      <c r="E2674" t="n">
        <v>13.96</v>
      </c>
      <c r="F2674" t="n">
        <v>10.89</v>
      </c>
      <c r="G2674" t="n">
        <v>25.12</v>
      </c>
      <c r="H2674" t="n">
        <v>0.43</v>
      </c>
      <c r="I2674" t="n">
        <v>26</v>
      </c>
      <c r="J2674" t="n">
        <v>154.28</v>
      </c>
      <c r="K2674" t="n">
        <v>49.1</v>
      </c>
      <c r="L2674" t="n">
        <v>3.75</v>
      </c>
      <c r="M2674" t="n">
        <v>24</v>
      </c>
      <c r="N2674" t="n">
        <v>26.43</v>
      </c>
      <c r="O2674" t="n">
        <v>19261.45</v>
      </c>
      <c r="P2674" t="n">
        <v>128.23</v>
      </c>
      <c r="Q2674" t="n">
        <v>197.86</v>
      </c>
      <c r="R2674" t="n">
        <v>42.95</v>
      </c>
      <c r="S2674" t="n">
        <v>25.4</v>
      </c>
      <c r="T2674" t="n">
        <v>7839.22</v>
      </c>
      <c r="U2674" t="n">
        <v>0.59</v>
      </c>
      <c r="V2674" t="n">
        <v>0.85</v>
      </c>
      <c r="W2674" t="n">
        <v>2.98</v>
      </c>
      <c r="X2674" t="n">
        <v>0.5</v>
      </c>
      <c r="Y2674" t="n">
        <v>1</v>
      </c>
      <c r="Z2674" t="n">
        <v>10</v>
      </c>
    </row>
    <row r="2675">
      <c r="A2675" t="n">
        <v>12</v>
      </c>
      <c r="B2675" t="n">
        <v>75</v>
      </c>
      <c r="C2675" t="inlineStr">
        <is>
          <t xml:space="preserve">CONCLUIDO	</t>
        </is>
      </c>
      <c r="D2675" t="n">
        <v>7.2202</v>
      </c>
      <c r="E2675" t="n">
        <v>13.85</v>
      </c>
      <c r="F2675" t="n">
        <v>10.84</v>
      </c>
      <c r="G2675" t="n">
        <v>27.1</v>
      </c>
      <c r="H2675" t="n">
        <v>0.46</v>
      </c>
      <c r="I2675" t="n">
        <v>24</v>
      </c>
      <c r="J2675" t="n">
        <v>154.63</v>
      </c>
      <c r="K2675" t="n">
        <v>49.1</v>
      </c>
      <c r="L2675" t="n">
        <v>4</v>
      </c>
      <c r="M2675" t="n">
        <v>22</v>
      </c>
      <c r="N2675" t="n">
        <v>26.53</v>
      </c>
      <c r="O2675" t="n">
        <v>19304.72</v>
      </c>
      <c r="P2675" t="n">
        <v>127.56</v>
      </c>
      <c r="Q2675" t="n">
        <v>197.77</v>
      </c>
      <c r="R2675" t="n">
        <v>41.28</v>
      </c>
      <c r="S2675" t="n">
        <v>25.4</v>
      </c>
      <c r="T2675" t="n">
        <v>7017.76</v>
      </c>
      <c r="U2675" t="n">
        <v>0.62</v>
      </c>
      <c r="V2675" t="n">
        <v>0.86</v>
      </c>
      <c r="W2675" t="n">
        <v>2.98</v>
      </c>
      <c r="X2675" t="n">
        <v>0.45</v>
      </c>
      <c r="Y2675" t="n">
        <v>1</v>
      </c>
      <c r="Z2675" t="n">
        <v>10</v>
      </c>
    </row>
    <row r="2676">
      <c r="A2676" t="n">
        <v>13</v>
      </c>
      <c r="B2676" t="n">
        <v>75</v>
      </c>
      <c r="C2676" t="inlineStr">
        <is>
          <t xml:space="preserve">CONCLUIDO	</t>
        </is>
      </c>
      <c r="D2676" t="n">
        <v>7.2381</v>
      </c>
      <c r="E2676" t="n">
        <v>13.82</v>
      </c>
      <c r="F2676" t="n">
        <v>10.84</v>
      </c>
      <c r="G2676" t="n">
        <v>28.27</v>
      </c>
      <c r="H2676" t="n">
        <v>0.49</v>
      </c>
      <c r="I2676" t="n">
        <v>23</v>
      </c>
      <c r="J2676" t="n">
        <v>154.98</v>
      </c>
      <c r="K2676" t="n">
        <v>49.1</v>
      </c>
      <c r="L2676" t="n">
        <v>4.25</v>
      </c>
      <c r="M2676" t="n">
        <v>21</v>
      </c>
      <c r="N2676" t="n">
        <v>26.63</v>
      </c>
      <c r="O2676" t="n">
        <v>19348.03</v>
      </c>
      <c r="P2676" t="n">
        <v>127.36</v>
      </c>
      <c r="Q2676" t="n">
        <v>197.78</v>
      </c>
      <c r="R2676" t="n">
        <v>41.28</v>
      </c>
      <c r="S2676" t="n">
        <v>25.4</v>
      </c>
      <c r="T2676" t="n">
        <v>7019.99</v>
      </c>
      <c r="U2676" t="n">
        <v>0.62</v>
      </c>
      <c r="V2676" t="n">
        <v>0.86</v>
      </c>
      <c r="W2676" t="n">
        <v>2.98</v>
      </c>
      <c r="X2676" t="n">
        <v>0.45</v>
      </c>
      <c r="Y2676" t="n">
        <v>1</v>
      </c>
      <c r="Z2676" t="n">
        <v>10</v>
      </c>
    </row>
    <row r="2677">
      <c r="A2677" t="n">
        <v>14</v>
      </c>
      <c r="B2677" t="n">
        <v>75</v>
      </c>
      <c r="C2677" t="inlineStr">
        <is>
          <t xml:space="preserve">CONCLUIDO	</t>
        </is>
      </c>
      <c r="D2677" t="n">
        <v>7.2701</v>
      </c>
      <c r="E2677" t="n">
        <v>13.76</v>
      </c>
      <c r="F2677" t="n">
        <v>10.81</v>
      </c>
      <c r="G2677" t="n">
        <v>29.47</v>
      </c>
      <c r="H2677" t="n">
        <v>0.51</v>
      </c>
      <c r="I2677" t="n">
        <v>22</v>
      </c>
      <c r="J2677" t="n">
        <v>155.33</v>
      </c>
      <c r="K2677" t="n">
        <v>49.1</v>
      </c>
      <c r="L2677" t="n">
        <v>4.5</v>
      </c>
      <c r="M2677" t="n">
        <v>20</v>
      </c>
      <c r="N2677" t="n">
        <v>26.74</v>
      </c>
      <c r="O2677" t="n">
        <v>19391.36</v>
      </c>
      <c r="P2677" t="n">
        <v>126.83</v>
      </c>
      <c r="Q2677" t="n">
        <v>197.77</v>
      </c>
      <c r="R2677" t="n">
        <v>40.33</v>
      </c>
      <c r="S2677" t="n">
        <v>25.4</v>
      </c>
      <c r="T2677" t="n">
        <v>6553.42</v>
      </c>
      <c r="U2677" t="n">
        <v>0.63</v>
      </c>
      <c r="V2677" t="n">
        <v>0.86</v>
      </c>
      <c r="W2677" t="n">
        <v>2.97</v>
      </c>
      <c r="X2677" t="n">
        <v>0.42</v>
      </c>
      <c r="Y2677" t="n">
        <v>1</v>
      </c>
      <c r="Z2677" t="n">
        <v>10</v>
      </c>
    </row>
    <row r="2678">
      <c r="A2678" t="n">
        <v>15</v>
      </c>
      <c r="B2678" t="n">
        <v>75</v>
      </c>
      <c r="C2678" t="inlineStr">
        <is>
          <t xml:space="preserve">CONCLUIDO	</t>
        </is>
      </c>
      <c r="D2678" t="n">
        <v>7.3281</v>
      </c>
      <c r="E2678" t="n">
        <v>13.65</v>
      </c>
      <c r="F2678" t="n">
        <v>10.76</v>
      </c>
      <c r="G2678" t="n">
        <v>32.28</v>
      </c>
      <c r="H2678" t="n">
        <v>0.54</v>
      </c>
      <c r="I2678" t="n">
        <v>20</v>
      </c>
      <c r="J2678" t="n">
        <v>155.68</v>
      </c>
      <c r="K2678" t="n">
        <v>49.1</v>
      </c>
      <c r="L2678" t="n">
        <v>4.75</v>
      </c>
      <c r="M2678" t="n">
        <v>18</v>
      </c>
      <c r="N2678" t="n">
        <v>26.84</v>
      </c>
      <c r="O2678" t="n">
        <v>19434.74</v>
      </c>
      <c r="P2678" t="n">
        <v>126.01</v>
      </c>
      <c r="Q2678" t="n">
        <v>197.77</v>
      </c>
      <c r="R2678" t="n">
        <v>38.82</v>
      </c>
      <c r="S2678" t="n">
        <v>25.4</v>
      </c>
      <c r="T2678" t="n">
        <v>5806.14</v>
      </c>
      <c r="U2678" t="n">
        <v>0.65</v>
      </c>
      <c r="V2678" t="n">
        <v>0.86</v>
      </c>
      <c r="W2678" t="n">
        <v>2.97</v>
      </c>
      <c r="X2678" t="n">
        <v>0.37</v>
      </c>
      <c r="Y2678" t="n">
        <v>1</v>
      </c>
      <c r="Z2678" t="n">
        <v>10</v>
      </c>
    </row>
    <row r="2679">
      <c r="A2679" t="n">
        <v>16</v>
      </c>
      <c r="B2679" t="n">
        <v>75</v>
      </c>
      <c r="C2679" t="inlineStr">
        <is>
          <t xml:space="preserve">CONCLUIDO	</t>
        </is>
      </c>
      <c r="D2679" t="n">
        <v>7.3523</v>
      </c>
      <c r="E2679" t="n">
        <v>13.6</v>
      </c>
      <c r="F2679" t="n">
        <v>10.74</v>
      </c>
      <c r="G2679" t="n">
        <v>33.93</v>
      </c>
      <c r="H2679" t="n">
        <v>0.57</v>
      </c>
      <c r="I2679" t="n">
        <v>19</v>
      </c>
      <c r="J2679" t="n">
        <v>156.03</v>
      </c>
      <c r="K2679" t="n">
        <v>49.1</v>
      </c>
      <c r="L2679" t="n">
        <v>5</v>
      </c>
      <c r="M2679" t="n">
        <v>17</v>
      </c>
      <c r="N2679" t="n">
        <v>26.94</v>
      </c>
      <c r="O2679" t="n">
        <v>19478.15</v>
      </c>
      <c r="P2679" t="n">
        <v>125.67</v>
      </c>
      <c r="Q2679" t="n">
        <v>197.77</v>
      </c>
      <c r="R2679" t="n">
        <v>38.44</v>
      </c>
      <c r="S2679" t="n">
        <v>25.4</v>
      </c>
      <c r="T2679" t="n">
        <v>5621.89</v>
      </c>
      <c r="U2679" t="n">
        <v>0.66</v>
      </c>
      <c r="V2679" t="n">
        <v>0.87</v>
      </c>
      <c r="W2679" t="n">
        <v>2.97</v>
      </c>
      <c r="X2679" t="n">
        <v>0.35</v>
      </c>
      <c r="Y2679" t="n">
        <v>1</v>
      </c>
      <c r="Z2679" t="n">
        <v>10</v>
      </c>
    </row>
    <row r="2680">
      <c r="A2680" t="n">
        <v>17</v>
      </c>
      <c r="B2680" t="n">
        <v>75</v>
      </c>
      <c r="C2680" t="inlineStr">
        <is>
          <t xml:space="preserve">CONCLUIDO	</t>
        </is>
      </c>
      <c r="D2680" t="n">
        <v>7.3528</v>
      </c>
      <c r="E2680" t="n">
        <v>13.6</v>
      </c>
      <c r="F2680" t="n">
        <v>10.74</v>
      </c>
      <c r="G2680" t="n">
        <v>33.93</v>
      </c>
      <c r="H2680" t="n">
        <v>0.59</v>
      </c>
      <c r="I2680" t="n">
        <v>19</v>
      </c>
      <c r="J2680" t="n">
        <v>156.39</v>
      </c>
      <c r="K2680" t="n">
        <v>49.1</v>
      </c>
      <c r="L2680" t="n">
        <v>5.25</v>
      </c>
      <c r="M2680" t="n">
        <v>17</v>
      </c>
      <c r="N2680" t="n">
        <v>27.04</v>
      </c>
      <c r="O2680" t="n">
        <v>19521.59</v>
      </c>
      <c r="P2680" t="n">
        <v>125.56</v>
      </c>
      <c r="Q2680" t="n">
        <v>197.79</v>
      </c>
      <c r="R2680" t="n">
        <v>38.27</v>
      </c>
      <c r="S2680" t="n">
        <v>25.4</v>
      </c>
      <c r="T2680" t="n">
        <v>5533.7</v>
      </c>
      <c r="U2680" t="n">
        <v>0.66</v>
      </c>
      <c r="V2680" t="n">
        <v>0.87</v>
      </c>
      <c r="W2680" t="n">
        <v>2.97</v>
      </c>
      <c r="X2680" t="n">
        <v>0.35</v>
      </c>
      <c r="Y2680" t="n">
        <v>1</v>
      </c>
      <c r="Z2680" t="n">
        <v>10</v>
      </c>
    </row>
    <row r="2681">
      <c r="A2681" t="n">
        <v>18</v>
      </c>
      <c r="B2681" t="n">
        <v>75</v>
      </c>
      <c r="C2681" t="inlineStr">
        <is>
          <t xml:space="preserve">CONCLUIDO	</t>
        </is>
      </c>
      <c r="D2681" t="n">
        <v>7.3745</v>
      </c>
      <c r="E2681" t="n">
        <v>13.56</v>
      </c>
      <c r="F2681" t="n">
        <v>10.73</v>
      </c>
      <c r="G2681" t="n">
        <v>35.78</v>
      </c>
      <c r="H2681" t="n">
        <v>0.62</v>
      </c>
      <c r="I2681" t="n">
        <v>18</v>
      </c>
      <c r="J2681" t="n">
        <v>156.74</v>
      </c>
      <c r="K2681" t="n">
        <v>49.1</v>
      </c>
      <c r="L2681" t="n">
        <v>5.5</v>
      </c>
      <c r="M2681" t="n">
        <v>16</v>
      </c>
      <c r="N2681" t="n">
        <v>27.14</v>
      </c>
      <c r="O2681" t="n">
        <v>19565.07</v>
      </c>
      <c r="P2681" t="n">
        <v>125.38</v>
      </c>
      <c r="Q2681" t="n">
        <v>197.79</v>
      </c>
      <c r="R2681" t="n">
        <v>37.89</v>
      </c>
      <c r="S2681" t="n">
        <v>25.4</v>
      </c>
      <c r="T2681" t="n">
        <v>5349.64</v>
      </c>
      <c r="U2681" t="n">
        <v>0.67</v>
      </c>
      <c r="V2681" t="n">
        <v>0.87</v>
      </c>
      <c r="W2681" t="n">
        <v>2.97</v>
      </c>
      <c r="X2681" t="n">
        <v>0.34</v>
      </c>
      <c r="Y2681" t="n">
        <v>1</v>
      </c>
      <c r="Z2681" t="n">
        <v>10</v>
      </c>
    </row>
    <row r="2682">
      <c r="A2682" t="n">
        <v>19</v>
      </c>
      <c r="B2682" t="n">
        <v>75</v>
      </c>
      <c r="C2682" t="inlineStr">
        <is>
          <t xml:space="preserve">CONCLUIDO	</t>
        </is>
      </c>
      <c r="D2682" t="n">
        <v>7.3974</v>
      </c>
      <c r="E2682" t="n">
        <v>13.52</v>
      </c>
      <c r="F2682" t="n">
        <v>10.72</v>
      </c>
      <c r="G2682" t="n">
        <v>37.84</v>
      </c>
      <c r="H2682" t="n">
        <v>0.65</v>
      </c>
      <c r="I2682" t="n">
        <v>17</v>
      </c>
      <c r="J2682" t="n">
        <v>157.09</v>
      </c>
      <c r="K2682" t="n">
        <v>49.1</v>
      </c>
      <c r="L2682" t="n">
        <v>5.75</v>
      </c>
      <c r="M2682" t="n">
        <v>15</v>
      </c>
      <c r="N2682" t="n">
        <v>27.25</v>
      </c>
      <c r="O2682" t="n">
        <v>19608.58</v>
      </c>
      <c r="P2682" t="n">
        <v>124.97</v>
      </c>
      <c r="Q2682" t="n">
        <v>197.78</v>
      </c>
      <c r="R2682" t="n">
        <v>37.79</v>
      </c>
      <c r="S2682" t="n">
        <v>25.4</v>
      </c>
      <c r="T2682" t="n">
        <v>5308.23</v>
      </c>
      <c r="U2682" t="n">
        <v>0.67</v>
      </c>
      <c r="V2682" t="n">
        <v>0.87</v>
      </c>
      <c r="W2682" t="n">
        <v>2.97</v>
      </c>
      <c r="X2682" t="n">
        <v>0.33</v>
      </c>
      <c r="Y2682" t="n">
        <v>1</v>
      </c>
      <c r="Z2682" t="n">
        <v>10</v>
      </c>
    </row>
    <row r="2683">
      <c r="A2683" t="n">
        <v>20</v>
      </c>
      <c r="B2683" t="n">
        <v>75</v>
      </c>
      <c r="C2683" t="inlineStr">
        <is>
          <t xml:space="preserve">CONCLUIDO	</t>
        </is>
      </c>
      <c r="D2683" t="n">
        <v>7.4379</v>
      </c>
      <c r="E2683" t="n">
        <v>13.44</v>
      </c>
      <c r="F2683" t="n">
        <v>10.68</v>
      </c>
      <c r="G2683" t="n">
        <v>40.05</v>
      </c>
      <c r="H2683" t="n">
        <v>0.67</v>
      </c>
      <c r="I2683" t="n">
        <v>16</v>
      </c>
      <c r="J2683" t="n">
        <v>157.44</v>
      </c>
      <c r="K2683" t="n">
        <v>49.1</v>
      </c>
      <c r="L2683" t="n">
        <v>6</v>
      </c>
      <c r="M2683" t="n">
        <v>14</v>
      </c>
      <c r="N2683" t="n">
        <v>27.35</v>
      </c>
      <c r="O2683" t="n">
        <v>19652.13</v>
      </c>
      <c r="P2683" t="n">
        <v>124.33</v>
      </c>
      <c r="Q2683" t="n">
        <v>197.8</v>
      </c>
      <c r="R2683" t="n">
        <v>36.32</v>
      </c>
      <c r="S2683" t="n">
        <v>25.4</v>
      </c>
      <c r="T2683" t="n">
        <v>4576.36</v>
      </c>
      <c r="U2683" t="n">
        <v>0.7</v>
      </c>
      <c r="V2683" t="n">
        <v>0.87</v>
      </c>
      <c r="W2683" t="n">
        <v>2.97</v>
      </c>
      <c r="X2683" t="n">
        <v>0.29</v>
      </c>
      <c r="Y2683" t="n">
        <v>1</v>
      </c>
      <c r="Z2683" t="n">
        <v>10</v>
      </c>
    </row>
    <row r="2684">
      <c r="A2684" t="n">
        <v>21</v>
      </c>
      <c r="B2684" t="n">
        <v>75</v>
      </c>
      <c r="C2684" t="inlineStr">
        <is>
          <t xml:space="preserve">CONCLUIDO	</t>
        </is>
      </c>
      <c r="D2684" t="n">
        <v>7.4294</v>
      </c>
      <c r="E2684" t="n">
        <v>13.46</v>
      </c>
      <c r="F2684" t="n">
        <v>10.69</v>
      </c>
      <c r="G2684" t="n">
        <v>40.11</v>
      </c>
      <c r="H2684" t="n">
        <v>0.7</v>
      </c>
      <c r="I2684" t="n">
        <v>16</v>
      </c>
      <c r="J2684" t="n">
        <v>157.8</v>
      </c>
      <c r="K2684" t="n">
        <v>49.1</v>
      </c>
      <c r="L2684" t="n">
        <v>6.25</v>
      </c>
      <c r="M2684" t="n">
        <v>14</v>
      </c>
      <c r="N2684" t="n">
        <v>27.45</v>
      </c>
      <c r="O2684" t="n">
        <v>19695.71</v>
      </c>
      <c r="P2684" t="n">
        <v>124.48</v>
      </c>
      <c r="Q2684" t="n">
        <v>197.83</v>
      </c>
      <c r="R2684" t="n">
        <v>36.81</v>
      </c>
      <c r="S2684" t="n">
        <v>25.4</v>
      </c>
      <c r="T2684" t="n">
        <v>4821.8</v>
      </c>
      <c r="U2684" t="n">
        <v>0.6899999999999999</v>
      </c>
      <c r="V2684" t="n">
        <v>0.87</v>
      </c>
      <c r="W2684" t="n">
        <v>2.96</v>
      </c>
      <c r="X2684" t="n">
        <v>0.3</v>
      </c>
      <c r="Y2684" t="n">
        <v>1</v>
      </c>
      <c r="Z2684" t="n">
        <v>10</v>
      </c>
    </row>
    <row r="2685">
      <c r="A2685" t="n">
        <v>22</v>
      </c>
      <c r="B2685" t="n">
        <v>75</v>
      </c>
      <c r="C2685" t="inlineStr">
        <is>
          <t xml:space="preserve">CONCLUIDO	</t>
        </is>
      </c>
      <c r="D2685" t="n">
        <v>7.4577</v>
      </c>
      <c r="E2685" t="n">
        <v>13.41</v>
      </c>
      <c r="F2685" t="n">
        <v>10.67</v>
      </c>
      <c r="G2685" t="n">
        <v>42.7</v>
      </c>
      <c r="H2685" t="n">
        <v>0.73</v>
      </c>
      <c r="I2685" t="n">
        <v>15</v>
      </c>
      <c r="J2685" t="n">
        <v>158.15</v>
      </c>
      <c r="K2685" t="n">
        <v>49.1</v>
      </c>
      <c r="L2685" t="n">
        <v>6.5</v>
      </c>
      <c r="M2685" t="n">
        <v>13</v>
      </c>
      <c r="N2685" t="n">
        <v>27.56</v>
      </c>
      <c r="O2685" t="n">
        <v>19739.33</v>
      </c>
      <c r="P2685" t="n">
        <v>124.05</v>
      </c>
      <c r="Q2685" t="n">
        <v>197.76</v>
      </c>
      <c r="R2685" t="n">
        <v>36.24</v>
      </c>
      <c r="S2685" t="n">
        <v>25.4</v>
      </c>
      <c r="T2685" t="n">
        <v>4539.17</v>
      </c>
      <c r="U2685" t="n">
        <v>0.7</v>
      </c>
      <c r="V2685" t="n">
        <v>0.87</v>
      </c>
      <c r="W2685" t="n">
        <v>2.96</v>
      </c>
      <c r="X2685" t="n">
        <v>0.28</v>
      </c>
      <c r="Y2685" t="n">
        <v>1</v>
      </c>
      <c r="Z2685" t="n">
        <v>10</v>
      </c>
    </row>
    <row r="2686">
      <c r="A2686" t="n">
        <v>23</v>
      </c>
      <c r="B2686" t="n">
        <v>75</v>
      </c>
      <c r="C2686" t="inlineStr">
        <is>
          <t xml:space="preserve">CONCLUIDO	</t>
        </is>
      </c>
      <c r="D2686" t="n">
        <v>7.4636</v>
      </c>
      <c r="E2686" t="n">
        <v>13.4</v>
      </c>
      <c r="F2686" t="n">
        <v>10.66</v>
      </c>
      <c r="G2686" t="n">
        <v>42.65</v>
      </c>
      <c r="H2686" t="n">
        <v>0.75</v>
      </c>
      <c r="I2686" t="n">
        <v>15</v>
      </c>
      <c r="J2686" t="n">
        <v>158.51</v>
      </c>
      <c r="K2686" t="n">
        <v>49.1</v>
      </c>
      <c r="L2686" t="n">
        <v>6.75</v>
      </c>
      <c r="M2686" t="n">
        <v>13</v>
      </c>
      <c r="N2686" t="n">
        <v>27.66</v>
      </c>
      <c r="O2686" t="n">
        <v>19782.99</v>
      </c>
      <c r="P2686" t="n">
        <v>123.64</v>
      </c>
      <c r="Q2686" t="n">
        <v>197.77</v>
      </c>
      <c r="R2686" t="n">
        <v>35.88</v>
      </c>
      <c r="S2686" t="n">
        <v>25.4</v>
      </c>
      <c r="T2686" t="n">
        <v>4360.49</v>
      </c>
      <c r="U2686" t="n">
        <v>0.71</v>
      </c>
      <c r="V2686" t="n">
        <v>0.87</v>
      </c>
      <c r="W2686" t="n">
        <v>2.96</v>
      </c>
      <c r="X2686" t="n">
        <v>0.27</v>
      </c>
      <c r="Y2686" t="n">
        <v>1</v>
      </c>
      <c r="Z2686" t="n">
        <v>10</v>
      </c>
    </row>
    <row r="2687">
      <c r="A2687" t="n">
        <v>24</v>
      </c>
      <c r="B2687" t="n">
        <v>75</v>
      </c>
      <c r="C2687" t="inlineStr">
        <is>
          <t xml:space="preserve">CONCLUIDO	</t>
        </is>
      </c>
      <c r="D2687" t="n">
        <v>7.4913</v>
      </c>
      <c r="E2687" t="n">
        <v>13.35</v>
      </c>
      <c r="F2687" t="n">
        <v>10.64</v>
      </c>
      <c r="G2687" t="n">
        <v>45.62</v>
      </c>
      <c r="H2687" t="n">
        <v>0.78</v>
      </c>
      <c r="I2687" t="n">
        <v>14</v>
      </c>
      <c r="J2687" t="n">
        <v>158.86</v>
      </c>
      <c r="K2687" t="n">
        <v>49.1</v>
      </c>
      <c r="L2687" t="n">
        <v>7</v>
      </c>
      <c r="M2687" t="n">
        <v>12</v>
      </c>
      <c r="N2687" t="n">
        <v>27.77</v>
      </c>
      <c r="O2687" t="n">
        <v>19826.68</v>
      </c>
      <c r="P2687" t="n">
        <v>123.36</v>
      </c>
      <c r="Q2687" t="n">
        <v>197.81</v>
      </c>
      <c r="R2687" t="n">
        <v>35.32</v>
      </c>
      <c r="S2687" t="n">
        <v>25.4</v>
      </c>
      <c r="T2687" t="n">
        <v>4087.15</v>
      </c>
      <c r="U2687" t="n">
        <v>0.72</v>
      </c>
      <c r="V2687" t="n">
        <v>0.87</v>
      </c>
      <c r="W2687" t="n">
        <v>2.96</v>
      </c>
      <c r="X2687" t="n">
        <v>0.25</v>
      </c>
      <c r="Y2687" t="n">
        <v>1</v>
      </c>
      <c r="Z2687" t="n">
        <v>10</v>
      </c>
    </row>
    <row r="2688">
      <c r="A2688" t="n">
        <v>25</v>
      </c>
      <c r="B2688" t="n">
        <v>75</v>
      </c>
      <c r="C2688" t="inlineStr">
        <is>
          <t xml:space="preserve">CONCLUIDO	</t>
        </is>
      </c>
      <c r="D2688" t="n">
        <v>7.4849</v>
      </c>
      <c r="E2688" t="n">
        <v>13.36</v>
      </c>
      <c r="F2688" t="n">
        <v>10.66</v>
      </c>
      <c r="G2688" t="n">
        <v>45.67</v>
      </c>
      <c r="H2688" t="n">
        <v>0.8100000000000001</v>
      </c>
      <c r="I2688" t="n">
        <v>14</v>
      </c>
      <c r="J2688" t="n">
        <v>159.22</v>
      </c>
      <c r="K2688" t="n">
        <v>49.1</v>
      </c>
      <c r="L2688" t="n">
        <v>7.25</v>
      </c>
      <c r="M2688" t="n">
        <v>12</v>
      </c>
      <c r="N2688" t="n">
        <v>27.87</v>
      </c>
      <c r="O2688" t="n">
        <v>19870.53</v>
      </c>
      <c r="P2688" t="n">
        <v>123.11</v>
      </c>
      <c r="Q2688" t="n">
        <v>197.77</v>
      </c>
      <c r="R2688" t="n">
        <v>35.73</v>
      </c>
      <c r="S2688" t="n">
        <v>25.4</v>
      </c>
      <c r="T2688" t="n">
        <v>4290.35</v>
      </c>
      <c r="U2688" t="n">
        <v>0.71</v>
      </c>
      <c r="V2688" t="n">
        <v>0.87</v>
      </c>
      <c r="W2688" t="n">
        <v>2.96</v>
      </c>
      <c r="X2688" t="n">
        <v>0.27</v>
      </c>
      <c r="Y2688" t="n">
        <v>1</v>
      </c>
      <c r="Z2688" t="n">
        <v>10</v>
      </c>
    </row>
    <row r="2689">
      <c r="A2689" t="n">
        <v>26</v>
      </c>
      <c r="B2689" t="n">
        <v>75</v>
      </c>
      <c r="C2689" t="inlineStr">
        <is>
          <t xml:space="preserve">CONCLUIDO	</t>
        </is>
      </c>
      <c r="D2689" t="n">
        <v>7.5121</v>
      </c>
      <c r="E2689" t="n">
        <v>13.31</v>
      </c>
      <c r="F2689" t="n">
        <v>10.64</v>
      </c>
      <c r="G2689" t="n">
        <v>49.1</v>
      </c>
      <c r="H2689" t="n">
        <v>0.83</v>
      </c>
      <c r="I2689" t="n">
        <v>13</v>
      </c>
      <c r="J2689" t="n">
        <v>159.57</v>
      </c>
      <c r="K2689" t="n">
        <v>49.1</v>
      </c>
      <c r="L2689" t="n">
        <v>7.5</v>
      </c>
      <c r="M2689" t="n">
        <v>11</v>
      </c>
      <c r="N2689" t="n">
        <v>27.98</v>
      </c>
      <c r="O2689" t="n">
        <v>19914.3</v>
      </c>
      <c r="P2689" t="n">
        <v>123.08</v>
      </c>
      <c r="Q2689" t="n">
        <v>197.78</v>
      </c>
      <c r="R2689" t="n">
        <v>35.16</v>
      </c>
      <c r="S2689" t="n">
        <v>25.4</v>
      </c>
      <c r="T2689" t="n">
        <v>4009.82</v>
      </c>
      <c r="U2689" t="n">
        <v>0.72</v>
      </c>
      <c r="V2689" t="n">
        <v>0.87</v>
      </c>
      <c r="W2689" t="n">
        <v>2.96</v>
      </c>
      <c r="X2689" t="n">
        <v>0.25</v>
      </c>
      <c r="Y2689" t="n">
        <v>1</v>
      </c>
      <c r="Z2689" t="n">
        <v>10</v>
      </c>
    </row>
    <row r="2690">
      <c r="A2690" t="n">
        <v>27</v>
      </c>
      <c r="B2690" t="n">
        <v>75</v>
      </c>
      <c r="C2690" t="inlineStr">
        <is>
          <t xml:space="preserve">CONCLUIDO	</t>
        </is>
      </c>
      <c r="D2690" t="n">
        <v>7.5221</v>
      </c>
      <c r="E2690" t="n">
        <v>13.29</v>
      </c>
      <c r="F2690" t="n">
        <v>10.62</v>
      </c>
      <c r="G2690" t="n">
        <v>49.02</v>
      </c>
      <c r="H2690" t="n">
        <v>0.86</v>
      </c>
      <c r="I2690" t="n">
        <v>13</v>
      </c>
      <c r="J2690" t="n">
        <v>159.92</v>
      </c>
      <c r="K2690" t="n">
        <v>49.1</v>
      </c>
      <c r="L2690" t="n">
        <v>7.75</v>
      </c>
      <c r="M2690" t="n">
        <v>11</v>
      </c>
      <c r="N2690" t="n">
        <v>28.08</v>
      </c>
      <c r="O2690" t="n">
        <v>19958.1</v>
      </c>
      <c r="P2690" t="n">
        <v>122.6</v>
      </c>
      <c r="Q2690" t="n">
        <v>197.75</v>
      </c>
      <c r="R2690" t="n">
        <v>34.64</v>
      </c>
      <c r="S2690" t="n">
        <v>25.4</v>
      </c>
      <c r="T2690" t="n">
        <v>3749.33</v>
      </c>
      <c r="U2690" t="n">
        <v>0.73</v>
      </c>
      <c r="V2690" t="n">
        <v>0.88</v>
      </c>
      <c r="W2690" t="n">
        <v>2.96</v>
      </c>
      <c r="X2690" t="n">
        <v>0.23</v>
      </c>
      <c r="Y2690" t="n">
        <v>1</v>
      </c>
      <c r="Z2690" t="n">
        <v>10</v>
      </c>
    </row>
    <row r="2691">
      <c r="A2691" t="n">
        <v>28</v>
      </c>
      <c r="B2691" t="n">
        <v>75</v>
      </c>
      <c r="C2691" t="inlineStr">
        <is>
          <t xml:space="preserve">CONCLUIDO	</t>
        </is>
      </c>
      <c r="D2691" t="n">
        <v>7.5415</v>
      </c>
      <c r="E2691" t="n">
        <v>13.26</v>
      </c>
      <c r="F2691" t="n">
        <v>10.62</v>
      </c>
      <c r="G2691" t="n">
        <v>53.08</v>
      </c>
      <c r="H2691" t="n">
        <v>0.88</v>
      </c>
      <c r="I2691" t="n">
        <v>12</v>
      </c>
      <c r="J2691" t="n">
        <v>160.28</v>
      </c>
      <c r="K2691" t="n">
        <v>49.1</v>
      </c>
      <c r="L2691" t="n">
        <v>8</v>
      </c>
      <c r="M2691" t="n">
        <v>10</v>
      </c>
      <c r="N2691" t="n">
        <v>28.19</v>
      </c>
      <c r="O2691" t="n">
        <v>20001.93</v>
      </c>
      <c r="P2691" t="n">
        <v>122.23</v>
      </c>
      <c r="Q2691" t="n">
        <v>197.78</v>
      </c>
      <c r="R2691" t="n">
        <v>34.44</v>
      </c>
      <c r="S2691" t="n">
        <v>25.4</v>
      </c>
      <c r="T2691" t="n">
        <v>3658.22</v>
      </c>
      <c r="U2691" t="n">
        <v>0.74</v>
      </c>
      <c r="V2691" t="n">
        <v>0.88</v>
      </c>
      <c r="W2691" t="n">
        <v>2.96</v>
      </c>
      <c r="X2691" t="n">
        <v>0.23</v>
      </c>
      <c r="Y2691" t="n">
        <v>1</v>
      </c>
      <c r="Z2691" t="n">
        <v>10</v>
      </c>
    </row>
    <row r="2692">
      <c r="A2692" t="n">
        <v>29</v>
      </c>
      <c r="B2692" t="n">
        <v>75</v>
      </c>
      <c r="C2692" t="inlineStr">
        <is>
          <t xml:space="preserve">CONCLUIDO	</t>
        </is>
      </c>
      <c r="D2692" t="n">
        <v>7.5457</v>
      </c>
      <c r="E2692" t="n">
        <v>13.25</v>
      </c>
      <c r="F2692" t="n">
        <v>10.61</v>
      </c>
      <c r="G2692" t="n">
        <v>53.05</v>
      </c>
      <c r="H2692" t="n">
        <v>0.91</v>
      </c>
      <c r="I2692" t="n">
        <v>12</v>
      </c>
      <c r="J2692" t="n">
        <v>160.64</v>
      </c>
      <c r="K2692" t="n">
        <v>49.1</v>
      </c>
      <c r="L2692" t="n">
        <v>8.25</v>
      </c>
      <c r="M2692" t="n">
        <v>10</v>
      </c>
      <c r="N2692" t="n">
        <v>28.29</v>
      </c>
      <c r="O2692" t="n">
        <v>20045.81</v>
      </c>
      <c r="P2692" t="n">
        <v>122.13</v>
      </c>
      <c r="Q2692" t="n">
        <v>197.76</v>
      </c>
      <c r="R2692" t="n">
        <v>34.22</v>
      </c>
      <c r="S2692" t="n">
        <v>25.4</v>
      </c>
      <c r="T2692" t="n">
        <v>3545.01</v>
      </c>
      <c r="U2692" t="n">
        <v>0.74</v>
      </c>
      <c r="V2692" t="n">
        <v>0.88</v>
      </c>
      <c r="W2692" t="n">
        <v>2.96</v>
      </c>
      <c r="X2692" t="n">
        <v>0.22</v>
      </c>
      <c r="Y2692" t="n">
        <v>1</v>
      </c>
      <c r="Z2692" t="n">
        <v>10</v>
      </c>
    </row>
    <row r="2693">
      <c r="A2693" t="n">
        <v>30</v>
      </c>
      <c r="B2693" t="n">
        <v>75</v>
      </c>
      <c r="C2693" t="inlineStr">
        <is>
          <t xml:space="preserve">CONCLUIDO	</t>
        </is>
      </c>
      <c r="D2693" t="n">
        <v>7.5437</v>
      </c>
      <c r="E2693" t="n">
        <v>13.26</v>
      </c>
      <c r="F2693" t="n">
        <v>10.61</v>
      </c>
      <c r="G2693" t="n">
        <v>53.07</v>
      </c>
      <c r="H2693" t="n">
        <v>0.9399999999999999</v>
      </c>
      <c r="I2693" t="n">
        <v>12</v>
      </c>
      <c r="J2693" t="n">
        <v>160.99</v>
      </c>
      <c r="K2693" t="n">
        <v>49.1</v>
      </c>
      <c r="L2693" t="n">
        <v>8.5</v>
      </c>
      <c r="M2693" t="n">
        <v>10</v>
      </c>
      <c r="N2693" t="n">
        <v>28.4</v>
      </c>
      <c r="O2693" t="n">
        <v>20089.72</v>
      </c>
      <c r="P2693" t="n">
        <v>121.79</v>
      </c>
      <c r="Q2693" t="n">
        <v>197.77</v>
      </c>
      <c r="R2693" t="n">
        <v>34.26</v>
      </c>
      <c r="S2693" t="n">
        <v>25.4</v>
      </c>
      <c r="T2693" t="n">
        <v>3564.23</v>
      </c>
      <c r="U2693" t="n">
        <v>0.74</v>
      </c>
      <c r="V2693" t="n">
        <v>0.88</v>
      </c>
      <c r="W2693" t="n">
        <v>2.96</v>
      </c>
      <c r="X2693" t="n">
        <v>0.22</v>
      </c>
      <c r="Y2693" t="n">
        <v>1</v>
      </c>
      <c r="Z2693" t="n">
        <v>10</v>
      </c>
    </row>
    <row r="2694">
      <c r="A2694" t="n">
        <v>31</v>
      </c>
      <c r="B2694" t="n">
        <v>75</v>
      </c>
      <c r="C2694" t="inlineStr">
        <is>
          <t xml:space="preserve">CONCLUIDO	</t>
        </is>
      </c>
      <c r="D2694" t="n">
        <v>7.5745</v>
      </c>
      <c r="E2694" t="n">
        <v>13.2</v>
      </c>
      <c r="F2694" t="n">
        <v>10.59</v>
      </c>
      <c r="G2694" t="n">
        <v>57.76</v>
      </c>
      <c r="H2694" t="n">
        <v>0.96</v>
      </c>
      <c r="I2694" t="n">
        <v>11</v>
      </c>
      <c r="J2694" t="n">
        <v>161.35</v>
      </c>
      <c r="K2694" t="n">
        <v>49.1</v>
      </c>
      <c r="L2694" t="n">
        <v>8.75</v>
      </c>
      <c r="M2694" t="n">
        <v>9</v>
      </c>
      <c r="N2694" t="n">
        <v>28.5</v>
      </c>
      <c r="O2694" t="n">
        <v>20133.66</v>
      </c>
      <c r="P2694" t="n">
        <v>121.28</v>
      </c>
      <c r="Q2694" t="n">
        <v>197.78</v>
      </c>
      <c r="R2694" t="n">
        <v>33.62</v>
      </c>
      <c r="S2694" t="n">
        <v>25.4</v>
      </c>
      <c r="T2694" t="n">
        <v>3251.12</v>
      </c>
      <c r="U2694" t="n">
        <v>0.76</v>
      </c>
      <c r="V2694" t="n">
        <v>0.88</v>
      </c>
      <c r="W2694" t="n">
        <v>2.96</v>
      </c>
      <c r="X2694" t="n">
        <v>0.2</v>
      </c>
      <c r="Y2694" t="n">
        <v>1</v>
      </c>
      <c r="Z2694" t="n">
        <v>10</v>
      </c>
    </row>
    <row r="2695">
      <c r="A2695" t="n">
        <v>32</v>
      </c>
      <c r="B2695" t="n">
        <v>75</v>
      </c>
      <c r="C2695" t="inlineStr">
        <is>
          <t xml:space="preserve">CONCLUIDO	</t>
        </is>
      </c>
      <c r="D2695" t="n">
        <v>7.575</v>
      </c>
      <c r="E2695" t="n">
        <v>13.2</v>
      </c>
      <c r="F2695" t="n">
        <v>10.59</v>
      </c>
      <c r="G2695" t="n">
        <v>57.76</v>
      </c>
      <c r="H2695" t="n">
        <v>0.99</v>
      </c>
      <c r="I2695" t="n">
        <v>11</v>
      </c>
      <c r="J2695" t="n">
        <v>161.71</v>
      </c>
      <c r="K2695" t="n">
        <v>49.1</v>
      </c>
      <c r="L2695" t="n">
        <v>9</v>
      </c>
      <c r="M2695" t="n">
        <v>9</v>
      </c>
      <c r="N2695" t="n">
        <v>28.61</v>
      </c>
      <c r="O2695" t="n">
        <v>20177.64</v>
      </c>
      <c r="P2695" t="n">
        <v>121.15</v>
      </c>
      <c r="Q2695" t="n">
        <v>197.75</v>
      </c>
      <c r="R2695" t="n">
        <v>33.49</v>
      </c>
      <c r="S2695" t="n">
        <v>25.4</v>
      </c>
      <c r="T2695" t="n">
        <v>3186.9</v>
      </c>
      <c r="U2695" t="n">
        <v>0.76</v>
      </c>
      <c r="V2695" t="n">
        <v>0.88</v>
      </c>
      <c r="W2695" t="n">
        <v>2.96</v>
      </c>
      <c r="X2695" t="n">
        <v>0.2</v>
      </c>
      <c r="Y2695" t="n">
        <v>1</v>
      </c>
      <c r="Z2695" t="n">
        <v>10</v>
      </c>
    </row>
    <row r="2696">
      <c r="A2696" t="n">
        <v>33</v>
      </c>
      <c r="B2696" t="n">
        <v>75</v>
      </c>
      <c r="C2696" t="inlineStr">
        <is>
          <t xml:space="preserve">CONCLUIDO	</t>
        </is>
      </c>
      <c r="D2696" t="n">
        <v>7.5745</v>
      </c>
      <c r="E2696" t="n">
        <v>13.2</v>
      </c>
      <c r="F2696" t="n">
        <v>10.59</v>
      </c>
      <c r="G2696" t="n">
        <v>57.76</v>
      </c>
      <c r="H2696" t="n">
        <v>1.01</v>
      </c>
      <c r="I2696" t="n">
        <v>11</v>
      </c>
      <c r="J2696" t="n">
        <v>162.06</v>
      </c>
      <c r="K2696" t="n">
        <v>49.1</v>
      </c>
      <c r="L2696" t="n">
        <v>9.25</v>
      </c>
      <c r="M2696" t="n">
        <v>9</v>
      </c>
      <c r="N2696" t="n">
        <v>28.72</v>
      </c>
      <c r="O2696" t="n">
        <v>20221.66</v>
      </c>
      <c r="P2696" t="n">
        <v>121.25</v>
      </c>
      <c r="Q2696" t="n">
        <v>197.81</v>
      </c>
      <c r="R2696" t="n">
        <v>33.65</v>
      </c>
      <c r="S2696" t="n">
        <v>25.4</v>
      </c>
      <c r="T2696" t="n">
        <v>3264.69</v>
      </c>
      <c r="U2696" t="n">
        <v>0.75</v>
      </c>
      <c r="V2696" t="n">
        <v>0.88</v>
      </c>
      <c r="W2696" t="n">
        <v>2.96</v>
      </c>
      <c r="X2696" t="n">
        <v>0.2</v>
      </c>
      <c r="Y2696" t="n">
        <v>1</v>
      </c>
      <c r="Z2696" t="n">
        <v>10</v>
      </c>
    </row>
    <row r="2697">
      <c r="A2697" t="n">
        <v>34</v>
      </c>
      <c r="B2697" t="n">
        <v>75</v>
      </c>
      <c r="C2697" t="inlineStr">
        <is>
          <t xml:space="preserve">CONCLUIDO	</t>
        </is>
      </c>
      <c r="D2697" t="n">
        <v>7.5804</v>
      </c>
      <c r="E2697" t="n">
        <v>13.19</v>
      </c>
      <c r="F2697" t="n">
        <v>10.58</v>
      </c>
      <c r="G2697" t="n">
        <v>57.71</v>
      </c>
      <c r="H2697" t="n">
        <v>1.04</v>
      </c>
      <c r="I2697" t="n">
        <v>11</v>
      </c>
      <c r="J2697" t="n">
        <v>162.42</v>
      </c>
      <c r="K2697" t="n">
        <v>49.1</v>
      </c>
      <c r="L2697" t="n">
        <v>9.5</v>
      </c>
      <c r="M2697" t="n">
        <v>9</v>
      </c>
      <c r="N2697" t="n">
        <v>28.82</v>
      </c>
      <c r="O2697" t="n">
        <v>20265.72</v>
      </c>
      <c r="P2697" t="n">
        <v>120.74</v>
      </c>
      <c r="Q2697" t="n">
        <v>197.81</v>
      </c>
      <c r="R2697" t="n">
        <v>33.33</v>
      </c>
      <c r="S2697" t="n">
        <v>25.4</v>
      </c>
      <c r="T2697" t="n">
        <v>3105.4</v>
      </c>
      <c r="U2697" t="n">
        <v>0.76</v>
      </c>
      <c r="V2697" t="n">
        <v>0.88</v>
      </c>
      <c r="W2697" t="n">
        <v>2.95</v>
      </c>
      <c r="X2697" t="n">
        <v>0.19</v>
      </c>
      <c r="Y2697" t="n">
        <v>1</v>
      </c>
      <c r="Z2697" t="n">
        <v>10</v>
      </c>
    </row>
    <row r="2698">
      <c r="A2698" t="n">
        <v>35</v>
      </c>
      <c r="B2698" t="n">
        <v>75</v>
      </c>
      <c r="C2698" t="inlineStr">
        <is>
          <t xml:space="preserve">CONCLUIDO	</t>
        </is>
      </c>
      <c r="D2698" t="n">
        <v>7.6047</v>
      </c>
      <c r="E2698" t="n">
        <v>13.15</v>
      </c>
      <c r="F2698" t="n">
        <v>10.57</v>
      </c>
      <c r="G2698" t="n">
        <v>63.41</v>
      </c>
      <c r="H2698" t="n">
        <v>1.06</v>
      </c>
      <c r="I2698" t="n">
        <v>10</v>
      </c>
      <c r="J2698" t="n">
        <v>162.78</v>
      </c>
      <c r="K2698" t="n">
        <v>49.1</v>
      </c>
      <c r="L2698" t="n">
        <v>9.75</v>
      </c>
      <c r="M2698" t="n">
        <v>8</v>
      </c>
      <c r="N2698" t="n">
        <v>28.93</v>
      </c>
      <c r="O2698" t="n">
        <v>20309.81</v>
      </c>
      <c r="P2698" t="n">
        <v>120.57</v>
      </c>
      <c r="Q2698" t="n">
        <v>197.8</v>
      </c>
      <c r="R2698" t="n">
        <v>32.83</v>
      </c>
      <c r="S2698" t="n">
        <v>25.4</v>
      </c>
      <c r="T2698" t="n">
        <v>2859.55</v>
      </c>
      <c r="U2698" t="n">
        <v>0.77</v>
      </c>
      <c r="V2698" t="n">
        <v>0.88</v>
      </c>
      <c r="W2698" t="n">
        <v>2.96</v>
      </c>
      <c r="X2698" t="n">
        <v>0.18</v>
      </c>
      <c r="Y2698" t="n">
        <v>1</v>
      </c>
      <c r="Z2698" t="n">
        <v>10</v>
      </c>
    </row>
    <row r="2699">
      <c r="A2699" t="n">
        <v>36</v>
      </c>
      <c r="B2699" t="n">
        <v>75</v>
      </c>
      <c r="C2699" t="inlineStr">
        <is>
          <t xml:space="preserve">CONCLUIDO	</t>
        </is>
      </c>
      <c r="D2699" t="n">
        <v>7.6105</v>
      </c>
      <c r="E2699" t="n">
        <v>13.14</v>
      </c>
      <c r="F2699" t="n">
        <v>10.56</v>
      </c>
      <c r="G2699" t="n">
        <v>63.35</v>
      </c>
      <c r="H2699" t="n">
        <v>1.09</v>
      </c>
      <c r="I2699" t="n">
        <v>10</v>
      </c>
      <c r="J2699" t="n">
        <v>163.13</v>
      </c>
      <c r="K2699" t="n">
        <v>49.1</v>
      </c>
      <c r="L2699" t="n">
        <v>10</v>
      </c>
      <c r="M2699" t="n">
        <v>8</v>
      </c>
      <c r="N2699" t="n">
        <v>29.04</v>
      </c>
      <c r="O2699" t="n">
        <v>20353.94</v>
      </c>
      <c r="P2699" t="n">
        <v>120.43</v>
      </c>
      <c r="Q2699" t="n">
        <v>197.75</v>
      </c>
      <c r="R2699" t="n">
        <v>32.52</v>
      </c>
      <c r="S2699" t="n">
        <v>25.4</v>
      </c>
      <c r="T2699" t="n">
        <v>2707.82</v>
      </c>
      <c r="U2699" t="n">
        <v>0.78</v>
      </c>
      <c r="V2699" t="n">
        <v>0.88</v>
      </c>
      <c r="W2699" t="n">
        <v>2.96</v>
      </c>
      <c r="X2699" t="n">
        <v>0.17</v>
      </c>
      <c r="Y2699" t="n">
        <v>1</v>
      </c>
      <c r="Z2699" t="n">
        <v>10</v>
      </c>
    </row>
    <row r="2700">
      <c r="A2700" t="n">
        <v>37</v>
      </c>
      <c r="B2700" t="n">
        <v>75</v>
      </c>
      <c r="C2700" t="inlineStr">
        <is>
          <t xml:space="preserve">CONCLUIDO	</t>
        </is>
      </c>
      <c r="D2700" t="n">
        <v>7.6068</v>
      </c>
      <c r="E2700" t="n">
        <v>13.15</v>
      </c>
      <c r="F2700" t="n">
        <v>10.56</v>
      </c>
      <c r="G2700" t="n">
        <v>63.38</v>
      </c>
      <c r="H2700" t="n">
        <v>1.11</v>
      </c>
      <c r="I2700" t="n">
        <v>10</v>
      </c>
      <c r="J2700" t="n">
        <v>163.49</v>
      </c>
      <c r="K2700" t="n">
        <v>49.1</v>
      </c>
      <c r="L2700" t="n">
        <v>10.25</v>
      </c>
      <c r="M2700" t="n">
        <v>8</v>
      </c>
      <c r="N2700" t="n">
        <v>29.15</v>
      </c>
      <c r="O2700" t="n">
        <v>20398.1</v>
      </c>
      <c r="P2700" t="n">
        <v>120.2</v>
      </c>
      <c r="Q2700" t="n">
        <v>197.79</v>
      </c>
      <c r="R2700" t="n">
        <v>32.85</v>
      </c>
      <c r="S2700" t="n">
        <v>25.4</v>
      </c>
      <c r="T2700" t="n">
        <v>2869.55</v>
      </c>
      <c r="U2700" t="n">
        <v>0.77</v>
      </c>
      <c r="V2700" t="n">
        <v>0.88</v>
      </c>
      <c r="W2700" t="n">
        <v>2.95</v>
      </c>
      <c r="X2700" t="n">
        <v>0.17</v>
      </c>
      <c r="Y2700" t="n">
        <v>1</v>
      </c>
      <c r="Z2700" t="n">
        <v>10</v>
      </c>
    </row>
    <row r="2701">
      <c r="A2701" t="n">
        <v>38</v>
      </c>
      <c r="B2701" t="n">
        <v>75</v>
      </c>
      <c r="C2701" t="inlineStr">
        <is>
          <t xml:space="preserve">CONCLUIDO	</t>
        </is>
      </c>
      <c r="D2701" t="n">
        <v>7.6071</v>
      </c>
      <c r="E2701" t="n">
        <v>13.15</v>
      </c>
      <c r="F2701" t="n">
        <v>10.56</v>
      </c>
      <c r="G2701" t="n">
        <v>63.38</v>
      </c>
      <c r="H2701" t="n">
        <v>1.14</v>
      </c>
      <c r="I2701" t="n">
        <v>10</v>
      </c>
      <c r="J2701" t="n">
        <v>163.85</v>
      </c>
      <c r="K2701" t="n">
        <v>49.1</v>
      </c>
      <c r="L2701" t="n">
        <v>10.5</v>
      </c>
      <c r="M2701" t="n">
        <v>8</v>
      </c>
      <c r="N2701" t="n">
        <v>29.26</v>
      </c>
      <c r="O2701" t="n">
        <v>20442.3</v>
      </c>
      <c r="P2701" t="n">
        <v>119.93</v>
      </c>
      <c r="Q2701" t="n">
        <v>197.79</v>
      </c>
      <c r="R2701" t="n">
        <v>32.74</v>
      </c>
      <c r="S2701" t="n">
        <v>25.4</v>
      </c>
      <c r="T2701" t="n">
        <v>2814.32</v>
      </c>
      <c r="U2701" t="n">
        <v>0.78</v>
      </c>
      <c r="V2701" t="n">
        <v>0.88</v>
      </c>
      <c r="W2701" t="n">
        <v>2.96</v>
      </c>
      <c r="X2701" t="n">
        <v>0.17</v>
      </c>
      <c r="Y2701" t="n">
        <v>1</v>
      </c>
      <c r="Z2701" t="n">
        <v>10</v>
      </c>
    </row>
    <row r="2702">
      <c r="A2702" t="n">
        <v>39</v>
      </c>
      <c r="B2702" t="n">
        <v>75</v>
      </c>
      <c r="C2702" t="inlineStr">
        <is>
          <t xml:space="preserve">CONCLUIDO	</t>
        </is>
      </c>
      <c r="D2702" t="n">
        <v>7.6333</v>
      </c>
      <c r="E2702" t="n">
        <v>13.1</v>
      </c>
      <c r="F2702" t="n">
        <v>10.55</v>
      </c>
      <c r="G2702" t="n">
        <v>70.33</v>
      </c>
      <c r="H2702" t="n">
        <v>1.16</v>
      </c>
      <c r="I2702" t="n">
        <v>9</v>
      </c>
      <c r="J2702" t="n">
        <v>164.21</v>
      </c>
      <c r="K2702" t="n">
        <v>49.1</v>
      </c>
      <c r="L2702" t="n">
        <v>10.75</v>
      </c>
      <c r="M2702" t="n">
        <v>7</v>
      </c>
      <c r="N2702" t="n">
        <v>29.36</v>
      </c>
      <c r="O2702" t="n">
        <v>20486.54</v>
      </c>
      <c r="P2702" t="n">
        <v>119.3</v>
      </c>
      <c r="Q2702" t="n">
        <v>197.76</v>
      </c>
      <c r="R2702" t="n">
        <v>32.21</v>
      </c>
      <c r="S2702" t="n">
        <v>25.4</v>
      </c>
      <c r="T2702" t="n">
        <v>2557.78</v>
      </c>
      <c r="U2702" t="n">
        <v>0.79</v>
      </c>
      <c r="V2702" t="n">
        <v>0.88</v>
      </c>
      <c r="W2702" t="n">
        <v>2.96</v>
      </c>
      <c r="X2702" t="n">
        <v>0.16</v>
      </c>
      <c r="Y2702" t="n">
        <v>1</v>
      </c>
      <c r="Z2702" t="n">
        <v>10</v>
      </c>
    </row>
    <row r="2703">
      <c r="A2703" t="n">
        <v>40</v>
      </c>
      <c r="B2703" t="n">
        <v>75</v>
      </c>
      <c r="C2703" t="inlineStr">
        <is>
          <t xml:space="preserve">CONCLUIDO	</t>
        </is>
      </c>
      <c r="D2703" t="n">
        <v>7.6304</v>
      </c>
      <c r="E2703" t="n">
        <v>13.11</v>
      </c>
      <c r="F2703" t="n">
        <v>10.55</v>
      </c>
      <c r="G2703" t="n">
        <v>70.36</v>
      </c>
      <c r="H2703" t="n">
        <v>1.18</v>
      </c>
      <c r="I2703" t="n">
        <v>9</v>
      </c>
      <c r="J2703" t="n">
        <v>164.57</v>
      </c>
      <c r="K2703" t="n">
        <v>49.1</v>
      </c>
      <c r="L2703" t="n">
        <v>11</v>
      </c>
      <c r="M2703" t="n">
        <v>7</v>
      </c>
      <c r="N2703" t="n">
        <v>29.47</v>
      </c>
      <c r="O2703" t="n">
        <v>20530.82</v>
      </c>
      <c r="P2703" t="n">
        <v>119.48</v>
      </c>
      <c r="Q2703" t="n">
        <v>197.75</v>
      </c>
      <c r="R2703" t="n">
        <v>32.59</v>
      </c>
      <c r="S2703" t="n">
        <v>25.4</v>
      </c>
      <c r="T2703" t="n">
        <v>2747.42</v>
      </c>
      <c r="U2703" t="n">
        <v>0.78</v>
      </c>
      <c r="V2703" t="n">
        <v>0.88</v>
      </c>
      <c r="W2703" t="n">
        <v>2.95</v>
      </c>
      <c r="X2703" t="n">
        <v>0.16</v>
      </c>
      <c r="Y2703" t="n">
        <v>1</v>
      </c>
      <c r="Z2703" t="n">
        <v>10</v>
      </c>
    </row>
    <row r="2704">
      <c r="A2704" t="n">
        <v>41</v>
      </c>
      <c r="B2704" t="n">
        <v>75</v>
      </c>
      <c r="C2704" t="inlineStr">
        <is>
          <t xml:space="preserve">CONCLUIDO	</t>
        </is>
      </c>
      <c r="D2704" t="n">
        <v>7.6333</v>
      </c>
      <c r="E2704" t="n">
        <v>13.1</v>
      </c>
      <c r="F2704" t="n">
        <v>10.55</v>
      </c>
      <c r="G2704" t="n">
        <v>70.33</v>
      </c>
      <c r="H2704" t="n">
        <v>1.21</v>
      </c>
      <c r="I2704" t="n">
        <v>9</v>
      </c>
      <c r="J2704" t="n">
        <v>164.93</v>
      </c>
      <c r="K2704" t="n">
        <v>49.1</v>
      </c>
      <c r="L2704" t="n">
        <v>11.25</v>
      </c>
      <c r="M2704" t="n">
        <v>7</v>
      </c>
      <c r="N2704" t="n">
        <v>29.58</v>
      </c>
      <c r="O2704" t="n">
        <v>20575.13</v>
      </c>
      <c r="P2704" t="n">
        <v>119.41</v>
      </c>
      <c r="Q2704" t="n">
        <v>197.8</v>
      </c>
      <c r="R2704" t="n">
        <v>32.38</v>
      </c>
      <c r="S2704" t="n">
        <v>25.4</v>
      </c>
      <c r="T2704" t="n">
        <v>2641.21</v>
      </c>
      <c r="U2704" t="n">
        <v>0.78</v>
      </c>
      <c r="V2704" t="n">
        <v>0.88</v>
      </c>
      <c r="W2704" t="n">
        <v>2.95</v>
      </c>
      <c r="X2704" t="n">
        <v>0.16</v>
      </c>
      <c r="Y2704" t="n">
        <v>1</v>
      </c>
      <c r="Z2704" t="n">
        <v>10</v>
      </c>
    </row>
    <row r="2705">
      <c r="A2705" t="n">
        <v>42</v>
      </c>
      <c r="B2705" t="n">
        <v>75</v>
      </c>
      <c r="C2705" t="inlineStr">
        <is>
          <t xml:space="preserve">CONCLUIDO	</t>
        </is>
      </c>
      <c r="D2705" t="n">
        <v>7.6368</v>
      </c>
      <c r="E2705" t="n">
        <v>13.09</v>
      </c>
      <c r="F2705" t="n">
        <v>10.54</v>
      </c>
      <c r="G2705" t="n">
        <v>70.29000000000001</v>
      </c>
      <c r="H2705" t="n">
        <v>1.23</v>
      </c>
      <c r="I2705" t="n">
        <v>9</v>
      </c>
      <c r="J2705" t="n">
        <v>165.29</v>
      </c>
      <c r="K2705" t="n">
        <v>49.1</v>
      </c>
      <c r="L2705" t="n">
        <v>11.5</v>
      </c>
      <c r="M2705" t="n">
        <v>7</v>
      </c>
      <c r="N2705" t="n">
        <v>29.69</v>
      </c>
      <c r="O2705" t="n">
        <v>20619.48</v>
      </c>
      <c r="P2705" t="n">
        <v>119.04</v>
      </c>
      <c r="Q2705" t="n">
        <v>197.8</v>
      </c>
      <c r="R2705" t="n">
        <v>32.12</v>
      </c>
      <c r="S2705" t="n">
        <v>25.4</v>
      </c>
      <c r="T2705" t="n">
        <v>2511.46</v>
      </c>
      <c r="U2705" t="n">
        <v>0.79</v>
      </c>
      <c r="V2705" t="n">
        <v>0.88</v>
      </c>
      <c r="W2705" t="n">
        <v>2.95</v>
      </c>
      <c r="X2705" t="n">
        <v>0.15</v>
      </c>
      <c r="Y2705" t="n">
        <v>1</v>
      </c>
      <c r="Z2705" t="n">
        <v>10</v>
      </c>
    </row>
    <row r="2706">
      <c r="A2706" t="n">
        <v>43</v>
      </c>
      <c r="B2706" t="n">
        <v>75</v>
      </c>
      <c r="C2706" t="inlineStr">
        <is>
          <t xml:space="preserve">CONCLUIDO	</t>
        </is>
      </c>
      <c r="D2706" t="n">
        <v>7.6313</v>
      </c>
      <c r="E2706" t="n">
        <v>13.1</v>
      </c>
      <c r="F2706" t="n">
        <v>10.55</v>
      </c>
      <c r="G2706" t="n">
        <v>70.34999999999999</v>
      </c>
      <c r="H2706" t="n">
        <v>1.26</v>
      </c>
      <c r="I2706" t="n">
        <v>9</v>
      </c>
      <c r="J2706" t="n">
        <v>165.65</v>
      </c>
      <c r="K2706" t="n">
        <v>49.1</v>
      </c>
      <c r="L2706" t="n">
        <v>11.75</v>
      </c>
      <c r="M2706" t="n">
        <v>7</v>
      </c>
      <c r="N2706" t="n">
        <v>29.8</v>
      </c>
      <c r="O2706" t="n">
        <v>20663.87</v>
      </c>
      <c r="P2706" t="n">
        <v>119</v>
      </c>
      <c r="Q2706" t="n">
        <v>197.75</v>
      </c>
      <c r="R2706" t="n">
        <v>32.48</v>
      </c>
      <c r="S2706" t="n">
        <v>25.4</v>
      </c>
      <c r="T2706" t="n">
        <v>2692.76</v>
      </c>
      <c r="U2706" t="n">
        <v>0.78</v>
      </c>
      <c r="V2706" t="n">
        <v>0.88</v>
      </c>
      <c r="W2706" t="n">
        <v>2.95</v>
      </c>
      <c r="X2706" t="n">
        <v>0.16</v>
      </c>
      <c r="Y2706" t="n">
        <v>1</v>
      </c>
      <c r="Z2706" t="n">
        <v>10</v>
      </c>
    </row>
    <row r="2707">
      <c r="A2707" t="n">
        <v>44</v>
      </c>
      <c r="B2707" t="n">
        <v>75</v>
      </c>
      <c r="C2707" t="inlineStr">
        <is>
          <t xml:space="preserve">CONCLUIDO	</t>
        </is>
      </c>
      <c r="D2707" t="n">
        <v>7.6344</v>
      </c>
      <c r="E2707" t="n">
        <v>13.1</v>
      </c>
      <c r="F2707" t="n">
        <v>10.55</v>
      </c>
      <c r="G2707" t="n">
        <v>70.31</v>
      </c>
      <c r="H2707" t="n">
        <v>1.28</v>
      </c>
      <c r="I2707" t="n">
        <v>9</v>
      </c>
      <c r="J2707" t="n">
        <v>166.01</v>
      </c>
      <c r="K2707" t="n">
        <v>49.1</v>
      </c>
      <c r="L2707" t="n">
        <v>12</v>
      </c>
      <c r="M2707" t="n">
        <v>7</v>
      </c>
      <c r="N2707" t="n">
        <v>29.91</v>
      </c>
      <c r="O2707" t="n">
        <v>20708.3</v>
      </c>
      <c r="P2707" t="n">
        <v>118.67</v>
      </c>
      <c r="Q2707" t="n">
        <v>197.75</v>
      </c>
      <c r="R2707" t="n">
        <v>32.2</v>
      </c>
      <c r="S2707" t="n">
        <v>25.4</v>
      </c>
      <c r="T2707" t="n">
        <v>2548.76</v>
      </c>
      <c r="U2707" t="n">
        <v>0.79</v>
      </c>
      <c r="V2707" t="n">
        <v>0.88</v>
      </c>
      <c r="W2707" t="n">
        <v>2.96</v>
      </c>
      <c r="X2707" t="n">
        <v>0.16</v>
      </c>
      <c r="Y2707" t="n">
        <v>1</v>
      </c>
      <c r="Z2707" t="n">
        <v>10</v>
      </c>
    </row>
    <row r="2708">
      <c r="A2708" t="n">
        <v>45</v>
      </c>
      <c r="B2708" t="n">
        <v>75</v>
      </c>
      <c r="C2708" t="inlineStr">
        <is>
          <t xml:space="preserve">CONCLUIDO	</t>
        </is>
      </c>
      <c r="D2708" t="n">
        <v>7.6656</v>
      </c>
      <c r="E2708" t="n">
        <v>13.05</v>
      </c>
      <c r="F2708" t="n">
        <v>10.52</v>
      </c>
      <c r="G2708" t="n">
        <v>78.93000000000001</v>
      </c>
      <c r="H2708" t="n">
        <v>1.3</v>
      </c>
      <c r="I2708" t="n">
        <v>8</v>
      </c>
      <c r="J2708" t="n">
        <v>166.37</v>
      </c>
      <c r="K2708" t="n">
        <v>49.1</v>
      </c>
      <c r="L2708" t="n">
        <v>12.25</v>
      </c>
      <c r="M2708" t="n">
        <v>6</v>
      </c>
      <c r="N2708" t="n">
        <v>30.02</v>
      </c>
      <c r="O2708" t="n">
        <v>20752.76</v>
      </c>
      <c r="P2708" t="n">
        <v>118.24</v>
      </c>
      <c r="Q2708" t="n">
        <v>197.77</v>
      </c>
      <c r="R2708" t="n">
        <v>31.53</v>
      </c>
      <c r="S2708" t="n">
        <v>25.4</v>
      </c>
      <c r="T2708" t="n">
        <v>2223.18</v>
      </c>
      <c r="U2708" t="n">
        <v>0.8100000000000001</v>
      </c>
      <c r="V2708" t="n">
        <v>0.88</v>
      </c>
      <c r="W2708" t="n">
        <v>2.95</v>
      </c>
      <c r="X2708" t="n">
        <v>0.13</v>
      </c>
      <c r="Y2708" t="n">
        <v>1</v>
      </c>
      <c r="Z2708" t="n">
        <v>10</v>
      </c>
    </row>
    <row r="2709">
      <c r="A2709" t="n">
        <v>46</v>
      </c>
      <c r="B2709" t="n">
        <v>75</v>
      </c>
      <c r="C2709" t="inlineStr">
        <is>
          <t xml:space="preserve">CONCLUIDO	</t>
        </is>
      </c>
      <c r="D2709" t="n">
        <v>7.6681</v>
      </c>
      <c r="E2709" t="n">
        <v>13.04</v>
      </c>
      <c r="F2709" t="n">
        <v>10.52</v>
      </c>
      <c r="G2709" t="n">
        <v>78.90000000000001</v>
      </c>
      <c r="H2709" t="n">
        <v>1.33</v>
      </c>
      <c r="I2709" t="n">
        <v>8</v>
      </c>
      <c r="J2709" t="n">
        <v>166.73</v>
      </c>
      <c r="K2709" t="n">
        <v>49.1</v>
      </c>
      <c r="L2709" t="n">
        <v>12.5</v>
      </c>
      <c r="M2709" t="n">
        <v>6</v>
      </c>
      <c r="N2709" t="n">
        <v>30.13</v>
      </c>
      <c r="O2709" t="n">
        <v>20797.26</v>
      </c>
      <c r="P2709" t="n">
        <v>118.23</v>
      </c>
      <c r="Q2709" t="n">
        <v>197.77</v>
      </c>
      <c r="R2709" t="n">
        <v>31.46</v>
      </c>
      <c r="S2709" t="n">
        <v>25.4</v>
      </c>
      <c r="T2709" t="n">
        <v>2186.18</v>
      </c>
      <c r="U2709" t="n">
        <v>0.8100000000000001</v>
      </c>
      <c r="V2709" t="n">
        <v>0.88</v>
      </c>
      <c r="W2709" t="n">
        <v>2.95</v>
      </c>
      <c r="X2709" t="n">
        <v>0.13</v>
      </c>
      <c r="Y2709" t="n">
        <v>1</v>
      </c>
      <c r="Z2709" t="n">
        <v>10</v>
      </c>
    </row>
    <row r="2710">
      <c r="A2710" t="n">
        <v>47</v>
      </c>
      <c r="B2710" t="n">
        <v>75</v>
      </c>
      <c r="C2710" t="inlineStr">
        <is>
          <t xml:space="preserve">CONCLUIDO	</t>
        </is>
      </c>
      <c r="D2710" t="n">
        <v>7.6643</v>
      </c>
      <c r="E2710" t="n">
        <v>13.05</v>
      </c>
      <c r="F2710" t="n">
        <v>10.53</v>
      </c>
      <c r="G2710" t="n">
        <v>78.95</v>
      </c>
      <c r="H2710" t="n">
        <v>1.35</v>
      </c>
      <c r="I2710" t="n">
        <v>8</v>
      </c>
      <c r="J2710" t="n">
        <v>167.09</v>
      </c>
      <c r="K2710" t="n">
        <v>49.1</v>
      </c>
      <c r="L2710" t="n">
        <v>12.75</v>
      </c>
      <c r="M2710" t="n">
        <v>6</v>
      </c>
      <c r="N2710" t="n">
        <v>30.25</v>
      </c>
      <c r="O2710" t="n">
        <v>20841.8</v>
      </c>
      <c r="P2710" t="n">
        <v>118.28</v>
      </c>
      <c r="Q2710" t="n">
        <v>197.76</v>
      </c>
      <c r="R2710" t="n">
        <v>31.53</v>
      </c>
      <c r="S2710" t="n">
        <v>25.4</v>
      </c>
      <c r="T2710" t="n">
        <v>2219.74</v>
      </c>
      <c r="U2710" t="n">
        <v>0.8100000000000001</v>
      </c>
      <c r="V2710" t="n">
        <v>0.88</v>
      </c>
      <c r="W2710" t="n">
        <v>2.95</v>
      </c>
      <c r="X2710" t="n">
        <v>0.14</v>
      </c>
      <c r="Y2710" t="n">
        <v>1</v>
      </c>
      <c r="Z2710" t="n">
        <v>10</v>
      </c>
    </row>
    <row r="2711">
      <c r="A2711" t="n">
        <v>48</v>
      </c>
      <c r="B2711" t="n">
        <v>75</v>
      </c>
      <c r="C2711" t="inlineStr">
        <is>
          <t xml:space="preserve">CONCLUIDO	</t>
        </is>
      </c>
      <c r="D2711" t="n">
        <v>7.6666</v>
      </c>
      <c r="E2711" t="n">
        <v>13.04</v>
      </c>
      <c r="F2711" t="n">
        <v>10.52</v>
      </c>
      <c r="G2711" t="n">
        <v>78.92</v>
      </c>
      <c r="H2711" t="n">
        <v>1.38</v>
      </c>
      <c r="I2711" t="n">
        <v>8</v>
      </c>
      <c r="J2711" t="n">
        <v>167.45</v>
      </c>
      <c r="K2711" t="n">
        <v>49.1</v>
      </c>
      <c r="L2711" t="n">
        <v>13</v>
      </c>
      <c r="M2711" t="n">
        <v>6</v>
      </c>
      <c r="N2711" t="n">
        <v>30.36</v>
      </c>
      <c r="O2711" t="n">
        <v>20886.38</v>
      </c>
      <c r="P2711" t="n">
        <v>118.03</v>
      </c>
      <c r="Q2711" t="n">
        <v>197.75</v>
      </c>
      <c r="R2711" t="n">
        <v>31.51</v>
      </c>
      <c r="S2711" t="n">
        <v>25.4</v>
      </c>
      <c r="T2711" t="n">
        <v>2211.65</v>
      </c>
      <c r="U2711" t="n">
        <v>0.8100000000000001</v>
      </c>
      <c r="V2711" t="n">
        <v>0.88</v>
      </c>
      <c r="W2711" t="n">
        <v>2.95</v>
      </c>
      <c r="X2711" t="n">
        <v>0.13</v>
      </c>
      <c r="Y2711" t="n">
        <v>1</v>
      </c>
      <c r="Z2711" t="n">
        <v>10</v>
      </c>
    </row>
    <row r="2712">
      <c r="A2712" t="n">
        <v>49</v>
      </c>
      <c r="B2712" t="n">
        <v>75</v>
      </c>
      <c r="C2712" t="inlineStr">
        <is>
          <t xml:space="preserve">CONCLUIDO	</t>
        </is>
      </c>
      <c r="D2712" t="n">
        <v>7.6681</v>
      </c>
      <c r="E2712" t="n">
        <v>13.04</v>
      </c>
      <c r="F2712" t="n">
        <v>10.52</v>
      </c>
      <c r="G2712" t="n">
        <v>78.90000000000001</v>
      </c>
      <c r="H2712" t="n">
        <v>1.4</v>
      </c>
      <c r="I2712" t="n">
        <v>8</v>
      </c>
      <c r="J2712" t="n">
        <v>167.81</v>
      </c>
      <c r="K2712" t="n">
        <v>49.1</v>
      </c>
      <c r="L2712" t="n">
        <v>13.25</v>
      </c>
      <c r="M2712" t="n">
        <v>6</v>
      </c>
      <c r="N2712" t="n">
        <v>30.47</v>
      </c>
      <c r="O2712" t="n">
        <v>20930.99</v>
      </c>
      <c r="P2712" t="n">
        <v>117.76</v>
      </c>
      <c r="Q2712" t="n">
        <v>197.79</v>
      </c>
      <c r="R2712" t="n">
        <v>31.38</v>
      </c>
      <c r="S2712" t="n">
        <v>25.4</v>
      </c>
      <c r="T2712" t="n">
        <v>2147.52</v>
      </c>
      <c r="U2712" t="n">
        <v>0.8100000000000001</v>
      </c>
      <c r="V2712" t="n">
        <v>0.88</v>
      </c>
      <c r="W2712" t="n">
        <v>2.95</v>
      </c>
      <c r="X2712" t="n">
        <v>0.13</v>
      </c>
      <c r="Y2712" t="n">
        <v>1</v>
      </c>
      <c r="Z2712" t="n">
        <v>10</v>
      </c>
    </row>
    <row r="2713">
      <c r="A2713" t="n">
        <v>50</v>
      </c>
      <c r="B2713" t="n">
        <v>75</v>
      </c>
      <c r="C2713" t="inlineStr">
        <is>
          <t xml:space="preserve">CONCLUIDO	</t>
        </is>
      </c>
      <c r="D2713" t="n">
        <v>7.6648</v>
      </c>
      <c r="E2713" t="n">
        <v>13.05</v>
      </c>
      <c r="F2713" t="n">
        <v>10.53</v>
      </c>
      <c r="G2713" t="n">
        <v>78.94</v>
      </c>
      <c r="H2713" t="n">
        <v>1.42</v>
      </c>
      <c r="I2713" t="n">
        <v>8</v>
      </c>
      <c r="J2713" t="n">
        <v>168.18</v>
      </c>
      <c r="K2713" t="n">
        <v>49.1</v>
      </c>
      <c r="L2713" t="n">
        <v>13.5</v>
      </c>
      <c r="M2713" t="n">
        <v>6</v>
      </c>
      <c r="N2713" t="n">
        <v>30.58</v>
      </c>
      <c r="O2713" t="n">
        <v>20975.64</v>
      </c>
      <c r="P2713" t="n">
        <v>117.72</v>
      </c>
      <c r="Q2713" t="n">
        <v>197.78</v>
      </c>
      <c r="R2713" t="n">
        <v>31.64</v>
      </c>
      <c r="S2713" t="n">
        <v>25.4</v>
      </c>
      <c r="T2713" t="n">
        <v>2274.57</v>
      </c>
      <c r="U2713" t="n">
        <v>0.8</v>
      </c>
      <c r="V2713" t="n">
        <v>0.88</v>
      </c>
      <c r="W2713" t="n">
        <v>2.95</v>
      </c>
      <c r="X2713" t="n">
        <v>0.14</v>
      </c>
      <c r="Y2713" t="n">
        <v>1</v>
      </c>
      <c r="Z2713" t="n">
        <v>10</v>
      </c>
    </row>
    <row r="2714">
      <c r="A2714" t="n">
        <v>51</v>
      </c>
      <c r="B2714" t="n">
        <v>75</v>
      </c>
      <c r="C2714" t="inlineStr">
        <is>
          <t xml:space="preserve">CONCLUIDO	</t>
        </is>
      </c>
      <c r="D2714" t="n">
        <v>7.6633</v>
      </c>
      <c r="E2714" t="n">
        <v>13.05</v>
      </c>
      <c r="F2714" t="n">
        <v>10.53</v>
      </c>
      <c r="G2714" t="n">
        <v>78.95999999999999</v>
      </c>
      <c r="H2714" t="n">
        <v>1.45</v>
      </c>
      <c r="I2714" t="n">
        <v>8</v>
      </c>
      <c r="J2714" t="n">
        <v>168.54</v>
      </c>
      <c r="K2714" t="n">
        <v>49.1</v>
      </c>
      <c r="L2714" t="n">
        <v>13.75</v>
      </c>
      <c r="M2714" t="n">
        <v>6</v>
      </c>
      <c r="N2714" t="n">
        <v>30.69</v>
      </c>
      <c r="O2714" t="n">
        <v>21020.34</v>
      </c>
      <c r="P2714" t="n">
        <v>117.04</v>
      </c>
      <c r="Q2714" t="n">
        <v>197.77</v>
      </c>
      <c r="R2714" t="n">
        <v>31.65</v>
      </c>
      <c r="S2714" t="n">
        <v>25.4</v>
      </c>
      <c r="T2714" t="n">
        <v>2281.27</v>
      </c>
      <c r="U2714" t="n">
        <v>0.8</v>
      </c>
      <c r="V2714" t="n">
        <v>0.88</v>
      </c>
      <c r="W2714" t="n">
        <v>2.95</v>
      </c>
      <c r="X2714" t="n">
        <v>0.14</v>
      </c>
      <c r="Y2714" t="n">
        <v>1</v>
      </c>
      <c r="Z2714" t="n">
        <v>10</v>
      </c>
    </row>
    <row r="2715">
      <c r="A2715" t="n">
        <v>52</v>
      </c>
      <c r="B2715" t="n">
        <v>75</v>
      </c>
      <c r="C2715" t="inlineStr">
        <is>
          <t xml:space="preserve">CONCLUIDO	</t>
        </is>
      </c>
      <c r="D2715" t="n">
        <v>7.6931</v>
      </c>
      <c r="E2715" t="n">
        <v>13</v>
      </c>
      <c r="F2715" t="n">
        <v>10.51</v>
      </c>
      <c r="G2715" t="n">
        <v>90.06999999999999</v>
      </c>
      <c r="H2715" t="n">
        <v>1.47</v>
      </c>
      <c r="I2715" t="n">
        <v>7</v>
      </c>
      <c r="J2715" t="n">
        <v>168.9</v>
      </c>
      <c r="K2715" t="n">
        <v>49.1</v>
      </c>
      <c r="L2715" t="n">
        <v>14</v>
      </c>
      <c r="M2715" t="n">
        <v>5</v>
      </c>
      <c r="N2715" t="n">
        <v>30.81</v>
      </c>
      <c r="O2715" t="n">
        <v>21065.06</v>
      </c>
      <c r="P2715" t="n">
        <v>116.68</v>
      </c>
      <c r="Q2715" t="n">
        <v>197.79</v>
      </c>
      <c r="R2715" t="n">
        <v>31.09</v>
      </c>
      <c r="S2715" t="n">
        <v>25.4</v>
      </c>
      <c r="T2715" t="n">
        <v>2004.84</v>
      </c>
      <c r="U2715" t="n">
        <v>0.82</v>
      </c>
      <c r="V2715" t="n">
        <v>0.89</v>
      </c>
      <c r="W2715" t="n">
        <v>2.95</v>
      </c>
      <c r="X2715" t="n">
        <v>0.12</v>
      </c>
      <c r="Y2715" t="n">
        <v>1</v>
      </c>
      <c r="Z2715" t="n">
        <v>10</v>
      </c>
    </row>
    <row r="2716">
      <c r="A2716" t="n">
        <v>53</v>
      </c>
      <c r="B2716" t="n">
        <v>75</v>
      </c>
      <c r="C2716" t="inlineStr">
        <is>
          <t xml:space="preserve">CONCLUIDO	</t>
        </is>
      </c>
      <c r="D2716" t="n">
        <v>7.6917</v>
      </c>
      <c r="E2716" t="n">
        <v>13</v>
      </c>
      <c r="F2716" t="n">
        <v>10.51</v>
      </c>
      <c r="G2716" t="n">
        <v>90.09</v>
      </c>
      <c r="H2716" t="n">
        <v>1.49</v>
      </c>
      <c r="I2716" t="n">
        <v>7</v>
      </c>
      <c r="J2716" t="n">
        <v>169.26</v>
      </c>
      <c r="K2716" t="n">
        <v>49.1</v>
      </c>
      <c r="L2716" t="n">
        <v>14.25</v>
      </c>
      <c r="M2716" t="n">
        <v>5</v>
      </c>
      <c r="N2716" t="n">
        <v>30.92</v>
      </c>
      <c r="O2716" t="n">
        <v>21109.83</v>
      </c>
      <c r="P2716" t="n">
        <v>117.09</v>
      </c>
      <c r="Q2716" t="n">
        <v>197.77</v>
      </c>
      <c r="R2716" t="n">
        <v>31.12</v>
      </c>
      <c r="S2716" t="n">
        <v>25.4</v>
      </c>
      <c r="T2716" t="n">
        <v>2021.27</v>
      </c>
      <c r="U2716" t="n">
        <v>0.82</v>
      </c>
      <c r="V2716" t="n">
        <v>0.89</v>
      </c>
      <c r="W2716" t="n">
        <v>2.95</v>
      </c>
      <c r="X2716" t="n">
        <v>0.12</v>
      </c>
      <c r="Y2716" t="n">
        <v>1</v>
      </c>
      <c r="Z2716" t="n">
        <v>10</v>
      </c>
    </row>
    <row r="2717">
      <c r="A2717" t="n">
        <v>54</v>
      </c>
      <c r="B2717" t="n">
        <v>75</v>
      </c>
      <c r="C2717" t="inlineStr">
        <is>
          <t xml:space="preserve">CONCLUIDO	</t>
        </is>
      </c>
      <c r="D2717" t="n">
        <v>7.6933</v>
      </c>
      <c r="E2717" t="n">
        <v>13</v>
      </c>
      <c r="F2717" t="n">
        <v>10.51</v>
      </c>
      <c r="G2717" t="n">
        <v>90.06999999999999</v>
      </c>
      <c r="H2717" t="n">
        <v>1.52</v>
      </c>
      <c r="I2717" t="n">
        <v>7</v>
      </c>
      <c r="J2717" t="n">
        <v>169.63</v>
      </c>
      <c r="K2717" t="n">
        <v>49.1</v>
      </c>
      <c r="L2717" t="n">
        <v>14.5</v>
      </c>
      <c r="M2717" t="n">
        <v>5</v>
      </c>
      <c r="N2717" t="n">
        <v>31.03</v>
      </c>
      <c r="O2717" t="n">
        <v>21154.64</v>
      </c>
      <c r="P2717" t="n">
        <v>117.09</v>
      </c>
      <c r="Q2717" t="n">
        <v>197.77</v>
      </c>
      <c r="R2717" t="n">
        <v>31.09</v>
      </c>
      <c r="S2717" t="n">
        <v>25.4</v>
      </c>
      <c r="T2717" t="n">
        <v>2007.36</v>
      </c>
      <c r="U2717" t="n">
        <v>0.82</v>
      </c>
      <c r="V2717" t="n">
        <v>0.89</v>
      </c>
      <c r="W2717" t="n">
        <v>2.95</v>
      </c>
      <c r="X2717" t="n">
        <v>0.12</v>
      </c>
      <c r="Y2717" t="n">
        <v>1</v>
      </c>
      <c r="Z2717" t="n">
        <v>10</v>
      </c>
    </row>
    <row r="2718">
      <c r="A2718" t="n">
        <v>55</v>
      </c>
      <c r="B2718" t="n">
        <v>75</v>
      </c>
      <c r="C2718" t="inlineStr">
        <is>
          <t xml:space="preserve">CONCLUIDO	</t>
        </is>
      </c>
      <c r="D2718" t="n">
        <v>7.6967</v>
      </c>
      <c r="E2718" t="n">
        <v>12.99</v>
      </c>
      <c r="F2718" t="n">
        <v>10.5</v>
      </c>
      <c r="G2718" t="n">
        <v>90.02</v>
      </c>
      <c r="H2718" t="n">
        <v>1.54</v>
      </c>
      <c r="I2718" t="n">
        <v>7</v>
      </c>
      <c r="J2718" t="n">
        <v>169.99</v>
      </c>
      <c r="K2718" t="n">
        <v>49.1</v>
      </c>
      <c r="L2718" t="n">
        <v>14.75</v>
      </c>
      <c r="M2718" t="n">
        <v>5</v>
      </c>
      <c r="N2718" t="n">
        <v>31.15</v>
      </c>
      <c r="O2718" t="n">
        <v>21199.48</v>
      </c>
      <c r="P2718" t="n">
        <v>116.84</v>
      </c>
      <c r="Q2718" t="n">
        <v>197.76</v>
      </c>
      <c r="R2718" t="n">
        <v>30.89</v>
      </c>
      <c r="S2718" t="n">
        <v>25.4</v>
      </c>
      <c r="T2718" t="n">
        <v>1904.05</v>
      </c>
      <c r="U2718" t="n">
        <v>0.82</v>
      </c>
      <c r="V2718" t="n">
        <v>0.89</v>
      </c>
      <c r="W2718" t="n">
        <v>2.95</v>
      </c>
      <c r="X2718" t="n">
        <v>0.11</v>
      </c>
      <c r="Y2718" t="n">
        <v>1</v>
      </c>
      <c r="Z2718" t="n">
        <v>10</v>
      </c>
    </row>
    <row r="2719">
      <c r="A2719" t="n">
        <v>56</v>
      </c>
      <c r="B2719" t="n">
        <v>75</v>
      </c>
      <c r="C2719" t="inlineStr">
        <is>
          <t xml:space="preserve">CONCLUIDO	</t>
        </is>
      </c>
      <c r="D2719" t="n">
        <v>7.6918</v>
      </c>
      <c r="E2719" t="n">
        <v>13</v>
      </c>
      <c r="F2719" t="n">
        <v>10.51</v>
      </c>
      <c r="G2719" t="n">
        <v>90.09</v>
      </c>
      <c r="H2719" t="n">
        <v>1.56</v>
      </c>
      <c r="I2719" t="n">
        <v>7</v>
      </c>
      <c r="J2719" t="n">
        <v>170.35</v>
      </c>
      <c r="K2719" t="n">
        <v>49.1</v>
      </c>
      <c r="L2719" t="n">
        <v>15</v>
      </c>
      <c r="M2719" t="n">
        <v>5</v>
      </c>
      <c r="N2719" t="n">
        <v>31.26</v>
      </c>
      <c r="O2719" t="n">
        <v>21244.37</v>
      </c>
      <c r="P2719" t="n">
        <v>116.87</v>
      </c>
      <c r="Q2719" t="n">
        <v>197.75</v>
      </c>
      <c r="R2719" t="n">
        <v>31.16</v>
      </c>
      <c r="S2719" t="n">
        <v>25.4</v>
      </c>
      <c r="T2719" t="n">
        <v>2041.15</v>
      </c>
      <c r="U2719" t="n">
        <v>0.82</v>
      </c>
      <c r="V2719" t="n">
        <v>0.89</v>
      </c>
      <c r="W2719" t="n">
        <v>2.95</v>
      </c>
      <c r="X2719" t="n">
        <v>0.12</v>
      </c>
      <c r="Y2719" t="n">
        <v>1</v>
      </c>
      <c r="Z2719" t="n">
        <v>10</v>
      </c>
    </row>
    <row r="2720">
      <c r="A2720" t="n">
        <v>57</v>
      </c>
      <c r="B2720" t="n">
        <v>75</v>
      </c>
      <c r="C2720" t="inlineStr">
        <is>
          <t xml:space="preserve">CONCLUIDO	</t>
        </is>
      </c>
      <c r="D2720" t="n">
        <v>7.6958</v>
      </c>
      <c r="E2720" t="n">
        <v>12.99</v>
      </c>
      <c r="F2720" t="n">
        <v>10.5</v>
      </c>
      <c r="G2720" t="n">
        <v>90.03</v>
      </c>
      <c r="H2720" t="n">
        <v>1.58</v>
      </c>
      <c r="I2720" t="n">
        <v>7</v>
      </c>
      <c r="J2720" t="n">
        <v>170.72</v>
      </c>
      <c r="K2720" t="n">
        <v>49.1</v>
      </c>
      <c r="L2720" t="n">
        <v>15.25</v>
      </c>
      <c r="M2720" t="n">
        <v>5</v>
      </c>
      <c r="N2720" t="n">
        <v>31.37</v>
      </c>
      <c r="O2720" t="n">
        <v>21289.29</v>
      </c>
      <c r="P2720" t="n">
        <v>116.51</v>
      </c>
      <c r="Q2720" t="n">
        <v>197.76</v>
      </c>
      <c r="R2720" t="n">
        <v>30.96</v>
      </c>
      <c r="S2720" t="n">
        <v>25.4</v>
      </c>
      <c r="T2720" t="n">
        <v>1941.34</v>
      </c>
      <c r="U2720" t="n">
        <v>0.82</v>
      </c>
      <c r="V2720" t="n">
        <v>0.89</v>
      </c>
      <c r="W2720" t="n">
        <v>2.95</v>
      </c>
      <c r="X2720" t="n">
        <v>0.11</v>
      </c>
      <c r="Y2720" t="n">
        <v>1</v>
      </c>
      <c r="Z2720" t="n">
        <v>10</v>
      </c>
    </row>
    <row r="2721">
      <c r="A2721" t="n">
        <v>58</v>
      </c>
      <c r="B2721" t="n">
        <v>75</v>
      </c>
      <c r="C2721" t="inlineStr">
        <is>
          <t xml:space="preserve">CONCLUIDO	</t>
        </is>
      </c>
      <c r="D2721" t="n">
        <v>7.6889</v>
      </c>
      <c r="E2721" t="n">
        <v>13.01</v>
      </c>
      <c r="F2721" t="n">
        <v>10.52</v>
      </c>
      <c r="G2721" t="n">
        <v>90.13</v>
      </c>
      <c r="H2721" t="n">
        <v>1.61</v>
      </c>
      <c r="I2721" t="n">
        <v>7</v>
      </c>
      <c r="J2721" t="n">
        <v>171.08</v>
      </c>
      <c r="K2721" t="n">
        <v>49.1</v>
      </c>
      <c r="L2721" t="n">
        <v>15.5</v>
      </c>
      <c r="M2721" t="n">
        <v>5</v>
      </c>
      <c r="N2721" t="n">
        <v>31.49</v>
      </c>
      <c r="O2721" t="n">
        <v>21334.25</v>
      </c>
      <c r="P2721" t="n">
        <v>116.29</v>
      </c>
      <c r="Q2721" t="n">
        <v>197.76</v>
      </c>
      <c r="R2721" t="n">
        <v>31.2</v>
      </c>
      <c r="S2721" t="n">
        <v>25.4</v>
      </c>
      <c r="T2721" t="n">
        <v>2061.73</v>
      </c>
      <c r="U2721" t="n">
        <v>0.8100000000000001</v>
      </c>
      <c r="V2721" t="n">
        <v>0.88</v>
      </c>
      <c r="W2721" t="n">
        <v>2.95</v>
      </c>
      <c r="X2721" t="n">
        <v>0.13</v>
      </c>
      <c r="Y2721" t="n">
        <v>1</v>
      </c>
      <c r="Z2721" t="n">
        <v>10</v>
      </c>
    </row>
    <row r="2722">
      <c r="A2722" t="n">
        <v>59</v>
      </c>
      <c r="B2722" t="n">
        <v>75</v>
      </c>
      <c r="C2722" t="inlineStr">
        <is>
          <t xml:space="preserve">CONCLUIDO	</t>
        </is>
      </c>
      <c r="D2722" t="n">
        <v>7.688</v>
      </c>
      <c r="E2722" t="n">
        <v>13.01</v>
      </c>
      <c r="F2722" t="n">
        <v>10.52</v>
      </c>
      <c r="G2722" t="n">
        <v>90.15000000000001</v>
      </c>
      <c r="H2722" t="n">
        <v>1.63</v>
      </c>
      <c r="I2722" t="n">
        <v>7</v>
      </c>
      <c r="J2722" t="n">
        <v>171.45</v>
      </c>
      <c r="K2722" t="n">
        <v>49.1</v>
      </c>
      <c r="L2722" t="n">
        <v>15.75</v>
      </c>
      <c r="M2722" t="n">
        <v>5</v>
      </c>
      <c r="N2722" t="n">
        <v>31.6</v>
      </c>
      <c r="O2722" t="n">
        <v>21379.25</v>
      </c>
      <c r="P2722" t="n">
        <v>115.86</v>
      </c>
      <c r="Q2722" t="n">
        <v>197.82</v>
      </c>
      <c r="R2722" t="n">
        <v>31.36</v>
      </c>
      <c r="S2722" t="n">
        <v>25.4</v>
      </c>
      <c r="T2722" t="n">
        <v>2141.97</v>
      </c>
      <c r="U2722" t="n">
        <v>0.8100000000000001</v>
      </c>
      <c r="V2722" t="n">
        <v>0.88</v>
      </c>
      <c r="W2722" t="n">
        <v>2.95</v>
      </c>
      <c r="X2722" t="n">
        <v>0.13</v>
      </c>
      <c r="Y2722" t="n">
        <v>1</v>
      </c>
      <c r="Z2722" t="n">
        <v>10</v>
      </c>
    </row>
    <row r="2723">
      <c r="A2723" t="n">
        <v>60</v>
      </c>
      <c r="B2723" t="n">
        <v>75</v>
      </c>
      <c r="C2723" t="inlineStr">
        <is>
          <t xml:space="preserve">CONCLUIDO	</t>
        </is>
      </c>
      <c r="D2723" t="n">
        <v>7.6905</v>
      </c>
      <c r="E2723" t="n">
        <v>13</v>
      </c>
      <c r="F2723" t="n">
        <v>10.51</v>
      </c>
      <c r="G2723" t="n">
        <v>90.11</v>
      </c>
      <c r="H2723" t="n">
        <v>1.65</v>
      </c>
      <c r="I2723" t="n">
        <v>7</v>
      </c>
      <c r="J2723" t="n">
        <v>171.81</v>
      </c>
      <c r="K2723" t="n">
        <v>49.1</v>
      </c>
      <c r="L2723" t="n">
        <v>16</v>
      </c>
      <c r="M2723" t="n">
        <v>5</v>
      </c>
      <c r="N2723" t="n">
        <v>31.72</v>
      </c>
      <c r="O2723" t="n">
        <v>21424.29</v>
      </c>
      <c r="P2723" t="n">
        <v>115.53</v>
      </c>
      <c r="Q2723" t="n">
        <v>197.8</v>
      </c>
      <c r="R2723" t="n">
        <v>31.23</v>
      </c>
      <c r="S2723" t="n">
        <v>25.4</v>
      </c>
      <c r="T2723" t="n">
        <v>2074.09</v>
      </c>
      <c r="U2723" t="n">
        <v>0.8100000000000001</v>
      </c>
      <c r="V2723" t="n">
        <v>0.89</v>
      </c>
      <c r="W2723" t="n">
        <v>2.95</v>
      </c>
      <c r="X2723" t="n">
        <v>0.12</v>
      </c>
      <c r="Y2723" t="n">
        <v>1</v>
      </c>
      <c r="Z2723" t="n">
        <v>10</v>
      </c>
    </row>
    <row r="2724">
      <c r="A2724" t="n">
        <v>61</v>
      </c>
      <c r="B2724" t="n">
        <v>75</v>
      </c>
      <c r="C2724" t="inlineStr">
        <is>
          <t xml:space="preserve">CONCLUIDO	</t>
        </is>
      </c>
      <c r="D2724" t="n">
        <v>7.6936</v>
      </c>
      <c r="E2724" t="n">
        <v>13</v>
      </c>
      <c r="F2724" t="n">
        <v>10.51</v>
      </c>
      <c r="G2724" t="n">
        <v>90.06</v>
      </c>
      <c r="H2724" t="n">
        <v>1.67</v>
      </c>
      <c r="I2724" t="n">
        <v>7</v>
      </c>
      <c r="J2724" t="n">
        <v>172.18</v>
      </c>
      <c r="K2724" t="n">
        <v>49.1</v>
      </c>
      <c r="L2724" t="n">
        <v>16.25</v>
      </c>
      <c r="M2724" t="n">
        <v>5</v>
      </c>
      <c r="N2724" t="n">
        <v>31.83</v>
      </c>
      <c r="O2724" t="n">
        <v>21469.36</v>
      </c>
      <c r="P2724" t="n">
        <v>115.02</v>
      </c>
      <c r="Q2724" t="n">
        <v>197.75</v>
      </c>
      <c r="R2724" t="n">
        <v>31.05</v>
      </c>
      <c r="S2724" t="n">
        <v>25.4</v>
      </c>
      <c r="T2724" t="n">
        <v>1984.93</v>
      </c>
      <c r="U2724" t="n">
        <v>0.82</v>
      </c>
      <c r="V2724" t="n">
        <v>0.89</v>
      </c>
      <c r="W2724" t="n">
        <v>2.95</v>
      </c>
      <c r="X2724" t="n">
        <v>0.12</v>
      </c>
      <c r="Y2724" t="n">
        <v>1</v>
      </c>
      <c r="Z2724" t="n">
        <v>10</v>
      </c>
    </row>
    <row r="2725">
      <c r="A2725" t="n">
        <v>62</v>
      </c>
      <c r="B2725" t="n">
        <v>75</v>
      </c>
      <c r="C2725" t="inlineStr">
        <is>
          <t xml:space="preserve">CONCLUIDO	</t>
        </is>
      </c>
      <c r="D2725" t="n">
        <v>7.7225</v>
      </c>
      <c r="E2725" t="n">
        <v>12.95</v>
      </c>
      <c r="F2725" t="n">
        <v>10.49</v>
      </c>
      <c r="G2725" t="n">
        <v>104.89</v>
      </c>
      <c r="H2725" t="n">
        <v>1.7</v>
      </c>
      <c r="I2725" t="n">
        <v>6</v>
      </c>
      <c r="J2725" t="n">
        <v>172.54</v>
      </c>
      <c r="K2725" t="n">
        <v>49.1</v>
      </c>
      <c r="L2725" t="n">
        <v>16.5</v>
      </c>
      <c r="M2725" t="n">
        <v>4</v>
      </c>
      <c r="N2725" t="n">
        <v>31.95</v>
      </c>
      <c r="O2725" t="n">
        <v>21514.48</v>
      </c>
      <c r="P2725" t="n">
        <v>114.56</v>
      </c>
      <c r="Q2725" t="n">
        <v>197.75</v>
      </c>
      <c r="R2725" t="n">
        <v>30.45</v>
      </c>
      <c r="S2725" t="n">
        <v>25.4</v>
      </c>
      <c r="T2725" t="n">
        <v>1691.87</v>
      </c>
      <c r="U2725" t="n">
        <v>0.83</v>
      </c>
      <c r="V2725" t="n">
        <v>0.89</v>
      </c>
      <c r="W2725" t="n">
        <v>2.95</v>
      </c>
      <c r="X2725" t="n">
        <v>0.1</v>
      </c>
      <c r="Y2725" t="n">
        <v>1</v>
      </c>
      <c r="Z2725" t="n">
        <v>10</v>
      </c>
    </row>
    <row r="2726">
      <c r="A2726" t="n">
        <v>63</v>
      </c>
      <c r="B2726" t="n">
        <v>75</v>
      </c>
      <c r="C2726" t="inlineStr">
        <is>
          <t xml:space="preserve">CONCLUIDO	</t>
        </is>
      </c>
      <c r="D2726" t="n">
        <v>7.728</v>
      </c>
      <c r="E2726" t="n">
        <v>12.94</v>
      </c>
      <c r="F2726" t="n">
        <v>10.48</v>
      </c>
      <c r="G2726" t="n">
        <v>104.8</v>
      </c>
      <c r="H2726" t="n">
        <v>1.72</v>
      </c>
      <c r="I2726" t="n">
        <v>6</v>
      </c>
      <c r="J2726" t="n">
        <v>172.91</v>
      </c>
      <c r="K2726" t="n">
        <v>49.1</v>
      </c>
      <c r="L2726" t="n">
        <v>16.75</v>
      </c>
      <c r="M2726" t="n">
        <v>4</v>
      </c>
      <c r="N2726" t="n">
        <v>32.07</v>
      </c>
      <c r="O2726" t="n">
        <v>21559.64</v>
      </c>
      <c r="P2726" t="n">
        <v>114.47</v>
      </c>
      <c r="Q2726" t="n">
        <v>197.75</v>
      </c>
      <c r="R2726" t="n">
        <v>30.19</v>
      </c>
      <c r="S2726" t="n">
        <v>25.4</v>
      </c>
      <c r="T2726" t="n">
        <v>1558.61</v>
      </c>
      <c r="U2726" t="n">
        <v>0.84</v>
      </c>
      <c r="V2726" t="n">
        <v>0.89</v>
      </c>
      <c r="W2726" t="n">
        <v>2.95</v>
      </c>
      <c r="X2726" t="n">
        <v>0.09</v>
      </c>
      <c r="Y2726" t="n">
        <v>1</v>
      </c>
      <c r="Z2726" t="n">
        <v>10</v>
      </c>
    </row>
    <row r="2727">
      <c r="A2727" t="n">
        <v>64</v>
      </c>
      <c r="B2727" t="n">
        <v>75</v>
      </c>
      <c r="C2727" t="inlineStr">
        <is>
          <t xml:space="preserve">CONCLUIDO	</t>
        </is>
      </c>
      <c r="D2727" t="n">
        <v>7.724</v>
      </c>
      <c r="E2727" t="n">
        <v>12.95</v>
      </c>
      <c r="F2727" t="n">
        <v>10.49</v>
      </c>
      <c r="G2727" t="n">
        <v>104.87</v>
      </c>
      <c r="H2727" t="n">
        <v>1.74</v>
      </c>
      <c r="I2727" t="n">
        <v>6</v>
      </c>
      <c r="J2727" t="n">
        <v>173.28</v>
      </c>
      <c r="K2727" t="n">
        <v>49.1</v>
      </c>
      <c r="L2727" t="n">
        <v>17</v>
      </c>
      <c r="M2727" t="n">
        <v>4</v>
      </c>
      <c r="N2727" t="n">
        <v>32.18</v>
      </c>
      <c r="O2727" t="n">
        <v>21604.83</v>
      </c>
      <c r="P2727" t="n">
        <v>114.53</v>
      </c>
      <c r="Q2727" t="n">
        <v>197.76</v>
      </c>
      <c r="R2727" t="n">
        <v>30.31</v>
      </c>
      <c r="S2727" t="n">
        <v>25.4</v>
      </c>
      <c r="T2727" t="n">
        <v>1622.83</v>
      </c>
      <c r="U2727" t="n">
        <v>0.84</v>
      </c>
      <c r="V2727" t="n">
        <v>0.89</v>
      </c>
      <c r="W2727" t="n">
        <v>2.95</v>
      </c>
      <c r="X2727" t="n">
        <v>0.1</v>
      </c>
      <c r="Y2727" t="n">
        <v>1</v>
      </c>
      <c r="Z2727" t="n">
        <v>10</v>
      </c>
    </row>
    <row r="2728">
      <c r="A2728" t="n">
        <v>65</v>
      </c>
      <c r="B2728" t="n">
        <v>75</v>
      </c>
      <c r="C2728" t="inlineStr">
        <is>
          <t xml:space="preserve">CONCLUIDO	</t>
        </is>
      </c>
      <c r="D2728" t="n">
        <v>7.7242</v>
      </c>
      <c r="E2728" t="n">
        <v>12.95</v>
      </c>
      <c r="F2728" t="n">
        <v>10.49</v>
      </c>
      <c r="G2728" t="n">
        <v>104.87</v>
      </c>
      <c r="H2728" t="n">
        <v>1.76</v>
      </c>
      <c r="I2728" t="n">
        <v>6</v>
      </c>
      <c r="J2728" t="n">
        <v>173.64</v>
      </c>
      <c r="K2728" t="n">
        <v>49.1</v>
      </c>
      <c r="L2728" t="n">
        <v>17.25</v>
      </c>
      <c r="M2728" t="n">
        <v>4</v>
      </c>
      <c r="N2728" t="n">
        <v>32.3</v>
      </c>
      <c r="O2728" t="n">
        <v>21650.07</v>
      </c>
      <c r="P2728" t="n">
        <v>114.82</v>
      </c>
      <c r="Q2728" t="n">
        <v>197.75</v>
      </c>
      <c r="R2728" t="n">
        <v>30.34</v>
      </c>
      <c r="S2728" t="n">
        <v>25.4</v>
      </c>
      <c r="T2728" t="n">
        <v>1636.25</v>
      </c>
      <c r="U2728" t="n">
        <v>0.84</v>
      </c>
      <c r="V2728" t="n">
        <v>0.89</v>
      </c>
      <c r="W2728" t="n">
        <v>2.95</v>
      </c>
      <c r="X2728" t="n">
        <v>0.1</v>
      </c>
      <c r="Y2728" t="n">
        <v>1</v>
      </c>
      <c r="Z2728" t="n">
        <v>10</v>
      </c>
    </row>
    <row r="2729">
      <c r="A2729" t="n">
        <v>66</v>
      </c>
      <c r="B2729" t="n">
        <v>75</v>
      </c>
      <c r="C2729" t="inlineStr">
        <is>
          <t xml:space="preserve">CONCLUIDO	</t>
        </is>
      </c>
      <c r="D2729" t="n">
        <v>7.7225</v>
      </c>
      <c r="E2729" t="n">
        <v>12.95</v>
      </c>
      <c r="F2729" t="n">
        <v>10.49</v>
      </c>
      <c r="G2729" t="n">
        <v>104.89</v>
      </c>
      <c r="H2729" t="n">
        <v>1.78</v>
      </c>
      <c r="I2729" t="n">
        <v>6</v>
      </c>
      <c r="J2729" t="n">
        <v>174.01</v>
      </c>
      <c r="K2729" t="n">
        <v>49.1</v>
      </c>
      <c r="L2729" t="n">
        <v>17.5</v>
      </c>
      <c r="M2729" t="n">
        <v>4</v>
      </c>
      <c r="N2729" t="n">
        <v>32.42</v>
      </c>
      <c r="O2729" t="n">
        <v>21695.35</v>
      </c>
      <c r="P2729" t="n">
        <v>115.05</v>
      </c>
      <c r="Q2729" t="n">
        <v>197.78</v>
      </c>
      <c r="R2729" t="n">
        <v>30.43</v>
      </c>
      <c r="S2729" t="n">
        <v>25.4</v>
      </c>
      <c r="T2729" t="n">
        <v>1678.62</v>
      </c>
      <c r="U2729" t="n">
        <v>0.83</v>
      </c>
      <c r="V2729" t="n">
        <v>0.89</v>
      </c>
      <c r="W2729" t="n">
        <v>2.95</v>
      </c>
      <c r="X2729" t="n">
        <v>0.1</v>
      </c>
      <c r="Y2729" t="n">
        <v>1</v>
      </c>
      <c r="Z2729" t="n">
        <v>10</v>
      </c>
    </row>
    <row r="2730">
      <c r="A2730" t="n">
        <v>67</v>
      </c>
      <c r="B2730" t="n">
        <v>75</v>
      </c>
      <c r="C2730" t="inlineStr">
        <is>
          <t xml:space="preserve">CONCLUIDO	</t>
        </is>
      </c>
      <c r="D2730" t="n">
        <v>7.7293</v>
      </c>
      <c r="E2730" t="n">
        <v>12.94</v>
      </c>
      <c r="F2730" t="n">
        <v>10.48</v>
      </c>
      <c r="G2730" t="n">
        <v>104.78</v>
      </c>
      <c r="H2730" t="n">
        <v>1.8</v>
      </c>
      <c r="I2730" t="n">
        <v>6</v>
      </c>
      <c r="J2730" t="n">
        <v>174.38</v>
      </c>
      <c r="K2730" t="n">
        <v>49.1</v>
      </c>
      <c r="L2730" t="n">
        <v>17.75</v>
      </c>
      <c r="M2730" t="n">
        <v>4</v>
      </c>
      <c r="N2730" t="n">
        <v>32.53</v>
      </c>
      <c r="O2730" t="n">
        <v>21740.66</v>
      </c>
      <c r="P2730" t="n">
        <v>114.53</v>
      </c>
      <c r="Q2730" t="n">
        <v>197.75</v>
      </c>
      <c r="R2730" t="n">
        <v>30.07</v>
      </c>
      <c r="S2730" t="n">
        <v>25.4</v>
      </c>
      <c r="T2730" t="n">
        <v>1500.8</v>
      </c>
      <c r="U2730" t="n">
        <v>0.84</v>
      </c>
      <c r="V2730" t="n">
        <v>0.89</v>
      </c>
      <c r="W2730" t="n">
        <v>2.95</v>
      </c>
      <c r="X2730" t="n">
        <v>0.09</v>
      </c>
      <c r="Y2730" t="n">
        <v>1</v>
      </c>
      <c r="Z2730" t="n">
        <v>10</v>
      </c>
    </row>
    <row r="2731">
      <c r="A2731" t="n">
        <v>68</v>
      </c>
      <c r="B2731" t="n">
        <v>75</v>
      </c>
      <c r="C2731" t="inlineStr">
        <is>
          <t xml:space="preserve">CONCLUIDO	</t>
        </is>
      </c>
      <c r="D2731" t="n">
        <v>7.7247</v>
      </c>
      <c r="E2731" t="n">
        <v>12.95</v>
      </c>
      <c r="F2731" t="n">
        <v>10.49</v>
      </c>
      <c r="G2731" t="n">
        <v>104.86</v>
      </c>
      <c r="H2731" t="n">
        <v>1.83</v>
      </c>
      <c r="I2731" t="n">
        <v>6</v>
      </c>
      <c r="J2731" t="n">
        <v>174.75</v>
      </c>
      <c r="K2731" t="n">
        <v>49.1</v>
      </c>
      <c r="L2731" t="n">
        <v>18</v>
      </c>
      <c r="M2731" t="n">
        <v>4</v>
      </c>
      <c r="N2731" t="n">
        <v>32.65</v>
      </c>
      <c r="O2731" t="n">
        <v>21786.02</v>
      </c>
      <c r="P2731" t="n">
        <v>114.66</v>
      </c>
      <c r="Q2731" t="n">
        <v>197.77</v>
      </c>
      <c r="R2731" t="n">
        <v>30.37</v>
      </c>
      <c r="S2731" t="n">
        <v>25.4</v>
      </c>
      <c r="T2731" t="n">
        <v>1649.26</v>
      </c>
      <c r="U2731" t="n">
        <v>0.84</v>
      </c>
      <c r="V2731" t="n">
        <v>0.89</v>
      </c>
      <c r="W2731" t="n">
        <v>2.95</v>
      </c>
      <c r="X2731" t="n">
        <v>0.1</v>
      </c>
      <c r="Y2731" t="n">
        <v>1</v>
      </c>
      <c r="Z2731" t="n">
        <v>10</v>
      </c>
    </row>
    <row r="2732">
      <c r="A2732" t="n">
        <v>69</v>
      </c>
      <c r="B2732" t="n">
        <v>75</v>
      </c>
      <c r="C2732" t="inlineStr">
        <is>
          <t xml:space="preserve">CONCLUIDO	</t>
        </is>
      </c>
      <c r="D2732" t="n">
        <v>7.725</v>
      </c>
      <c r="E2732" t="n">
        <v>12.94</v>
      </c>
      <c r="F2732" t="n">
        <v>10.49</v>
      </c>
      <c r="G2732" t="n">
        <v>104.85</v>
      </c>
      <c r="H2732" t="n">
        <v>1.85</v>
      </c>
      <c r="I2732" t="n">
        <v>6</v>
      </c>
      <c r="J2732" t="n">
        <v>175.11</v>
      </c>
      <c r="K2732" t="n">
        <v>49.1</v>
      </c>
      <c r="L2732" t="n">
        <v>18.25</v>
      </c>
      <c r="M2732" t="n">
        <v>4</v>
      </c>
      <c r="N2732" t="n">
        <v>32.77</v>
      </c>
      <c r="O2732" t="n">
        <v>21831.41</v>
      </c>
      <c r="P2732" t="n">
        <v>114.52</v>
      </c>
      <c r="Q2732" t="n">
        <v>197.77</v>
      </c>
      <c r="R2732" t="n">
        <v>30.23</v>
      </c>
      <c r="S2732" t="n">
        <v>25.4</v>
      </c>
      <c r="T2732" t="n">
        <v>1581.33</v>
      </c>
      <c r="U2732" t="n">
        <v>0.84</v>
      </c>
      <c r="V2732" t="n">
        <v>0.89</v>
      </c>
      <c r="W2732" t="n">
        <v>2.95</v>
      </c>
      <c r="X2732" t="n">
        <v>0.1</v>
      </c>
      <c r="Y2732" t="n">
        <v>1</v>
      </c>
      <c r="Z2732" t="n">
        <v>10</v>
      </c>
    </row>
    <row r="2733">
      <c r="A2733" t="n">
        <v>70</v>
      </c>
      <c r="B2733" t="n">
        <v>75</v>
      </c>
      <c r="C2733" t="inlineStr">
        <is>
          <t xml:space="preserve">CONCLUIDO	</t>
        </is>
      </c>
      <c r="D2733" t="n">
        <v>7.7242</v>
      </c>
      <c r="E2733" t="n">
        <v>12.95</v>
      </c>
      <c r="F2733" t="n">
        <v>10.49</v>
      </c>
      <c r="G2733" t="n">
        <v>104.87</v>
      </c>
      <c r="H2733" t="n">
        <v>1.87</v>
      </c>
      <c r="I2733" t="n">
        <v>6</v>
      </c>
      <c r="J2733" t="n">
        <v>175.48</v>
      </c>
      <c r="K2733" t="n">
        <v>49.1</v>
      </c>
      <c r="L2733" t="n">
        <v>18.5</v>
      </c>
      <c r="M2733" t="n">
        <v>4</v>
      </c>
      <c r="N2733" t="n">
        <v>32.89</v>
      </c>
      <c r="O2733" t="n">
        <v>21876.85</v>
      </c>
      <c r="P2733" t="n">
        <v>114.31</v>
      </c>
      <c r="Q2733" t="n">
        <v>197.75</v>
      </c>
      <c r="R2733" t="n">
        <v>30.43</v>
      </c>
      <c r="S2733" t="n">
        <v>25.4</v>
      </c>
      <c r="T2733" t="n">
        <v>1679.25</v>
      </c>
      <c r="U2733" t="n">
        <v>0.83</v>
      </c>
      <c r="V2733" t="n">
        <v>0.89</v>
      </c>
      <c r="W2733" t="n">
        <v>2.95</v>
      </c>
      <c r="X2733" t="n">
        <v>0.1</v>
      </c>
      <c r="Y2733" t="n">
        <v>1</v>
      </c>
      <c r="Z2733" t="n">
        <v>10</v>
      </c>
    </row>
    <row r="2734">
      <c r="A2734" t="n">
        <v>71</v>
      </c>
      <c r="B2734" t="n">
        <v>75</v>
      </c>
      <c r="C2734" t="inlineStr">
        <is>
          <t xml:space="preserve">CONCLUIDO	</t>
        </is>
      </c>
      <c r="D2734" t="n">
        <v>7.7248</v>
      </c>
      <c r="E2734" t="n">
        <v>12.95</v>
      </c>
      <c r="F2734" t="n">
        <v>10.49</v>
      </c>
      <c r="G2734" t="n">
        <v>104.86</v>
      </c>
      <c r="H2734" t="n">
        <v>1.89</v>
      </c>
      <c r="I2734" t="n">
        <v>6</v>
      </c>
      <c r="J2734" t="n">
        <v>175.85</v>
      </c>
      <c r="K2734" t="n">
        <v>49.1</v>
      </c>
      <c r="L2734" t="n">
        <v>18.75</v>
      </c>
      <c r="M2734" t="n">
        <v>4</v>
      </c>
      <c r="N2734" t="n">
        <v>33.01</v>
      </c>
      <c r="O2734" t="n">
        <v>21922.32</v>
      </c>
      <c r="P2734" t="n">
        <v>114.07</v>
      </c>
      <c r="Q2734" t="n">
        <v>197.76</v>
      </c>
      <c r="R2734" t="n">
        <v>30.36</v>
      </c>
      <c r="S2734" t="n">
        <v>25.4</v>
      </c>
      <c r="T2734" t="n">
        <v>1646.89</v>
      </c>
      <c r="U2734" t="n">
        <v>0.84</v>
      </c>
      <c r="V2734" t="n">
        <v>0.89</v>
      </c>
      <c r="W2734" t="n">
        <v>2.95</v>
      </c>
      <c r="X2734" t="n">
        <v>0.1</v>
      </c>
      <c r="Y2734" t="n">
        <v>1</v>
      </c>
      <c r="Z2734" t="n">
        <v>10</v>
      </c>
    </row>
    <row r="2735">
      <c r="A2735" t="n">
        <v>72</v>
      </c>
      <c r="B2735" t="n">
        <v>75</v>
      </c>
      <c r="C2735" t="inlineStr">
        <is>
          <t xml:space="preserve">CONCLUIDO	</t>
        </is>
      </c>
      <c r="D2735" t="n">
        <v>7.7248</v>
      </c>
      <c r="E2735" t="n">
        <v>12.95</v>
      </c>
      <c r="F2735" t="n">
        <v>10.49</v>
      </c>
      <c r="G2735" t="n">
        <v>104.86</v>
      </c>
      <c r="H2735" t="n">
        <v>1.91</v>
      </c>
      <c r="I2735" t="n">
        <v>6</v>
      </c>
      <c r="J2735" t="n">
        <v>176.22</v>
      </c>
      <c r="K2735" t="n">
        <v>49.1</v>
      </c>
      <c r="L2735" t="n">
        <v>19</v>
      </c>
      <c r="M2735" t="n">
        <v>4</v>
      </c>
      <c r="N2735" t="n">
        <v>33.13</v>
      </c>
      <c r="O2735" t="n">
        <v>21967.84</v>
      </c>
      <c r="P2735" t="n">
        <v>113.68</v>
      </c>
      <c r="Q2735" t="n">
        <v>197.83</v>
      </c>
      <c r="R2735" t="n">
        <v>30.29</v>
      </c>
      <c r="S2735" t="n">
        <v>25.4</v>
      </c>
      <c r="T2735" t="n">
        <v>1611.78</v>
      </c>
      <c r="U2735" t="n">
        <v>0.84</v>
      </c>
      <c r="V2735" t="n">
        <v>0.89</v>
      </c>
      <c r="W2735" t="n">
        <v>2.95</v>
      </c>
      <c r="X2735" t="n">
        <v>0.1</v>
      </c>
      <c r="Y2735" t="n">
        <v>1</v>
      </c>
      <c r="Z2735" t="n">
        <v>10</v>
      </c>
    </row>
    <row r="2736">
      <c r="A2736" t="n">
        <v>73</v>
      </c>
      <c r="B2736" t="n">
        <v>75</v>
      </c>
      <c r="C2736" t="inlineStr">
        <is>
          <t xml:space="preserve">CONCLUIDO	</t>
        </is>
      </c>
      <c r="D2736" t="n">
        <v>7.723</v>
      </c>
      <c r="E2736" t="n">
        <v>12.95</v>
      </c>
      <c r="F2736" t="n">
        <v>10.49</v>
      </c>
      <c r="G2736" t="n">
        <v>104.89</v>
      </c>
      <c r="H2736" t="n">
        <v>1.93</v>
      </c>
      <c r="I2736" t="n">
        <v>6</v>
      </c>
      <c r="J2736" t="n">
        <v>176.59</v>
      </c>
      <c r="K2736" t="n">
        <v>49.1</v>
      </c>
      <c r="L2736" t="n">
        <v>19.25</v>
      </c>
      <c r="M2736" t="n">
        <v>4</v>
      </c>
      <c r="N2736" t="n">
        <v>33.24</v>
      </c>
      <c r="O2736" t="n">
        <v>22013.39</v>
      </c>
      <c r="P2736" t="n">
        <v>113.3</v>
      </c>
      <c r="Q2736" t="n">
        <v>197.78</v>
      </c>
      <c r="R2736" t="n">
        <v>30.37</v>
      </c>
      <c r="S2736" t="n">
        <v>25.4</v>
      </c>
      <c r="T2736" t="n">
        <v>1650.04</v>
      </c>
      <c r="U2736" t="n">
        <v>0.84</v>
      </c>
      <c r="V2736" t="n">
        <v>0.89</v>
      </c>
      <c r="W2736" t="n">
        <v>2.95</v>
      </c>
      <c r="X2736" t="n">
        <v>0.1</v>
      </c>
      <c r="Y2736" t="n">
        <v>1</v>
      </c>
      <c r="Z2736" t="n">
        <v>10</v>
      </c>
    </row>
    <row r="2737">
      <c r="A2737" t="n">
        <v>74</v>
      </c>
      <c r="B2737" t="n">
        <v>75</v>
      </c>
      <c r="C2737" t="inlineStr">
        <is>
          <t xml:space="preserve">CONCLUIDO	</t>
        </is>
      </c>
      <c r="D2737" t="n">
        <v>7.7247</v>
      </c>
      <c r="E2737" t="n">
        <v>12.95</v>
      </c>
      <c r="F2737" t="n">
        <v>10.49</v>
      </c>
      <c r="G2737" t="n">
        <v>104.86</v>
      </c>
      <c r="H2737" t="n">
        <v>1.95</v>
      </c>
      <c r="I2737" t="n">
        <v>6</v>
      </c>
      <c r="J2737" t="n">
        <v>176.96</v>
      </c>
      <c r="K2737" t="n">
        <v>49.1</v>
      </c>
      <c r="L2737" t="n">
        <v>19.5</v>
      </c>
      <c r="M2737" t="n">
        <v>4</v>
      </c>
      <c r="N2737" t="n">
        <v>33.36</v>
      </c>
      <c r="O2737" t="n">
        <v>22058.99</v>
      </c>
      <c r="P2737" t="n">
        <v>112.91</v>
      </c>
      <c r="Q2737" t="n">
        <v>197.75</v>
      </c>
      <c r="R2737" t="n">
        <v>30.41</v>
      </c>
      <c r="S2737" t="n">
        <v>25.4</v>
      </c>
      <c r="T2737" t="n">
        <v>1670.82</v>
      </c>
      <c r="U2737" t="n">
        <v>0.84</v>
      </c>
      <c r="V2737" t="n">
        <v>0.89</v>
      </c>
      <c r="W2737" t="n">
        <v>2.95</v>
      </c>
      <c r="X2737" t="n">
        <v>0.1</v>
      </c>
      <c r="Y2737" t="n">
        <v>1</v>
      </c>
      <c r="Z2737" t="n">
        <v>10</v>
      </c>
    </row>
    <row r="2738">
      <c r="A2738" t="n">
        <v>75</v>
      </c>
      <c r="B2738" t="n">
        <v>75</v>
      </c>
      <c r="C2738" t="inlineStr">
        <is>
          <t xml:space="preserve">CONCLUIDO	</t>
        </is>
      </c>
      <c r="D2738" t="n">
        <v>7.7248</v>
      </c>
      <c r="E2738" t="n">
        <v>12.95</v>
      </c>
      <c r="F2738" t="n">
        <v>10.49</v>
      </c>
      <c r="G2738" t="n">
        <v>104.86</v>
      </c>
      <c r="H2738" t="n">
        <v>1.98</v>
      </c>
      <c r="I2738" t="n">
        <v>6</v>
      </c>
      <c r="J2738" t="n">
        <v>177.33</v>
      </c>
      <c r="K2738" t="n">
        <v>49.1</v>
      </c>
      <c r="L2738" t="n">
        <v>19.75</v>
      </c>
      <c r="M2738" t="n">
        <v>4</v>
      </c>
      <c r="N2738" t="n">
        <v>33.48</v>
      </c>
      <c r="O2738" t="n">
        <v>22104.63</v>
      </c>
      <c r="P2738" t="n">
        <v>112.33</v>
      </c>
      <c r="Q2738" t="n">
        <v>197.77</v>
      </c>
      <c r="R2738" t="n">
        <v>30.47</v>
      </c>
      <c r="S2738" t="n">
        <v>25.4</v>
      </c>
      <c r="T2738" t="n">
        <v>1702.46</v>
      </c>
      <c r="U2738" t="n">
        <v>0.83</v>
      </c>
      <c r="V2738" t="n">
        <v>0.89</v>
      </c>
      <c r="W2738" t="n">
        <v>2.94</v>
      </c>
      <c r="X2738" t="n">
        <v>0.1</v>
      </c>
      <c r="Y2738" t="n">
        <v>1</v>
      </c>
      <c r="Z2738" t="n">
        <v>10</v>
      </c>
    </row>
    <row r="2739">
      <c r="A2739" t="n">
        <v>76</v>
      </c>
      <c r="B2739" t="n">
        <v>75</v>
      </c>
      <c r="C2739" t="inlineStr">
        <is>
          <t xml:space="preserve">CONCLUIDO	</t>
        </is>
      </c>
      <c r="D2739" t="n">
        <v>7.7498</v>
      </c>
      <c r="E2739" t="n">
        <v>12.9</v>
      </c>
      <c r="F2739" t="n">
        <v>10.47</v>
      </c>
      <c r="G2739" t="n">
        <v>125.69</v>
      </c>
      <c r="H2739" t="n">
        <v>2</v>
      </c>
      <c r="I2739" t="n">
        <v>5</v>
      </c>
      <c r="J2739" t="n">
        <v>177.7</v>
      </c>
      <c r="K2739" t="n">
        <v>49.1</v>
      </c>
      <c r="L2739" t="n">
        <v>20</v>
      </c>
      <c r="M2739" t="n">
        <v>3</v>
      </c>
      <c r="N2739" t="n">
        <v>33.61</v>
      </c>
      <c r="O2739" t="n">
        <v>22150.3</v>
      </c>
      <c r="P2739" t="n">
        <v>111.7</v>
      </c>
      <c r="Q2739" t="n">
        <v>197.76</v>
      </c>
      <c r="R2739" t="n">
        <v>30</v>
      </c>
      <c r="S2739" t="n">
        <v>25.4</v>
      </c>
      <c r="T2739" t="n">
        <v>1473.37</v>
      </c>
      <c r="U2739" t="n">
        <v>0.85</v>
      </c>
      <c r="V2739" t="n">
        <v>0.89</v>
      </c>
      <c r="W2739" t="n">
        <v>2.95</v>
      </c>
      <c r="X2739" t="n">
        <v>0.08</v>
      </c>
      <c r="Y2739" t="n">
        <v>1</v>
      </c>
      <c r="Z2739" t="n">
        <v>10</v>
      </c>
    </row>
    <row r="2740">
      <c r="A2740" t="n">
        <v>77</v>
      </c>
      <c r="B2740" t="n">
        <v>75</v>
      </c>
      <c r="C2740" t="inlineStr">
        <is>
          <t xml:space="preserve">CONCLUIDO	</t>
        </is>
      </c>
      <c r="D2740" t="n">
        <v>7.7498</v>
      </c>
      <c r="E2740" t="n">
        <v>12.9</v>
      </c>
      <c r="F2740" t="n">
        <v>10.47</v>
      </c>
      <c r="G2740" t="n">
        <v>125.69</v>
      </c>
      <c r="H2740" t="n">
        <v>2.02</v>
      </c>
      <c r="I2740" t="n">
        <v>5</v>
      </c>
      <c r="J2740" t="n">
        <v>178.07</v>
      </c>
      <c r="K2740" t="n">
        <v>49.1</v>
      </c>
      <c r="L2740" t="n">
        <v>20.25</v>
      </c>
      <c r="M2740" t="n">
        <v>3</v>
      </c>
      <c r="N2740" t="n">
        <v>33.73</v>
      </c>
      <c r="O2740" t="n">
        <v>22196.02</v>
      </c>
      <c r="P2740" t="n">
        <v>111.98</v>
      </c>
      <c r="Q2740" t="n">
        <v>197.75</v>
      </c>
      <c r="R2740" t="n">
        <v>30.07</v>
      </c>
      <c r="S2740" t="n">
        <v>25.4</v>
      </c>
      <c r="T2740" t="n">
        <v>1506.02</v>
      </c>
      <c r="U2740" t="n">
        <v>0.84</v>
      </c>
      <c r="V2740" t="n">
        <v>0.89</v>
      </c>
      <c r="W2740" t="n">
        <v>2.95</v>
      </c>
      <c r="X2740" t="n">
        <v>0.08</v>
      </c>
      <c r="Y2740" t="n">
        <v>1</v>
      </c>
      <c r="Z2740" t="n">
        <v>10</v>
      </c>
    </row>
    <row r="2741">
      <c r="A2741" t="n">
        <v>78</v>
      </c>
      <c r="B2741" t="n">
        <v>75</v>
      </c>
      <c r="C2741" t="inlineStr">
        <is>
          <t xml:space="preserve">CONCLUIDO	</t>
        </is>
      </c>
      <c r="D2741" t="n">
        <v>7.7468</v>
      </c>
      <c r="E2741" t="n">
        <v>12.91</v>
      </c>
      <c r="F2741" t="n">
        <v>10.48</v>
      </c>
      <c r="G2741" t="n">
        <v>125.75</v>
      </c>
      <c r="H2741" t="n">
        <v>2.04</v>
      </c>
      <c r="I2741" t="n">
        <v>5</v>
      </c>
      <c r="J2741" t="n">
        <v>178.44</v>
      </c>
      <c r="K2741" t="n">
        <v>49.1</v>
      </c>
      <c r="L2741" t="n">
        <v>20.5</v>
      </c>
      <c r="M2741" t="n">
        <v>3</v>
      </c>
      <c r="N2741" t="n">
        <v>33.85</v>
      </c>
      <c r="O2741" t="n">
        <v>22241.78</v>
      </c>
      <c r="P2741" t="n">
        <v>112.21</v>
      </c>
      <c r="Q2741" t="n">
        <v>197.75</v>
      </c>
      <c r="R2741" t="n">
        <v>30.18</v>
      </c>
      <c r="S2741" t="n">
        <v>25.4</v>
      </c>
      <c r="T2741" t="n">
        <v>1563.51</v>
      </c>
      <c r="U2741" t="n">
        <v>0.84</v>
      </c>
      <c r="V2741" t="n">
        <v>0.89</v>
      </c>
      <c r="W2741" t="n">
        <v>2.95</v>
      </c>
      <c r="X2741" t="n">
        <v>0.09</v>
      </c>
      <c r="Y2741" t="n">
        <v>1</v>
      </c>
      <c r="Z2741" t="n">
        <v>10</v>
      </c>
    </row>
    <row r="2742">
      <c r="A2742" t="n">
        <v>79</v>
      </c>
      <c r="B2742" t="n">
        <v>75</v>
      </c>
      <c r="C2742" t="inlineStr">
        <is>
          <t xml:space="preserve">CONCLUIDO	</t>
        </is>
      </c>
      <c r="D2742" t="n">
        <v>7.7521</v>
      </c>
      <c r="E2742" t="n">
        <v>12.9</v>
      </c>
      <c r="F2742" t="n">
        <v>10.47</v>
      </c>
      <c r="G2742" t="n">
        <v>125.65</v>
      </c>
      <c r="H2742" t="n">
        <v>2.06</v>
      </c>
      <c r="I2742" t="n">
        <v>5</v>
      </c>
      <c r="J2742" t="n">
        <v>178.81</v>
      </c>
      <c r="K2742" t="n">
        <v>49.1</v>
      </c>
      <c r="L2742" t="n">
        <v>20.75</v>
      </c>
      <c r="M2742" t="n">
        <v>3</v>
      </c>
      <c r="N2742" t="n">
        <v>33.97</v>
      </c>
      <c r="O2742" t="n">
        <v>22287.58</v>
      </c>
      <c r="P2742" t="n">
        <v>112.13</v>
      </c>
      <c r="Q2742" t="n">
        <v>197.77</v>
      </c>
      <c r="R2742" t="n">
        <v>29.96</v>
      </c>
      <c r="S2742" t="n">
        <v>25.4</v>
      </c>
      <c r="T2742" t="n">
        <v>1450.39</v>
      </c>
      <c r="U2742" t="n">
        <v>0.85</v>
      </c>
      <c r="V2742" t="n">
        <v>0.89</v>
      </c>
      <c r="W2742" t="n">
        <v>2.94</v>
      </c>
      <c r="X2742" t="n">
        <v>0.08</v>
      </c>
      <c r="Y2742" t="n">
        <v>1</v>
      </c>
      <c r="Z2742" t="n">
        <v>10</v>
      </c>
    </row>
    <row r="2743">
      <c r="A2743" t="n">
        <v>80</v>
      </c>
      <c r="B2743" t="n">
        <v>75</v>
      </c>
      <c r="C2743" t="inlineStr">
        <is>
          <t xml:space="preserve">CONCLUIDO	</t>
        </is>
      </c>
      <c r="D2743" t="n">
        <v>7.7518</v>
      </c>
      <c r="E2743" t="n">
        <v>12.9</v>
      </c>
      <c r="F2743" t="n">
        <v>10.47</v>
      </c>
      <c r="G2743" t="n">
        <v>125.65</v>
      </c>
      <c r="H2743" t="n">
        <v>2.08</v>
      </c>
      <c r="I2743" t="n">
        <v>5</v>
      </c>
      <c r="J2743" t="n">
        <v>179.18</v>
      </c>
      <c r="K2743" t="n">
        <v>49.1</v>
      </c>
      <c r="L2743" t="n">
        <v>21</v>
      </c>
      <c r="M2743" t="n">
        <v>3</v>
      </c>
      <c r="N2743" t="n">
        <v>34.09</v>
      </c>
      <c r="O2743" t="n">
        <v>22333.43</v>
      </c>
      <c r="P2743" t="n">
        <v>112.1</v>
      </c>
      <c r="Q2743" t="n">
        <v>197.77</v>
      </c>
      <c r="R2743" t="n">
        <v>29.91</v>
      </c>
      <c r="S2743" t="n">
        <v>25.4</v>
      </c>
      <c r="T2743" t="n">
        <v>1426.97</v>
      </c>
      <c r="U2743" t="n">
        <v>0.85</v>
      </c>
      <c r="V2743" t="n">
        <v>0.89</v>
      </c>
      <c r="W2743" t="n">
        <v>2.95</v>
      </c>
      <c r="X2743" t="n">
        <v>0.08</v>
      </c>
      <c r="Y2743" t="n">
        <v>1</v>
      </c>
      <c r="Z2743" t="n">
        <v>10</v>
      </c>
    </row>
    <row r="2744">
      <c r="A2744" t="n">
        <v>81</v>
      </c>
      <c r="B2744" t="n">
        <v>75</v>
      </c>
      <c r="C2744" t="inlineStr">
        <is>
          <t xml:space="preserve">CONCLUIDO	</t>
        </is>
      </c>
      <c r="D2744" t="n">
        <v>7.7511</v>
      </c>
      <c r="E2744" t="n">
        <v>12.9</v>
      </c>
      <c r="F2744" t="n">
        <v>10.47</v>
      </c>
      <c r="G2744" t="n">
        <v>125.67</v>
      </c>
      <c r="H2744" t="n">
        <v>2.1</v>
      </c>
      <c r="I2744" t="n">
        <v>5</v>
      </c>
      <c r="J2744" t="n">
        <v>179.56</v>
      </c>
      <c r="K2744" t="n">
        <v>49.1</v>
      </c>
      <c r="L2744" t="n">
        <v>21.25</v>
      </c>
      <c r="M2744" t="n">
        <v>3</v>
      </c>
      <c r="N2744" t="n">
        <v>34.21</v>
      </c>
      <c r="O2744" t="n">
        <v>22379.31</v>
      </c>
      <c r="P2744" t="n">
        <v>112.26</v>
      </c>
      <c r="Q2744" t="n">
        <v>197.77</v>
      </c>
      <c r="R2744" t="n">
        <v>29.95</v>
      </c>
      <c r="S2744" t="n">
        <v>25.4</v>
      </c>
      <c r="T2744" t="n">
        <v>1444.37</v>
      </c>
      <c r="U2744" t="n">
        <v>0.85</v>
      </c>
      <c r="V2744" t="n">
        <v>0.89</v>
      </c>
      <c r="W2744" t="n">
        <v>2.95</v>
      </c>
      <c r="X2744" t="n">
        <v>0.08</v>
      </c>
      <c r="Y2744" t="n">
        <v>1</v>
      </c>
      <c r="Z2744" t="n">
        <v>10</v>
      </c>
    </row>
    <row r="2745">
      <c r="A2745" t="n">
        <v>82</v>
      </c>
      <c r="B2745" t="n">
        <v>75</v>
      </c>
      <c r="C2745" t="inlineStr">
        <is>
          <t xml:space="preserve">CONCLUIDO	</t>
        </is>
      </c>
      <c r="D2745" t="n">
        <v>7.7548</v>
      </c>
      <c r="E2745" t="n">
        <v>12.9</v>
      </c>
      <c r="F2745" t="n">
        <v>10.47</v>
      </c>
      <c r="G2745" t="n">
        <v>125.59</v>
      </c>
      <c r="H2745" t="n">
        <v>2.12</v>
      </c>
      <c r="I2745" t="n">
        <v>5</v>
      </c>
      <c r="J2745" t="n">
        <v>179.93</v>
      </c>
      <c r="K2745" t="n">
        <v>49.1</v>
      </c>
      <c r="L2745" t="n">
        <v>21.5</v>
      </c>
      <c r="M2745" t="n">
        <v>3</v>
      </c>
      <c r="N2745" t="n">
        <v>34.33</v>
      </c>
      <c r="O2745" t="n">
        <v>22425.23</v>
      </c>
      <c r="P2745" t="n">
        <v>112.1</v>
      </c>
      <c r="Q2745" t="n">
        <v>197.75</v>
      </c>
      <c r="R2745" t="n">
        <v>29.75</v>
      </c>
      <c r="S2745" t="n">
        <v>25.4</v>
      </c>
      <c r="T2745" t="n">
        <v>1344.13</v>
      </c>
      <c r="U2745" t="n">
        <v>0.85</v>
      </c>
      <c r="V2745" t="n">
        <v>0.89</v>
      </c>
      <c r="W2745" t="n">
        <v>2.95</v>
      </c>
      <c r="X2745" t="n">
        <v>0.08</v>
      </c>
      <c r="Y2745" t="n">
        <v>1</v>
      </c>
      <c r="Z2745" t="n">
        <v>10</v>
      </c>
    </row>
    <row r="2746">
      <c r="A2746" t="n">
        <v>83</v>
      </c>
      <c r="B2746" t="n">
        <v>75</v>
      </c>
      <c r="C2746" t="inlineStr">
        <is>
          <t xml:space="preserve">CONCLUIDO	</t>
        </is>
      </c>
      <c r="D2746" t="n">
        <v>7.7524</v>
      </c>
      <c r="E2746" t="n">
        <v>12.9</v>
      </c>
      <c r="F2746" t="n">
        <v>10.47</v>
      </c>
      <c r="G2746" t="n">
        <v>125.64</v>
      </c>
      <c r="H2746" t="n">
        <v>2.14</v>
      </c>
      <c r="I2746" t="n">
        <v>5</v>
      </c>
      <c r="J2746" t="n">
        <v>180.3</v>
      </c>
      <c r="K2746" t="n">
        <v>49.1</v>
      </c>
      <c r="L2746" t="n">
        <v>21.75</v>
      </c>
      <c r="M2746" t="n">
        <v>3</v>
      </c>
      <c r="N2746" t="n">
        <v>34.46</v>
      </c>
      <c r="O2746" t="n">
        <v>22471.2</v>
      </c>
      <c r="P2746" t="n">
        <v>112.09</v>
      </c>
      <c r="Q2746" t="n">
        <v>197.75</v>
      </c>
      <c r="R2746" t="n">
        <v>29.87</v>
      </c>
      <c r="S2746" t="n">
        <v>25.4</v>
      </c>
      <c r="T2746" t="n">
        <v>1406.36</v>
      </c>
      <c r="U2746" t="n">
        <v>0.85</v>
      </c>
      <c r="V2746" t="n">
        <v>0.89</v>
      </c>
      <c r="W2746" t="n">
        <v>2.95</v>
      </c>
      <c r="X2746" t="n">
        <v>0.08</v>
      </c>
      <c r="Y2746" t="n">
        <v>1</v>
      </c>
      <c r="Z2746" t="n">
        <v>10</v>
      </c>
    </row>
    <row r="2747">
      <c r="A2747" t="n">
        <v>84</v>
      </c>
      <c r="B2747" t="n">
        <v>75</v>
      </c>
      <c r="C2747" t="inlineStr">
        <is>
          <t xml:space="preserve">CONCLUIDO	</t>
        </is>
      </c>
      <c r="D2747" t="n">
        <v>7.7533</v>
      </c>
      <c r="E2747" t="n">
        <v>12.9</v>
      </c>
      <c r="F2747" t="n">
        <v>10.47</v>
      </c>
      <c r="G2747" t="n">
        <v>125.62</v>
      </c>
      <c r="H2747" t="n">
        <v>2.16</v>
      </c>
      <c r="I2747" t="n">
        <v>5</v>
      </c>
      <c r="J2747" t="n">
        <v>180.67</v>
      </c>
      <c r="K2747" t="n">
        <v>49.1</v>
      </c>
      <c r="L2747" t="n">
        <v>22</v>
      </c>
      <c r="M2747" t="n">
        <v>3</v>
      </c>
      <c r="N2747" t="n">
        <v>34.58</v>
      </c>
      <c r="O2747" t="n">
        <v>22517.21</v>
      </c>
      <c r="P2747" t="n">
        <v>112.04</v>
      </c>
      <c r="Q2747" t="n">
        <v>197.75</v>
      </c>
      <c r="R2747" t="n">
        <v>29.88</v>
      </c>
      <c r="S2747" t="n">
        <v>25.4</v>
      </c>
      <c r="T2747" t="n">
        <v>1413.55</v>
      </c>
      <c r="U2747" t="n">
        <v>0.85</v>
      </c>
      <c r="V2747" t="n">
        <v>0.89</v>
      </c>
      <c r="W2747" t="n">
        <v>2.95</v>
      </c>
      <c r="X2747" t="n">
        <v>0.08</v>
      </c>
      <c r="Y2747" t="n">
        <v>1</v>
      </c>
      <c r="Z2747" t="n">
        <v>10</v>
      </c>
    </row>
    <row r="2748">
      <c r="A2748" t="n">
        <v>85</v>
      </c>
      <c r="B2748" t="n">
        <v>75</v>
      </c>
      <c r="C2748" t="inlineStr">
        <is>
          <t xml:space="preserve">CONCLUIDO	</t>
        </is>
      </c>
      <c r="D2748" t="n">
        <v>7.7541</v>
      </c>
      <c r="E2748" t="n">
        <v>12.9</v>
      </c>
      <c r="F2748" t="n">
        <v>10.47</v>
      </c>
      <c r="G2748" t="n">
        <v>125.61</v>
      </c>
      <c r="H2748" t="n">
        <v>2.18</v>
      </c>
      <c r="I2748" t="n">
        <v>5</v>
      </c>
      <c r="J2748" t="n">
        <v>181.05</v>
      </c>
      <c r="K2748" t="n">
        <v>49.1</v>
      </c>
      <c r="L2748" t="n">
        <v>22.25</v>
      </c>
      <c r="M2748" t="n">
        <v>3</v>
      </c>
      <c r="N2748" t="n">
        <v>34.7</v>
      </c>
      <c r="O2748" t="n">
        <v>22563.26</v>
      </c>
      <c r="P2748" t="n">
        <v>111.79</v>
      </c>
      <c r="Q2748" t="n">
        <v>197.75</v>
      </c>
      <c r="R2748" t="n">
        <v>29.87</v>
      </c>
      <c r="S2748" t="n">
        <v>25.4</v>
      </c>
      <c r="T2748" t="n">
        <v>1406.02</v>
      </c>
      <c r="U2748" t="n">
        <v>0.85</v>
      </c>
      <c r="V2748" t="n">
        <v>0.89</v>
      </c>
      <c r="W2748" t="n">
        <v>2.94</v>
      </c>
      <c r="X2748" t="n">
        <v>0.08</v>
      </c>
      <c r="Y2748" t="n">
        <v>1</v>
      </c>
      <c r="Z2748" t="n">
        <v>10</v>
      </c>
    </row>
    <row r="2749">
      <c r="A2749" t="n">
        <v>86</v>
      </c>
      <c r="B2749" t="n">
        <v>75</v>
      </c>
      <c r="C2749" t="inlineStr">
        <is>
          <t xml:space="preserve">CONCLUIDO	</t>
        </is>
      </c>
      <c r="D2749" t="n">
        <v>7.7523</v>
      </c>
      <c r="E2749" t="n">
        <v>12.9</v>
      </c>
      <c r="F2749" t="n">
        <v>10.47</v>
      </c>
      <c r="G2749" t="n">
        <v>125.64</v>
      </c>
      <c r="H2749" t="n">
        <v>2.2</v>
      </c>
      <c r="I2749" t="n">
        <v>5</v>
      </c>
      <c r="J2749" t="n">
        <v>181.42</v>
      </c>
      <c r="K2749" t="n">
        <v>49.1</v>
      </c>
      <c r="L2749" t="n">
        <v>22.5</v>
      </c>
      <c r="M2749" t="n">
        <v>3</v>
      </c>
      <c r="N2749" t="n">
        <v>34.83</v>
      </c>
      <c r="O2749" t="n">
        <v>22609.35</v>
      </c>
      <c r="P2749" t="n">
        <v>111.74</v>
      </c>
      <c r="Q2749" t="n">
        <v>197.75</v>
      </c>
      <c r="R2749" t="n">
        <v>29.88</v>
      </c>
      <c r="S2749" t="n">
        <v>25.4</v>
      </c>
      <c r="T2749" t="n">
        <v>1411.58</v>
      </c>
      <c r="U2749" t="n">
        <v>0.85</v>
      </c>
      <c r="V2749" t="n">
        <v>0.89</v>
      </c>
      <c r="W2749" t="n">
        <v>2.95</v>
      </c>
      <c r="X2749" t="n">
        <v>0.08</v>
      </c>
      <c r="Y2749" t="n">
        <v>1</v>
      </c>
      <c r="Z2749" t="n">
        <v>10</v>
      </c>
    </row>
    <row r="2750">
      <c r="A2750" t="n">
        <v>87</v>
      </c>
      <c r="B2750" t="n">
        <v>75</v>
      </c>
      <c r="C2750" t="inlineStr">
        <is>
          <t xml:space="preserve">CONCLUIDO	</t>
        </is>
      </c>
      <c r="D2750" t="n">
        <v>7.7539</v>
      </c>
      <c r="E2750" t="n">
        <v>12.9</v>
      </c>
      <c r="F2750" t="n">
        <v>10.47</v>
      </c>
      <c r="G2750" t="n">
        <v>125.61</v>
      </c>
      <c r="H2750" t="n">
        <v>2.22</v>
      </c>
      <c r="I2750" t="n">
        <v>5</v>
      </c>
      <c r="J2750" t="n">
        <v>181.8</v>
      </c>
      <c r="K2750" t="n">
        <v>49.1</v>
      </c>
      <c r="L2750" t="n">
        <v>22.75</v>
      </c>
      <c r="M2750" t="n">
        <v>3</v>
      </c>
      <c r="N2750" t="n">
        <v>34.95</v>
      </c>
      <c r="O2750" t="n">
        <v>22655.61</v>
      </c>
      <c r="P2750" t="n">
        <v>111.5</v>
      </c>
      <c r="Q2750" t="n">
        <v>197.75</v>
      </c>
      <c r="R2750" t="n">
        <v>29.76</v>
      </c>
      <c r="S2750" t="n">
        <v>25.4</v>
      </c>
      <c r="T2750" t="n">
        <v>1349.94</v>
      </c>
      <c r="U2750" t="n">
        <v>0.85</v>
      </c>
      <c r="V2750" t="n">
        <v>0.89</v>
      </c>
      <c r="W2750" t="n">
        <v>2.95</v>
      </c>
      <c r="X2750" t="n">
        <v>0.08</v>
      </c>
      <c r="Y2750" t="n">
        <v>1</v>
      </c>
      <c r="Z2750" t="n">
        <v>10</v>
      </c>
    </row>
    <row r="2751">
      <c r="A2751" t="n">
        <v>88</v>
      </c>
      <c r="B2751" t="n">
        <v>75</v>
      </c>
      <c r="C2751" t="inlineStr">
        <is>
          <t xml:space="preserve">CONCLUIDO	</t>
        </is>
      </c>
      <c r="D2751" t="n">
        <v>7.7546</v>
      </c>
      <c r="E2751" t="n">
        <v>12.9</v>
      </c>
      <c r="F2751" t="n">
        <v>10.47</v>
      </c>
      <c r="G2751" t="n">
        <v>125.6</v>
      </c>
      <c r="H2751" t="n">
        <v>2.24</v>
      </c>
      <c r="I2751" t="n">
        <v>5</v>
      </c>
      <c r="J2751" t="n">
        <v>182.17</v>
      </c>
      <c r="K2751" t="n">
        <v>49.1</v>
      </c>
      <c r="L2751" t="n">
        <v>23</v>
      </c>
      <c r="M2751" t="n">
        <v>3</v>
      </c>
      <c r="N2751" t="n">
        <v>35.08</v>
      </c>
      <c r="O2751" t="n">
        <v>22701.78</v>
      </c>
      <c r="P2751" t="n">
        <v>111.23</v>
      </c>
      <c r="Q2751" t="n">
        <v>197.75</v>
      </c>
      <c r="R2751" t="n">
        <v>29.69</v>
      </c>
      <c r="S2751" t="n">
        <v>25.4</v>
      </c>
      <c r="T2751" t="n">
        <v>1317.46</v>
      </c>
      <c r="U2751" t="n">
        <v>0.86</v>
      </c>
      <c r="V2751" t="n">
        <v>0.89</v>
      </c>
      <c r="W2751" t="n">
        <v>2.95</v>
      </c>
      <c r="X2751" t="n">
        <v>0.08</v>
      </c>
      <c r="Y2751" t="n">
        <v>1</v>
      </c>
      <c r="Z2751" t="n">
        <v>10</v>
      </c>
    </row>
    <row r="2752">
      <c r="A2752" t="n">
        <v>89</v>
      </c>
      <c r="B2752" t="n">
        <v>75</v>
      </c>
      <c r="C2752" t="inlineStr">
        <is>
          <t xml:space="preserve">CONCLUIDO	</t>
        </is>
      </c>
      <c r="D2752" t="n">
        <v>7.7568</v>
      </c>
      <c r="E2752" t="n">
        <v>12.89</v>
      </c>
      <c r="F2752" t="n">
        <v>10.46</v>
      </c>
      <c r="G2752" t="n">
        <v>125.55</v>
      </c>
      <c r="H2752" t="n">
        <v>2.26</v>
      </c>
      <c r="I2752" t="n">
        <v>5</v>
      </c>
      <c r="J2752" t="n">
        <v>182.55</v>
      </c>
      <c r="K2752" t="n">
        <v>49.1</v>
      </c>
      <c r="L2752" t="n">
        <v>23.25</v>
      </c>
      <c r="M2752" t="n">
        <v>3</v>
      </c>
      <c r="N2752" t="n">
        <v>35.2</v>
      </c>
      <c r="O2752" t="n">
        <v>22748</v>
      </c>
      <c r="P2752" t="n">
        <v>110.83</v>
      </c>
      <c r="Q2752" t="n">
        <v>197.77</v>
      </c>
      <c r="R2752" t="n">
        <v>29.6</v>
      </c>
      <c r="S2752" t="n">
        <v>25.4</v>
      </c>
      <c r="T2752" t="n">
        <v>1272.85</v>
      </c>
      <c r="U2752" t="n">
        <v>0.86</v>
      </c>
      <c r="V2752" t="n">
        <v>0.89</v>
      </c>
      <c r="W2752" t="n">
        <v>2.95</v>
      </c>
      <c r="X2752" t="n">
        <v>0.07000000000000001</v>
      </c>
      <c r="Y2752" t="n">
        <v>1</v>
      </c>
      <c r="Z2752" t="n">
        <v>10</v>
      </c>
    </row>
    <row r="2753">
      <c r="A2753" t="n">
        <v>90</v>
      </c>
      <c r="B2753" t="n">
        <v>75</v>
      </c>
      <c r="C2753" t="inlineStr">
        <is>
          <t xml:space="preserve">CONCLUIDO	</t>
        </is>
      </c>
      <c r="D2753" t="n">
        <v>7.7541</v>
      </c>
      <c r="E2753" t="n">
        <v>12.9</v>
      </c>
      <c r="F2753" t="n">
        <v>10.47</v>
      </c>
      <c r="G2753" t="n">
        <v>125.61</v>
      </c>
      <c r="H2753" t="n">
        <v>2.28</v>
      </c>
      <c r="I2753" t="n">
        <v>5</v>
      </c>
      <c r="J2753" t="n">
        <v>182.92</v>
      </c>
      <c r="K2753" t="n">
        <v>49.1</v>
      </c>
      <c r="L2753" t="n">
        <v>23.5</v>
      </c>
      <c r="M2753" t="n">
        <v>3</v>
      </c>
      <c r="N2753" t="n">
        <v>35.33</v>
      </c>
      <c r="O2753" t="n">
        <v>22794.27</v>
      </c>
      <c r="P2753" t="n">
        <v>110.7</v>
      </c>
      <c r="Q2753" t="n">
        <v>197.75</v>
      </c>
      <c r="R2753" t="n">
        <v>29.72</v>
      </c>
      <c r="S2753" t="n">
        <v>25.4</v>
      </c>
      <c r="T2753" t="n">
        <v>1328.56</v>
      </c>
      <c r="U2753" t="n">
        <v>0.85</v>
      </c>
      <c r="V2753" t="n">
        <v>0.89</v>
      </c>
      <c r="W2753" t="n">
        <v>2.95</v>
      </c>
      <c r="X2753" t="n">
        <v>0.08</v>
      </c>
      <c r="Y2753" t="n">
        <v>1</v>
      </c>
      <c r="Z2753" t="n">
        <v>10</v>
      </c>
    </row>
    <row r="2754">
      <c r="A2754" t="n">
        <v>91</v>
      </c>
      <c r="B2754" t="n">
        <v>75</v>
      </c>
      <c r="C2754" t="inlineStr">
        <is>
          <t xml:space="preserve">CONCLUIDO	</t>
        </is>
      </c>
      <c r="D2754" t="n">
        <v>7.7576</v>
      </c>
      <c r="E2754" t="n">
        <v>12.89</v>
      </c>
      <c r="F2754" t="n">
        <v>10.46</v>
      </c>
      <c r="G2754" t="n">
        <v>125.54</v>
      </c>
      <c r="H2754" t="n">
        <v>2.3</v>
      </c>
      <c r="I2754" t="n">
        <v>5</v>
      </c>
      <c r="J2754" t="n">
        <v>183.3</v>
      </c>
      <c r="K2754" t="n">
        <v>49.1</v>
      </c>
      <c r="L2754" t="n">
        <v>23.75</v>
      </c>
      <c r="M2754" t="n">
        <v>3</v>
      </c>
      <c r="N2754" t="n">
        <v>35.45</v>
      </c>
      <c r="O2754" t="n">
        <v>22840.57</v>
      </c>
      <c r="P2754" t="n">
        <v>110.23</v>
      </c>
      <c r="Q2754" t="n">
        <v>197.76</v>
      </c>
      <c r="R2754" t="n">
        <v>29.59</v>
      </c>
      <c r="S2754" t="n">
        <v>25.4</v>
      </c>
      <c r="T2754" t="n">
        <v>1266.7</v>
      </c>
      <c r="U2754" t="n">
        <v>0.86</v>
      </c>
      <c r="V2754" t="n">
        <v>0.89</v>
      </c>
      <c r="W2754" t="n">
        <v>2.95</v>
      </c>
      <c r="X2754" t="n">
        <v>0.07000000000000001</v>
      </c>
      <c r="Y2754" t="n">
        <v>1</v>
      </c>
      <c r="Z2754" t="n">
        <v>10</v>
      </c>
    </row>
    <row r="2755">
      <c r="A2755" t="n">
        <v>92</v>
      </c>
      <c r="B2755" t="n">
        <v>75</v>
      </c>
      <c r="C2755" t="inlineStr">
        <is>
          <t xml:space="preserve">CONCLUIDO	</t>
        </is>
      </c>
      <c r="D2755" t="n">
        <v>7.7576</v>
      </c>
      <c r="E2755" t="n">
        <v>12.89</v>
      </c>
      <c r="F2755" t="n">
        <v>10.46</v>
      </c>
      <c r="G2755" t="n">
        <v>125.54</v>
      </c>
      <c r="H2755" t="n">
        <v>2.32</v>
      </c>
      <c r="I2755" t="n">
        <v>5</v>
      </c>
      <c r="J2755" t="n">
        <v>183.67</v>
      </c>
      <c r="K2755" t="n">
        <v>49.1</v>
      </c>
      <c r="L2755" t="n">
        <v>24</v>
      </c>
      <c r="M2755" t="n">
        <v>3</v>
      </c>
      <c r="N2755" t="n">
        <v>35.58</v>
      </c>
      <c r="O2755" t="n">
        <v>22886.92</v>
      </c>
      <c r="P2755" t="n">
        <v>109.59</v>
      </c>
      <c r="Q2755" t="n">
        <v>197.76</v>
      </c>
      <c r="R2755" t="n">
        <v>29.61</v>
      </c>
      <c r="S2755" t="n">
        <v>25.4</v>
      </c>
      <c r="T2755" t="n">
        <v>1276.95</v>
      </c>
      <c r="U2755" t="n">
        <v>0.86</v>
      </c>
      <c r="V2755" t="n">
        <v>0.89</v>
      </c>
      <c r="W2755" t="n">
        <v>2.95</v>
      </c>
      <c r="X2755" t="n">
        <v>0.07000000000000001</v>
      </c>
      <c r="Y2755" t="n">
        <v>1</v>
      </c>
      <c r="Z2755" t="n">
        <v>10</v>
      </c>
    </row>
    <row r="2756">
      <c r="A2756" t="n">
        <v>93</v>
      </c>
      <c r="B2756" t="n">
        <v>75</v>
      </c>
      <c r="C2756" t="inlineStr">
        <is>
          <t xml:space="preserve">CONCLUIDO	</t>
        </is>
      </c>
      <c r="D2756" t="n">
        <v>7.7554</v>
      </c>
      <c r="E2756" t="n">
        <v>12.89</v>
      </c>
      <c r="F2756" t="n">
        <v>10.46</v>
      </c>
      <c r="G2756" t="n">
        <v>125.58</v>
      </c>
      <c r="H2756" t="n">
        <v>2.34</v>
      </c>
      <c r="I2756" t="n">
        <v>5</v>
      </c>
      <c r="J2756" t="n">
        <v>184.05</v>
      </c>
      <c r="K2756" t="n">
        <v>49.1</v>
      </c>
      <c r="L2756" t="n">
        <v>24.25</v>
      </c>
      <c r="M2756" t="n">
        <v>3</v>
      </c>
      <c r="N2756" t="n">
        <v>35.7</v>
      </c>
      <c r="O2756" t="n">
        <v>22933.31</v>
      </c>
      <c r="P2756" t="n">
        <v>109.11</v>
      </c>
      <c r="Q2756" t="n">
        <v>197.78</v>
      </c>
      <c r="R2756" t="n">
        <v>29.68</v>
      </c>
      <c r="S2756" t="n">
        <v>25.4</v>
      </c>
      <c r="T2756" t="n">
        <v>1309.23</v>
      </c>
      <c r="U2756" t="n">
        <v>0.86</v>
      </c>
      <c r="V2756" t="n">
        <v>0.89</v>
      </c>
      <c r="W2756" t="n">
        <v>2.95</v>
      </c>
      <c r="X2756" t="n">
        <v>0.07000000000000001</v>
      </c>
      <c r="Y2756" t="n">
        <v>1</v>
      </c>
      <c r="Z2756" t="n">
        <v>10</v>
      </c>
    </row>
    <row r="2757">
      <c r="A2757" t="n">
        <v>94</v>
      </c>
      <c r="B2757" t="n">
        <v>75</v>
      </c>
      <c r="C2757" t="inlineStr">
        <is>
          <t xml:space="preserve">CONCLUIDO	</t>
        </is>
      </c>
      <c r="D2757" t="n">
        <v>7.7533</v>
      </c>
      <c r="E2757" t="n">
        <v>12.9</v>
      </c>
      <c r="F2757" t="n">
        <v>10.47</v>
      </c>
      <c r="G2757" t="n">
        <v>125.62</v>
      </c>
      <c r="H2757" t="n">
        <v>2.36</v>
      </c>
      <c r="I2757" t="n">
        <v>5</v>
      </c>
      <c r="J2757" t="n">
        <v>184.42</v>
      </c>
      <c r="K2757" t="n">
        <v>49.1</v>
      </c>
      <c r="L2757" t="n">
        <v>24.5</v>
      </c>
      <c r="M2757" t="n">
        <v>3</v>
      </c>
      <c r="N2757" t="n">
        <v>35.83</v>
      </c>
      <c r="O2757" t="n">
        <v>22979.74</v>
      </c>
      <c r="P2757" t="n">
        <v>109.02</v>
      </c>
      <c r="Q2757" t="n">
        <v>197.78</v>
      </c>
      <c r="R2757" t="n">
        <v>29.86</v>
      </c>
      <c r="S2757" t="n">
        <v>25.4</v>
      </c>
      <c r="T2757" t="n">
        <v>1402.56</v>
      </c>
      <c r="U2757" t="n">
        <v>0.85</v>
      </c>
      <c r="V2757" t="n">
        <v>0.89</v>
      </c>
      <c r="W2757" t="n">
        <v>2.95</v>
      </c>
      <c r="X2757" t="n">
        <v>0.08</v>
      </c>
      <c r="Y2757" t="n">
        <v>1</v>
      </c>
      <c r="Z2757" t="n">
        <v>10</v>
      </c>
    </row>
    <row r="2758">
      <c r="A2758" t="n">
        <v>95</v>
      </c>
      <c r="B2758" t="n">
        <v>75</v>
      </c>
      <c r="C2758" t="inlineStr">
        <is>
          <t xml:space="preserve">CONCLUIDO	</t>
        </is>
      </c>
      <c r="D2758" t="n">
        <v>7.7539</v>
      </c>
      <c r="E2758" t="n">
        <v>12.9</v>
      </c>
      <c r="F2758" t="n">
        <v>10.47</v>
      </c>
      <c r="G2758" t="n">
        <v>125.61</v>
      </c>
      <c r="H2758" t="n">
        <v>2.38</v>
      </c>
      <c r="I2758" t="n">
        <v>5</v>
      </c>
      <c r="J2758" t="n">
        <v>184.8</v>
      </c>
      <c r="K2758" t="n">
        <v>49.1</v>
      </c>
      <c r="L2758" t="n">
        <v>24.75</v>
      </c>
      <c r="M2758" t="n">
        <v>3</v>
      </c>
      <c r="N2758" t="n">
        <v>35.96</v>
      </c>
      <c r="O2758" t="n">
        <v>23026.22</v>
      </c>
      <c r="P2758" t="n">
        <v>108.72</v>
      </c>
      <c r="Q2758" t="n">
        <v>197.75</v>
      </c>
      <c r="R2758" t="n">
        <v>29.81</v>
      </c>
      <c r="S2758" t="n">
        <v>25.4</v>
      </c>
      <c r="T2758" t="n">
        <v>1375.79</v>
      </c>
      <c r="U2758" t="n">
        <v>0.85</v>
      </c>
      <c r="V2758" t="n">
        <v>0.89</v>
      </c>
      <c r="W2758" t="n">
        <v>2.95</v>
      </c>
      <c r="X2758" t="n">
        <v>0.08</v>
      </c>
      <c r="Y2758" t="n">
        <v>1</v>
      </c>
      <c r="Z2758" t="n">
        <v>10</v>
      </c>
    </row>
    <row r="2759">
      <c r="A2759" t="n">
        <v>96</v>
      </c>
      <c r="B2759" t="n">
        <v>75</v>
      </c>
      <c r="C2759" t="inlineStr">
        <is>
          <t xml:space="preserve">CONCLUIDO	</t>
        </is>
      </c>
      <c r="D2759" t="n">
        <v>7.7524</v>
      </c>
      <c r="E2759" t="n">
        <v>12.9</v>
      </c>
      <c r="F2759" t="n">
        <v>10.47</v>
      </c>
      <c r="G2759" t="n">
        <v>125.64</v>
      </c>
      <c r="H2759" t="n">
        <v>2.4</v>
      </c>
      <c r="I2759" t="n">
        <v>5</v>
      </c>
      <c r="J2759" t="n">
        <v>185.18</v>
      </c>
      <c r="K2759" t="n">
        <v>49.1</v>
      </c>
      <c r="L2759" t="n">
        <v>25</v>
      </c>
      <c r="M2759" t="n">
        <v>3</v>
      </c>
      <c r="N2759" t="n">
        <v>36.08</v>
      </c>
      <c r="O2759" t="n">
        <v>23072.73</v>
      </c>
      <c r="P2759" t="n">
        <v>108.15</v>
      </c>
      <c r="Q2759" t="n">
        <v>197.76</v>
      </c>
      <c r="R2759" t="n">
        <v>29.83</v>
      </c>
      <c r="S2759" t="n">
        <v>25.4</v>
      </c>
      <c r="T2759" t="n">
        <v>1384.21</v>
      </c>
      <c r="U2759" t="n">
        <v>0.85</v>
      </c>
      <c r="V2759" t="n">
        <v>0.89</v>
      </c>
      <c r="W2759" t="n">
        <v>2.95</v>
      </c>
      <c r="X2759" t="n">
        <v>0.08</v>
      </c>
      <c r="Y2759" t="n">
        <v>1</v>
      </c>
      <c r="Z2759" t="n">
        <v>10</v>
      </c>
    </row>
    <row r="2760">
      <c r="A2760" t="n">
        <v>97</v>
      </c>
      <c r="B2760" t="n">
        <v>75</v>
      </c>
      <c r="C2760" t="inlineStr">
        <is>
          <t xml:space="preserve">CONCLUIDO	</t>
        </is>
      </c>
      <c r="D2760" t="n">
        <v>7.7563</v>
      </c>
      <c r="E2760" t="n">
        <v>12.89</v>
      </c>
      <c r="F2760" t="n">
        <v>10.46</v>
      </c>
      <c r="G2760" t="n">
        <v>125.56</v>
      </c>
      <c r="H2760" t="n">
        <v>2.41</v>
      </c>
      <c r="I2760" t="n">
        <v>5</v>
      </c>
      <c r="J2760" t="n">
        <v>185.56</v>
      </c>
      <c r="K2760" t="n">
        <v>49.1</v>
      </c>
      <c r="L2760" t="n">
        <v>25.25</v>
      </c>
      <c r="M2760" t="n">
        <v>3</v>
      </c>
      <c r="N2760" t="n">
        <v>36.21</v>
      </c>
      <c r="O2760" t="n">
        <v>23119.3</v>
      </c>
      <c r="P2760" t="n">
        <v>107.73</v>
      </c>
      <c r="Q2760" t="n">
        <v>197.79</v>
      </c>
      <c r="R2760" t="n">
        <v>29.73</v>
      </c>
      <c r="S2760" t="n">
        <v>25.4</v>
      </c>
      <c r="T2760" t="n">
        <v>1336.96</v>
      </c>
      <c r="U2760" t="n">
        <v>0.85</v>
      </c>
      <c r="V2760" t="n">
        <v>0.89</v>
      </c>
      <c r="W2760" t="n">
        <v>2.94</v>
      </c>
      <c r="X2760" t="n">
        <v>0.07000000000000001</v>
      </c>
      <c r="Y2760" t="n">
        <v>1</v>
      </c>
      <c r="Z2760" t="n">
        <v>10</v>
      </c>
    </row>
    <row r="2761">
      <c r="A2761" t="n">
        <v>98</v>
      </c>
      <c r="B2761" t="n">
        <v>75</v>
      </c>
      <c r="C2761" t="inlineStr">
        <is>
          <t xml:space="preserve">CONCLUIDO	</t>
        </is>
      </c>
      <c r="D2761" t="n">
        <v>7.7526</v>
      </c>
      <c r="E2761" t="n">
        <v>12.9</v>
      </c>
      <c r="F2761" t="n">
        <v>10.47</v>
      </c>
      <c r="G2761" t="n">
        <v>125.64</v>
      </c>
      <c r="H2761" t="n">
        <v>2.43</v>
      </c>
      <c r="I2761" t="n">
        <v>5</v>
      </c>
      <c r="J2761" t="n">
        <v>185.93</v>
      </c>
      <c r="K2761" t="n">
        <v>49.1</v>
      </c>
      <c r="L2761" t="n">
        <v>25.5</v>
      </c>
      <c r="M2761" t="n">
        <v>3</v>
      </c>
      <c r="N2761" t="n">
        <v>36.34</v>
      </c>
      <c r="O2761" t="n">
        <v>23165.9</v>
      </c>
      <c r="P2761" t="n">
        <v>107.45</v>
      </c>
      <c r="Q2761" t="n">
        <v>197.76</v>
      </c>
      <c r="R2761" t="n">
        <v>29.82</v>
      </c>
      <c r="S2761" t="n">
        <v>25.4</v>
      </c>
      <c r="T2761" t="n">
        <v>1379.53</v>
      </c>
      <c r="U2761" t="n">
        <v>0.85</v>
      </c>
      <c r="V2761" t="n">
        <v>0.89</v>
      </c>
      <c r="W2761" t="n">
        <v>2.95</v>
      </c>
      <c r="X2761" t="n">
        <v>0.08</v>
      </c>
      <c r="Y2761" t="n">
        <v>1</v>
      </c>
      <c r="Z2761" t="n">
        <v>10</v>
      </c>
    </row>
    <row r="2762">
      <c r="A2762" t="n">
        <v>99</v>
      </c>
      <c r="B2762" t="n">
        <v>75</v>
      </c>
      <c r="C2762" t="inlineStr">
        <is>
          <t xml:space="preserve">CONCLUIDO	</t>
        </is>
      </c>
      <c r="D2762" t="n">
        <v>7.789</v>
      </c>
      <c r="E2762" t="n">
        <v>12.84</v>
      </c>
      <c r="F2762" t="n">
        <v>10.44</v>
      </c>
      <c r="G2762" t="n">
        <v>156.6</v>
      </c>
      <c r="H2762" t="n">
        <v>2.45</v>
      </c>
      <c r="I2762" t="n">
        <v>4</v>
      </c>
      <c r="J2762" t="n">
        <v>186.31</v>
      </c>
      <c r="K2762" t="n">
        <v>49.1</v>
      </c>
      <c r="L2762" t="n">
        <v>25.75</v>
      </c>
      <c r="M2762" t="n">
        <v>2</v>
      </c>
      <c r="N2762" t="n">
        <v>36.47</v>
      </c>
      <c r="O2762" t="n">
        <v>23212.55</v>
      </c>
      <c r="P2762" t="n">
        <v>107.26</v>
      </c>
      <c r="Q2762" t="n">
        <v>197.75</v>
      </c>
      <c r="R2762" t="n">
        <v>28.97</v>
      </c>
      <c r="S2762" t="n">
        <v>25.4</v>
      </c>
      <c r="T2762" t="n">
        <v>961.09</v>
      </c>
      <c r="U2762" t="n">
        <v>0.88</v>
      </c>
      <c r="V2762" t="n">
        <v>0.89</v>
      </c>
      <c r="W2762" t="n">
        <v>2.94</v>
      </c>
      <c r="X2762" t="n">
        <v>0.05</v>
      </c>
      <c r="Y2762" t="n">
        <v>1</v>
      </c>
      <c r="Z2762" t="n">
        <v>10</v>
      </c>
    </row>
    <row r="2763">
      <c r="A2763" t="n">
        <v>100</v>
      </c>
      <c r="B2763" t="n">
        <v>75</v>
      </c>
      <c r="C2763" t="inlineStr">
        <is>
          <t xml:space="preserve">CONCLUIDO	</t>
        </is>
      </c>
      <c r="D2763" t="n">
        <v>7.788</v>
      </c>
      <c r="E2763" t="n">
        <v>12.84</v>
      </c>
      <c r="F2763" t="n">
        <v>10.44</v>
      </c>
      <c r="G2763" t="n">
        <v>156.62</v>
      </c>
      <c r="H2763" t="n">
        <v>2.47</v>
      </c>
      <c r="I2763" t="n">
        <v>4</v>
      </c>
      <c r="J2763" t="n">
        <v>186.69</v>
      </c>
      <c r="K2763" t="n">
        <v>49.1</v>
      </c>
      <c r="L2763" t="n">
        <v>26</v>
      </c>
      <c r="M2763" t="n">
        <v>2</v>
      </c>
      <c r="N2763" t="n">
        <v>36.6</v>
      </c>
      <c r="O2763" t="n">
        <v>23259.24</v>
      </c>
      <c r="P2763" t="n">
        <v>107.35</v>
      </c>
      <c r="Q2763" t="n">
        <v>197.75</v>
      </c>
      <c r="R2763" t="n">
        <v>29.02</v>
      </c>
      <c r="S2763" t="n">
        <v>25.4</v>
      </c>
      <c r="T2763" t="n">
        <v>986.6900000000001</v>
      </c>
      <c r="U2763" t="n">
        <v>0.88</v>
      </c>
      <c r="V2763" t="n">
        <v>0.89</v>
      </c>
      <c r="W2763" t="n">
        <v>2.94</v>
      </c>
      <c r="X2763" t="n">
        <v>0.05</v>
      </c>
      <c r="Y2763" t="n">
        <v>1</v>
      </c>
      <c r="Z2763" t="n">
        <v>10</v>
      </c>
    </row>
    <row r="2764">
      <c r="A2764" t="n">
        <v>101</v>
      </c>
      <c r="B2764" t="n">
        <v>75</v>
      </c>
      <c r="C2764" t="inlineStr">
        <is>
          <t xml:space="preserve">CONCLUIDO	</t>
        </is>
      </c>
      <c r="D2764" t="n">
        <v>7.7865</v>
      </c>
      <c r="E2764" t="n">
        <v>12.84</v>
      </c>
      <c r="F2764" t="n">
        <v>10.44</v>
      </c>
      <c r="G2764" t="n">
        <v>156.66</v>
      </c>
      <c r="H2764" t="n">
        <v>2.49</v>
      </c>
      <c r="I2764" t="n">
        <v>4</v>
      </c>
      <c r="J2764" t="n">
        <v>187.07</v>
      </c>
      <c r="K2764" t="n">
        <v>49.1</v>
      </c>
      <c r="L2764" t="n">
        <v>26.25</v>
      </c>
      <c r="M2764" t="n">
        <v>2</v>
      </c>
      <c r="N2764" t="n">
        <v>36.72</v>
      </c>
      <c r="O2764" t="n">
        <v>23305.98</v>
      </c>
      <c r="P2764" t="n">
        <v>107.54</v>
      </c>
      <c r="Q2764" t="n">
        <v>197.75</v>
      </c>
      <c r="R2764" t="n">
        <v>29.08</v>
      </c>
      <c r="S2764" t="n">
        <v>25.4</v>
      </c>
      <c r="T2764" t="n">
        <v>1013.71</v>
      </c>
      <c r="U2764" t="n">
        <v>0.87</v>
      </c>
      <c r="V2764" t="n">
        <v>0.89</v>
      </c>
      <c r="W2764" t="n">
        <v>2.94</v>
      </c>
      <c r="X2764" t="n">
        <v>0.05</v>
      </c>
      <c r="Y2764" t="n">
        <v>1</v>
      </c>
      <c r="Z2764" t="n">
        <v>10</v>
      </c>
    </row>
    <row r="2765">
      <c r="A2765" t="n">
        <v>102</v>
      </c>
      <c r="B2765" t="n">
        <v>75</v>
      </c>
      <c r="C2765" t="inlineStr">
        <is>
          <t xml:space="preserve">CONCLUIDO	</t>
        </is>
      </c>
      <c r="D2765" t="n">
        <v>7.7872</v>
      </c>
      <c r="E2765" t="n">
        <v>12.84</v>
      </c>
      <c r="F2765" t="n">
        <v>10.44</v>
      </c>
      <c r="G2765" t="n">
        <v>156.65</v>
      </c>
      <c r="H2765" t="n">
        <v>2.51</v>
      </c>
      <c r="I2765" t="n">
        <v>4</v>
      </c>
      <c r="J2765" t="n">
        <v>187.45</v>
      </c>
      <c r="K2765" t="n">
        <v>49.1</v>
      </c>
      <c r="L2765" t="n">
        <v>26.5</v>
      </c>
      <c r="M2765" t="n">
        <v>2</v>
      </c>
      <c r="N2765" t="n">
        <v>36.85</v>
      </c>
      <c r="O2765" t="n">
        <v>23352.76</v>
      </c>
      <c r="P2765" t="n">
        <v>107.7</v>
      </c>
      <c r="Q2765" t="n">
        <v>197.75</v>
      </c>
      <c r="R2765" t="n">
        <v>29.05</v>
      </c>
      <c r="S2765" t="n">
        <v>25.4</v>
      </c>
      <c r="T2765" t="n">
        <v>1001.47</v>
      </c>
      <c r="U2765" t="n">
        <v>0.87</v>
      </c>
      <c r="V2765" t="n">
        <v>0.89</v>
      </c>
      <c r="W2765" t="n">
        <v>2.94</v>
      </c>
      <c r="X2765" t="n">
        <v>0.05</v>
      </c>
      <c r="Y2765" t="n">
        <v>1</v>
      </c>
      <c r="Z2765" t="n">
        <v>10</v>
      </c>
    </row>
    <row r="2766">
      <c r="A2766" t="n">
        <v>103</v>
      </c>
      <c r="B2766" t="n">
        <v>75</v>
      </c>
      <c r="C2766" t="inlineStr">
        <is>
          <t xml:space="preserve">CONCLUIDO	</t>
        </is>
      </c>
      <c r="D2766" t="n">
        <v>7.7843</v>
      </c>
      <c r="E2766" t="n">
        <v>12.85</v>
      </c>
      <c r="F2766" t="n">
        <v>10.45</v>
      </c>
      <c r="G2766" t="n">
        <v>156.72</v>
      </c>
      <c r="H2766" t="n">
        <v>2.53</v>
      </c>
      <c r="I2766" t="n">
        <v>4</v>
      </c>
      <c r="J2766" t="n">
        <v>187.83</v>
      </c>
      <c r="K2766" t="n">
        <v>49.1</v>
      </c>
      <c r="L2766" t="n">
        <v>26.75</v>
      </c>
      <c r="M2766" t="n">
        <v>2</v>
      </c>
      <c r="N2766" t="n">
        <v>36.98</v>
      </c>
      <c r="O2766" t="n">
        <v>23399.58</v>
      </c>
      <c r="P2766" t="n">
        <v>107.78</v>
      </c>
      <c r="Q2766" t="n">
        <v>197.75</v>
      </c>
      <c r="R2766" t="n">
        <v>29.14</v>
      </c>
      <c r="S2766" t="n">
        <v>25.4</v>
      </c>
      <c r="T2766" t="n">
        <v>1045.17</v>
      </c>
      <c r="U2766" t="n">
        <v>0.87</v>
      </c>
      <c r="V2766" t="n">
        <v>0.89</v>
      </c>
      <c r="W2766" t="n">
        <v>2.95</v>
      </c>
      <c r="X2766" t="n">
        <v>0.06</v>
      </c>
      <c r="Y2766" t="n">
        <v>1</v>
      </c>
      <c r="Z2766" t="n">
        <v>10</v>
      </c>
    </row>
    <row r="2767">
      <c r="A2767" t="n">
        <v>104</v>
      </c>
      <c r="B2767" t="n">
        <v>75</v>
      </c>
      <c r="C2767" t="inlineStr">
        <is>
          <t xml:space="preserve">CONCLUIDO	</t>
        </is>
      </c>
      <c r="D2767" t="n">
        <v>7.7841</v>
      </c>
      <c r="E2767" t="n">
        <v>12.85</v>
      </c>
      <c r="F2767" t="n">
        <v>10.45</v>
      </c>
      <c r="G2767" t="n">
        <v>156.72</v>
      </c>
      <c r="H2767" t="n">
        <v>2.55</v>
      </c>
      <c r="I2767" t="n">
        <v>4</v>
      </c>
      <c r="J2767" t="n">
        <v>188.21</v>
      </c>
      <c r="K2767" t="n">
        <v>49.1</v>
      </c>
      <c r="L2767" t="n">
        <v>27</v>
      </c>
      <c r="M2767" t="n">
        <v>1</v>
      </c>
      <c r="N2767" t="n">
        <v>37.11</v>
      </c>
      <c r="O2767" t="n">
        <v>23446.45</v>
      </c>
      <c r="P2767" t="n">
        <v>107.79</v>
      </c>
      <c r="Q2767" t="n">
        <v>197.75</v>
      </c>
      <c r="R2767" t="n">
        <v>29.17</v>
      </c>
      <c r="S2767" t="n">
        <v>25.4</v>
      </c>
      <c r="T2767" t="n">
        <v>1062.04</v>
      </c>
      <c r="U2767" t="n">
        <v>0.87</v>
      </c>
      <c r="V2767" t="n">
        <v>0.89</v>
      </c>
      <c r="W2767" t="n">
        <v>2.95</v>
      </c>
      <c r="X2767" t="n">
        <v>0.06</v>
      </c>
      <c r="Y2767" t="n">
        <v>1</v>
      </c>
      <c r="Z2767" t="n">
        <v>10</v>
      </c>
    </row>
    <row r="2768">
      <c r="A2768" t="n">
        <v>105</v>
      </c>
      <c r="B2768" t="n">
        <v>75</v>
      </c>
      <c r="C2768" t="inlineStr">
        <is>
          <t xml:space="preserve">CONCLUIDO	</t>
        </is>
      </c>
      <c r="D2768" t="n">
        <v>7.7831</v>
      </c>
      <c r="E2768" t="n">
        <v>12.85</v>
      </c>
      <c r="F2768" t="n">
        <v>10.45</v>
      </c>
      <c r="G2768" t="n">
        <v>156.75</v>
      </c>
      <c r="H2768" t="n">
        <v>2.56</v>
      </c>
      <c r="I2768" t="n">
        <v>4</v>
      </c>
      <c r="J2768" t="n">
        <v>188.59</v>
      </c>
      <c r="K2768" t="n">
        <v>49.1</v>
      </c>
      <c r="L2768" t="n">
        <v>27.25</v>
      </c>
      <c r="M2768" t="n">
        <v>1</v>
      </c>
      <c r="N2768" t="n">
        <v>37.24</v>
      </c>
      <c r="O2768" t="n">
        <v>23493.36</v>
      </c>
      <c r="P2768" t="n">
        <v>107.96</v>
      </c>
      <c r="Q2768" t="n">
        <v>197.77</v>
      </c>
      <c r="R2768" t="n">
        <v>29.26</v>
      </c>
      <c r="S2768" t="n">
        <v>25.4</v>
      </c>
      <c r="T2768" t="n">
        <v>1107.16</v>
      </c>
      <c r="U2768" t="n">
        <v>0.87</v>
      </c>
      <c r="V2768" t="n">
        <v>0.89</v>
      </c>
      <c r="W2768" t="n">
        <v>2.94</v>
      </c>
      <c r="X2768" t="n">
        <v>0.06</v>
      </c>
      <c r="Y2768" t="n">
        <v>1</v>
      </c>
      <c r="Z2768" t="n">
        <v>10</v>
      </c>
    </row>
    <row r="2769">
      <c r="A2769" t="n">
        <v>106</v>
      </c>
      <c r="B2769" t="n">
        <v>75</v>
      </c>
      <c r="C2769" t="inlineStr">
        <is>
          <t xml:space="preserve">CONCLUIDO	</t>
        </is>
      </c>
      <c r="D2769" t="n">
        <v>7.7838</v>
      </c>
      <c r="E2769" t="n">
        <v>12.85</v>
      </c>
      <c r="F2769" t="n">
        <v>10.45</v>
      </c>
      <c r="G2769" t="n">
        <v>156.73</v>
      </c>
      <c r="H2769" t="n">
        <v>2.58</v>
      </c>
      <c r="I2769" t="n">
        <v>4</v>
      </c>
      <c r="J2769" t="n">
        <v>188.97</v>
      </c>
      <c r="K2769" t="n">
        <v>49.1</v>
      </c>
      <c r="L2769" t="n">
        <v>27.5</v>
      </c>
      <c r="M2769" t="n">
        <v>1</v>
      </c>
      <c r="N2769" t="n">
        <v>37.37</v>
      </c>
      <c r="O2769" t="n">
        <v>23540.32</v>
      </c>
      <c r="P2769" t="n">
        <v>108.08</v>
      </c>
      <c r="Q2769" t="n">
        <v>197.75</v>
      </c>
      <c r="R2769" t="n">
        <v>29.19</v>
      </c>
      <c r="S2769" t="n">
        <v>25.4</v>
      </c>
      <c r="T2769" t="n">
        <v>1069.39</v>
      </c>
      <c r="U2769" t="n">
        <v>0.87</v>
      </c>
      <c r="V2769" t="n">
        <v>0.89</v>
      </c>
      <c r="W2769" t="n">
        <v>2.95</v>
      </c>
      <c r="X2769" t="n">
        <v>0.06</v>
      </c>
      <c r="Y2769" t="n">
        <v>1</v>
      </c>
      <c r="Z2769" t="n">
        <v>10</v>
      </c>
    </row>
    <row r="2770">
      <c r="A2770" t="n">
        <v>107</v>
      </c>
      <c r="B2770" t="n">
        <v>75</v>
      </c>
      <c r="C2770" t="inlineStr">
        <is>
          <t xml:space="preserve">CONCLUIDO	</t>
        </is>
      </c>
      <c r="D2770" t="n">
        <v>7.7826</v>
      </c>
      <c r="E2770" t="n">
        <v>12.85</v>
      </c>
      <c r="F2770" t="n">
        <v>10.45</v>
      </c>
      <c r="G2770" t="n">
        <v>156.76</v>
      </c>
      <c r="H2770" t="n">
        <v>2.6</v>
      </c>
      <c r="I2770" t="n">
        <v>4</v>
      </c>
      <c r="J2770" t="n">
        <v>189.35</v>
      </c>
      <c r="K2770" t="n">
        <v>49.1</v>
      </c>
      <c r="L2770" t="n">
        <v>27.75</v>
      </c>
      <c r="M2770" t="n">
        <v>1</v>
      </c>
      <c r="N2770" t="n">
        <v>37.51</v>
      </c>
      <c r="O2770" t="n">
        <v>23587.32</v>
      </c>
      <c r="P2770" t="n">
        <v>108.21</v>
      </c>
      <c r="Q2770" t="n">
        <v>197.75</v>
      </c>
      <c r="R2770" t="n">
        <v>29.29</v>
      </c>
      <c r="S2770" t="n">
        <v>25.4</v>
      </c>
      <c r="T2770" t="n">
        <v>1118.74</v>
      </c>
      <c r="U2770" t="n">
        <v>0.87</v>
      </c>
      <c r="V2770" t="n">
        <v>0.89</v>
      </c>
      <c r="W2770" t="n">
        <v>2.94</v>
      </c>
      <c r="X2770" t="n">
        <v>0.06</v>
      </c>
      <c r="Y2770" t="n">
        <v>1</v>
      </c>
      <c r="Z2770" t="n">
        <v>10</v>
      </c>
    </row>
    <row r="2771">
      <c r="A2771" t="n">
        <v>108</v>
      </c>
      <c r="B2771" t="n">
        <v>75</v>
      </c>
      <c r="C2771" t="inlineStr">
        <is>
          <t xml:space="preserve">CONCLUIDO	</t>
        </is>
      </c>
      <c r="D2771" t="n">
        <v>7.7828</v>
      </c>
      <c r="E2771" t="n">
        <v>12.85</v>
      </c>
      <c r="F2771" t="n">
        <v>10.45</v>
      </c>
      <c r="G2771" t="n">
        <v>156.75</v>
      </c>
      <c r="H2771" t="n">
        <v>2.62</v>
      </c>
      <c r="I2771" t="n">
        <v>4</v>
      </c>
      <c r="J2771" t="n">
        <v>189.73</v>
      </c>
      <c r="K2771" t="n">
        <v>49.1</v>
      </c>
      <c r="L2771" t="n">
        <v>28</v>
      </c>
      <c r="M2771" t="n">
        <v>1</v>
      </c>
      <c r="N2771" t="n">
        <v>37.64</v>
      </c>
      <c r="O2771" t="n">
        <v>23634.36</v>
      </c>
      <c r="P2771" t="n">
        <v>108.36</v>
      </c>
      <c r="Q2771" t="n">
        <v>197.75</v>
      </c>
      <c r="R2771" t="n">
        <v>29.31</v>
      </c>
      <c r="S2771" t="n">
        <v>25.4</v>
      </c>
      <c r="T2771" t="n">
        <v>1130.63</v>
      </c>
      <c r="U2771" t="n">
        <v>0.87</v>
      </c>
      <c r="V2771" t="n">
        <v>0.89</v>
      </c>
      <c r="W2771" t="n">
        <v>2.94</v>
      </c>
      <c r="X2771" t="n">
        <v>0.06</v>
      </c>
      <c r="Y2771" t="n">
        <v>1</v>
      </c>
      <c r="Z2771" t="n">
        <v>10</v>
      </c>
    </row>
    <row r="2772">
      <c r="A2772" t="n">
        <v>109</v>
      </c>
      <c r="B2772" t="n">
        <v>75</v>
      </c>
      <c r="C2772" t="inlineStr">
        <is>
          <t xml:space="preserve">CONCLUIDO	</t>
        </is>
      </c>
      <c r="D2772" t="n">
        <v>7.7841</v>
      </c>
      <c r="E2772" t="n">
        <v>12.85</v>
      </c>
      <c r="F2772" t="n">
        <v>10.45</v>
      </c>
      <c r="G2772" t="n">
        <v>156.72</v>
      </c>
      <c r="H2772" t="n">
        <v>2.64</v>
      </c>
      <c r="I2772" t="n">
        <v>4</v>
      </c>
      <c r="J2772" t="n">
        <v>190.11</v>
      </c>
      <c r="K2772" t="n">
        <v>49.1</v>
      </c>
      <c r="L2772" t="n">
        <v>28.25</v>
      </c>
      <c r="M2772" t="n">
        <v>1</v>
      </c>
      <c r="N2772" t="n">
        <v>37.77</v>
      </c>
      <c r="O2772" t="n">
        <v>23681.45</v>
      </c>
      <c r="P2772" t="n">
        <v>108.42</v>
      </c>
      <c r="Q2772" t="n">
        <v>197.75</v>
      </c>
      <c r="R2772" t="n">
        <v>29.23</v>
      </c>
      <c r="S2772" t="n">
        <v>25.4</v>
      </c>
      <c r="T2772" t="n">
        <v>1093.18</v>
      </c>
      <c r="U2772" t="n">
        <v>0.87</v>
      </c>
      <c r="V2772" t="n">
        <v>0.89</v>
      </c>
      <c r="W2772" t="n">
        <v>2.94</v>
      </c>
      <c r="X2772" t="n">
        <v>0.06</v>
      </c>
      <c r="Y2772" t="n">
        <v>1</v>
      </c>
      <c r="Z2772" t="n">
        <v>10</v>
      </c>
    </row>
    <row r="2773">
      <c r="A2773" t="n">
        <v>110</v>
      </c>
      <c r="B2773" t="n">
        <v>75</v>
      </c>
      <c r="C2773" t="inlineStr">
        <is>
          <t xml:space="preserve">CONCLUIDO	</t>
        </is>
      </c>
      <c r="D2773" t="n">
        <v>7.7831</v>
      </c>
      <c r="E2773" t="n">
        <v>12.85</v>
      </c>
      <c r="F2773" t="n">
        <v>10.45</v>
      </c>
      <c r="G2773" t="n">
        <v>156.75</v>
      </c>
      <c r="H2773" t="n">
        <v>2.66</v>
      </c>
      <c r="I2773" t="n">
        <v>4</v>
      </c>
      <c r="J2773" t="n">
        <v>190.5</v>
      </c>
      <c r="K2773" t="n">
        <v>49.1</v>
      </c>
      <c r="L2773" t="n">
        <v>28.5</v>
      </c>
      <c r="M2773" t="n">
        <v>1</v>
      </c>
      <c r="N2773" t="n">
        <v>37.9</v>
      </c>
      <c r="O2773" t="n">
        <v>23728.59</v>
      </c>
      <c r="P2773" t="n">
        <v>108.54</v>
      </c>
      <c r="Q2773" t="n">
        <v>197.75</v>
      </c>
      <c r="R2773" t="n">
        <v>29.19</v>
      </c>
      <c r="S2773" t="n">
        <v>25.4</v>
      </c>
      <c r="T2773" t="n">
        <v>1071.02</v>
      </c>
      <c r="U2773" t="n">
        <v>0.87</v>
      </c>
      <c r="V2773" t="n">
        <v>0.89</v>
      </c>
      <c r="W2773" t="n">
        <v>2.95</v>
      </c>
      <c r="X2773" t="n">
        <v>0.06</v>
      </c>
      <c r="Y2773" t="n">
        <v>1</v>
      </c>
      <c r="Z2773" t="n">
        <v>10</v>
      </c>
    </row>
    <row r="2774">
      <c r="A2774" t="n">
        <v>111</v>
      </c>
      <c r="B2774" t="n">
        <v>75</v>
      </c>
      <c r="C2774" t="inlineStr">
        <is>
          <t xml:space="preserve">CONCLUIDO	</t>
        </is>
      </c>
      <c r="D2774" t="n">
        <v>7.7828</v>
      </c>
      <c r="E2774" t="n">
        <v>12.85</v>
      </c>
      <c r="F2774" t="n">
        <v>10.45</v>
      </c>
      <c r="G2774" t="n">
        <v>156.75</v>
      </c>
      <c r="H2774" t="n">
        <v>2.67</v>
      </c>
      <c r="I2774" t="n">
        <v>4</v>
      </c>
      <c r="J2774" t="n">
        <v>190.88</v>
      </c>
      <c r="K2774" t="n">
        <v>49.1</v>
      </c>
      <c r="L2774" t="n">
        <v>28.75</v>
      </c>
      <c r="M2774" t="n">
        <v>0</v>
      </c>
      <c r="N2774" t="n">
        <v>38.03</v>
      </c>
      <c r="O2774" t="n">
        <v>23775.77</v>
      </c>
      <c r="P2774" t="n">
        <v>108.71</v>
      </c>
      <c r="Q2774" t="n">
        <v>197.78</v>
      </c>
      <c r="R2774" t="n">
        <v>29.23</v>
      </c>
      <c r="S2774" t="n">
        <v>25.4</v>
      </c>
      <c r="T2774" t="n">
        <v>1093.11</v>
      </c>
      <c r="U2774" t="n">
        <v>0.87</v>
      </c>
      <c r="V2774" t="n">
        <v>0.89</v>
      </c>
      <c r="W2774" t="n">
        <v>2.95</v>
      </c>
      <c r="X2774" t="n">
        <v>0.06</v>
      </c>
      <c r="Y2774" t="n">
        <v>1</v>
      </c>
      <c r="Z2774" t="n">
        <v>10</v>
      </c>
    </row>
    <row r="2775">
      <c r="A2775" t="n">
        <v>0</v>
      </c>
      <c r="B2775" t="n">
        <v>95</v>
      </c>
      <c r="C2775" t="inlineStr">
        <is>
          <t xml:space="preserve">CONCLUIDO	</t>
        </is>
      </c>
      <c r="D2775" t="n">
        <v>4.9256</v>
      </c>
      <c r="E2775" t="n">
        <v>20.3</v>
      </c>
      <c r="F2775" t="n">
        <v>13.03</v>
      </c>
      <c r="G2775" t="n">
        <v>6.06</v>
      </c>
      <c r="H2775" t="n">
        <v>0.1</v>
      </c>
      <c r="I2775" t="n">
        <v>129</v>
      </c>
      <c r="J2775" t="n">
        <v>185.69</v>
      </c>
      <c r="K2775" t="n">
        <v>53.44</v>
      </c>
      <c r="L2775" t="n">
        <v>1</v>
      </c>
      <c r="M2775" t="n">
        <v>127</v>
      </c>
      <c r="N2775" t="n">
        <v>36.26</v>
      </c>
      <c r="O2775" t="n">
        <v>23136.14</v>
      </c>
      <c r="P2775" t="n">
        <v>178.18</v>
      </c>
      <c r="Q2775" t="n">
        <v>198</v>
      </c>
      <c r="R2775" t="n">
        <v>109.37</v>
      </c>
      <c r="S2775" t="n">
        <v>25.4</v>
      </c>
      <c r="T2775" t="n">
        <v>40537.91</v>
      </c>
      <c r="U2775" t="n">
        <v>0.23</v>
      </c>
      <c r="V2775" t="n">
        <v>0.71</v>
      </c>
      <c r="W2775" t="n">
        <v>3.15</v>
      </c>
      <c r="X2775" t="n">
        <v>2.63</v>
      </c>
      <c r="Y2775" t="n">
        <v>1</v>
      </c>
      <c r="Z2775" t="n">
        <v>10</v>
      </c>
    </row>
    <row r="2776">
      <c r="A2776" t="n">
        <v>1</v>
      </c>
      <c r="B2776" t="n">
        <v>95</v>
      </c>
      <c r="C2776" t="inlineStr">
        <is>
          <t xml:space="preserve">CONCLUIDO	</t>
        </is>
      </c>
      <c r="D2776" t="n">
        <v>5.4097</v>
      </c>
      <c r="E2776" t="n">
        <v>18.49</v>
      </c>
      <c r="F2776" t="n">
        <v>12.37</v>
      </c>
      <c r="G2776" t="n">
        <v>7.57</v>
      </c>
      <c r="H2776" t="n">
        <v>0.12</v>
      </c>
      <c r="I2776" t="n">
        <v>98</v>
      </c>
      <c r="J2776" t="n">
        <v>186.07</v>
      </c>
      <c r="K2776" t="n">
        <v>53.44</v>
      </c>
      <c r="L2776" t="n">
        <v>1.25</v>
      </c>
      <c r="M2776" t="n">
        <v>96</v>
      </c>
      <c r="N2776" t="n">
        <v>36.39</v>
      </c>
      <c r="O2776" t="n">
        <v>23182.76</v>
      </c>
      <c r="P2776" t="n">
        <v>169.03</v>
      </c>
      <c r="Q2776" t="n">
        <v>197.93</v>
      </c>
      <c r="R2776" t="n">
        <v>88.90000000000001</v>
      </c>
      <c r="S2776" t="n">
        <v>25.4</v>
      </c>
      <c r="T2776" t="n">
        <v>30455.19</v>
      </c>
      <c r="U2776" t="n">
        <v>0.29</v>
      </c>
      <c r="V2776" t="n">
        <v>0.75</v>
      </c>
      <c r="W2776" t="n">
        <v>3.1</v>
      </c>
      <c r="X2776" t="n">
        <v>1.97</v>
      </c>
      <c r="Y2776" t="n">
        <v>1</v>
      </c>
      <c r="Z2776" t="n">
        <v>10</v>
      </c>
    </row>
    <row r="2777">
      <c r="A2777" t="n">
        <v>2</v>
      </c>
      <c r="B2777" t="n">
        <v>95</v>
      </c>
      <c r="C2777" t="inlineStr">
        <is>
          <t xml:space="preserve">CONCLUIDO	</t>
        </is>
      </c>
      <c r="D2777" t="n">
        <v>5.7296</v>
      </c>
      <c r="E2777" t="n">
        <v>17.45</v>
      </c>
      <c r="F2777" t="n">
        <v>12.01</v>
      </c>
      <c r="G2777" t="n">
        <v>9.01</v>
      </c>
      <c r="H2777" t="n">
        <v>0.14</v>
      </c>
      <c r="I2777" t="n">
        <v>80</v>
      </c>
      <c r="J2777" t="n">
        <v>186.45</v>
      </c>
      <c r="K2777" t="n">
        <v>53.44</v>
      </c>
      <c r="L2777" t="n">
        <v>1.5</v>
      </c>
      <c r="M2777" t="n">
        <v>78</v>
      </c>
      <c r="N2777" t="n">
        <v>36.51</v>
      </c>
      <c r="O2777" t="n">
        <v>23229.42</v>
      </c>
      <c r="P2777" t="n">
        <v>163.99</v>
      </c>
      <c r="Q2777" t="n">
        <v>197.87</v>
      </c>
      <c r="R2777" t="n">
        <v>77.83</v>
      </c>
      <c r="S2777" t="n">
        <v>25.4</v>
      </c>
      <c r="T2777" t="n">
        <v>25012.1</v>
      </c>
      <c r="U2777" t="n">
        <v>0.33</v>
      </c>
      <c r="V2777" t="n">
        <v>0.78</v>
      </c>
      <c r="W2777" t="n">
        <v>3.07</v>
      </c>
      <c r="X2777" t="n">
        <v>1.61</v>
      </c>
      <c r="Y2777" t="n">
        <v>1</v>
      </c>
      <c r="Z2777" t="n">
        <v>10</v>
      </c>
    </row>
    <row r="2778">
      <c r="A2778" t="n">
        <v>3</v>
      </c>
      <c r="B2778" t="n">
        <v>95</v>
      </c>
      <c r="C2778" t="inlineStr">
        <is>
          <t xml:space="preserve">CONCLUIDO	</t>
        </is>
      </c>
      <c r="D2778" t="n">
        <v>5.9842</v>
      </c>
      <c r="E2778" t="n">
        <v>16.71</v>
      </c>
      <c r="F2778" t="n">
        <v>11.75</v>
      </c>
      <c r="G2778" t="n">
        <v>10.52</v>
      </c>
      <c r="H2778" t="n">
        <v>0.17</v>
      </c>
      <c r="I2778" t="n">
        <v>67</v>
      </c>
      <c r="J2778" t="n">
        <v>186.83</v>
      </c>
      <c r="K2778" t="n">
        <v>53.44</v>
      </c>
      <c r="L2778" t="n">
        <v>1.75</v>
      </c>
      <c r="M2778" t="n">
        <v>65</v>
      </c>
      <c r="N2778" t="n">
        <v>36.64</v>
      </c>
      <c r="O2778" t="n">
        <v>23276.13</v>
      </c>
      <c r="P2778" t="n">
        <v>160.35</v>
      </c>
      <c r="Q2778" t="n">
        <v>198.01</v>
      </c>
      <c r="R2778" t="n">
        <v>69.31999999999999</v>
      </c>
      <c r="S2778" t="n">
        <v>25.4</v>
      </c>
      <c r="T2778" t="n">
        <v>20822.43</v>
      </c>
      <c r="U2778" t="n">
        <v>0.37</v>
      </c>
      <c r="V2778" t="n">
        <v>0.79</v>
      </c>
      <c r="W2778" t="n">
        <v>3.06</v>
      </c>
      <c r="X2778" t="n">
        <v>1.35</v>
      </c>
      <c r="Y2778" t="n">
        <v>1</v>
      </c>
      <c r="Z2778" t="n">
        <v>10</v>
      </c>
    </row>
    <row r="2779">
      <c r="A2779" t="n">
        <v>4</v>
      </c>
      <c r="B2779" t="n">
        <v>95</v>
      </c>
      <c r="C2779" t="inlineStr">
        <is>
          <t xml:space="preserve">CONCLUIDO	</t>
        </is>
      </c>
      <c r="D2779" t="n">
        <v>6.1771</v>
      </c>
      <c r="E2779" t="n">
        <v>16.19</v>
      </c>
      <c r="F2779" t="n">
        <v>11.56</v>
      </c>
      <c r="G2779" t="n">
        <v>11.96</v>
      </c>
      <c r="H2779" t="n">
        <v>0.19</v>
      </c>
      <c r="I2779" t="n">
        <v>58</v>
      </c>
      <c r="J2779" t="n">
        <v>187.21</v>
      </c>
      <c r="K2779" t="n">
        <v>53.44</v>
      </c>
      <c r="L2779" t="n">
        <v>2</v>
      </c>
      <c r="M2779" t="n">
        <v>56</v>
      </c>
      <c r="N2779" t="n">
        <v>36.77</v>
      </c>
      <c r="O2779" t="n">
        <v>23322.88</v>
      </c>
      <c r="P2779" t="n">
        <v>157.71</v>
      </c>
      <c r="Q2779" t="n">
        <v>197.91</v>
      </c>
      <c r="R2779" t="n">
        <v>63.59</v>
      </c>
      <c r="S2779" t="n">
        <v>25.4</v>
      </c>
      <c r="T2779" t="n">
        <v>18002.43</v>
      </c>
      <c r="U2779" t="n">
        <v>0.4</v>
      </c>
      <c r="V2779" t="n">
        <v>0.8100000000000001</v>
      </c>
      <c r="W2779" t="n">
        <v>3.04</v>
      </c>
      <c r="X2779" t="n">
        <v>1.17</v>
      </c>
      <c r="Y2779" t="n">
        <v>1</v>
      </c>
      <c r="Z2779" t="n">
        <v>10</v>
      </c>
    </row>
    <row r="2780">
      <c r="A2780" t="n">
        <v>5</v>
      </c>
      <c r="B2780" t="n">
        <v>95</v>
      </c>
      <c r="C2780" t="inlineStr">
        <is>
          <t xml:space="preserve">CONCLUIDO	</t>
        </is>
      </c>
      <c r="D2780" t="n">
        <v>6.3406</v>
      </c>
      <c r="E2780" t="n">
        <v>15.77</v>
      </c>
      <c r="F2780" t="n">
        <v>11.4</v>
      </c>
      <c r="G2780" t="n">
        <v>13.42</v>
      </c>
      <c r="H2780" t="n">
        <v>0.21</v>
      </c>
      <c r="I2780" t="n">
        <v>51</v>
      </c>
      <c r="J2780" t="n">
        <v>187.59</v>
      </c>
      <c r="K2780" t="n">
        <v>53.44</v>
      </c>
      <c r="L2780" t="n">
        <v>2.25</v>
      </c>
      <c r="M2780" t="n">
        <v>49</v>
      </c>
      <c r="N2780" t="n">
        <v>36.9</v>
      </c>
      <c r="O2780" t="n">
        <v>23369.68</v>
      </c>
      <c r="P2780" t="n">
        <v>155.43</v>
      </c>
      <c r="Q2780" t="n">
        <v>197.94</v>
      </c>
      <c r="R2780" t="n">
        <v>58.7</v>
      </c>
      <c r="S2780" t="n">
        <v>25.4</v>
      </c>
      <c r="T2780" t="n">
        <v>15591.69</v>
      </c>
      <c r="U2780" t="n">
        <v>0.43</v>
      </c>
      <c r="V2780" t="n">
        <v>0.82</v>
      </c>
      <c r="W2780" t="n">
        <v>3.02</v>
      </c>
      <c r="X2780" t="n">
        <v>1.01</v>
      </c>
      <c r="Y2780" t="n">
        <v>1</v>
      </c>
      <c r="Z2780" t="n">
        <v>10</v>
      </c>
    </row>
    <row r="2781">
      <c r="A2781" t="n">
        <v>6</v>
      </c>
      <c r="B2781" t="n">
        <v>95</v>
      </c>
      <c r="C2781" t="inlineStr">
        <is>
          <t xml:space="preserve">CONCLUIDO	</t>
        </is>
      </c>
      <c r="D2781" t="n">
        <v>6.487</v>
      </c>
      <c r="E2781" t="n">
        <v>15.42</v>
      </c>
      <c r="F2781" t="n">
        <v>11.27</v>
      </c>
      <c r="G2781" t="n">
        <v>15.03</v>
      </c>
      <c r="H2781" t="n">
        <v>0.24</v>
      </c>
      <c r="I2781" t="n">
        <v>45</v>
      </c>
      <c r="J2781" t="n">
        <v>187.97</v>
      </c>
      <c r="K2781" t="n">
        <v>53.44</v>
      </c>
      <c r="L2781" t="n">
        <v>2.5</v>
      </c>
      <c r="M2781" t="n">
        <v>43</v>
      </c>
      <c r="N2781" t="n">
        <v>37.03</v>
      </c>
      <c r="O2781" t="n">
        <v>23416.52</v>
      </c>
      <c r="P2781" t="n">
        <v>153.55</v>
      </c>
      <c r="Q2781" t="n">
        <v>197.8</v>
      </c>
      <c r="R2781" t="n">
        <v>54.56</v>
      </c>
      <c r="S2781" t="n">
        <v>25.4</v>
      </c>
      <c r="T2781" t="n">
        <v>13550.13</v>
      </c>
      <c r="U2781" t="n">
        <v>0.47</v>
      </c>
      <c r="V2781" t="n">
        <v>0.83</v>
      </c>
      <c r="W2781" t="n">
        <v>3.02</v>
      </c>
      <c r="X2781" t="n">
        <v>0.88</v>
      </c>
      <c r="Y2781" t="n">
        <v>1</v>
      </c>
      <c r="Z2781" t="n">
        <v>10</v>
      </c>
    </row>
    <row r="2782">
      <c r="A2782" t="n">
        <v>7</v>
      </c>
      <c r="B2782" t="n">
        <v>95</v>
      </c>
      <c r="C2782" t="inlineStr">
        <is>
          <t xml:space="preserve">CONCLUIDO	</t>
        </is>
      </c>
      <c r="D2782" t="n">
        <v>6.5829</v>
      </c>
      <c r="E2782" t="n">
        <v>15.19</v>
      </c>
      <c r="F2782" t="n">
        <v>11.2</v>
      </c>
      <c r="G2782" t="n">
        <v>16.38</v>
      </c>
      <c r="H2782" t="n">
        <v>0.26</v>
      </c>
      <c r="I2782" t="n">
        <v>41</v>
      </c>
      <c r="J2782" t="n">
        <v>188.35</v>
      </c>
      <c r="K2782" t="n">
        <v>53.44</v>
      </c>
      <c r="L2782" t="n">
        <v>2.75</v>
      </c>
      <c r="M2782" t="n">
        <v>39</v>
      </c>
      <c r="N2782" t="n">
        <v>37.16</v>
      </c>
      <c r="O2782" t="n">
        <v>23463.4</v>
      </c>
      <c r="P2782" t="n">
        <v>152.38</v>
      </c>
      <c r="Q2782" t="n">
        <v>197.84</v>
      </c>
      <c r="R2782" t="n">
        <v>52.44</v>
      </c>
      <c r="S2782" t="n">
        <v>25.4</v>
      </c>
      <c r="T2782" t="n">
        <v>12513.4</v>
      </c>
      <c r="U2782" t="n">
        <v>0.48</v>
      </c>
      <c r="V2782" t="n">
        <v>0.83</v>
      </c>
      <c r="W2782" t="n">
        <v>3</v>
      </c>
      <c r="X2782" t="n">
        <v>0.8</v>
      </c>
      <c r="Y2782" t="n">
        <v>1</v>
      </c>
      <c r="Z2782" t="n">
        <v>10</v>
      </c>
    </row>
    <row r="2783">
      <c r="A2783" t="n">
        <v>8</v>
      </c>
      <c r="B2783" t="n">
        <v>95</v>
      </c>
      <c r="C2783" t="inlineStr">
        <is>
          <t xml:space="preserve">CONCLUIDO	</t>
        </is>
      </c>
      <c r="D2783" t="n">
        <v>6.6543</v>
      </c>
      <c r="E2783" t="n">
        <v>15.03</v>
      </c>
      <c r="F2783" t="n">
        <v>11.14</v>
      </c>
      <c r="G2783" t="n">
        <v>17.6</v>
      </c>
      <c r="H2783" t="n">
        <v>0.28</v>
      </c>
      <c r="I2783" t="n">
        <v>38</v>
      </c>
      <c r="J2783" t="n">
        <v>188.73</v>
      </c>
      <c r="K2783" t="n">
        <v>53.44</v>
      </c>
      <c r="L2783" t="n">
        <v>3</v>
      </c>
      <c r="M2783" t="n">
        <v>36</v>
      </c>
      <c r="N2783" t="n">
        <v>37.29</v>
      </c>
      <c r="O2783" t="n">
        <v>23510.33</v>
      </c>
      <c r="P2783" t="n">
        <v>151.63</v>
      </c>
      <c r="Q2783" t="n">
        <v>197.89</v>
      </c>
      <c r="R2783" t="n">
        <v>50.77</v>
      </c>
      <c r="S2783" t="n">
        <v>25.4</v>
      </c>
      <c r="T2783" t="n">
        <v>11689.83</v>
      </c>
      <c r="U2783" t="n">
        <v>0.5</v>
      </c>
      <c r="V2783" t="n">
        <v>0.84</v>
      </c>
      <c r="W2783" t="n">
        <v>3</v>
      </c>
      <c r="X2783" t="n">
        <v>0.75</v>
      </c>
      <c r="Y2783" t="n">
        <v>1</v>
      </c>
      <c r="Z2783" t="n">
        <v>10</v>
      </c>
    </row>
    <row r="2784">
      <c r="A2784" t="n">
        <v>9</v>
      </c>
      <c r="B2784" t="n">
        <v>95</v>
      </c>
      <c r="C2784" t="inlineStr">
        <is>
          <t xml:space="preserve">CONCLUIDO	</t>
        </is>
      </c>
      <c r="D2784" t="n">
        <v>6.7374</v>
      </c>
      <c r="E2784" t="n">
        <v>14.84</v>
      </c>
      <c r="F2784" t="n">
        <v>11.07</v>
      </c>
      <c r="G2784" t="n">
        <v>18.98</v>
      </c>
      <c r="H2784" t="n">
        <v>0.3</v>
      </c>
      <c r="I2784" t="n">
        <v>35</v>
      </c>
      <c r="J2784" t="n">
        <v>189.11</v>
      </c>
      <c r="K2784" t="n">
        <v>53.44</v>
      </c>
      <c r="L2784" t="n">
        <v>3.25</v>
      </c>
      <c r="M2784" t="n">
        <v>33</v>
      </c>
      <c r="N2784" t="n">
        <v>37.42</v>
      </c>
      <c r="O2784" t="n">
        <v>23557.3</v>
      </c>
      <c r="P2784" t="n">
        <v>150.46</v>
      </c>
      <c r="Q2784" t="n">
        <v>197.87</v>
      </c>
      <c r="R2784" t="n">
        <v>48.62</v>
      </c>
      <c r="S2784" t="n">
        <v>25.4</v>
      </c>
      <c r="T2784" t="n">
        <v>10633.23</v>
      </c>
      <c r="U2784" t="n">
        <v>0.52</v>
      </c>
      <c r="V2784" t="n">
        <v>0.84</v>
      </c>
      <c r="W2784" t="n">
        <v>2.99</v>
      </c>
      <c r="X2784" t="n">
        <v>0.68</v>
      </c>
      <c r="Y2784" t="n">
        <v>1</v>
      </c>
      <c r="Z2784" t="n">
        <v>10</v>
      </c>
    </row>
    <row r="2785">
      <c r="A2785" t="n">
        <v>10</v>
      </c>
      <c r="B2785" t="n">
        <v>95</v>
      </c>
      <c r="C2785" t="inlineStr">
        <is>
          <t xml:space="preserve">CONCLUIDO	</t>
        </is>
      </c>
      <c r="D2785" t="n">
        <v>6.8106</v>
      </c>
      <c r="E2785" t="n">
        <v>14.68</v>
      </c>
      <c r="F2785" t="n">
        <v>11.02</v>
      </c>
      <c r="G2785" t="n">
        <v>20.67</v>
      </c>
      <c r="H2785" t="n">
        <v>0.33</v>
      </c>
      <c r="I2785" t="n">
        <v>32</v>
      </c>
      <c r="J2785" t="n">
        <v>189.49</v>
      </c>
      <c r="K2785" t="n">
        <v>53.44</v>
      </c>
      <c r="L2785" t="n">
        <v>3.5</v>
      </c>
      <c r="M2785" t="n">
        <v>30</v>
      </c>
      <c r="N2785" t="n">
        <v>37.55</v>
      </c>
      <c r="O2785" t="n">
        <v>23604.32</v>
      </c>
      <c r="P2785" t="n">
        <v>149.71</v>
      </c>
      <c r="Q2785" t="n">
        <v>197.82</v>
      </c>
      <c r="R2785" t="n">
        <v>47.11</v>
      </c>
      <c r="S2785" t="n">
        <v>25.4</v>
      </c>
      <c r="T2785" t="n">
        <v>9892.280000000001</v>
      </c>
      <c r="U2785" t="n">
        <v>0.54</v>
      </c>
      <c r="V2785" t="n">
        <v>0.84</v>
      </c>
      <c r="W2785" t="n">
        <v>2.99</v>
      </c>
      <c r="X2785" t="n">
        <v>0.63</v>
      </c>
      <c r="Y2785" t="n">
        <v>1</v>
      </c>
      <c r="Z2785" t="n">
        <v>10</v>
      </c>
    </row>
    <row r="2786">
      <c r="A2786" t="n">
        <v>11</v>
      </c>
      <c r="B2786" t="n">
        <v>95</v>
      </c>
      <c r="C2786" t="inlineStr">
        <is>
          <t xml:space="preserve">CONCLUIDO	</t>
        </is>
      </c>
      <c r="D2786" t="n">
        <v>6.8785</v>
      </c>
      <c r="E2786" t="n">
        <v>14.54</v>
      </c>
      <c r="F2786" t="n">
        <v>10.95</v>
      </c>
      <c r="G2786" t="n">
        <v>21.91</v>
      </c>
      <c r="H2786" t="n">
        <v>0.35</v>
      </c>
      <c r="I2786" t="n">
        <v>30</v>
      </c>
      <c r="J2786" t="n">
        <v>189.87</v>
      </c>
      <c r="K2786" t="n">
        <v>53.44</v>
      </c>
      <c r="L2786" t="n">
        <v>3.75</v>
      </c>
      <c r="M2786" t="n">
        <v>28</v>
      </c>
      <c r="N2786" t="n">
        <v>37.69</v>
      </c>
      <c r="O2786" t="n">
        <v>23651.38</v>
      </c>
      <c r="P2786" t="n">
        <v>148.61</v>
      </c>
      <c r="Q2786" t="n">
        <v>197.81</v>
      </c>
      <c r="R2786" t="n">
        <v>44.92</v>
      </c>
      <c r="S2786" t="n">
        <v>25.4</v>
      </c>
      <c r="T2786" t="n">
        <v>8807.08</v>
      </c>
      <c r="U2786" t="n">
        <v>0.57</v>
      </c>
      <c r="V2786" t="n">
        <v>0.85</v>
      </c>
      <c r="W2786" t="n">
        <v>2.98</v>
      </c>
      <c r="X2786" t="n">
        <v>0.5600000000000001</v>
      </c>
      <c r="Y2786" t="n">
        <v>1</v>
      </c>
      <c r="Z2786" t="n">
        <v>10</v>
      </c>
    </row>
    <row r="2787">
      <c r="A2787" t="n">
        <v>12</v>
      </c>
      <c r="B2787" t="n">
        <v>95</v>
      </c>
      <c r="C2787" t="inlineStr">
        <is>
          <t xml:space="preserve">CONCLUIDO	</t>
        </is>
      </c>
      <c r="D2787" t="n">
        <v>6.922</v>
      </c>
      <c r="E2787" t="n">
        <v>14.45</v>
      </c>
      <c r="F2787" t="n">
        <v>10.94</v>
      </c>
      <c r="G2787" t="n">
        <v>23.43</v>
      </c>
      <c r="H2787" t="n">
        <v>0.37</v>
      </c>
      <c r="I2787" t="n">
        <v>28</v>
      </c>
      <c r="J2787" t="n">
        <v>190.25</v>
      </c>
      <c r="K2787" t="n">
        <v>53.44</v>
      </c>
      <c r="L2787" t="n">
        <v>4</v>
      </c>
      <c r="M2787" t="n">
        <v>26</v>
      </c>
      <c r="N2787" t="n">
        <v>37.82</v>
      </c>
      <c r="O2787" t="n">
        <v>23698.48</v>
      </c>
      <c r="P2787" t="n">
        <v>148.32</v>
      </c>
      <c r="Q2787" t="n">
        <v>197.8</v>
      </c>
      <c r="R2787" t="n">
        <v>44.29</v>
      </c>
      <c r="S2787" t="n">
        <v>25.4</v>
      </c>
      <c r="T2787" t="n">
        <v>8503.450000000001</v>
      </c>
      <c r="U2787" t="n">
        <v>0.57</v>
      </c>
      <c r="V2787" t="n">
        <v>0.85</v>
      </c>
      <c r="W2787" t="n">
        <v>2.98</v>
      </c>
      <c r="X2787" t="n">
        <v>0.54</v>
      </c>
      <c r="Y2787" t="n">
        <v>1</v>
      </c>
      <c r="Z2787" t="n">
        <v>10</v>
      </c>
    </row>
    <row r="2788">
      <c r="A2788" t="n">
        <v>13</v>
      </c>
      <c r="B2788" t="n">
        <v>95</v>
      </c>
      <c r="C2788" t="inlineStr">
        <is>
          <t xml:space="preserve">CONCLUIDO	</t>
        </is>
      </c>
      <c r="D2788" t="n">
        <v>6.9708</v>
      </c>
      <c r="E2788" t="n">
        <v>14.35</v>
      </c>
      <c r="F2788" t="n">
        <v>10.91</v>
      </c>
      <c r="G2788" t="n">
        <v>25.18</v>
      </c>
      <c r="H2788" t="n">
        <v>0.4</v>
      </c>
      <c r="I2788" t="n">
        <v>26</v>
      </c>
      <c r="J2788" t="n">
        <v>190.63</v>
      </c>
      <c r="K2788" t="n">
        <v>53.44</v>
      </c>
      <c r="L2788" t="n">
        <v>4.25</v>
      </c>
      <c r="M2788" t="n">
        <v>24</v>
      </c>
      <c r="N2788" t="n">
        <v>37.95</v>
      </c>
      <c r="O2788" t="n">
        <v>23745.63</v>
      </c>
      <c r="P2788" t="n">
        <v>147.81</v>
      </c>
      <c r="Q2788" t="n">
        <v>197.8</v>
      </c>
      <c r="R2788" t="n">
        <v>43.42</v>
      </c>
      <c r="S2788" t="n">
        <v>25.4</v>
      </c>
      <c r="T2788" t="n">
        <v>8074.27</v>
      </c>
      <c r="U2788" t="n">
        <v>0.58</v>
      </c>
      <c r="V2788" t="n">
        <v>0.85</v>
      </c>
      <c r="W2788" t="n">
        <v>2.98</v>
      </c>
      <c r="X2788" t="n">
        <v>0.52</v>
      </c>
      <c r="Y2788" t="n">
        <v>1</v>
      </c>
      <c r="Z2788" t="n">
        <v>10</v>
      </c>
    </row>
    <row r="2789">
      <c r="A2789" t="n">
        <v>14</v>
      </c>
      <c r="B2789" t="n">
        <v>95</v>
      </c>
      <c r="C2789" t="inlineStr">
        <is>
          <t xml:space="preserve">CONCLUIDO	</t>
        </is>
      </c>
      <c r="D2789" t="n">
        <v>7.0053</v>
      </c>
      <c r="E2789" t="n">
        <v>14.28</v>
      </c>
      <c r="F2789" t="n">
        <v>10.88</v>
      </c>
      <c r="G2789" t="n">
        <v>26.1</v>
      </c>
      <c r="H2789" t="n">
        <v>0.42</v>
      </c>
      <c r="I2789" t="n">
        <v>25</v>
      </c>
      <c r="J2789" t="n">
        <v>191.02</v>
      </c>
      <c r="K2789" t="n">
        <v>53.44</v>
      </c>
      <c r="L2789" t="n">
        <v>4.5</v>
      </c>
      <c r="M2789" t="n">
        <v>23</v>
      </c>
      <c r="N2789" t="n">
        <v>38.08</v>
      </c>
      <c r="O2789" t="n">
        <v>23792.83</v>
      </c>
      <c r="P2789" t="n">
        <v>147.31</v>
      </c>
      <c r="Q2789" t="n">
        <v>197.8</v>
      </c>
      <c r="R2789" t="n">
        <v>42.46</v>
      </c>
      <c r="S2789" t="n">
        <v>25.4</v>
      </c>
      <c r="T2789" t="n">
        <v>7602.35</v>
      </c>
      <c r="U2789" t="n">
        <v>0.6</v>
      </c>
      <c r="V2789" t="n">
        <v>0.86</v>
      </c>
      <c r="W2789" t="n">
        <v>2.98</v>
      </c>
      <c r="X2789" t="n">
        <v>0.48</v>
      </c>
      <c r="Y2789" t="n">
        <v>1</v>
      </c>
      <c r="Z2789" t="n">
        <v>10</v>
      </c>
    </row>
    <row r="2790">
      <c r="A2790" t="n">
        <v>15</v>
      </c>
      <c r="B2790" t="n">
        <v>95</v>
      </c>
      <c r="C2790" t="inlineStr">
        <is>
          <t xml:space="preserve">CONCLUIDO	</t>
        </is>
      </c>
      <c r="D2790" t="n">
        <v>7.0249</v>
      </c>
      <c r="E2790" t="n">
        <v>14.24</v>
      </c>
      <c r="F2790" t="n">
        <v>10.87</v>
      </c>
      <c r="G2790" t="n">
        <v>27.18</v>
      </c>
      <c r="H2790" t="n">
        <v>0.44</v>
      </c>
      <c r="I2790" t="n">
        <v>24</v>
      </c>
      <c r="J2790" t="n">
        <v>191.4</v>
      </c>
      <c r="K2790" t="n">
        <v>53.44</v>
      </c>
      <c r="L2790" t="n">
        <v>4.75</v>
      </c>
      <c r="M2790" t="n">
        <v>22</v>
      </c>
      <c r="N2790" t="n">
        <v>38.22</v>
      </c>
      <c r="O2790" t="n">
        <v>23840.07</v>
      </c>
      <c r="P2790" t="n">
        <v>147.01</v>
      </c>
      <c r="Q2790" t="n">
        <v>197.79</v>
      </c>
      <c r="R2790" t="n">
        <v>42.32</v>
      </c>
      <c r="S2790" t="n">
        <v>25.4</v>
      </c>
      <c r="T2790" t="n">
        <v>7538.26</v>
      </c>
      <c r="U2790" t="n">
        <v>0.6</v>
      </c>
      <c r="V2790" t="n">
        <v>0.86</v>
      </c>
      <c r="W2790" t="n">
        <v>2.98</v>
      </c>
      <c r="X2790" t="n">
        <v>0.48</v>
      </c>
      <c r="Y2790" t="n">
        <v>1</v>
      </c>
      <c r="Z2790" t="n">
        <v>10</v>
      </c>
    </row>
    <row r="2791">
      <c r="A2791" t="n">
        <v>16</v>
      </c>
      <c r="B2791" t="n">
        <v>95</v>
      </c>
      <c r="C2791" t="inlineStr">
        <is>
          <t xml:space="preserve">CONCLUIDO	</t>
        </is>
      </c>
      <c r="D2791" t="n">
        <v>7.0943</v>
      </c>
      <c r="E2791" t="n">
        <v>14.1</v>
      </c>
      <c r="F2791" t="n">
        <v>10.81</v>
      </c>
      <c r="G2791" t="n">
        <v>29.48</v>
      </c>
      <c r="H2791" t="n">
        <v>0.46</v>
      </c>
      <c r="I2791" t="n">
        <v>22</v>
      </c>
      <c r="J2791" t="n">
        <v>191.78</v>
      </c>
      <c r="K2791" t="n">
        <v>53.44</v>
      </c>
      <c r="L2791" t="n">
        <v>5</v>
      </c>
      <c r="M2791" t="n">
        <v>20</v>
      </c>
      <c r="N2791" t="n">
        <v>38.35</v>
      </c>
      <c r="O2791" t="n">
        <v>23887.36</v>
      </c>
      <c r="P2791" t="n">
        <v>146.04</v>
      </c>
      <c r="Q2791" t="n">
        <v>197.79</v>
      </c>
      <c r="R2791" t="n">
        <v>40.37</v>
      </c>
      <c r="S2791" t="n">
        <v>25.4</v>
      </c>
      <c r="T2791" t="n">
        <v>6570.61</v>
      </c>
      <c r="U2791" t="n">
        <v>0.63</v>
      </c>
      <c r="V2791" t="n">
        <v>0.86</v>
      </c>
      <c r="W2791" t="n">
        <v>2.97</v>
      </c>
      <c r="X2791" t="n">
        <v>0.42</v>
      </c>
      <c r="Y2791" t="n">
        <v>1</v>
      </c>
      <c r="Z2791" t="n">
        <v>10</v>
      </c>
    </row>
    <row r="2792">
      <c r="A2792" t="n">
        <v>17</v>
      </c>
      <c r="B2792" t="n">
        <v>95</v>
      </c>
      <c r="C2792" t="inlineStr">
        <is>
          <t xml:space="preserve">CONCLUIDO	</t>
        </is>
      </c>
      <c r="D2792" t="n">
        <v>7.1181</v>
      </c>
      <c r="E2792" t="n">
        <v>14.05</v>
      </c>
      <c r="F2792" t="n">
        <v>10.8</v>
      </c>
      <c r="G2792" t="n">
        <v>30.85</v>
      </c>
      <c r="H2792" t="n">
        <v>0.48</v>
      </c>
      <c r="I2792" t="n">
        <v>21</v>
      </c>
      <c r="J2792" t="n">
        <v>192.17</v>
      </c>
      <c r="K2792" t="n">
        <v>53.44</v>
      </c>
      <c r="L2792" t="n">
        <v>5.25</v>
      </c>
      <c r="M2792" t="n">
        <v>19</v>
      </c>
      <c r="N2792" t="n">
        <v>38.48</v>
      </c>
      <c r="O2792" t="n">
        <v>23934.69</v>
      </c>
      <c r="P2792" t="n">
        <v>145.89</v>
      </c>
      <c r="Q2792" t="n">
        <v>197.79</v>
      </c>
      <c r="R2792" t="n">
        <v>40.15</v>
      </c>
      <c r="S2792" t="n">
        <v>25.4</v>
      </c>
      <c r="T2792" t="n">
        <v>6464.57</v>
      </c>
      <c r="U2792" t="n">
        <v>0.63</v>
      </c>
      <c r="V2792" t="n">
        <v>0.86</v>
      </c>
      <c r="W2792" t="n">
        <v>2.97</v>
      </c>
      <c r="X2792" t="n">
        <v>0.41</v>
      </c>
      <c r="Y2792" t="n">
        <v>1</v>
      </c>
      <c r="Z2792" t="n">
        <v>10</v>
      </c>
    </row>
    <row r="2793">
      <c r="A2793" t="n">
        <v>18</v>
      </c>
      <c r="B2793" t="n">
        <v>95</v>
      </c>
      <c r="C2793" t="inlineStr">
        <is>
          <t xml:space="preserve">CONCLUIDO	</t>
        </is>
      </c>
      <c r="D2793" t="n">
        <v>7.1548</v>
      </c>
      <c r="E2793" t="n">
        <v>13.98</v>
      </c>
      <c r="F2793" t="n">
        <v>10.76</v>
      </c>
      <c r="G2793" t="n">
        <v>32.29</v>
      </c>
      <c r="H2793" t="n">
        <v>0.51</v>
      </c>
      <c r="I2793" t="n">
        <v>20</v>
      </c>
      <c r="J2793" t="n">
        <v>192.55</v>
      </c>
      <c r="K2793" t="n">
        <v>53.44</v>
      </c>
      <c r="L2793" t="n">
        <v>5.5</v>
      </c>
      <c r="M2793" t="n">
        <v>18</v>
      </c>
      <c r="N2793" t="n">
        <v>38.62</v>
      </c>
      <c r="O2793" t="n">
        <v>23982.06</v>
      </c>
      <c r="P2793" t="n">
        <v>145.26</v>
      </c>
      <c r="Q2793" t="n">
        <v>197.83</v>
      </c>
      <c r="R2793" t="n">
        <v>38.98</v>
      </c>
      <c r="S2793" t="n">
        <v>25.4</v>
      </c>
      <c r="T2793" t="n">
        <v>5888.48</v>
      </c>
      <c r="U2793" t="n">
        <v>0.65</v>
      </c>
      <c r="V2793" t="n">
        <v>0.86</v>
      </c>
      <c r="W2793" t="n">
        <v>2.97</v>
      </c>
      <c r="X2793" t="n">
        <v>0.37</v>
      </c>
      <c r="Y2793" t="n">
        <v>1</v>
      </c>
      <c r="Z2793" t="n">
        <v>10</v>
      </c>
    </row>
    <row r="2794">
      <c r="A2794" t="n">
        <v>19</v>
      </c>
      <c r="B2794" t="n">
        <v>95</v>
      </c>
      <c r="C2794" t="inlineStr">
        <is>
          <t xml:space="preserve">CONCLUIDO	</t>
        </is>
      </c>
      <c r="D2794" t="n">
        <v>7.1515</v>
      </c>
      <c r="E2794" t="n">
        <v>13.98</v>
      </c>
      <c r="F2794" t="n">
        <v>10.77</v>
      </c>
      <c r="G2794" t="n">
        <v>32.31</v>
      </c>
      <c r="H2794" t="n">
        <v>0.53</v>
      </c>
      <c r="I2794" t="n">
        <v>20</v>
      </c>
      <c r="J2794" t="n">
        <v>192.94</v>
      </c>
      <c r="K2794" t="n">
        <v>53.44</v>
      </c>
      <c r="L2794" t="n">
        <v>5.75</v>
      </c>
      <c r="M2794" t="n">
        <v>18</v>
      </c>
      <c r="N2794" t="n">
        <v>38.75</v>
      </c>
      <c r="O2794" t="n">
        <v>24029.48</v>
      </c>
      <c r="P2794" t="n">
        <v>145.2</v>
      </c>
      <c r="Q2794" t="n">
        <v>197.84</v>
      </c>
      <c r="R2794" t="n">
        <v>39.11</v>
      </c>
      <c r="S2794" t="n">
        <v>25.4</v>
      </c>
      <c r="T2794" t="n">
        <v>5951.51</v>
      </c>
      <c r="U2794" t="n">
        <v>0.65</v>
      </c>
      <c r="V2794" t="n">
        <v>0.86</v>
      </c>
      <c r="W2794" t="n">
        <v>2.97</v>
      </c>
      <c r="X2794" t="n">
        <v>0.38</v>
      </c>
      <c r="Y2794" t="n">
        <v>1</v>
      </c>
      <c r="Z2794" t="n">
        <v>10</v>
      </c>
    </row>
    <row r="2795">
      <c r="A2795" t="n">
        <v>20</v>
      </c>
      <c r="B2795" t="n">
        <v>95</v>
      </c>
      <c r="C2795" t="inlineStr">
        <is>
          <t xml:space="preserve">CONCLUIDO	</t>
        </is>
      </c>
      <c r="D2795" t="n">
        <v>7.1815</v>
      </c>
      <c r="E2795" t="n">
        <v>13.92</v>
      </c>
      <c r="F2795" t="n">
        <v>10.75</v>
      </c>
      <c r="G2795" t="n">
        <v>33.94</v>
      </c>
      <c r="H2795" t="n">
        <v>0.55</v>
      </c>
      <c r="I2795" t="n">
        <v>19</v>
      </c>
      <c r="J2795" t="n">
        <v>193.32</v>
      </c>
      <c r="K2795" t="n">
        <v>53.44</v>
      </c>
      <c r="L2795" t="n">
        <v>6</v>
      </c>
      <c r="M2795" t="n">
        <v>17</v>
      </c>
      <c r="N2795" t="n">
        <v>38.89</v>
      </c>
      <c r="O2795" t="n">
        <v>24076.95</v>
      </c>
      <c r="P2795" t="n">
        <v>144.94</v>
      </c>
      <c r="Q2795" t="n">
        <v>197.79</v>
      </c>
      <c r="R2795" t="n">
        <v>38.56</v>
      </c>
      <c r="S2795" t="n">
        <v>25.4</v>
      </c>
      <c r="T2795" t="n">
        <v>5681.69</v>
      </c>
      <c r="U2795" t="n">
        <v>0.66</v>
      </c>
      <c r="V2795" t="n">
        <v>0.87</v>
      </c>
      <c r="W2795" t="n">
        <v>2.97</v>
      </c>
      <c r="X2795" t="n">
        <v>0.36</v>
      </c>
      <c r="Y2795" t="n">
        <v>1</v>
      </c>
      <c r="Z2795" t="n">
        <v>10</v>
      </c>
    </row>
    <row r="2796">
      <c r="A2796" t="n">
        <v>21</v>
      </c>
      <c r="B2796" t="n">
        <v>95</v>
      </c>
      <c r="C2796" t="inlineStr">
        <is>
          <t xml:space="preserve">CONCLUIDO	</t>
        </is>
      </c>
      <c r="D2796" t="n">
        <v>7.2118</v>
      </c>
      <c r="E2796" t="n">
        <v>13.87</v>
      </c>
      <c r="F2796" t="n">
        <v>10.73</v>
      </c>
      <c r="G2796" t="n">
        <v>35.76</v>
      </c>
      <c r="H2796" t="n">
        <v>0.57</v>
      </c>
      <c r="I2796" t="n">
        <v>18</v>
      </c>
      <c r="J2796" t="n">
        <v>193.71</v>
      </c>
      <c r="K2796" t="n">
        <v>53.44</v>
      </c>
      <c r="L2796" t="n">
        <v>6.25</v>
      </c>
      <c r="M2796" t="n">
        <v>16</v>
      </c>
      <c r="N2796" t="n">
        <v>39.02</v>
      </c>
      <c r="O2796" t="n">
        <v>24124.47</v>
      </c>
      <c r="P2796" t="n">
        <v>144.55</v>
      </c>
      <c r="Q2796" t="n">
        <v>197.8</v>
      </c>
      <c r="R2796" t="n">
        <v>37.87</v>
      </c>
      <c r="S2796" t="n">
        <v>25.4</v>
      </c>
      <c r="T2796" t="n">
        <v>5341.63</v>
      </c>
      <c r="U2796" t="n">
        <v>0.67</v>
      </c>
      <c r="V2796" t="n">
        <v>0.87</v>
      </c>
      <c r="W2796" t="n">
        <v>2.97</v>
      </c>
      <c r="X2796" t="n">
        <v>0.34</v>
      </c>
      <c r="Y2796" t="n">
        <v>1</v>
      </c>
      <c r="Z2796" t="n">
        <v>10</v>
      </c>
    </row>
    <row r="2797">
      <c r="A2797" t="n">
        <v>22</v>
      </c>
      <c r="B2797" t="n">
        <v>95</v>
      </c>
      <c r="C2797" t="inlineStr">
        <is>
          <t xml:space="preserve">CONCLUIDO	</t>
        </is>
      </c>
      <c r="D2797" t="n">
        <v>7.2416</v>
      </c>
      <c r="E2797" t="n">
        <v>13.81</v>
      </c>
      <c r="F2797" t="n">
        <v>10.71</v>
      </c>
      <c r="G2797" t="n">
        <v>37.79</v>
      </c>
      <c r="H2797" t="n">
        <v>0.59</v>
      </c>
      <c r="I2797" t="n">
        <v>17</v>
      </c>
      <c r="J2797" t="n">
        <v>194.09</v>
      </c>
      <c r="K2797" t="n">
        <v>53.44</v>
      </c>
      <c r="L2797" t="n">
        <v>6.5</v>
      </c>
      <c r="M2797" t="n">
        <v>15</v>
      </c>
      <c r="N2797" t="n">
        <v>39.16</v>
      </c>
      <c r="O2797" t="n">
        <v>24172.03</v>
      </c>
      <c r="P2797" t="n">
        <v>143.95</v>
      </c>
      <c r="Q2797" t="n">
        <v>197.82</v>
      </c>
      <c r="R2797" t="n">
        <v>37.11</v>
      </c>
      <c r="S2797" t="n">
        <v>25.4</v>
      </c>
      <c r="T2797" t="n">
        <v>4966.74</v>
      </c>
      <c r="U2797" t="n">
        <v>0.68</v>
      </c>
      <c r="V2797" t="n">
        <v>0.87</v>
      </c>
      <c r="W2797" t="n">
        <v>2.97</v>
      </c>
      <c r="X2797" t="n">
        <v>0.32</v>
      </c>
      <c r="Y2797" t="n">
        <v>1</v>
      </c>
      <c r="Z2797" t="n">
        <v>10</v>
      </c>
    </row>
    <row r="2798">
      <c r="A2798" t="n">
        <v>23</v>
      </c>
      <c r="B2798" t="n">
        <v>95</v>
      </c>
      <c r="C2798" t="inlineStr">
        <is>
          <t xml:space="preserve">CONCLUIDO	</t>
        </is>
      </c>
      <c r="D2798" t="n">
        <v>7.2353</v>
      </c>
      <c r="E2798" t="n">
        <v>13.82</v>
      </c>
      <c r="F2798" t="n">
        <v>10.72</v>
      </c>
      <c r="G2798" t="n">
        <v>37.83</v>
      </c>
      <c r="H2798" t="n">
        <v>0.62</v>
      </c>
      <c r="I2798" t="n">
        <v>17</v>
      </c>
      <c r="J2798" t="n">
        <v>194.48</v>
      </c>
      <c r="K2798" t="n">
        <v>53.44</v>
      </c>
      <c r="L2798" t="n">
        <v>6.75</v>
      </c>
      <c r="M2798" t="n">
        <v>15</v>
      </c>
      <c r="N2798" t="n">
        <v>39.29</v>
      </c>
      <c r="O2798" t="n">
        <v>24219.63</v>
      </c>
      <c r="P2798" t="n">
        <v>144.16</v>
      </c>
      <c r="Q2798" t="n">
        <v>197.76</v>
      </c>
      <c r="R2798" t="n">
        <v>37.67</v>
      </c>
      <c r="S2798" t="n">
        <v>25.4</v>
      </c>
      <c r="T2798" t="n">
        <v>5246.79</v>
      </c>
      <c r="U2798" t="n">
        <v>0.67</v>
      </c>
      <c r="V2798" t="n">
        <v>0.87</v>
      </c>
      <c r="W2798" t="n">
        <v>2.97</v>
      </c>
      <c r="X2798" t="n">
        <v>0.33</v>
      </c>
      <c r="Y2798" t="n">
        <v>1</v>
      </c>
      <c r="Z2798" t="n">
        <v>10</v>
      </c>
    </row>
    <row r="2799">
      <c r="A2799" t="n">
        <v>24</v>
      </c>
      <c r="B2799" t="n">
        <v>95</v>
      </c>
      <c r="C2799" t="inlineStr">
        <is>
          <t xml:space="preserve">CONCLUIDO	</t>
        </is>
      </c>
      <c r="D2799" t="n">
        <v>7.2717</v>
      </c>
      <c r="E2799" t="n">
        <v>13.75</v>
      </c>
      <c r="F2799" t="n">
        <v>10.69</v>
      </c>
      <c r="G2799" t="n">
        <v>40.08</v>
      </c>
      <c r="H2799" t="n">
        <v>0.64</v>
      </c>
      <c r="I2799" t="n">
        <v>16</v>
      </c>
      <c r="J2799" t="n">
        <v>194.86</v>
      </c>
      <c r="K2799" t="n">
        <v>53.44</v>
      </c>
      <c r="L2799" t="n">
        <v>7</v>
      </c>
      <c r="M2799" t="n">
        <v>14</v>
      </c>
      <c r="N2799" t="n">
        <v>39.43</v>
      </c>
      <c r="O2799" t="n">
        <v>24267.28</v>
      </c>
      <c r="P2799" t="n">
        <v>143.63</v>
      </c>
      <c r="Q2799" t="n">
        <v>197.77</v>
      </c>
      <c r="R2799" t="n">
        <v>36.65</v>
      </c>
      <c r="S2799" t="n">
        <v>25.4</v>
      </c>
      <c r="T2799" t="n">
        <v>4742.61</v>
      </c>
      <c r="U2799" t="n">
        <v>0.6899999999999999</v>
      </c>
      <c r="V2799" t="n">
        <v>0.87</v>
      </c>
      <c r="W2799" t="n">
        <v>2.96</v>
      </c>
      <c r="X2799" t="n">
        <v>0.3</v>
      </c>
      <c r="Y2799" t="n">
        <v>1</v>
      </c>
      <c r="Z2799" t="n">
        <v>10</v>
      </c>
    </row>
    <row r="2800">
      <c r="A2800" t="n">
        <v>25</v>
      </c>
      <c r="B2800" t="n">
        <v>95</v>
      </c>
      <c r="C2800" t="inlineStr">
        <is>
          <t xml:space="preserve">CONCLUIDO	</t>
        </is>
      </c>
      <c r="D2800" t="n">
        <v>7.2669</v>
      </c>
      <c r="E2800" t="n">
        <v>13.76</v>
      </c>
      <c r="F2800" t="n">
        <v>10.7</v>
      </c>
      <c r="G2800" t="n">
        <v>40.11</v>
      </c>
      <c r="H2800" t="n">
        <v>0.66</v>
      </c>
      <c r="I2800" t="n">
        <v>16</v>
      </c>
      <c r="J2800" t="n">
        <v>195.25</v>
      </c>
      <c r="K2800" t="n">
        <v>53.44</v>
      </c>
      <c r="L2800" t="n">
        <v>7.25</v>
      </c>
      <c r="M2800" t="n">
        <v>14</v>
      </c>
      <c r="N2800" t="n">
        <v>39.57</v>
      </c>
      <c r="O2800" t="n">
        <v>24314.98</v>
      </c>
      <c r="P2800" t="n">
        <v>143.7</v>
      </c>
      <c r="Q2800" t="n">
        <v>197.77</v>
      </c>
      <c r="R2800" t="n">
        <v>36.82</v>
      </c>
      <c r="S2800" t="n">
        <v>25.4</v>
      </c>
      <c r="T2800" t="n">
        <v>4826.24</v>
      </c>
      <c r="U2800" t="n">
        <v>0.6899999999999999</v>
      </c>
      <c r="V2800" t="n">
        <v>0.87</v>
      </c>
      <c r="W2800" t="n">
        <v>2.97</v>
      </c>
      <c r="X2800" t="n">
        <v>0.31</v>
      </c>
      <c r="Y2800" t="n">
        <v>1</v>
      </c>
      <c r="Z2800" t="n">
        <v>10</v>
      </c>
    </row>
    <row r="2801">
      <c r="A2801" t="n">
        <v>26</v>
      </c>
      <c r="B2801" t="n">
        <v>95</v>
      </c>
      <c r="C2801" t="inlineStr">
        <is>
          <t xml:space="preserve">CONCLUIDO	</t>
        </is>
      </c>
      <c r="D2801" t="n">
        <v>7.2984</v>
      </c>
      <c r="E2801" t="n">
        <v>13.7</v>
      </c>
      <c r="F2801" t="n">
        <v>10.67</v>
      </c>
      <c r="G2801" t="n">
        <v>42.7</v>
      </c>
      <c r="H2801" t="n">
        <v>0.68</v>
      </c>
      <c r="I2801" t="n">
        <v>15</v>
      </c>
      <c r="J2801" t="n">
        <v>195.64</v>
      </c>
      <c r="K2801" t="n">
        <v>53.44</v>
      </c>
      <c r="L2801" t="n">
        <v>7.5</v>
      </c>
      <c r="M2801" t="n">
        <v>13</v>
      </c>
      <c r="N2801" t="n">
        <v>39.7</v>
      </c>
      <c r="O2801" t="n">
        <v>24362.73</v>
      </c>
      <c r="P2801" t="n">
        <v>143.31</v>
      </c>
      <c r="Q2801" t="n">
        <v>197.76</v>
      </c>
      <c r="R2801" t="n">
        <v>36.22</v>
      </c>
      <c r="S2801" t="n">
        <v>25.4</v>
      </c>
      <c r="T2801" t="n">
        <v>4529.78</v>
      </c>
      <c r="U2801" t="n">
        <v>0.7</v>
      </c>
      <c r="V2801" t="n">
        <v>0.87</v>
      </c>
      <c r="W2801" t="n">
        <v>2.96</v>
      </c>
      <c r="X2801" t="n">
        <v>0.28</v>
      </c>
      <c r="Y2801" t="n">
        <v>1</v>
      </c>
      <c r="Z2801" t="n">
        <v>10</v>
      </c>
    </row>
    <row r="2802">
      <c r="A2802" t="n">
        <v>27</v>
      </c>
      <c r="B2802" t="n">
        <v>95</v>
      </c>
      <c r="C2802" t="inlineStr">
        <is>
          <t xml:space="preserve">CONCLUIDO	</t>
        </is>
      </c>
      <c r="D2802" t="n">
        <v>7.3046</v>
      </c>
      <c r="E2802" t="n">
        <v>13.69</v>
      </c>
      <c r="F2802" t="n">
        <v>10.66</v>
      </c>
      <c r="G2802" t="n">
        <v>42.65</v>
      </c>
      <c r="H2802" t="n">
        <v>0.7</v>
      </c>
      <c r="I2802" t="n">
        <v>15</v>
      </c>
      <c r="J2802" t="n">
        <v>196.03</v>
      </c>
      <c r="K2802" t="n">
        <v>53.44</v>
      </c>
      <c r="L2802" t="n">
        <v>7.75</v>
      </c>
      <c r="M2802" t="n">
        <v>13</v>
      </c>
      <c r="N2802" t="n">
        <v>39.84</v>
      </c>
      <c r="O2802" t="n">
        <v>24410.52</v>
      </c>
      <c r="P2802" t="n">
        <v>142.94</v>
      </c>
      <c r="Q2802" t="n">
        <v>197.82</v>
      </c>
      <c r="R2802" t="n">
        <v>35.84</v>
      </c>
      <c r="S2802" t="n">
        <v>25.4</v>
      </c>
      <c r="T2802" t="n">
        <v>4339.06</v>
      </c>
      <c r="U2802" t="n">
        <v>0.71</v>
      </c>
      <c r="V2802" t="n">
        <v>0.87</v>
      </c>
      <c r="W2802" t="n">
        <v>2.96</v>
      </c>
      <c r="X2802" t="n">
        <v>0.27</v>
      </c>
      <c r="Y2802" t="n">
        <v>1</v>
      </c>
      <c r="Z2802" t="n">
        <v>10</v>
      </c>
    </row>
    <row r="2803">
      <c r="A2803" t="n">
        <v>28</v>
      </c>
      <c r="B2803" t="n">
        <v>95</v>
      </c>
      <c r="C2803" t="inlineStr">
        <is>
          <t xml:space="preserve">CONCLUIDO	</t>
        </is>
      </c>
      <c r="D2803" t="n">
        <v>7.3354</v>
      </c>
      <c r="E2803" t="n">
        <v>13.63</v>
      </c>
      <c r="F2803" t="n">
        <v>10.64</v>
      </c>
      <c r="G2803" t="n">
        <v>45.61</v>
      </c>
      <c r="H2803" t="n">
        <v>0.72</v>
      </c>
      <c r="I2803" t="n">
        <v>14</v>
      </c>
      <c r="J2803" t="n">
        <v>196.41</v>
      </c>
      <c r="K2803" t="n">
        <v>53.44</v>
      </c>
      <c r="L2803" t="n">
        <v>8</v>
      </c>
      <c r="M2803" t="n">
        <v>12</v>
      </c>
      <c r="N2803" t="n">
        <v>39.98</v>
      </c>
      <c r="O2803" t="n">
        <v>24458.36</v>
      </c>
      <c r="P2803" t="n">
        <v>142.65</v>
      </c>
      <c r="Q2803" t="n">
        <v>197.75</v>
      </c>
      <c r="R2803" t="n">
        <v>35.23</v>
      </c>
      <c r="S2803" t="n">
        <v>25.4</v>
      </c>
      <c r="T2803" t="n">
        <v>4038.57</v>
      </c>
      <c r="U2803" t="n">
        <v>0.72</v>
      </c>
      <c r="V2803" t="n">
        <v>0.87</v>
      </c>
      <c r="W2803" t="n">
        <v>2.96</v>
      </c>
      <c r="X2803" t="n">
        <v>0.25</v>
      </c>
      <c r="Y2803" t="n">
        <v>1</v>
      </c>
      <c r="Z2803" t="n">
        <v>10</v>
      </c>
    </row>
    <row r="2804">
      <c r="A2804" t="n">
        <v>29</v>
      </c>
      <c r="B2804" t="n">
        <v>95</v>
      </c>
      <c r="C2804" t="inlineStr">
        <is>
          <t xml:space="preserve">CONCLUIDO	</t>
        </is>
      </c>
      <c r="D2804" t="n">
        <v>7.3279</v>
      </c>
      <c r="E2804" t="n">
        <v>13.65</v>
      </c>
      <c r="F2804" t="n">
        <v>10.66</v>
      </c>
      <c r="G2804" t="n">
        <v>45.67</v>
      </c>
      <c r="H2804" t="n">
        <v>0.74</v>
      </c>
      <c r="I2804" t="n">
        <v>14</v>
      </c>
      <c r="J2804" t="n">
        <v>196.8</v>
      </c>
      <c r="K2804" t="n">
        <v>53.44</v>
      </c>
      <c r="L2804" t="n">
        <v>8.25</v>
      </c>
      <c r="M2804" t="n">
        <v>12</v>
      </c>
      <c r="N2804" t="n">
        <v>40.12</v>
      </c>
      <c r="O2804" t="n">
        <v>24506.24</v>
      </c>
      <c r="P2804" t="n">
        <v>142.66</v>
      </c>
      <c r="Q2804" t="n">
        <v>197.82</v>
      </c>
      <c r="R2804" t="n">
        <v>35.61</v>
      </c>
      <c r="S2804" t="n">
        <v>25.4</v>
      </c>
      <c r="T2804" t="n">
        <v>4230.95</v>
      </c>
      <c r="U2804" t="n">
        <v>0.71</v>
      </c>
      <c r="V2804" t="n">
        <v>0.87</v>
      </c>
      <c r="W2804" t="n">
        <v>2.96</v>
      </c>
      <c r="X2804" t="n">
        <v>0.27</v>
      </c>
      <c r="Y2804" t="n">
        <v>1</v>
      </c>
      <c r="Z2804" t="n">
        <v>10</v>
      </c>
    </row>
    <row r="2805">
      <c r="A2805" t="n">
        <v>30</v>
      </c>
      <c r="B2805" t="n">
        <v>95</v>
      </c>
      <c r="C2805" t="inlineStr">
        <is>
          <t xml:space="preserve">CONCLUIDO	</t>
        </is>
      </c>
      <c r="D2805" t="n">
        <v>7.3581</v>
      </c>
      <c r="E2805" t="n">
        <v>13.59</v>
      </c>
      <c r="F2805" t="n">
        <v>10.64</v>
      </c>
      <c r="G2805" t="n">
        <v>49.1</v>
      </c>
      <c r="H2805" t="n">
        <v>0.77</v>
      </c>
      <c r="I2805" t="n">
        <v>13</v>
      </c>
      <c r="J2805" t="n">
        <v>197.19</v>
      </c>
      <c r="K2805" t="n">
        <v>53.44</v>
      </c>
      <c r="L2805" t="n">
        <v>8.5</v>
      </c>
      <c r="M2805" t="n">
        <v>11</v>
      </c>
      <c r="N2805" t="n">
        <v>40.26</v>
      </c>
      <c r="O2805" t="n">
        <v>24554.18</v>
      </c>
      <c r="P2805" t="n">
        <v>142.18</v>
      </c>
      <c r="Q2805" t="n">
        <v>197.77</v>
      </c>
      <c r="R2805" t="n">
        <v>35.18</v>
      </c>
      <c r="S2805" t="n">
        <v>25.4</v>
      </c>
      <c r="T2805" t="n">
        <v>4019.36</v>
      </c>
      <c r="U2805" t="n">
        <v>0.72</v>
      </c>
      <c r="V2805" t="n">
        <v>0.87</v>
      </c>
      <c r="W2805" t="n">
        <v>2.96</v>
      </c>
      <c r="X2805" t="n">
        <v>0.25</v>
      </c>
      <c r="Y2805" t="n">
        <v>1</v>
      </c>
      <c r="Z2805" t="n">
        <v>10</v>
      </c>
    </row>
    <row r="2806">
      <c r="A2806" t="n">
        <v>31</v>
      </c>
      <c r="B2806" t="n">
        <v>95</v>
      </c>
      <c r="C2806" t="inlineStr">
        <is>
          <t xml:space="preserve">CONCLUIDO	</t>
        </is>
      </c>
      <c r="D2806" t="n">
        <v>7.3556</v>
      </c>
      <c r="E2806" t="n">
        <v>13.6</v>
      </c>
      <c r="F2806" t="n">
        <v>10.64</v>
      </c>
      <c r="G2806" t="n">
        <v>49.12</v>
      </c>
      <c r="H2806" t="n">
        <v>0.79</v>
      </c>
      <c r="I2806" t="n">
        <v>13</v>
      </c>
      <c r="J2806" t="n">
        <v>197.58</v>
      </c>
      <c r="K2806" t="n">
        <v>53.44</v>
      </c>
      <c r="L2806" t="n">
        <v>8.75</v>
      </c>
      <c r="M2806" t="n">
        <v>11</v>
      </c>
      <c r="N2806" t="n">
        <v>40.39</v>
      </c>
      <c r="O2806" t="n">
        <v>24602.15</v>
      </c>
      <c r="P2806" t="n">
        <v>142.47</v>
      </c>
      <c r="Q2806" t="n">
        <v>197.82</v>
      </c>
      <c r="R2806" t="n">
        <v>35.36</v>
      </c>
      <c r="S2806" t="n">
        <v>25.4</v>
      </c>
      <c r="T2806" t="n">
        <v>4108.92</v>
      </c>
      <c r="U2806" t="n">
        <v>0.72</v>
      </c>
      <c r="V2806" t="n">
        <v>0.87</v>
      </c>
      <c r="W2806" t="n">
        <v>2.96</v>
      </c>
      <c r="X2806" t="n">
        <v>0.25</v>
      </c>
      <c r="Y2806" t="n">
        <v>1</v>
      </c>
      <c r="Z2806" t="n">
        <v>10</v>
      </c>
    </row>
    <row r="2807">
      <c r="A2807" t="n">
        <v>32</v>
      </c>
      <c r="B2807" t="n">
        <v>95</v>
      </c>
      <c r="C2807" t="inlineStr">
        <is>
          <t xml:space="preserve">CONCLUIDO	</t>
        </is>
      </c>
      <c r="D2807" t="n">
        <v>7.3641</v>
      </c>
      <c r="E2807" t="n">
        <v>13.58</v>
      </c>
      <c r="F2807" t="n">
        <v>10.63</v>
      </c>
      <c r="G2807" t="n">
        <v>49.05</v>
      </c>
      <c r="H2807" t="n">
        <v>0.8100000000000001</v>
      </c>
      <c r="I2807" t="n">
        <v>13</v>
      </c>
      <c r="J2807" t="n">
        <v>197.97</v>
      </c>
      <c r="K2807" t="n">
        <v>53.44</v>
      </c>
      <c r="L2807" t="n">
        <v>9</v>
      </c>
      <c r="M2807" t="n">
        <v>11</v>
      </c>
      <c r="N2807" t="n">
        <v>40.53</v>
      </c>
      <c r="O2807" t="n">
        <v>24650.18</v>
      </c>
      <c r="P2807" t="n">
        <v>142.01</v>
      </c>
      <c r="Q2807" t="n">
        <v>197.77</v>
      </c>
      <c r="R2807" t="n">
        <v>34.73</v>
      </c>
      <c r="S2807" t="n">
        <v>25.4</v>
      </c>
      <c r="T2807" t="n">
        <v>3797.37</v>
      </c>
      <c r="U2807" t="n">
        <v>0.73</v>
      </c>
      <c r="V2807" t="n">
        <v>0.88</v>
      </c>
      <c r="W2807" t="n">
        <v>2.96</v>
      </c>
      <c r="X2807" t="n">
        <v>0.24</v>
      </c>
      <c r="Y2807" t="n">
        <v>1</v>
      </c>
      <c r="Z2807" t="n">
        <v>10</v>
      </c>
    </row>
    <row r="2808">
      <c r="A2808" t="n">
        <v>33</v>
      </c>
      <c r="B2808" t="n">
        <v>95</v>
      </c>
      <c r="C2808" t="inlineStr">
        <is>
          <t xml:space="preserve">CONCLUIDO	</t>
        </is>
      </c>
      <c r="D2808" t="n">
        <v>7.3883</v>
      </c>
      <c r="E2808" t="n">
        <v>13.54</v>
      </c>
      <c r="F2808" t="n">
        <v>10.62</v>
      </c>
      <c r="G2808" t="n">
        <v>53.1</v>
      </c>
      <c r="H2808" t="n">
        <v>0.83</v>
      </c>
      <c r="I2808" t="n">
        <v>12</v>
      </c>
      <c r="J2808" t="n">
        <v>198.36</v>
      </c>
      <c r="K2808" t="n">
        <v>53.44</v>
      </c>
      <c r="L2808" t="n">
        <v>9.25</v>
      </c>
      <c r="M2808" t="n">
        <v>10</v>
      </c>
      <c r="N2808" t="n">
        <v>40.67</v>
      </c>
      <c r="O2808" t="n">
        <v>24698.26</v>
      </c>
      <c r="P2808" t="n">
        <v>141.65</v>
      </c>
      <c r="Q2808" t="n">
        <v>197.77</v>
      </c>
      <c r="R2808" t="n">
        <v>34.46</v>
      </c>
      <c r="S2808" t="n">
        <v>25.4</v>
      </c>
      <c r="T2808" t="n">
        <v>3663.9</v>
      </c>
      <c r="U2808" t="n">
        <v>0.74</v>
      </c>
      <c r="V2808" t="n">
        <v>0.88</v>
      </c>
      <c r="W2808" t="n">
        <v>2.96</v>
      </c>
      <c r="X2808" t="n">
        <v>0.23</v>
      </c>
      <c r="Y2808" t="n">
        <v>1</v>
      </c>
      <c r="Z2808" t="n">
        <v>10</v>
      </c>
    </row>
    <row r="2809">
      <c r="A2809" t="n">
        <v>34</v>
      </c>
      <c r="B2809" t="n">
        <v>95</v>
      </c>
      <c r="C2809" t="inlineStr">
        <is>
          <t xml:space="preserve">CONCLUIDO	</t>
        </is>
      </c>
      <c r="D2809" t="n">
        <v>7.3952</v>
      </c>
      <c r="E2809" t="n">
        <v>13.52</v>
      </c>
      <c r="F2809" t="n">
        <v>10.61</v>
      </c>
      <c r="G2809" t="n">
        <v>53.03</v>
      </c>
      <c r="H2809" t="n">
        <v>0.85</v>
      </c>
      <c r="I2809" t="n">
        <v>12</v>
      </c>
      <c r="J2809" t="n">
        <v>198.75</v>
      </c>
      <c r="K2809" t="n">
        <v>53.44</v>
      </c>
      <c r="L2809" t="n">
        <v>9.5</v>
      </c>
      <c r="M2809" t="n">
        <v>10</v>
      </c>
      <c r="N2809" t="n">
        <v>40.81</v>
      </c>
      <c r="O2809" t="n">
        <v>24746.38</v>
      </c>
      <c r="P2809" t="n">
        <v>141.48</v>
      </c>
      <c r="Q2809" t="n">
        <v>197.8</v>
      </c>
      <c r="R2809" t="n">
        <v>34.27</v>
      </c>
      <c r="S2809" t="n">
        <v>25.4</v>
      </c>
      <c r="T2809" t="n">
        <v>3573.33</v>
      </c>
      <c r="U2809" t="n">
        <v>0.74</v>
      </c>
      <c r="V2809" t="n">
        <v>0.88</v>
      </c>
      <c r="W2809" t="n">
        <v>2.95</v>
      </c>
      <c r="X2809" t="n">
        <v>0.22</v>
      </c>
      <c r="Y2809" t="n">
        <v>1</v>
      </c>
      <c r="Z2809" t="n">
        <v>10</v>
      </c>
    </row>
    <row r="2810">
      <c r="A2810" t="n">
        <v>35</v>
      </c>
      <c r="B2810" t="n">
        <v>95</v>
      </c>
      <c r="C2810" t="inlineStr">
        <is>
          <t xml:space="preserve">CONCLUIDO	</t>
        </is>
      </c>
      <c r="D2810" t="n">
        <v>7.392</v>
      </c>
      <c r="E2810" t="n">
        <v>13.53</v>
      </c>
      <c r="F2810" t="n">
        <v>10.61</v>
      </c>
      <c r="G2810" t="n">
        <v>53.06</v>
      </c>
      <c r="H2810" t="n">
        <v>0.87</v>
      </c>
      <c r="I2810" t="n">
        <v>12</v>
      </c>
      <c r="J2810" t="n">
        <v>199.14</v>
      </c>
      <c r="K2810" t="n">
        <v>53.44</v>
      </c>
      <c r="L2810" t="n">
        <v>9.75</v>
      </c>
      <c r="M2810" t="n">
        <v>10</v>
      </c>
      <c r="N2810" t="n">
        <v>40.95</v>
      </c>
      <c r="O2810" t="n">
        <v>24794.55</v>
      </c>
      <c r="P2810" t="n">
        <v>141.48</v>
      </c>
      <c r="Q2810" t="n">
        <v>197.75</v>
      </c>
      <c r="R2810" t="n">
        <v>34.25</v>
      </c>
      <c r="S2810" t="n">
        <v>25.4</v>
      </c>
      <c r="T2810" t="n">
        <v>3562.05</v>
      </c>
      <c r="U2810" t="n">
        <v>0.74</v>
      </c>
      <c r="V2810" t="n">
        <v>0.88</v>
      </c>
      <c r="W2810" t="n">
        <v>2.96</v>
      </c>
      <c r="X2810" t="n">
        <v>0.22</v>
      </c>
      <c r="Y2810" t="n">
        <v>1</v>
      </c>
      <c r="Z2810" t="n">
        <v>10</v>
      </c>
    </row>
    <row r="2811">
      <c r="A2811" t="n">
        <v>36</v>
      </c>
      <c r="B2811" t="n">
        <v>95</v>
      </c>
      <c r="C2811" t="inlineStr">
        <is>
          <t xml:space="preserve">CONCLUIDO	</t>
        </is>
      </c>
      <c r="D2811" t="n">
        <v>7.3928</v>
      </c>
      <c r="E2811" t="n">
        <v>13.53</v>
      </c>
      <c r="F2811" t="n">
        <v>10.61</v>
      </c>
      <c r="G2811" t="n">
        <v>53.06</v>
      </c>
      <c r="H2811" t="n">
        <v>0.89</v>
      </c>
      <c r="I2811" t="n">
        <v>12</v>
      </c>
      <c r="J2811" t="n">
        <v>199.53</v>
      </c>
      <c r="K2811" t="n">
        <v>53.44</v>
      </c>
      <c r="L2811" t="n">
        <v>10</v>
      </c>
      <c r="M2811" t="n">
        <v>10</v>
      </c>
      <c r="N2811" t="n">
        <v>41.1</v>
      </c>
      <c r="O2811" t="n">
        <v>24842.77</v>
      </c>
      <c r="P2811" t="n">
        <v>141.06</v>
      </c>
      <c r="Q2811" t="n">
        <v>197.76</v>
      </c>
      <c r="R2811" t="n">
        <v>34.31</v>
      </c>
      <c r="S2811" t="n">
        <v>25.4</v>
      </c>
      <c r="T2811" t="n">
        <v>3593.24</v>
      </c>
      <c r="U2811" t="n">
        <v>0.74</v>
      </c>
      <c r="V2811" t="n">
        <v>0.88</v>
      </c>
      <c r="W2811" t="n">
        <v>2.96</v>
      </c>
      <c r="X2811" t="n">
        <v>0.22</v>
      </c>
      <c r="Y2811" t="n">
        <v>1</v>
      </c>
      <c r="Z2811" t="n">
        <v>10</v>
      </c>
    </row>
    <row r="2812">
      <c r="A2812" t="n">
        <v>37</v>
      </c>
      <c r="B2812" t="n">
        <v>95</v>
      </c>
      <c r="C2812" t="inlineStr">
        <is>
          <t xml:space="preserve">CONCLUIDO	</t>
        </is>
      </c>
      <c r="D2812" t="n">
        <v>7.4305</v>
      </c>
      <c r="E2812" t="n">
        <v>13.46</v>
      </c>
      <c r="F2812" t="n">
        <v>10.58</v>
      </c>
      <c r="G2812" t="n">
        <v>57.71</v>
      </c>
      <c r="H2812" t="n">
        <v>0.91</v>
      </c>
      <c r="I2812" t="n">
        <v>11</v>
      </c>
      <c r="J2812" t="n">
        <v>199.92</v>
      </c>
      <c r="K2812" t="n">
        <v>53.44</v>
      </c>
      <c r="L2812" t="n">
        <v>10.25</v>
      </c>
      <c r="M2812" t="n">
        <v>9</v>
      </c>
      <c r="N2812" t="n">
        <v>41.24</v>
      </c>
      <c r="O2812" t="n">
        <v>24891.03</v>
      </c>
      <c r="P2812" t="n">
        <v>140.59</v>
      </c>
      <c r="Q2812" t="n">
        <v>197.79</v>
      </c>
      <c r="R2812" t="n">
        <v>33.26</v>
      </c>
      <c r="S2812" t="n">
        <v>25.4</v>
      </c>
      <c r="T2812" t="n">
        <v>3071.59</v>
      </c>
      <c r="U2812" t="n">
        <v>0.76</v>
      </c>
      <c r="V2812" t="n">
        <v>0.88</v>
      </c>
      <c r="W2812" t="n">
        <v>2.96</v>
      </c>
      <c r="X2812" t="n">
        <v>0.19</v>
      </c>
      <c r="Y2812" t="n">
        <v>1</v>
      </c>
      <c r="Z2812" t="n">
        <v>10</v>
      </c>
    </row>
    <row r="2813">
      <c r="A2813" t="n">
        <v>38</v>
      </c>
      <c r="B2813" t="n">
        <v>95</v>
      </c>
      <c r="C2813" t="inlineStr">
        <is>
          <t xml:space="preserve">CONCLUIDO	</t>
        </is>
      </c>
      <c r="D2813" t="n">
        <v>7.4262</v>
      </c>
      <c r="E2813" t="n">
        <v>13.47</v>
      </c>
      <c r="F2813" t="n">
        <v>10.59</v>
      </c>
      <c r="G2813" t="n">
        <v>57.75</v>
      </c>
      <c r="H2813" t="n">
        <v>0.93</v>
      </c>
      <c r="I2813" t="n">
        <v>11</v>
      </c>
      <c r="J2813" t="n">
        <v>200.31</v>
      </c>
      <c r="K2813" t="n">
        <v>53.44</v>
      </c>
      <c r="L2813" t="n">
        <v>10.5</v>
      </c>
      <c r="M2813" t="n">
        <v>9</v>
      </c>
      <c r="N2813" t="n">
        <v>41.38</v>
      </c>
      <c r="O2813" t="n">
        <v>24939.35</v>
      </c>
      <c r="P2813" t="n">
        <v>140.64</v>
      </c>
      <c r="Q2813" t="n">
        <v>197.76</v>
      </c>
      <c r="R2813" t="n">
        <v>33.43</v>
      </c>
      <c r="S2813" t="n">
        <v>25.4</v>
      </c>
      <c r="T2813" t="n">
        <v>3155.16</v>
      </c>
      <c r="U2813" t="n">
        <v>0.76</v>
      </c>
      <c r="V2813" t="n">
        <v>0.88</v>
      </c>
      <c r="W2813" t="n">
        <v>2.96</v>
      </c>
      <c r="X2813" t="n">
        <v>0.2</v>
      </c>
      <c r="Y2813" t="n">
        <v>1</v>
      </c>
      <c r="Z2813" t="n">
        <v>10</v>
      </c>
    </row>
    <row r="2814">
      <c r="A2814" t="n">
        <v>39</v>
      </c>
      <c r="B2814" t="n">
        <v>95</v>
      </c>
      <c r="C2814" t="inlineStr">
        <is>
          <t xml:space="preserve">CONCLUIDO	</t>
        </is>
      </c>
      <c r="D2814" t="n">
        <v>7.4242</v>
      </c>
      <c r="E2814" t="n">
        <v>13.47</v>
      </c>
      <c r="F2814" t="n">
        <v>10.59</v>
      </c>
      <c r="G2814" t="n">
        <v>57.77</v>
      </c>
      <c r="H2814" t="n">
        <v>0.95</v>
      </c>
      <c r="I2814" t="n">
        <v>11</v>
      </c>
      <c r="J2814" t="n">
        <v>200.71</v>
      </c>
      <c r="K2814" t="n">
        <v>53.44</v>
      </c>
      <c r="L2814" t="n">
        <v>10.75</v>
      </c>
      <c r="M2814" t="n">
        <v>9</v>
      </c>
      <c r="N2814" t="n">
        <v>41.52</v>
      </c>
      <c r="O2814" t="n">
        <v>24987.71</v>
      </c>
      <c r="P2814" t="n">
        <v>140.83</v>
      </c>
      <c r="Q2814" t="n">
        <v>197.76</v>
      </c>
      <c r="R2814" t="n">
        <v>33.65</v>
      </c>
      <c r="S2814" t="n">
        <v>25.4</v>
      </c>
      <c r="T2814" t="n">
        <v>3265.57</v>
      </c>
      <c r="U2814" t="n">
        <v>0.75</v>
      </c>
      <c r="V2814" t="n">
        <v>0.88</v>
      </c>
      <c r="W2814" t="n">
        <v>2.96</v>
      </c>
      <c r="X2814" t="n">
        <v>0.2</v>
      </c>
      <c r="Y2814" t="n">
        <v>1</v>
      </c>
      <c r="Z2814" t="n">
        <v>10</v>
      </c>
    </row>
    <row r="2815">
      <c r="A2815" t="n">
        <v>40</v>
      </c>
      <c r="B2815" t="n">
        <v>95</v>
      </c>
      <c r="C2815" t="inlineStr">
        <is>
          <t xml:space="preserve">CONCLUIDO	</t>
        </is>
      </c>
      <c r="D2815" t="n">
        <v>7.4293</v>
      </c>
      <c r="E2815" t="n">
        <v>13.46</v>
      </c>
      <c r="F2815" t="n">
        <v>10.58</v>
      </c>
      <c r="G2815" t="n">
        <v>57.72</v>
      </c>
      <c r="H2815" t="n">
        <v>0.97</v>
      </c>
      <c r="I2815" t="n">
        <v>11</v>
      </c>
      <c r="J2815" t="n">
        <v>201.1</v>
      </c>
      <c r="K2815" t="n">
        <v>53.44</v>
      </c>
      <c r="L2815" t="n">
        <v>11</v>
      </c>
      <c r="M2815" t="n">
        <v>9</v>
      </c>
      <c r="N2815" t="n">
        <v>41.66</v>
      </c>
      <c r="O2815" t="n">
        <v>25036.12</v>
      </c>
      <c r="P2815" t="n">
        <v>140.37</v>
      </c>
      <c r="Q2815" t="n">
        <v>197.79</v>
      </c>
      <c r="R2815" t="n">
        <v>33.25</v>
      </c>
      <c r="S2815" t="n">
        <v>25.4</v>
      </c>
      <c r="T2815" t="n">
        <v>3064.47</v>
      </c>
      <c r="U2815" t="n">
        <v>0.76</v>
      </c>
      <c r="V2815" t="n">
        <v>0.88</v>
      </c>
      <c r="W2815" t="n">
        <v>2.96</v>
      </c>
      <c r="X2815" t="n">
        <v>0.19</v>
      </c>
      <c r="Y2815" t="n">
        <v>1</v>
      </c>
      <c r="Z2815" t="n">
        <v>10</v>
      </c>
    </row>
    <row r="2816">
      <c r="A2816" t="n">
        <v>41</v>
      </c>
      <c r="B2816" t="n">
        <v>95</v>
      </c>
      <c r="C2816" t="inlineStr">
        <is>
          <t xml:space="preserve">CONCLUIDO	</t>
        </is>
      </c>
      <c r="D2816" t="n">
        <v>7.4597</v>
      </c>
      <c r="E2816" t="n">
        <v>13.41</v>
      </c>
      <c r="F2816" t="n">
        <v>10.56</v>
      </c>
      <c r="G2816" t="n">
        <v>63.39</v>
      </c>
      <c r="H2816" t="n">
        <v>0.99</v>
      </c>
      <c r="I2816" t="n">
        <v>10</v>
      </c>
      <c r="J2816" t="n">
        <v>201.49</v>
      </c>
      <c r="K2816" t="n">
        <v>53.44</v>
      </c>
      <c r="L2816" t="n">
        <v>11.25</v>
      </c>
      <c r="M2816" t="n">
        <v>8</v>
      </c>
      <c r="N2816" t="n">
        <v>41.81</v>
      </c>
      <c r="O2816" t="n">
        <v>25084.58</v>
      </c>
      <c r="P2816" t="n">
        <v>140.15</v>
      </c>
      <c r="Q2816" t="n">
        <v>197.79</v>
      </c>
      <c r="R2816" t="n">
        <v>32.78</v>
      </c>
      <c r="S2816" t="n">
        <v>25.4</v>
      </c>
      <c r="T2816" t="n">
        <v>2837.45</v>
      </c>
      <c r="U2816" t="n">
        <v>0.77</v>
      </c>
      <c r="V2816" t="n">
        <v>0.88</v>
      </c>
      <c r="W2816" t="n">
        <v>2.95</v>
      </c>
      <c r="X2816" t="n">
        <v>0.17</v>
      </c>
      <c r="Y2816" t="n">
        <v>1</v>
      </c>
      <c r="Z2816" t="n">
        <v>10</v>
      </c>
    </row>
    <row r="2817">
      <c r="A2817" t="n">
        <v>42</v>
      </c>
      <c r="B2817" t="n">
        <v>95</v>
      </c>
      <c r="C2817" t="inlineStr">
        <is>
          <t xml:space="preserve">CONCLUIDO	</t>
        </is>
      </c>
      <c r="D2817" t="n">
        <v>7.4607</v>
      </c>
      <c r="E2817" t="n">
        <v>13.4</v>
      </c>
      <c r="F2817" t="n">
        <v>10.56</v>
      </c>
      <c r="G2817" t="n">
        <v>63.38</v>
      </c>
      <c r="H2817" t="n">
        <v>1.01</v>
      </c>
      <c r="I2817" t="n">
        <v>10</v>
      </c>
      <c r="J2817" t="n">
        <v>201.88</v>
      </c>
      <c r="K2817" t="n">
        <v>53.44</v>
      </c>
      <c r="L2817" t="n">
        <v>11.5</v>
      </c>
      <c r="M2817" t="n">
        <v>8</v>
      </c>
      <c r="N2817" t="n">
        <v>41.95</v>
      </c>
      <c r="O2817" t="n">
        <v>25133.09</v>
      </c>
      <c r="P2817" t="n">
        <v>140.23</v>
      </c>
      <c r="Q2817" t="n">
        <v>197.75</v>
      </c>
      <c r="R2817" t="n">
        <v>32.69</v>
      </c>
      <c r="S2817" t="n">
        <v>25.4</v>
      </c>
      <c r="T2817" t="n">
        <v>2793.44</v>
      </c>
      <c r="U2817" t="n">
        <v>0.78</v>
      </c>
      <c r="V2817" t="n">
        <v>0.88</v>
      </c>
      <c r="W2817" t="n">
        <v>2.96</v>
      </c>
      <c r="X2817" t="n">
        <v>0.17</v>
      </c>
      <c r="Y2817" t="n">
        <v>1</v>
      </c>
      <c r="Z2817" t="n">
        <v>10</v>
      </c>
    </row>
    <row r="2818">
      <c r="A2818" t="n">
        <v>43</v>
      </c>
      <c r="B2818" t="n">
        <v>95</v>
      </c>
      <c r="C2818" t="inlineStr">
        <is>
          <t xml:space="preserve">CONCLUIDO	</t>
        </is>
      </c>
      <c r="D2818" t="n">
        <v>7.4613</v>
      </c>
      <c r="E2818" t="n">
        <v>13.4</v>
      </c>
      <c r="F2818" t="n">
        <v>10.56</v>
      </c>
      <c r="G2818" t="n">
        <v>63.37</v>
      </c>
      <c r="H2818" t="n">
        <v>1.03</v>
      </c>
      <c r="I2818" t="n">
        <v>10</v>
      </c>
      <c r="J2818" t="n">
        <v>202.28</v>
      </c>
      <c r="K2818" t="n">
        <v>53.44</v>
      </c>
      <c r="L2818" t="n">
        <v>11.75</v>
      </c>
      <c r="M2818" t="n">
        <v>8</v>
      </c>
      <c r="N2818" t="n">
        <v>42.09</v>
      </c>
      <c r="O2818" t="n">
        <v>25181.64</v>
      </c>
      <c r="P2818" t="n">
        <v>140.07</v>
      </c>
      <c r="Q2818" t="n">
        <v>197.79</v>
      </c>
      <c r="R2818" t="n">
        <v>32.67</v>
      </c>
      <c r="S2818" t="n">
        <v>25.4</v>
      </c>
      <c r="T2818" t="n">
        <v>2782.92</v>
      </c>
      <c r="U2818" t="n">
        <v>0.78</v>
      </c>
      <c r="V2818" t="n">
        <v>0.88</v>
      </c>
      <c r="W2818" t="n">
        <v>2.95</v>
      </c>
      <c r="X2818" t="n">
        <v>0.17</v>
      </c>
      <c r="Y2818" t="n">
        <v>1</v>
      </c>
      <c r="Z2818" t="n">
        <v>10</v>
      </c>
    </row>
    <row r="2819">
      <c r="A2819" t="n">
        <v>44</v>
      </c>
      <c r="B2819" t="n">
        <v>95</v>
      </c>
      <c r="C2819" t="inlineStr">
        <is>
          <t xml:space="preserve">CONCLUIDO	</t>
        </is>
      </c>
      <c r="D2819" t="n">
        <v>7.4624</v>
      </c>
      <c r="E2819" t="n">
        <v>13.4</v>
      </c>
      <c r="F2819" t="n">
        <v>10.56</v>
      </c>
      <c r="G2819" t="n">
        <v>63.36</v>
      </c>
      <c r="H2819" t="n">
        <v>1.05</v>
      </c>
      <c r="I2819" t="n">
        <v>10</v>
      </c>
      <c r="J2819" t="n">
        <v>202.67</v>
      </c>
      <c r="K2819" t="n">
        <v>53.44</v>
      </c>
      <c r="L2819" t="n">
        <v>12</v>
      </c>
      <c r="M2819" t="n">
        <v>8</v>
      </c>
      <c r="N2819" t="n">
        <v>42.24</v>
      </c>
      <c r="O2819" t="n">
        <v>25230.25</v>
      </c>
      <c r="P2819" t="n">
        <v>139.87</v>
      </c>
      <c r="Q2819" t="n">
        <v>197.79</v>
      </c>
      <c r="R2819" t="n">
        <v>32.75</v>
      </c>
      <c r="S2819" t="n">
        <v>25.4</v>
      </c>
      <c r="T2819" t="n">
        <v>2823.34</v>
      </c>
      <c r="U2819" t="n">
        <v>0.78</v>
      </c>
      <c r="V2819" t="n">
        <v>0.88</v>
      </c>
      <c r="W2819" t="n">
        <v>2.95</v>
      </c>
      <c r="X2819" t="n">
        <v>0.17</v>
      </c>
      <c r="Y2819" t="n">
        <v>1</v>
      </c>
      <c r="Z2819" t="n">
        <v>10</v>
      </c>
    </row>
    <row r="2820">
      <c r="A2820" t="n">
        <v>45</v>
      </c>
      <c r="B2820" t="n">
        <v>95</v>
      </c>
      <c r="C2820" t="inlineStr">
        <is>
          <t xml:space="preserve">CONCLUIDO	</t>
        </is>
      </c>
      <c r="D2820" t="n">
        <v>7.4608</v>
      </c>
      <c r="E2820" t="n">
        <v>13.4</v>
      </c>
      <c r="F2820" t="n">
        <v>10.56</v>
      </c>
      <c r="G2820" t="n">
        <v>63.38</v>
      </c>
      <c r="H2820" t="n">
        <v>1.07</v>
      </c>
      <c r="I2820" t="n">
        <v>10</v>
      </c>
      <c r="J2820" t="n">
        <v>203.07</v>
      </c>
      <c r="K2820" t="n">
        <v>53.44</v>
      </c>
      <c r="L2820" t="n">
        <v>12.25</v>
      </c>
      <c r="M2820" t="n">
        <v>8</v>
      </c>
      <c r="N2820" t="n">
        <v>42.38</v>
      </c>
      <c r="O2820" t="n">
        <v>25279.03</v>
      </c>
      <c r="P2820" t="n">
        <v>139.64</v>
      </c>
      <c r="Q2820" t="n">
        <v>197.77</v>
      </c>
      <c r="R2820" t="n">
        <v>32.74</v>
      </c>
      <c r="S2820" t="n">
        <v>25.4</v>
      </c>
      <c r="T2820" t="n">
        <v>2817.36</v>
      </c>
      <c r="U2820" t="n">
        <v>0.78</v>
      </c>
      <c r="V2820" t="n">
        <v>0.88</v>
      </c>
      <c r="W2820" t="n">
        <v>2.95</v>
      </c>
      <c r="X2820" t="n">
        <v>0.17</v>
      </c>
      <c r="Y2820" t="n">
        <v>1</v>
      </c>
      <c r="Z2820" t="n">
        <v>10</v>
      </c>
    </row>
    <row r="2821">
      <c r="A2821" t="n">
        <v>46</v>
      </c>
      <c r="B2821" t="n">
        <v>95</v>
      </c>
      <c r="C2821" t="inlineStr">
        <is>
          <t xml:space="preserve">CONCLUIDO	</t>
        </is>
      </c>
      <c r="D2821" t="n">
        <v>7.4916</v>
      </c>
      <c r="E2821" t="n">
        <v>13.35</v>
      </c>
      <c r="F2821" t="n">
        <v>10.54</v>
      </c>
      <c r="G2821" t="n">
        <v>70.3</v>
      </c>
      <c r="H2821" t="n">
        <v>1.09</v>
      </c>
      <c r="I2821" t="n">
        <v>9</v>
      </c>
      <c r="J2821" t="n">
        <v>203.46</v>
      </c>
      <c r="K2821" t="n">
        <v>53.44</v>
      </c>
      <c r="L2821" t="n">
        <v>12.5</v>
      </c>
      <c r="M2821" t="n">
        <v>7</v>
      </c>
      <c r="N2821" t="n">
        <v>42.53</v>
      </c>
      <c r="O2821" t="n">
        <v>25327.74</v>
      </c>
      <c r="P2821" t="n">
        <v>138.95</v>
      </c>
      <c r="Q2821" t="n">
        <v>197.85</v>
      </c>
      <c r="R2821" t="n">
        <v>32.17</v>
      </c>
      <c r="S2821" t="n">
        <v>25.4</v>
      </c>
      <c r="T2821" t="n">
        <v>2535.54</v>
      </c>
      <c r="U2821" t="n">
        <v>0.79</v>
      </c>
      <c r="V2821" t="n">
        <v>0.88</v>
      </c>
      <c r="W2821" t="n">
        <v>2.95</v>
      </c>
      <c r="X2821" t="n">
        <v>0.15</v>
      </c>
      <c r="Y2821" t="n">
        <v>1</v>
      </c>
      <c r="Z2821" t="n">
        <v>10</v>
      </c>
    </row>
    <row r="2822">
      <c r="A2822" t="n">
        <v>47</v>
      </c>
      <c r="B2822" t="n">
        <v>95</v>
      </c>
      <c r="C2822" t="inlineStr">
        <is>
          <t xml:space="preserve">CONCLUIDO	</t>
        </is>
      </c>
      <c r="D2822" t="n">
        <v>7.4836</v>
      </c>
      <c r="E2822" t="n">
        <v>13.36</v>
      </c>
      <c r="F2822" t="n">
        <v>10.56</v>
      </c>
      <c r="G2822" t="n">
        <v>70.39</v>
      </c>
      <c r="H2822" t="n">
        <v>1.11</v>
      </c>
      <c r="I2822" t="n">
        <v>9</v>
      </c>
      <c r="J2822" t="n">
        <v>203.86</v>
      </c>
      <c r="K2822" t="n">
        <v>53.44</v>
      </c>
      <c r="L2822" t="n">
        <v>12.75</v>
      </c>
      <c r="M2822" t="n">
        <v>7</v>
      </c>
      <c r="N2822" t="n">
        <v>42.67</v>
      </c>
      <c r="O2822" t="n">
        <v>25376.49</v>
      </c>
      <c r="P2822" t="n">
        <v>139.34</v>
      </c>
      <c r="Q2822" t="n">
        <v>197.75</v>
      </c>
      <c r="R2822" t="n">
        <v>32.68</v>
      </c>
      <c r="S2822" t="n">
        <v>25.4</v>
      </c>
      <c r="T2822" t="n">
        <v>2788.76</v>
      </c>
      <c r="U2822" t="n">
        <v>0.78</v>
      </c>
      <c r="V2822" t="n">
        <v>0.88</v>
      </c>
      <c r="W2822" t="n">
        <v>2.95</v>
      </c>
      <c r="X2822" t="n">
        <v>0.17</v>
      </c>
      <c r="Y2822" t="n">
        <v>1</v>
      </c>
      <c r="Z2822" t="n">
        <v>10</v>
      </c>
    </row>
    <row r="2823">
      <c r="A2823" t="n">
        <v>48</v>
      </c>
      <c r="B2823" t="n">
        <v>95</v>
      </c>
      <c r="C2823" t="inlineStr">
        <is>
          <t xml:space="preserve">CONCLUIDO	</t>
        </is>
      </c>
      <c r="D2823" t="n">
        <v>7.488</v>
      </c>
      <c r="E2823" t="n">
        <v>13.35</v>
      </c>
      <c r="F2823" t="n">
        <v>10.55</v>
      </c>
      <c r="G2823" t="n">
        <v>70.34</v>
      </c>
      <c r="H2823" t="n">
        <v>1.13</v>
      </c>
      <c r="I2823" t="n">
        <v>9</v>
      </c>
      <c r="J2823" t="n">
        <v>204.25</v>
      </c>
      <c r="K2823" t="n">
        <v>53.44</v>
      </c>
      <c r="L2823" t="n">
        <v>13</v>
      </c>
      <c r="M2823" t="n">
        <v>7</v>
      </c>
      <c r="N2823" t="n">
        <v>42.82</v>
      </c>
      <c r="O2823" t="n">
        <v>25425.3</v>
      </c>
      <c r="P2823" t="n">
        <v>139.2</v>
      </c>
      <c r="Q2823" t="n">
        <v>197.76</v>
      </c>
      <c r="R2823" t="n">
        <v>32.35</v>
      </c>
      <c r="S2823" t="n">
        <v>25.4</v>
      </c>
      <c r="T2823" t="n">
        <v>2626</v>
      </c>
      <c r="U2823" t="n">
        <v>0.79</v>
      </c>
      <c r="V2823" t="n">
        <v>0.88</v>
      </c>
      <c r="W2823" t="n">
        <v>2.95</v>
      </c>
      <c r="X2823" t="n">
        <v>0.16</v>
      </c>
      <c r="Y2823" t="n">
        <v>1</v>
      </c>
      <c r="Z2823" t="n">
        <v>10</v>
      </c>
    </row>
    <row r="2824">
      <c r="A2824" t="n">
        <v>49</v>
      </c>
      <c r="B2824" t="n">
        <v>95</v>
      </c>
      <c r="C2824" t="inlineStr">
        <is>
          <t xml:space="preserve">CONCLUIDO	</t>
        </is>
      </c>
      <c r="D2824" t="n">
        <v>7.4877</v>
      </c>
      <c r="E2824" t="n">
        <v>13.36</v>
      </c>
      <c r="F2824" t="n">
        <v>10.55</v>
      </c>
      <c r="G2824" t="n">
        <v>70.34</v>
      </c>
      <c r="H2824" t="n">
        <v>1.15</v>
      </c>
      <c r="I2824" t="n">
        <v>9</v>
      </c>
      <c r="J2824" t="n">
        <v>204.65</v>
      </c>
      <c r="K2824" t="n">
        <v>53.44</v>
      </c>
      <c r="L2824" t="n">
        <v>13.25</v>
      </c>
      <c r="M2824" t="n">
        <v>7</v>
      </c>
      <c r="N2824" t="n">
        <v>42.96</v>
      </c>
      <c r="O2824" t="n">
        <v>25474.16</v>
      </c>
      <c r="P2824" t="n">
        <v>139.22</v>
      </c>
      <c r="Q2824" t="n">
        <v>197.77</v>
      </c>
      <c r="R2824" t="n">
        <v>32.47</v>
      </c>
      <c r="S2824" t="n">
        <v>25.4</v>
      </c>
      <c r="T2824" t="n">
        <v>2685.19</v>
      </c>
      <c r="U2824" t="n">
        <v>0.78</v>
      </c>
      <c r="V2824" t="n">
        <v>0.88</v>
      </c>
      <c r="W2824" t="n">
        <v>2.95</v>
      </c>
      <c r="X2824" t="n">
        <v>0.16</v>
      </c>
      <c r="Y2824" t="n">
        <v>1</v>
      </c>
      <c r="Z2824" t="n">
        <v>10</v>
      </c>
    </row>
    <row r="2825">
      <c r="A2825" t="n">
        <v>50</v>
      </c>
      <c r="B2825" t="n">
        <v>95</v>
      </c>
      <c r="C2825" t="inlineStr">
        <is>
          <t xml:space="preserve">CONCLUIDO	</t>
        </is>
      </c>
      <c r="D2825" t="n">
        <v>7.4866</v>
      </c>
      <c r="E2825" t="n">
        <v>13.36</v>
      </c>
      <c r="F2825" t="n">
        <v>10.55</v>
      </c>
      <c r="G2825" t="n">
        <v>70.36</v>
      </c>
      <c r="H2825" t="n">
        <v>1.17</v>
      </c>
      <c r="I2825" t="n">
        <v>9</v>
      </c>
      <c r="J2825" t="n">
        <v>205.05</v>
      </c>
      <c r="K2825" t="n">
        <v>53.44</v>
      </c>
      <c r="L2825" t="n">
        <v>13.5</v>
      </c>
      <c r="M2825" t="n">
        <v>7</v>
      </c>
      <c r="N2825" t="n">
        <v>43.11</v>
      </c>
      <c r="O2825" t="n">
        <v>25523.06</v>
      </c>
      <c r="P2825" t="n">
        <v>139.02</v>
      </c>
      <c r="Q2825" t="n">
        <v>197.75</v>
      </c>
      <c r="R2825" t="n">
        <v>32.38</v>
      </c>
      <c r="S2825" t="n">
        <v>25.4</v>
      </c>
      <c r="T2825" t="n">
        <v>2642.59</v>
      </c>
      <c r="U2825" t="n">
        <v>0.78</v>
      </c>
      <c r="V2825" t="n">
        <v>0.88</v>
      </c>
      <c r="W2825" t="n">
        <v>2.96</v>
      </c>
      <c r="X2825" t="n">
        <v>0.16</v>
      </c>
      <c r="Y2825" t="n">
        <v>1</v>
      </c>
      <c r="Z2825" t="n">
        <v>10</v>
      </c>
    </row>
    <row r="2826">
      <c r="A2826" t="n">
        <v>51</v>
      </c>
      <c r="B2826" t="n">
        <v>95</v>
      </c>
      <c r="C2826" t="inlineStr">
        <is>
          <t xml:space="preserve">CONCLUIDO	</t>
        </is>
      </c>
      <c r="D2826" t="n">
        <v>7.4874</v>
      </c>
      <c r="E2826" t="n">
        <v>13.36</v>
      </c>
      <c r="F2826" t="n">
        <v>10.55</v>
      </c>
      <c r="G2826" t="n">
        <v>70.34999999999999</v>
      </c>
      <c r="H2826" t="n">
        <v>1.19</v>
      </c>
      <c r="I2826" t="n">
        <v>9</v>
      </c>
      <c r="J2826" t="n">
        <v>205.44</v>
      </c>
      <c r="K2826" t="n">
        <v>53.44</v>
      </c>
      <c r="L2826" t="n">
        <v>13.75</v>
      </c>
      <c r="M2826" t="n">
        <v>7</v>
      </c>
      <c r="N2826" t="n">
        <v>43.26</v>
      </c>
      <c r="O2826" t="n">
        <v>25572.02</v>
      </c>
      <c r="P2826" t="n">
        <v>138.95</v>
      </c>
      <c r="Q2826" t="n">
        <v>197.75</v>
      </c>
      <c r="R2826" t="n">
        <v>32.51</v>
      </c>
      <c r="S2826" t="n">
        <v>25.4</v>
      </c>
      <c r="T2826" t="n">
        <v>2708.38</v>
      </c>
      <c r="U2826" t="n">
        <v>0.78</v>
      </c>
      <c r="V2826" t="n">
        <v>0.88</v>
      </c>
      <c r="W2826" t="n">
        <v>2.95</v>
      </c>
      <c r="X2826" t="n">
        <v>0.16</v>
      </c>
      <c r="Y2826" t="n">
        <v>1</v>
      </c>
      <c r="Z2826" t="n">
        <v>10</v>
      </c>
    </row>
    <row r="2827">
      <c r="A2827" t="n">
        <v>52</v>
      </c>
      <c r="B2827" t="n">
        <v>95</v>
      </c>
      <c r="C2827" t="inlineStr">
        <is>
          <t xml:space="preserve">CONCLUIDO	</t>
        </is>
      </c>
      <c r="D2827" t="n">
        <v>7.4903</v>
      </c>
      <c r="E2827" t="n">
        <v>13.35</v>
      </c>
      <c r="F2827" t="n">
        <v>10.55</v>
      </c>
      <c r="G2827" t="n">
        <v>70.31</v>
      </c>
      <c r="H2827" t="n">
        <v>1.21</v>
      </c>
      <c r="I2827" t="n">
        <v>9</v>
      </c>
      <c r="J2827" t="n">
        <v>205.84</v>
      </c>
      <c r="K2827" t="n">
        <v>53.44</v>
      </c>
      <c r="L2827" t="n">
        <v>14</v>
      </c>
      <c r="M2827" t="n">
        <v>7</v>
      </c>
      <c r="N2827" t="n">
        <v>43.4</v>
      </c>
      <c r="O2827" t="n">
        <v>25621.03</v>
      </c>
      <c r="P2827" t="n">
        <v>138.66</v>
      </c>
      <c r="Q2827" t="n">
        <v>197.75</v>
      </c>
      <c r="R2827" t="n">
        <v>32.28</v>
      </c>
      <c r="S2827" t="n">
        <v>25.4</v>
      </c>
      <c r="T2827" t="n">
        <v>2590.68</v>
      </c>
      <c r="U2827" t="n">
        <v>0.79</v>
      </c>
      <c r="V2827" t="n">
        <v>0.88</v>
      </c>
      <c r="W2827" t="n">
        <v>2.95</v>
      </c>
      <c r="X2827" t="n">
        <v>0.16</v>
      </c>
      <c r="Y2827" t="n">
        <v>1</v>
      </c>
      <c r="Z2827" t="n">
        <v>10</v>
      </c>
    </row>
    <row r="2828">
      <c r="A2828" t="n">
        <v>53</v>
      </c>
      <c r="B2828" t="n">
        <v>95</v>
      </c>
      <c r="C2828" t="inlineStr">
        <is>
          <t xml:space="preserve">CONCLUIDO	</t>
        </is>
      </c>
      <c r="D2828" t="n">
        <v>7.5251</v>
      </c>
      <c r="E2828" t="n">
        <v>13.29</v>
      </c>
      <c r="F2828" t="n">
        <v>10.52</v>
      </c>
      <c r="G2828" t="n">
        <v>78.92</v>
      </c>
      <c r="H2828" t="n">
        <v>1.23</v>
      </c>
      <c r="I2828" t="n">
        <v>8</v>
      </c>
      <c r="J2828" t="n">
        <v>206.24</v>
      </c>
      <c r="K2828" t="n">
        <v>53.44</v>
      </c>
      <c r="L2828" t="n">
        <v>14.25</v>
      </c>
      <c r="M2828" t="n">
        <v>6</v>
      </c>
      <c r="N2828" t="n">
        <v>43.55</v>
      </c>
      <c r="O2828" t="n">
        <v>25670.09</v>
      </c>
      <c r="P2828" t="n">
        <v>138.21</v>
      </c>
      <c r="Q2828" t="n">
        <v>197.79</v>
      </c>
      <c r="R2828" t="n">
        <v>31.49</v>
      </c>
      <c r="S2828" t="n">
        <v>25.4</v>
      </c>
      <c r="T2828" t="n">
        <v>2201.55</v>
      </c>
      <c r="U2828" t="n">
        <v>0.8100000000000001</v>
      </c>
      <c r="V2828" t="n">
        <v>0.88</v>
      </c>
      <c r="W2828" t="n">
        <v>2.95</v>
      </c>
      <c r="X2828" t="n">
        <v>0.13</v>
      </c>
      <c r="Y2828" t="n">
        <v>1</v>
      </c>
      <c r="Z2828" t="n">
        <v>10</v>
      </c>
    </row>
    <row r="2829">
      <c r="A2829" t="n">
        <v>54</v>
      </c>
      <c r="B2829" t="n">
        <v>95</v>
      </c>
      <c r="C2829" t="inlineStr">
        <is>
          <t xml:space="preserve">CONCLUIDO	</t>
        </is>
      </c>
      <c r="D2829" t="n">
        <v>7.5254</v>
      </c>
      <c r="E2829" t="n">
        <v>13.29</v>
      </c>
      <c r="F2829" t="n">
        <v>10.52</v>
      </c>
      <c r="G2829" t="n">
        <v>78.91</v>
      </c>
      <c r="H2829" t="n">
        <v>1.25</v>
      </c>
      <c r="I2829" t="n">
        <v>8</v>
      </c>
      <c r="J2829" t="n">
        <v>206.64</v>
      </c>
      <c r="K2829" t="n">
        <v>53.44</v>
      </c>
      <c r="L2829" t="n">
        <v>14.5</v>
      </c>
      <c r="M2829" t="n">
        <v>6</v>
      </c>
      <c r="N2829" t="n">
        <v>43.7</v>
      </c>
      <c r="O2829" t="n">
        <v>25719.19</v>
      </c>
      <c r="P2829" t="n">
        <v>138.17</v>
      </c>
      <c r="Q2829" t="n">
        <v>197.76</v>
      </c>
      <c r="R2829" t="n">
        <v>31.51</v>
      </c>
      <c r="S2829" t="n">
        <v>25.4</v>
      </c>
      <c r="T2829" t="n">
        <v>2212.05</v>
      </c>
      <c r="U2829" t="n">
        <v>0.8100000000000001</v>
      </c>
      <c r="V2829" t="n">
        <v>0.88</v>
      </c>
      <c r="W2829" t="n">
        <v>2.95</v>
      </c>
      <c r="X2829" t="n">
        <v>0.13</v>
      </c>
      <c r="Y2829" t="n">
        <v>1</v>
      </c>
      <c r="Z2829" t="n">
        <v>10</v>
      </c>
    </row>
    <row r="2830">
      <c r="A2830" t="n">
        <v>55</v>
      </c>
      <c r="B2830" t="n">
        <v>95</v>
      </c>
      <c r="C2830" t="inlineStr">
        <is>
          <t xml:space="preserve">CONCLUIDO	</t>
        </is>
      </c>
      <c r="D2830" t="n">
        <v>7.5229</v>
      </c>
      <c r="E2830" t="n">
        <v>13.29</v>
      </c>
      <c r="F2830" t="n">
        <v>10.53</v>
      </c>
      <c r="G2830" t="n">
        <v>78.95</v>
      </c>
      <c r="H2830" t="n">
        <v>1.27</v>
      </c>
      <c r="I2830" t="n">
        <v>8</v>
      </c>
      <c r="J2830" t="n">
        <v>207.03</v>
      </c>
      <c r="K2830" t="n">
        <v>53.44</v>
      </c>
      <c r="L2830" t="n">
        <v>14.75</v>
      </c>
      <c r="M2830" t="n">
        <v>6</v>
      </c>
      <c r="N2830" t="n">
        <v>43.85</v>
      </c>
      <c r="O2830" t="n">
        <v>25768.35</v>
      </c>
      <c r="P2830" t="n">
        <v>138.27</v>
      </c>
      <c r="Q2830" t="n">
        <v>197.75</v>
      </c>
      <c r="R2830" t="n">
        <v>31.46</v>
      </c>
      <c r="S2830" t="n">
        <v>25.4</v>
      </c>
      <c r="T2830" t="n">
        <v>2186.73</v>
      </c>
      <c r="U2830" t="n">
        <v>0.8100000000000001</v>
      </c>
      <c r="V2830" t="n">
        <v>0.88</v>
      </c>
      <c r="W2830" t="n">
        <v>2.96</v>
      </c>
      <c r="X2830" t="n">
        <v>0.14</v>
      </c>
      <c r="Y2830" t="n">
        <v>1</v>
      </c>
      <c r="Z2830" t="n">
        <v>10</v>
      </c>
    </row>
    <row r="2831">
      <c r="A2831" t="n">
        <v>56</v>
      </c>
      <c r="B2831" t="n">
        <v>95</v>
      </c>
      <c r="C2831" t="inlineStr">
        <is>
          <t xml:space="preserve">CONCLUIDO	</t>
        </is>
      </c>
      <c r="D2831" t="n">
        <v>7.5227</v>
      </c>
      <c r="E2831" t="n">
        <v>13.29</v>
      </c>
      <c r="F2831" t="n">
        <v>10.53</v>
      </c>
      <c r="G2831" t="n">
        <v>78.95</v>
      </c>
      <c r="H2831" t="n">
        <v>1.28</v>
      </c>
      <c r="I2831" t="n">
        <v>8</v>
      </c>
      <c r="J2831" t="n">
        <v>207.43</v>
      </c>
      <c r="K2831" t="n">
        <v>53.44</v>
      </c>
      <c r="L2831" t="n">
        <v>15</v>
      </c>
      <c r="M2831" t="n">
        <v>6</v>
      </c>
      <c r="N2831" t="n">
        <v>44</v>
      </c>
      <c r="O2831" t="n">
        <v>25817.56</v>
      </c>
      <c r="P2831" t="n">
        <v>138.31</v>
      </c>
      <c r="Q2831" t="n">
        <v>197.77</v>
      </c>
      <c r="R2831" t="n">
        <v>31.49</v>
      </c>
      <c r="S2831" t="n">
        <v>25.4</v>
      </c>
      <c r="T2831" t="n">
        <v>2202.26</v>
      </c>
      <c r="U2831" t="n">
        <v>0.8100000000000001</v>
      </c>
      <c r="V2831" t="n">
        <v>0.88</v>
      </c>
      <c r="W2831" t="n">
        <v>2.95</v>
      </c>
      <c r="X2831" t="n">
        <v>0.14</v>
      </c>
      <c r="Y2831" t="n">
        <v>1</v>
      </c>
      <c r="Z2831" t="n">
        <v>10</v>
      </c>
    </row>
    <row r="2832">
      <c r="A2832" t="n">
        <v>57</v>
      </c>
      <c r="B2832" t="n">
        <v>95</v>
      </c>
      <c r="C2832" t="inlineStr">
        <is>
          <t xml:space="preserve">CONCLUIDO	</t>
        </is>
      </c>
      <c r="D2832" t="n">
        <v>7.5248</v>
      </c>
      <c r="E2832" t="n">
        <v>13.29</v>
      </c>
      <c r="F2832" t="n">
        <v>10.52</v>
      </c>
      <c r="G2832" t="n">
        <v>78.92</v>
      </c>
      <c r="H2832" t="n">
        <v>1.3</v>
      </c>
      <c r="I2832" t="n">
        <v>8</v>
      </c>
      <c r="J2832" t="n">
        <v>207.83</v>
      </c>
      <c r="K2832" t="n">
        <v>53.44</v>
      </c>
      <c r="L2832" t="n">
        <v>15.25</v>
      </c>
      <c r="M2832" t="n">
        <v>6</v>
      </c>
      <c r="N2832" t="n">
        <v>44.15</v>
      </c>
      <c r="O2832" t="n">
        <v>25866.82</v>
      </c>
      <c r="P2832" t="n">
        <v>138.1</v>
      </c>
      <c r="Q2832" t="n">
        <v>197.75</v>
      </c>
      <c r="R2832" t="n">
        <v>31.51</v>
      </c>
      <c r="S2832" t="n">
        <v>25.4</v>
      </c>
      <c r="T2832" t="n">
        <v>2209.42</v>
      </c>
      <c r="U2832" t="n">
        <v>0.8100000000000001</v>
      </c>
      <c r="V2832" t="n">
        <v>0.88</v>
      </c>
      <c r="W2832" t="n">
        <v>2.95</v>
      </c>
      <c r="X2832" t="n">
        <v>0.13</v>
      </c>
      <c r="Y2832" t="n">
        <v>1</v>
      </c>
      <c r="Z2832" t="n">
        <v>10</v>
      </c>
    </row>
    <row r="2833">
      <c r="A2833" t="n">
        <v>58</v>
      </c>
      <c r="B2833" t="n">
        <v>95</v>
      </c>
      <c r="C2833" t="inlineStr">
        <is>
          <t xml:space="preserve">CONCLUIDO	</t>
        </is>
      </c>
      <c r="D2833" t="n">
        <v>7.5257</v>
      </c>
      <c r="E2833" t="n">
        <v>13.29</v>
      </c>
      <c r="F2833" t="n">
        <v>10.52</v>
      </c>
      <c r="G2833" t="n">
        <v>78.91</v>
      </c>
      <c r="H2833" t="n">
        <v>1.32</v>
      </c>
      <c r="I2833" t="n">
        <v>8</v>
      </c>
      <c r="J2833" t="n">
        <v>208.23</v>
      </c>
      <c r="K2833" t="n">
        <v>53.44</v>
      </c>
      <c r="L2833" t="n">
        <v>15.5</v>
      </c>
      <c r="M2833" t="n">
        <v>6</v>
      </c>
      <c r="N2833" t="n">
        <v>44.3</v>
      </c>
      <c r="O2833" t="n">
        <v>25916.13</v>
      </c>
      <c r="P2833" t="n">
        <v>137.95</v>
      </c>
      <c r="Q2833" t="n">
        <v>197.77</v>
      </c>
      <c r="R2833" t="n">
        <v>31.44</v>
      </c>
      <c r="S2833" t="n">
        <v>25.4</v>
      </c>
      <c r="T2833" t="n">
        <v>2178.1</v>
      </c>
      <c r="U2833" t="n">
        <v>0.8100000000000001</v>
      </c>
      <c r="V2833" t="n">
        <v>0.88</v>
      </c>
      <c r="W2833" t="n">
        <v>2.95</v>
      </c>
      <c r="X2833" t="n">
        <v>0.13</v>
      </c>
      <c r="Y2833" t="n">
        <v>1</v>
      </c>
      <c r="Z2833" t="n">
        <v>10</v>
      </c>
    </row>
    <row r="2834">
      <c r="A2834" t="n">
        <v>59</v>
      </c>
      <c r="B2834" t="n">
        <v>95</v>
      </c>
      <c r="C2834" t="inlineStr">
        <is>
          <t xml:space="preserve">CONCLUIDO	</t>
        </is>
      </c>
      <c r="D2834" t="n">
        <v>7.5219</v>
      </c>
      <c r="E2834" t="n">
        <v>13.29</v>
      </c>
      <c r="F2834" t="n">
        <v>10.53</v>
      </c>
      <c r="G2834" t="n">
        <v>78.95999999999999</v>
      </c>
      <c r="H2834" t="n">
        <v>1.34</v>
      </c>
      <c r="I2834" t="n">
        <v>8</v>
      </c>
      <c r="J2834" t="n">
        <v>208.63</v>
      </c>
      <c r="K2834" t="n">
        <v>53.44</v>
      </c>
      <c r="L2834" t="n">
        <v>15.75</v>
      </c>
      <c r="M2834" t="n">
        <v>6</v>
      </c>
      <c r="N2834" t="n">
        <v>44.45</v>
      </c>
      <c r="O2834" t="n">
        <v>25965.5</v>
      </c>
      <c r="P2834" t="n">
        <v>137.98</v>
      </c>
      <c r="Q2834" t="n">
        <v>197.78</v>
      </c>
      <c r="R2834" t="n">
        <v>31.68</v>
      </c>
      <c r="S2834" t="n">
        <v>25.4</v>
      </c>
      <c r="T2834" t="n">
        <v>2297.31</v>
      </c>
      <c r="U2834" t="n">
        <v>0.8</v>
      </c>
      <c r="V2834" t="n">
        <v>0.88</v>
      </c>
      <c r="W2834" t="n">
        <v>2.95</v>
      </c>
      <c r="X2834" t="n">
        <v>0.14</v>
      </c>
      <c r="Y2834" t="n">
        <v>1</v>
      </c>
      <c r="Z2834" t="n">
        <v>10</v>
      </c>
    </row>
    <row r="2835">
      <c r="A2835" t="n">
        <v>60</v>
      </c>
      <c r="B2835" t="n">
        <v>95</v>
      </c>
      <c r="C2835" t="inlineStr">
        <is>
          <t xml:space="preserve">CONCLUIDO	</t>
        </is>
      </c>
      <c r="D2835" t="n">
        <v>7.5241</v>
      </c>
      <c r="E2835" t="n">
        <v>13.29</v>
      </c>
      <c r="F2835" t="n">
        <v>10.52</v>
      </c>
      <c r="G2835" t="n">
        <v>78.93000000000001</v>
      </c>
      <c r="H2835" t="n">
        <v>1.36</v>
      </c>
      <c r="I2835" t="n">
        <v>8</v>
      </c>
      <c r="J2835" t="n">
        <v>209.03</v>
      </c>
      <c r="K2835" t="n">
        <v>53.44</v>
      </c>
      <c r="L2835" t="n">
        <v>16</v>
      </c>
      <c r="M2835" t="n">
        <v>6</v>
      </c>
      <c r="N2835" t="n">
        <v>44.6</v>
      </c>
      <c r="O2835" t="n">
        <v>26014.91</v>
      </c>
      <c r="P2835" t="n">
        <v>137.49</v>
      </c>
      <c r="Q2835" t="n">
        <v>197.78</v>
      </c>
      <c r="R2835" t="n">
        <v>31.41</v>
      </c>
      <c r="S2835" t="n">
        <v>25.4</v>
      </c>
      <c r="T2835" t="n">
        <v>2163.3</v>
      </c>
      <c r="U2835" t="n">
        <v>0.8100000000000001</v>
      </c>
      <c r="V2835" t="n">
        <v>0.88</v>
      </c>
      <c r="W2835" t="n">
        <v>2.95</v>
      </c>
      <c r="X2835" t="n">
        <v>0.13</v>
      </c>
      <c r="Y2835" t="n">
        <v>1</v>
      </c>
      <c r="Z2835" t="n">
        <v>10</v>
      </c>
    </row>
    <row r="2836">
      <c r="A2836" t="n">
        <v>61</v>
      </c>
      <c r="B2836" t="n">
        <v>95</v>
      </c>
      <c r="C2836" t="inlineStr">
        <is>
          <t xml:space="preserve">CONCLUIDO	</t>
        </is>
      </c>
      <c r="D2836" t="n">
        <v>7.5193</v>
      </c>
      <c r="E2836" t="n">
        <v>13.3</v>
      </c>
      <c r="F2836" t="n">
        <v>10.53</v>
      </c>
      <c r="G2836" t="n">
        <v>79</v>
      </c>
      <c r="H2836" t="n">
        <v>1.38</v>
      </c>
      <c r="I2836" t="n">
        <v>8</v>
      </c>
      <c r="J2836" t="n">
        <v>209.43</v>
      </c>
      <c r="K2836" t="n">
        <v>53.44</v>
      </c>
      <c r="L2836" t="n">
        <v>16.25</v>
      </c>
      <c r="M2836" t="n">
        <v>6</v>
      </c>
      <c r="N2836" t="n">
        <v>44.75</v>
      </c>
      <c r="O2836" t="n">
        <v>26064.38</v>
      </c>
      <c r="P2836" t="n">
        <v>137.29</v>
      </c>
      <c r="Q2836" t="n">
        <v>197.77</v>
      </c>
      <c r="R2836" t="n">
        <v>31.83</v>
      </c>
      <c r="S2836" t="n">
        <v>25.4</v>
      </c>
      <c r="T2836" t="n">
        <v>2372.15</v>
      </c>
      <c r="U2836" t="n">
        <v>0.8</v>
      </c>
      <c r="V2836" t="n">
        <v>0.88</v>
      </c>
      <c r="W2836" t="n">
        <v>2.95</v>
      </c>
      <c r="X2836" t="n">
        <v>0.14</v>
      </c>
      <c r="Y2836" t="n">
        <v>1</v>
      </c>
      <c r="Z2836" t="n">
        <v>10</v>
      </c>
    </row>
    <row r="2837">
      <c r="A2837" t="n">
        <v>62</v>
      </c>
      <c r="B2837" t="n">
        <v>95</v>
      </c>
      <c r="C2837" t="inlineStr">
        <is>
          <t xml:space="preserve">CONCLUIDO	</t>
        </is>
      </c>
      <c r="D2837" t="n">
        <v>7.5554</v>
      </c>
      <c r="E2837" t="n">
        <v>13.24</v>
      </c>
      <c r="F2837" t="n">
        <v>10.51</v>
      </c>
      <c r="G2837" t="n">
        <v>90.05</v>
      </c>
      <c r="H2837" t="n">
        <v>1.4</v>
      </c>
      <c r="I2837" t="n">
        <v>7</v>
      </c>
      <c r="J2837" t="n">
        <v>209.84</v>
      </c>
      <c r="K2837" t="n">
        <v>53.44</v>
      </c>
      <c r="L2837" t="n">
        <v>16.5</v>
      </c>
      <c r="M2837" t="n">
        <v>5</v>
      </c>
      <c r="N2837" t="n">
        <v>44.9</v>
      </c>
      <c r="O2837" t="n">
        <v>26113.9</v>
      </c>
      <c r="P2837" t="n">
        <v>137.07</v>
      </c>
      <c r="Q2837" t="n">
        <v>197.75</v>
      </c>
      <c r="R2837" t="n">
        <v>31.03</v>
      </c>
      <c r="S2837" t="n">
        <v>25.4</v>
      </c>
      <c r="T2837" t="n">
        <v>1975.94</v>
      </c>
      <c r="U2837" t="n">
        <v>0.82</v>
      </c>
      <c r="V2837" t="n">
        <v>0.89</v>
      </c>
      <c r="W2837" t="n">
        <v>2.95</v>
      </c>
      <c r="X2837" t="n">
        <v>0.12</v>
      </c>
      <c r="Y2837" t="n">
        <v>1</v>
      </c>
      <c r="Z2837" t="n">
        <v>10</v>
      </c>
    </row>
    <row r="2838">
      <c r="A2838" t="n">
        <v>63</v>
      </c>
      <c r="B2838" t="n">
        <v>95</v>
      </c>
      <c r="C2838" t="inlineStr">
        <is>
          <t xml:space="preserve">CONCLUIDO	</t>
        </is>
      </c>
      <c r="D2838" t="n">
        <v>7.5524</v>
      </c>
      <c r="E2838" t="n">
        <v>13.24</v>
      </c>
      <c r="F2838" t="n">
        <v>10.51</v>
      </c>
      <c r="G2838" t="n">
        <v>90.09999999999999</v>
      </c>
      <c r="H2838" t="n">
        <v>1.42</v>
      </c>
      <c r="I2838" t="n">
        <v>7</v>
      </c>
      <c r="J2838" t="n">
        <v>210.24</v>
      </c>
      <c r="K2838" t="n">
        <v>53.44</v>
      </c>
      <c r="L2838" t="n">
        <v>16.75</v>
      </c>
      <c r="M2838" t="n">
        <v>5</v>
      </c>
      <c r="N2838" t="n">
        <v>45.05</v>
      </c>
      <c r="O2838" t="n">
        <v>26163.47</v>
      </c>
      <c r="P2838" t="n">
        <v>137.41</v>
      </c>
      <c r="Q2838" t="n">
        <v>197.77</v>
      </c>
      <c r="R2838" t="n">
        <v>31.11</v>
      </c>
      <c r="S2838" t="n">
        <v>25.4</v>
      </c>
      <c r="T2838" t="n">
        <v>2014.42</v>
      </c>
      <c r="U2838" t="n">
        <v>0.82</v>
      </c>
      <c r="V2838" t="n">
        <v>0.89</v>
      </c>
      <c r="W2838" t="n">
        <v>2.95</v>
      </c>
      <c r="X2838" t="n">
        <v>0.12</v>
      </c>
      <c r="Y2838" t="n">
        <v>1</v>
      </c>
      <c r="Z2838" t="n">
        <v>10</v>
      </c>
    </row>
    <row r="2839">
      <c r="A2839" t="n">
        <v>64</v>
      </c>
      <c r="B2839" t="n">
        <v>95</v>
      </c>
      <c r="C2839" t="inlineStr">
        <is>
          <t xml:space="preserve">CONCLUIDO	</t>
        </is>
      </c>
      <c r="D2839" t="n">
        <v>7.553</v>
      </c>
      <c r="E2839" t="n">
        <v>13.24</v>
      </c>
      <c r="F2839" t="n">
        <v>10.51</v>
      </c>
      <c r="G2839" t="n">
        <v>90.09</v>
      </c>
      <c r="H2839" t="n">
        <v>1.43</v>
      </c>
      <c r="I2839" t="n">
        <v>7</v>
      </c>
      <c r="J2839" t="n">
        <v>210.64</v>
      </c>
      <c r="K2839" t="n">
        <v>53.44</v>
      </c>
      <c r="L2839" t="n">
        <v>17</v>
      </c>
      <c r="M2839" t="n">
        <v>5</v>
      </c>
      <c r="N2839" t="n">
        <v>45.21</v>
      </c>
      <c r="O2839" t="n">
        <v>26213.09</v>
      </c>
      <c r="P2839" t="n">
        <v>137.44</v>
      </c>
      <c r="Q2839" t="n">
        <v>197.75</v>
      </c>
      <c r="R2839" t="n">
        <v>31.09</v>
      </c>
      <c r="S2839" t="n">
        <v>25.4</v>
      </c>
      <c r="T2839" t="n">
        <v>2005.13</v>
      </c>
      <c r="U2839" t="n">
        <v>0.82</v>
      </c>
      <c r="V2839" t="n">
        <v>0.89</v>
      </c>
      <c r="W2839" t="n">
        <v>2.95</v>
      </c>
      <c r="X2839" t="n">
        <v>0.12</v>
      </c>
      <c r="Y2839" t="n">
        <v>1</v>
      </c>
      <c r="Z2839" t="n">
        <v>10</v>
      </c>
    </row>
    <row r="2840">
      <c r="A2840" t="n">
        <v>65</v>
      </c>
      <c r="B2840" t="n">
        <v>95</v>
      </c>
      <c r="C2840" t="inlineStr">
        <is>
          <t xml:space="preserve">CONCLUIDO	</t>
        </is>
      </c>
      <c r="D2840" t="n">
        <v>7.5586</v>
      </c>
      <c r="E2840" t="n">
        <v>13.23</v>
      </c>
      <c r="F2840" t="n">
        <v>10.5</v>
      </c>
      <c r="G2840" t="n">
        <v>90.01000000000001</v>
      </c>
      <c r="H2840" t="n">
        <v>1.45</v>
      </c>
      <c r="I2840" t="n">
        <v>7</v>
      </c>
      <c r="J2840" t="n">
        <v>211.04</v>
      </c>
      <c r="K2840" t="n">
        <v>53.44</v>
      </c>
      <c r="L2840" t="n">
        <v>17.25</v>
      </c>
      <c r="M2840" t="n">
        <v>5</v>
      </c>
      <c r="N2840" t="n">
        <v>45.36</v>
      </c>
      <c r="O2840" t="n">
        <v>26262.77</v>
      </c>
      <c r="P2840" t="n">
        <v>137.24</v>
      </c>
      <c r="Q2840" t="n">
        <v>197.76</v>
      </c>
      <c r="R2840" t="n">
        <v>30.84</v>
      </c>
      <c r="S2840" t="n">
        <v>25.4</v>
      </c>
      <c r="T2840" t="n">
        <v>1883.54</v>
      </c>
      <c r="U2840" t="n">
        <v>0.82</v>
      </c>
      <c r="V2840" t="n">
        <v>0.89</v>
      </c>
      <c r="W2840" t="n">
        <v>2.95</v>
      </c>
      <c r="X2840" t="n">
        <v>0.11</v>
      </c>
      <c r="Y2840" t="n">
        <v>1</v>
      </c>
      <c r="Z2840" t="n">
        <v>10</v>
      </c>
    </row>
    <row r="2841">
      <c r="A2841" t="n">
        <v>66</v>
      </c>
      <c r="B2841" t="n">
        <v>95</v>
      </c>
      <c r="C2841" t="inlineStr">
        <is>
          <t xml:space="preserve">CONCLUIDO	</t>
        </is>
      </c>
      <c r="D2841" t="n">
        <v>7.553</v>
      </c>
      <c r="E2841" t="n">
        <v>13.24</v>
      </c>
      <c r="F2841" t="n">
        <v>10.51</v>
      </c>
      <c r="G2841" t="n">
        <v>90.09</v>
      </c>
      <c r="H2841" t="n">
        <v>1.47</v>
      </c>
      <c r="I2841" t="n">
        <v>7</v>
      </c>
      <c r="J2841" t="n">
        <v>211.45</v>
      </c>
      <c r="K2841" t="n">
        <v>53.44</v>
      </c>
      <c r="L2841" t="n">
        <v>17.5</v>
      </c>
      <c r="M2841" t="n">
        <v>5</v>
      </c>
      <c r="N2841" t="n">
        <v>45.51</v>
      </c>
      <c r="O2841" t="n">
        <v>26312.5</v>
      </c>
      <c r="P2841" t="n">
        <v>137.33</v>
      </c>
      <c r="Q2841" t="n">
        <v>197.75</v>
      </c>
      <c r="R2841" t="n">
        <v>31.11</v>
      </c>
      <c r="S2841" t="n">
        <v>25.4</v>
      </c>
      <c r="T2841" t="n">
        <v>2016.93</v>
      </c>
      <c r="U2841" t="n">
        <v>0.82</v>
      </c>
      <c r="V2841" t="n">
        <v>0.89</v>
      </c>
      <c r="W2841" t="n">
        <v>2.95</v>
      </c>
      <c r="X2841" t="n">
        <v>0.12</v>
      </c>
      <c r="Y2841" t="n">
        <v>1</v>
      </c>
      <c r="Z2841" t="n">
        <v>10</v>
      </c>
    </row>
    <row r="2842">
      <c r="A2842" t="n">
        <v>67</v>
      </c>
      <c r="B2842" t="n">
        <v>95</v>
      </c>
      <c r="C2842" t="inlineStr">
        <is>
          <t xml:space="preserve">CONCLUIDO	</t>
        </is>
      </c>
      <c r="D2842" t="n">
        <v>7.5516</v>
      </c>
      <c r="E2842" t="n">
        <v>13.24</v>
      </c>
      <c r="F2842" t="n">
        <v>10.51</v>
      </c>
      <c r="G2842" t="n">
        <v>90.11</v>
      </c>
      <c r="H2842" t="n">
        <v>1.49</v>
      </c>
      <c r="I2842" t="n">
        <v>7</v>
      </c>
      <c r="J2842" t="n">
        <v>211.85</v>
      </c>
      <c r="K2842" t="n">
        <v>53.44</v>
      </c>
      <c r="L2842" t="n">
        <v>17.75</v>
      </c>
      <c r="M2842" t="n">
        <v>5</v>
      </c>
      <c r="N2842" t="n">
        <v>45.67</v>
      </c>
      <c r="O2842" t="n">
        <v>26362.28</v>
      </c>
      <c r="P2842" t="n">
        <v>137.33</v>
      </c>
      <c r="Q2842" t="n">
        <v>197.76</v>
      </c>
      <c r="R2842" t="n">
        <v>31.29</v>
      </c>
      <c r="S2842" t="n">
        <v>25.4</v>
      </c>
      <c r="T2842" t="n">
        <v>2107.04</v>
      </c>
      <c r="U2842" t="n">
        <v>0.8100000000000001</v>
      </c>
      <c r="V2842" t="n">
        <v>0.89</v>
      </c>
      <c r="W2842" t="n">
        <v>2.95</v>
      </c>
      <c r="X2842" t="n">
        <v>0.12</v>
      </c>
      <c r="Y2842" t="n">
        <v>1</v>
      </c>
      <c r="Z2842" t="n">
        <v>10</v>
      </c>
    </row>
    <row r="2843">
      <c r="A2843" t="n">
        <v>68</v>
      </c>
      <c r="B2843" t="n">
        <v>95</v>
      </c>
      <c r="C2843" t="inlineStr">
        <is>
          <t xml:space="preserve">CONCLUIDO	</t>
        </is>
      </c>
      <c r="D2843" t="n">
        <v>7.5556</v>
      </c>
      <c r="E2843" t="n">
        <v>13.24</v>
      </c>
      <c r="F2843" t="n">
        <v>10.51</v>
      </c>
      <c r="G2843" t="n">
        <v>90.05</v>
      </c>
      <c r="H2843" t="n">
        <v>1.51</v>
      </c>
      <c r="I2843" t="n">
        <v>7</v>
      </c>
      <c r="J2843" t="n">
        <v>212.25</v>
      </c>
      <c r="K2843" t="n">
        <v>53.44</v>
      </c>
      <c r="L2843" t="n">
        <v>18</v>
      </c>
      <c r="M2843" t="n">
        <v>5</v>
      </c>
      <c r="N2843" t="n">
        <v>45.82</v>
      </c>
      <c r="O2843" t="n">
        <v>26412.11</v>
      </c>
      <c r="P2843" t="n">
        <v>137.05</v>
      </c>
      <c r="Q2843" t="n">
        <v>197.75</v>
      </c>
      <c r="R2843" t="n">
        <v>31.02</v>
      </c>
      <c r="S2843" t="n">
        <v>25.4</v>
      </c>
      <c r="T2843" t="n">
        <v>1971.84</v>
      </c>
      <c r="U2843" t="n">
        <v>0.82</v>
      </c>
      <c r="V2843" t="n">
        <v>0.89</v>
      </c>
      <c r="W2843" t="n">
        <v>2.95</v>
      </c>
      <c r="X2843" t="n">
        <v>0.12</v>
      </c>
      <c r="Y2843" t="n">
        <v>1</v>
      </c>
      <c r="Z2843" t="n">
        <v>10</v>
      </c>
    </row>
    <row r="2844">
      <c r="A2844" t="n">
        <v>69</v>
      </c>
      <c r="B2844" t="n">
        <v>95</v>
      </c>
      <c r="C2844" t="inlineStr">
        <is>
          <t xml:space="preserve">CONCLUIDO	</t>
        </is>
      </c>
      <c r="D2844" t="n">
        <v>7.5519</v>
      </c>
      <c r="E2844" t="n">
        <v>13.24</v>
      </c>
      <c r="F2844" t="n">
        <v>10.51</v>
      </c>
      <c r="G2844" t="n">
        <v>90.11</v>
      </c>
      <c r="H2844" t="n">
        <v>1.52</v>
      </c>
      <c r="I2844" t="n">
        <v>7</v>
      </c>
      <c r="J2844" t="n">
        <v>212.66</v>
      </c>
      <c r="K2844" t="n">
        <v>53.44</v>
      </c>
      <c r="L2844" t="n">
        <v>18.25</v>
      </c>
      <c r="M2844" t="n">
        <v>5</v>
      </c>
      <c r="N2844" t="n">
        <v>45.97</v>
      </c>
      <c r="O2844" t="n">
        <v>26462</v>
      </c>
      <c r="P2844" t="n">
        <v>136.81</v>
      </c>
      <c r="Q2844" t="n">
        <v>197.75</v>
      </c>
      <c r="R2844" t="n">
        <v>31.23</v>
      </c>
      <c r="S2844" t="n">
        <v>25.4</v>
      </c>
      <c r="T2844" t="n">
        <v>2074.51</v>
      </c>
      <c r="U2844" t="n">
        <v>0.8100000000000001</v>
      </c>
      <c r="V2844" t="n">
        <v>0.89</v>
      </c>
      <c r="W2844" t="n">
        <v>2.95</v>
      </c>
      <c r="X2844" t="n">
        <v>0.12</v>
      </c>
      <c r="Y2844" t="n">
        <v>1</v>
      </c>
      <c r="Z2844" t="n">
        <v>10</v>
      </c>
    </row>
    <row r="2845">
      <c r="A2845" t="n">
        <v>70</v>
      </c>
      <c r="B2845" t="n">
        <v>95</v>
      </c>
      <c r="C2845" t="inlineStr">
        <is>
          <t xml:space="preserve">CONCLUIDO	</t>
        </is>
      </c>
      <c r="D2845" t="n">
        <v>7.5526</v>
      </c>
      <c r="E2845" t="n">
        <v>13.24</v>
      </c>
      <c r="F2845" t="n">
        <v>10.51</v>
      </c>
      <c r="G2845" t="n">
        <v>90.09999999999999</v>
      </c>
      <c r="H2845" t="n">
        <v>1.54</v>
      </c>
      <c r="I2845" t="n">
        <v>7</v>
      </c>
      <c r="J2845" t="n">
        <v>213.06</v>
      </c>
      <c r="K2845" t="n">
        <v>53.44</v>
      </c>
      <c r="L2845" t="n">
        <v>18.5</v>
      </c>
      <c r="M2845" t="n">
        <v>5</v>
      </c>
      <c r="N2845" t="n">
        <v>46.13</v>
      </c>
      <c r="O2845" t="n">
        <v>26511.94</v>
      </c>
      <c r="P2845" t="n">
        <v>136.56</v>
      </c>
      <c r="Q2845" t="n">
        <v>197.77</v>
      </c>
      <c r="R2845" t="n">
        <v>31.16</v>
      </c>
      <c r="S2845" t="n">
        <v>25.4</v>
      </c>
      <c r="T2845" t="n">
        <v>2042.51</v>
      </c>
      <c r="U2845" t="n">
        <v>0.8100000000000001</v>
      </c>
      <c r="V2845" t="n">
        <v>0.89</v>
      </c>
      <c r="W2845" t="n">
        <v>2.95</v>
      </c>
      <c r="X2845" t="n">
        <v>0.12</v>
      </c>
      <c r="Y2845" t="n">
        <v>1</v>
      </c>
      <c r="Z2845" t="n">
        <v>10</v>
      </c>
    </row>
    <row r="2846">
      <c r="A2846" t="n">
        <v>71</v>
      </c>
      <c r="B2846" t="n">
        <v>95</v>
      </c>
      <c r="C2846" t="inlineStr">
        <is>
          <t xml:space="preserve">CONCLUIDO	</t>
        </is>
      </c>
      <c r="D2846" t="n">
        <v>7.5507</v>
      </c>
      <c r="E2846" t="n">
        <v>13.24</v>
      </c>
      <c r="F2846" t="n">
        <v>10.51</v>
      </c>
      <c r="G2846" t="n">
        <v>90.13</v>
      </c>
      <c r="H2846" t="n">
        <v>1.56</v>
      </c>
      <c r="I2846" t="n">
        <v>7</v>
      </c>
      <c r="J2846" t="n">
        <v>213.47</v>
      </c>
      <c r="K2846" t="n">
        <v>53.44</v>
      </c>
      <c r="L2846" t="n">
        <v>18.75</v>
      </c>
      <c r="M2846" t="n">
        <v>5</v>
      </c>
      <c r="N2846" t="n">
        <v>46.28</v>
      </c>
      <c r="O2846" t="n">
        <v>26561.93</v>
      </c>
      <c r="P2846" t="n">
        <v>136.38</v>
      </c>
      <c r="Q2846" t="n">
        <v>197.77</v>
      </c>
      <c r="R2846" t="n">
        <v>31.33</v>
      </c>
      <c r="S2846" t="n">
        <v>25.4</v>
      </c>
      <c r="T2846" t="n">
        <v>2126.02</v>
      </c>
      <c r="U2846" t="n">
        <v>0.8100000000000001</v>
      </c>
      <c r="V2846" t="n">
        <v>0.88</v>
      </c>
      <c r="W2846" t="n">
        <v>2.95</v>
      </c>
      <c r="X2846" t="n">
        <v>0.12</v>
      </c>
      <c r="Y2846" t="n">
        <v>1</v>
      </c>
      <c r="Z2846" t="n">
        <v>10</v>
      </c>
    </row>
    <row r="2847">
      <c r="A2847" t="n">
        <v>72</v>
      </c>
      <c r="B2847" t="n">
        <v>95</v>
      </c>
      <c r="C2847" t="inlineStr">
        <is>
          <t xml:space="preserve">CONCLUIDO	</t>
        </is>
      </c>
      <c r="D2847" t="n">
        <v>7.5526</v>
      </c>
      <c r="E2847" t="n">
        <v>13.24</v>
      </c>
      <c r="F2847" t="n">
        <v>10.51</v>
      </c>
      <c r="G2847" t="n">
        <v>90.09999999999999</v>
      </c>
      <c r="H2847" t="n">
        <v>1.58</v>
      </c>
      <c r="I2847" t="n">
        <v>7</v>
      </c>
      <c r="J2847" t="n">
        <v>213.87</v>
      </c>
      <c r="K2847" t="n">
        <v>53.44</v>
      </c>
      <c r="L2847" t="n">
        <v>19</v>
      </c>
      <c r="M2847" t="n">
        <v>5</v>
      </c>
      <c r="N2847" t="n">
        <v>46.44</v>
      </c>
      <c r="O2847" t="n">
        <v>26611.98</v>
      </c>
      <c r="P2847" t="n">
        <v>135.98</v>
      </c>
      <c r="Q2847" t="n">
        <v>197.77</v>
      </c>
      <c r="R2847" t="n">
        <v>31.19</v>
      </c>
      <c r="S2847" t="n">
        <v>25.4</v>
      </c>
      <c r="T2847" t="n">
        <v>2056.14</v>
      </c>
      <c r="U2847" t="n">
        <v>0.8100000000000001</v>
      </c>
      <c r="V2847" t="n">
        <v>0.89</v>
      </c>
      <c r="W2847" t="n">
        <v>2.95</v>
      </c>
      <c r="X2847" t="n">
        <v>0.12</v>
      </c>
      <c r="Y2847" t="n">
        <v>1</v>
      </c>
      <c r="Z2847" t="n">
        <v>10</v>
      </c>
    </row>
    <row r="2848">
      <c r="A2848" t="n">
        <v>73</v>
      </c>
      <c r="B2848" t="n">
        <v>95</v>
      </c>
      <c r="C2848" t="inlineStr">
        <is>
          <t xml:space="preserve">CONCLUIDO	</t>
        </is>
      </c>
      <c r="D2848" t="n">
        <v>7.5557</v>
      </c>
      <c r="E2848" t="n">
        <v>13.24</v>
      </c>
      <c r="F2848" t="n">
        <v>10.51</v>
      </c>
      <c r="G2848" t="n">
        <v>90.05</v>
      </c>
      <c r="H2848" t="n">
        <v>1.6</v>
      </c>
      <c r="I2848" t="n">
        <v>7</v>
      </c>
      <c r="J2848" t="n">
        <v>214.28</v>
      </c>
      <c r="K2848" t="n">
        <v>53.44</v>
      </c>
      <c r="L2848" t="n">
        <v>19.25</v>
      </c>
      <c r="M2848" t="n">
        <v>5</v>
      </c>
      <c r="N2848" t="n">
        <v>46.6</v>
      </c>
      <c r="O2848" t="n">
        <v>26662.08</v>
      </c>
      <c r="P2848" t="n">
        <v>135.61</v>
      </c>
      <c r="Q2848" t="n">
        <v>197.75</v>
      </c>
      <c r="R2848" t="n">
        <v>31.04</v>
      </c>
      <c r="S2848" t="n">
        <v>25.4</v>
      </c>
      <c r="T2848" t="n">
        <v>1981.52</v>
      </c>
      <c r="U2848" t="n">
        <v>0.82</v>
      </c>
      <c r="V2848" t="n">
        <v>0.89</v>
      </c>
      <c r="W2848" t="n">
        <v>2.95</v>
      </c>
      <c r="X2848" t="n">
        <v>0.12</v>
      </c>
      <c r="Y2848" t="n">
        <v>1</v>
      </c>
      <c r="Z2848" t="n">
        <v>10</v>
      </c>
    </row>
    <row r="2849">
      <c r="A2849" t="n">
        <v>74</v>
      </c>
      <c r="B2849" t="n">
        <v>95</v>
      </c>
      <c r="C2849" t="inlineStr">
        <is>
          <t xml:space="preserve">CONCLUIDO	</t>
        </is>
      </c>
      <c r="D2849" t="n">
        <v>7.5869</v>
      </c>
      <c r="E2849" t="n">
        <v>13.18</v>
      </c>
      <c r="F2849" t="n">
        <v>10.49</v>
      </c>
      <c r="G2849" t="n">
        <v>104.89</v>
      </c>
      <c r="H2849" t="n">
        <v>1.61</v>
      </c>
      <c r="I2849" t="n">
        <v>6</v>
      </c>
      <c r="J2849" t="n">
        <v>214.69</v>
      </c>
      <c r="K2849" t="n">
        <v>53.44</v>
      </c>
      <c r="L2849" t="n">
        <v>19.5</v>
      </c>
      <c r="M2849" t="n">
        <v>4</v>
      </c>
      <c r="N2849" t="n">
        <v>46.75</v>
      </c>
      <c r="O2849" t="n">
        <v>26712.23</v>
      </c>
      <c r="P2849" t="n">
        <v>135.3</v>
      </c>
      <c r="Q2849" t="n">
        <v>197.77</v>
      </c>
      <c r="R2849" t="n">
        <v>30.47</v>
      </c>
      <c r="S2849" t="n">
        <v>25.4</v>
      </c>
      <c r="T2849" t="n">
        <v>1702.61</v>
      </c>
      <c r="U2849" t="n">
        <v>0.83</v>
      </c>
      <c r="V2849" t="n">
        <v>0.89</v>
      </c>
      <c r="W2849" t="n">
        <v>2.95</v>
      </c>
      <c r="X2849" t="n">
        <v>0.1</v>
      </c>
      <c r="Y2849" t="n">
        <v>1</v>
      </c>
      <c r="Z2849" t="n">
        <v>10</v>
      </c>
    </row>
    <row r="2850">
      <c r="A2850" t="n">
        <v>75</v>
      </c>
      <c r="B2850" t="n">
        <v>95</v>
      </c>
      <c r="C2850" t="inlineStr">
        <is>
          <t xml:space="preserve">CONCLUIDO	</t>
        </is>
      </c>
      <c r="D2850" t="n">
        <v>7.5901</v>
      </c>
      <c r="E2850" t="n">
        <v>13.18</v>
      </c>
      <c r="F2850" t="n">
        <v>10.48</v>
      </c>
      <c r="G2850" t="n">
        <v>104.83</v>
      </c>
      <c r="H2850" t="n">
        <v>1.63</v>
      </c>
      <c r="I2850" t="n">
        <v>6</v>
      </c>
      <c r="J2850" t="n">
        <v>215.09</v>
      </c>
      <c r="K2850" t="n">
        <v>53.44</v>
      </c>
      <c r="L2850" t="n">
        <v>19.75</v>
      </c>
      <c r="M2850" t="n">
        <v>4</v>
      </c>
      <c r="N2850" t="n">
        <v>46.91</v>
      </c>
      <c r="O2850" t="n">
        <v>26762.44</v>
      </c>
      <c r="P2850" t="n">
        <v>135.24</v>
      </c>
      <c r="Q2850" t="n">
        <v>197.75</v>
      </c>
      <c r="R2850" t="n">
        <v>30.22</v>
      </c>
      <c r="S2850" t="n">
        <v>25.4</v>
      </c>
      <c r="T2850" t="n">
        <v>1573.84</v>
      </c>
      <c r="U2850" t="n">
        <v>0.84</v>
      </c>
      <c r="V2850" t="n">
        <v>0.89</v>
      </c>
      <c r="W2850" t="n">
        <v>2.95</v>
      </c>
      <c r="X2850" t="n">
        <v>0.09</v>
      </c>
      <c r="Y2850" t="n">
        <v>1</v>
      </c>
      <c r="Z2850" t="n">
        <v>10</v>
      </c>
    </row>
    <row r="2851">
      <c r="A2851" t="n">
        <v>76</v>
      </c>
      <c r="B2851" t="n">
        <v>95</v>
      </c>
      <c r="C2851" t="inlineStr">
        <is>
          <t xml:space="preserve">CONCLUIDO	</t>
        </is>
      </c>
      <c r="D2851" t="n">
        <v>7.5869</v>
      </c>
      <c r="E2851" t="n">
        <v>13.18</v>
      </c>
      <c r="F2851" t="n">
        <v>10.49</v>
      </c>
      <c r="G2851" t="n">
        <v>104.89</v>
      </c>
      <c r="H2851" t="n">
        <v>1.65</v>
      </c>
      <c r="I2851" t="n">
        <v>6</v>
      </c>
      <c r="J2851" t="n">
        <v>215.5</v>
      </c>
      <c r="K2851" t="n">
        <v>53.44</v>
      </c>
      <c r="L2851" t="n">
        <v>20</v>
      </c>
      <c r="M2851" t="n">
        <v>4</v>
      </c>
      <c r="N2851" t="n">
        <v>47.07</v>
      </c>
      <c r="O2851" t="n">
        <v>26812.71</v>
      </c>
      <c r="P2851" t="n">
        <v>135.38</v>
      </c>
      <c r="Q2851" t="n">
        <v>197.77</v>
      </c>
      <c r="R2851" t="n">
        <v>30.38</v>
      </c>
      <c r="S2851" t="n">
        <v>25.4</v>
      </c>
      <c r="T2851" t="n">
        <v>1656.92</v>
      </c>
      <c r="U2851" t="n">
        <v>0.84</v>
      </c>
      <c r="V2851" t="n">
        <v>0.89</v>
      </c>
      <c r="W2851" t="n">
        <v>2.95</v>
      </c>
      <c r="X2851" t="n">
        <v>0.1</v>
      </c>
      <c r="Y2851" t="n">
        <v>1</v>
      </c>
      <c r="Z2851" t="n">
        <v>10</v>
      </c>
    </row>
    <row r="2852">
      <c r="A2852" t="n">
        <v>77</v>
      </c>
      <c r="B2852" t="n">
        <v>95</v>
      </c>
      <c r="C2852" t="inlineStr">
        <is>
          <t xml:space="preserve">CONCLUIDO	</t>
        </is>
      </c>
      <c r="D2852" t="n">
        <v>7.5884</v>
      </c>
      <c r="E2852" t="n">
        <v>13.18</v>
      </c>
      <c r="F2852" t="n">
        <v>10.49</v>
      </c>
      <c r="G2852" t="n">
        <v>104.86</v>
      </c>
      <c r="H2852" t="n">
        <v>1.67</v>
      </c>
      <c r="I2852" t="n">
        <v>6</v>
      </c>
      <c r="J2852" t="n">
        <v>215.91</v>
      </c>
      <c r="K2852" t="n">
        <v>53.44</v>
      </c>
      <c r="L2852" t="n">
        <v>20.25</v>
      </c>
      <c r="M2852" t="n">
        <v>4</v>
      </c>
      <c r="N2852" t="n">
        <v>47.23</v>
      </c>
      <c r="O2852" t="n">
        <v>26863.02</v>
      </c>
      <c r="P2852" t="n">
        <v>135.53</v>
      </c>
      <c r="Q2852" t="n">
        <v>197.81</v>
      </c>
      <c r="R2852" t="n">
        <v>30.35</v>
      </c>
      <c r="S2852" t="n">
        <v>25.4</v>
      </c>
      <c r="T2852" t="n">
        <v>1641.72</v>
      </c>
      <c r="U2852" t="n">
        <v>0.84</v>
      </c>
      <c r="V2852" t="n">
        <v>0.89</v>
      </c>
      <c r="W2852" t="n">
        <v>2.95</v>
      </c>
      <c r="X2852" t="n">
        <v>0.1</v>
      </c>
      <c r="Y2852" t="n">
        <v>1</v>
      </c>
      <c r="Z2852" t="n">
        <v>10</v>
      </c>
    </row>
    <row r="2853">
      <c r="A2853" t="n">
        <v>78</v>
      </c>
      <c r="B2853" t="n">
        <v>95</v>
      </c>
      <c r="C2853" t="inlineStr">
        <is>
          <t xml:space="preserve">CONCLUIDO	</t>
        </is>
      </c>
      <c r="D2853" t="n">
        <v>7.5889</v>
      </c>
      <c r="E2853" t="n">
        <v>13.18</v>
      </c>
      <c r="F2853" t="n">
        <v>10.49</v>
      </c>
      <c r="G2853" t="n">
        <v>104.85</v>
      </c>
      <c r="H2853" t="n">
        <v>1.68</v>
      </c>
      <c r="I2853" t="n">
        <v>6</v>
      </c>
      <c r="J2853" t="n">
        <v>216.32</v>
      </c>
      <c r="K2853" t="n">
        <v>53.44</v>
      </c>
      <c r="L2853" t="n">
        <v>20.5</v>
      </c>
      <c r="M2853" t="n">
        <v>4</v>
      </c>
      <c r="N2853" t="n">
        <v>47.38</v>
      </c>
      <c r="O2853" t="n">
        <v>26913.4</v>
      </c>
      <c r="P2853" t="n">
        <v>135.69</v>
      </c>
      <c r="Q2853" t="n">
        <v>197.75</v>
      </c>
      <c r="R2853" t="n">
        <v>30.4</v>
      </c>
      <c r="S2853" t="n">
        <v>25.4</v>
      </c>
      <c r="T2853" t="n">
        <v>1664.23</v>
      </c>
      <c r="U2853" t="n">
        <v>0.84</v>
      </c>
      <c r="V2853" t="n">
        <v>0.89</v>
      </c>
      <c r="W2853" t="n">
        <v>2.95</v>
      </c>
      <c r="X2853" t="n">
        <v>0.1</v>
      </c>
      <c r="Y2853" t="n">
        <v>1</v>
      </c>
      <c r="Z2853" t="n">
        <v>10</v>
      </c>
    </row>
    <row r="2854">
      <c r="A2854" t="n">
        <v>79</v>
      </c>
      <c r="B2854" t="n">
        <v>95</v>
      </c>
      <c r="C2854" t="inlineStr">
        <is>
          <t xml:space="preserve">CONCLUIDO	</t>
        </is>
      </c>
      <c r="D2854" t="n">
        <v>7.5869</v>
      </c>
      <c r="E2854" t="n">
        <v>13.18</v>
      </c>
      <c r="F2854" t="n">
        <v>10.49</v>
      </c>
      <c r="G2854" t="n">
        <v>104.89</v>
      </c>
      <c r="H2854" t="n">
        <v>1.7</v>
      </c>
      <c r="I2854" t="n">
        <v>6</v>
      </c>
      <c r="J2854" t="n">
        <v>216.73</v>
      </c>
      <c r="K2854" t="n">
        <v>53.44</v>
      </c>
      <c r="L2854" t="n">
        <v>20.75</v>
      </c>
      <c r="M2854" t="n">
        <v>4</v>
      </c>
      <c r="N2854" t="n">
        <v>47.54</v>
      </c>
      <c r="O2854" t="n">
        <v>26963.82</v>
      </c>
      <c r="P2854" t="n">
        <v>135.94</v>
      </c>
      <c r="Q2854" t="n">
        <v>197.75</v>
      </c>
      <c r="R2854" t="n">
        <v>30.43</v>
      </c>
      <c r="S2854" t="n">
        <v>25.4</v>
      </c>
      <c r="T2854" t="n">
        <v>1679.04</v>
      </c>
      <c r="U2854" t="n">
        <v>0.83</v>
      </c>
      <c r="V2854" t="n">
        <v>0.89</v>
      </c>
      <c r="W2854" t="n">
        <v>2.95</v>
      </c>
      <c r="X2854" t="n">
        <v>0.1</v>
      </c>
      <c r="Y2854" t="n">
        <v>1</v>
      </c>
      <c r="Z2854" t="n">
        <v>10</v>
      </c>
    </row>
    <row r="2855">
      <c r="A2855" t="n">
        <v>80</v>
      </c>
      <c r="B2855" t="n">
        <v>95</v>
      </c>
      <c r="C2855" t="inlineStr">
        <is>
          <t xml:space="preserve">CONCLUIDO	</t>
        </is>
      </c>
      <c r="D2855" t="n">
        <v>7.5953</v>
      </c>
      <c r="E2855" t="n">
        <v>13.17</v>
      </c>
      <c r="F2855" t="n">
        <v>10.47</v>
      </c>
      <c r="G2855" t="n">
        <v>104.74</v>
      </c>
      <c r="H2855" t="n">
        <v>1.72</v>
      </c>
      <c r="I2855" t="n">
        <v>6</v>
      </c>
      <c r="J2855" t="n">
        <v>217.14</v>
      </c>
      <c r="K2855" t="n">
        <v>53.44</v>
      </c>
      <c r="L2855" t="n">
        <v>21</v>
      </c>
      <c r="M2855" t="n">
        <v>4</v>
      </c>
      <c r="N2855" t="n">
        <v>47.7</v>
      </c>
      <c r="O2855" t="n">
        <v>27014.3</v>
      </c>
      <c r="P2855" t="n">
        <v>135.43</v>
      </c>
      <c r="Q2855" t="n">
        <v>197.75</v>
      </c>
      <c r="R2855" t="n">
        <v>30.03</v>
      </c>
      <c r="S2855" t="n">
        <v>25.4</v>
      </c>
      <c r="T2855" t="n">
        <v>1481.13</v>
      </c>
      <c r="U2855" t="n">
        <v>0.85</v>
      </c>
      <c r="V2855" t="n">
        <v>0.89</v>
      </c>
      <c r="W2855" t="n">
        <v>2.95</v>
      </c>
      <c r="X2855" t="n">
        <v>0.08</v>
      </c>
      <c r="Y2855" t="n">
        <v>1</v>
      </c>
      <c r="Z2855" t="n">
        <v>10</v>
      </c>
    </row>
    <row r="2856">
      <c r="A2856" t="n">
        <v>81</v>
      </c>
      <c r="B2856" t="n">
        <v>95</v>
      </c>
      <c r="C2856" t="inlineStr">
        <is>
          <t xml:space="preserve">CONCLUIDO	</t>
        </is>
      </c>
      <c r="D2856" t="n">
        <v>7.5922</v>
      </c>
      <c r="E2856" t="n">
        <v>13.17</v>
      </c>
      <c r="F2856" t="n">
        <v>10.48</v>
      </c>
      <c r="G2856" t="n">
        <v>104.79</v>
      </c>
      <c r="H2856" t="n">
        <v>1.74</v>
      </c>
      <c r="I2856" t="n">
        <v>6</v>
      </c>
      <c r="J2856" t="n">
        <v>217.55</v>
      </c>
      <c r="K2856" t="n">
        <v>53.44</v>
      </c>
      <c r="L2856" t="n">
        <v>21.25</v>
      </c>
      <c r="M2856" t="n">
        <v>4</v>
      </c>
      <c r="N2856" t="n">
        <v>47.86</v>
      </c>
      <c r="O2856" t="n">
        <v>27064.84</v>
      </c>
      <c r="P2856" t="n">
        <v>135.66</v>
      </c>
      <c r="Q2856" t="n">
        <v>197.75</v>
      </c>
      <c r="R2856" t="n">
        <v>30.23</v>
      </c>
      <c r="S2856" t="n">
        <v>25.4</v>
      </c>
      <c r="T2856" t="n">
        <v>1581.49</v>
      </c>
      <c r="U2856" t="n">
        <v>0.84</v>
      </c>
      <c r="V2856" t="n">
        <v>0.89</v>
      </c>
      <c r="W2856" t="n">
        <v>2.95</v>
      </c>
      <c r="X2856" t="n">
        <v>0.09</v>
      </c>
      <c r="Y2856" t="n">
        <v>1</v>
      </c>
      <c r="Z2856" t="n">
        <v>10</v>
      </c>
    </row>
    <row r="2857">
      <c r="A2857" t="n">
        <v>82</v>
      </c>
      <c r="B2857" t="n">
        <v>95</v>
      </c>
      <c r="C2857" t="inlineStr">
        <is>
          <t xml:space="preserve">CONCLUIDO	</t>
        </is>
      </c>
      <c r="D2857" t="n">
        <v>7.5897</v>
      </c>
      <c r="E2857" t="n">
        <v>13.18</v>
      </c>
      <c r="F2857" t="n">
        <v>10.48</v>
      </c>
      <c r="G2857" t="n">
        <v>104.84</v>
      </c>
      <c r="H2857" t="n">
        <v>1.75</v>
      </c>
      <c r="I2857" t="n">
        <v>6</v>
      </c>
      <c r="J2857" t="n">
        <v>217.96</v>
      </c>
      <c r="K2857" t="n">
        <v>53.44</v>
      </c>
      <c r="L2857" t="n">
        <v>21.5</v>
      </c>
      <c r="M2857" t="n">
        <v>4</v>
      </c>
      <c r="N2857" t="n">
        <v>48.02</v>
      </c>
      <c r="O2857" t="n">
        <v>27115.43</v>
      </c>
      <c r="P2857" t="n">
        <v>135.62</v>
      </c>
      <c r="Q2857" t="n">
        <v>197.75</v>
      </c>
      <c r="R2857" t="n">
        <v>30.35</v>
      </c>
      <c r="S2857" t="n">
        <v>25.4</v>
      </c>
      <c r="T2857" t="n">
        <v>1640.56</v>
      </c>
      <c r="U2857" t="n">
        <v>0.84</v>
      </c>
      <c r="V2857" t="n">
        <v>0.89</v>
      </c>
      <c r="W2857" t="n">
        <v>2.95</v>
      </c>
      <c r="X2857" t="n">
        <v>0.09</v>
      </c>
      <c r="Y2857" t="n">
        <v>1</v>
      </c>
      <c r="Z2857" t="n">
        <v>10</v>
      </c>
    </row>
    <row r="2858">
      <c r="A2858" t="n">
        <v>83</v>
      </c>
      <c r="B2858" t="n">
        <v>95</v>
      </c>
      <c r="C2858" t="inlineStr">
        <is>
          <t xml:space="preserve">CONCLUIDO	</t>
        </is>
      </c>
      <c r="D2858" t="n">
        <v>7.5871</v>
      </c>
      <c r="E2858" t="n">
        <v>13.18</v>
      </c>
      <c r="F2858" t="n">
        <v>10.49</v>
      </c>
      <c r="G2858" t="n">
        <v>104.88</v>
      </c>
      <c r="H2858" t="n">
        <v>1.77</v>
      </c>
      <c r="I2858" t="n">
        <v>6</v>
      </c>
      <c r="J2858" t="n">
        <v>218.37</v>
      </c>
      <c r="K2858" t="n">
        <v>53.44</v>
      </c>
      <c r="L2858" t="n">
        <v>21.75</v>
      </c>
      <c r="M2858" t="n">
        <v>4</v>
      </c>
      <c r="N2858" t="n">
        <v>48.18</v>
      </c>
      <c r="O2858" t="n">
        <v>27166.08</v>
      </c>
      <c r="P2858" t="n">
        <v>135.5</v>
      </c>
      <c r="Q2858" t="n">
        <v>197.77</v>
      </c>
      <c r="R2858" t="n">
        <v>30.41</v>
      </c>
      <c r="S2858" t="n">
        <v>25.4</v>
      </c>
      <c r="T2858" t="n">
        <v>1669.29</v>
      </c>
      <c r="U2858" t="n">
        <v>0.84</v>
      </c>
      <c r="V2858" t="n">
        <v>0.89</v>
      </c>
      <c r="W2858" t="n">
        <v>2.95</v>
      </c>
      <c r="X2858" t="n">
        <v>0.1</v>
      </c>
      <c r="Y2858" t="n">
        <v>1</v>
      </c>
      <c r="Z2858" t="n">
        <v>10</v>
      </c>
    </row>
    <row r="2859">
      <c r="A2859" t="n">
        <v>84</v>
      </c>
      <c r="B2859" t="n">
        <v>95</v>
      </c>
      <c r="C2859" t="inlineStr">
        <is>
          <t xml:space="preserve">CONCLUIDO	</t>
        </is>
      </c>
      <c r="D2859" t="n">
        <v>7.5877</v>
      </c>
      <c r="E2859" t="n">
        <v>13.18</v>
      </c>
      <c r="F2859" t="n">
        <v>10.49</v>
      </c>
      <c r="G2859" t="n">
        <v>104.87</v>
      </c>
      <c r="H2859" t="n">
        <v>1.79</v>
      </c>
      <c r="I2859" t="n">
        <v>6</v>
      </c>
      <c r="J2859" t="n">
        <v>218.78</v>
      </c>
      <c r="K2859" t="n">
        <v>53.44</v>
      </c>
      <c r="L2859" t="n">
        <v>22</v>
      </c>
      <c r="M2859" t="n">
        <v>4</v>
      </c>
      <c r="N2859" t="n">
        <v>48.34</v>
      </c>
      <c r="O2859" t="n">
        <v>27216.79</v>
      </c>
      <c r="P2859" t="n">
        <v>135.39</v>
      </c>
      <c r="Q2859" t="n">
        <v>197.76</v>
      </c>
      <c r="R2859" t="n">
        <v>30.41</v>
      </c>
      <c r="S2859" t="n">
        <v>25.4</v>
      </c>
      <c r="T2859" t="n">
        <v>1669.18</v>
      </c>
      <c r="U2859" t="n">
        <v>0.84</v>
      </c>
      <c r="V2859" t="n">
        <v>0.89</v>
      </c>
      <c r="W2859" t="n">
        <v>2.95</v>
      </c>
      <c r="X2859" t="n">
        <v>0.1</v>
      </c>
      <c r="Y2859" t="n">
        <v>1</v>
      </c>
      <c r="Z2859" t="n">
        <v>10</v>
      </c>
    </row>
    <row r="2860">
      <c r="A2860" t="n">
        <v>85</v>
      </c>
      <c r="B2860" t="n">
        <v>95</v>
      </c>
      <c r="C2860" t="inlineStr">
        <is>
          <t xml:space="preserve">CONCLUIDO	</t>
        </is>
      </c>
      <c r="D2860" t="n">
        <v>7.5873</v>
      </c>
      <c r="E2860" t="n">
        <v>13.18</v>
      </c>
      <c r="F2860" t="n">
        <v>10.49</v>
      </c>
      <c r="G2860" t="n">
        <v>104.88</v>
      </c>
      <c r="H2860" t="n">
        <v>1.8</v>
      </c>
      <c r="I2860" t="n">
        <v>6</v>
      </c>
      <c r="J2860" t="n">
        <v>219.19</v>
      </c>
      <c r="K2860" t="n">
        <v>53.44</v>
      </c>
      <c r="L2860" t="n">
        <v>22.25</v>
      </c>
      <c r="M2860" t="n">
        <v>4</v>
      </c>
      <c r="N2860" t="n">
        <v>48.51</v>
      </c>
      <c r="O2860" t="n">
        <v>27267.55</v>
      </c>
      <c r="P2860" t="n">
        <v>135.27</v>
      </c>
      <c r="Q2860" t="n">
        <v>197.78</v>
      </c>
      <c r="R2860" t="n">
        <v>30.38</v>
      </c>
      <c r="S2860" t="n">
        <v>25.4</v>
      </c>
      <c r="T2860" t="n">
        <v>1657.28</v>
      </c>
      <c r="U2860" t="n">
        <v>0.84</v>
      </c>
      <c r="V2860" t="n">
        <v>0.89</v>
      </c>
      <c r="W2860" t="n">
        <v>2.95</v>
      </c>
      <c r="X2860" t="n">
        <v>0.1</v>
      </c>
      <c r="Y2860" t="n">
        <v>1</v>
      </c>
      <c r="Z2860" t="n">
        <v>10</v>
      </c>
    </row>
    <row r="2861">
      <c r="A2861" t="n">
        <v>86</v>
      </c>
      <c r="B2861" t="n">
        <v>95</v>
      </c>
      <c r="C2861" t="inlineStr">
        <is>
          <t xml:space="preserve">CONCLUIDO	</t>
        </is>
      </c>
      <c r="D2861" t="n">
        <v>7.5852</v>
      </c>
      <c r="E2861" t="n">
        <v>13.18</v>
      </c>
      <c r="F2861" t="n">
        <v>10.49</v>
      </c>
      <c r="G2861" t="n">
        <v>104.92</v>
      </c>
      <c r="H2861" t="n">
        <v>1.82</v>
      </c>
      <c r="I2861" t="n">
        <v>6</v>
      </c>
      <c r="J2861" t="n">
        <v>219.6</v>
      </c>
      <c r="K2861" t="n">
        <v>53.44</v>
      </c>
      <c r="L2861" t="n">
        <v>22.5</v>
      </c>
      <c r="M2861" t="n">
        <v>4</v>
      </c>
      <c r="N2861" t="n">
        <v>48.67</v>
      </c>
      <c r="O2861" t="n">
        <v>27318.36</v>
      </c>
      <c r="P2861" t="n">
        <v>135.07</v>
      </c>
      <c r="Q2861" t="n">
        <v>197.76</v>
      </c>
      <c r="R2861" t="n">
        <v>30.46</v>
      </c>
      <c r="S2861" t="n">
        <v>25.4</v>
      </c>
      <c r="T2861" t="n">
        <v>1695.39</v>
      </c>
      <c r="U2861" t="n">
        <v>0.83</v>
      </c>
      <c r="V2861" t="n">
        <v>0.89</v>
      </c>
      <c r="W2861" t="n">
        <v>2.95</v>
      </c>
      <c r="X2861" t="n">
        <v>0.1</v>
      </c>
      <c r="Y2861" t="n">
        <v>1</v>
      </c>
      <c r="Z2861" t="n">
        <v>10</v>
      </c>
    </row>
    <row r="2862">
      <c r="A2862" t="n">
        <v>87</v>
      </c>
      <c r="B2862" t="n">
        <v>95</v>
      </c>
      <c r="C2862" t="inlineStr">
        <is>
          <t xml:space="preserve">CONCLUIDO	</t>
        </is>
      </c>
      <c r="D2862" t="n">
        <v>7.5911</v>
      </c>
      <c r="E2862" t="n">
        <v>13.17</v>
      </c>
      <c r="F2862" t="n">
        <v>10.48</v>
      </c>
      <c r="G2862" t="n">
        <v>104.81</v>
      </c>
      <c r="H2862" t="n">
        <v>1.84</v>
      </c>
      <c r="I2862" t="n">
        <v>6</v>
      </c>
      <c r="J2862" t="n">
        <v>220.01</v>
      </c>
      <c r="K2862" t="n">
        <v>53.44</v>
      </c>
      <c r="L2862" t="n">
        <v>22.75</v>
      </c>
      <c r="M2862" t="n">
        <v>4</v>
      </c>
      <c r="N2862" t="n">
        <v>48.83</v>
      </c>
      <c r="O2862" t="n">
        <v>27369.23</v>
      </c>
      <c r="P2862" t="n">
        <v>134.66</v>
      </c>
      <c r="Q2862" t="n">
        <v>197.75</v>
      </c>
      <c r="R2862" t="n">
        <v>30.25</v>
      </c>
      <c r="S2862" t="n">
        <v>25.4</v>
      </c>
      <c r="T2862" t="n">
        <v>1591.63</v>
      </c>
      <c r="U2862" t="n">
        <v>0.84</v>
      </c>
      <c r="V2862" t="n">
        <v>0.89</v>
      </c>
      <c r="W2862" t="n">
        <v>2.95</v>
      </c>
      <c r="X2862" t="n">
        <v>0.09</v>
      </c>
      <c r="Y2862" t="n">
        <v>1</v>
      </c>
      <c r="Z2862" t="n">
        <v>10</v>
      </c>
    </row>
    <row r="2863">
      <c r="A2863" t="n">
        <v>88</v>
      </c>
      <c r="B2863" t="n">
        <v>95</v>
      </c>
      <c r="C2863" t="inlineStr">
        <is>
          <t xml:space="preserve">CONCLUIDO	</t>
        </is>
      </c>
      <c r="D2863" t="n">
        <v>7.5911</v>
      </c>
      <c r="E2863" t="n">
        <v>13.17</v>
      </c>
      <c r="F2863" t="n">
        <v>10.48</v>
      </c>
      <c r="G2863" t="n">
        <v>104.81</v>
      </c>
      <c r="H2863" t="n">
        <v>1.85</v>
      </c>
      <c r="I2863" t="n">
        <v>6</v>
      </c>
      <c r="J2863" t="n">
        <v>220.43</v>
      </c>
      <c r="K2863" t="n">
        <v>53.44</v>
      </c>
      <c r="L2863" t="n">
        <v>23</v>
      </c>
      <c r="M2863" t="n">
        <v>4</v>
      </c>
      <c r="N2863" t="n">
        <v>48.99</v>
      </c>
      <c r="O2863" t="n">
        <v>27420.16</v>
      </c>
      <c r="P2863" t="n">
        <v>134.4</v>
      </c>
      <c r="Q2863" t="n">
        <v>197.75</v>
      </c>
      <c r="R2863" t="n">
        <v>30.23</v>
      </c>
      <c r="S2863" t="n">
        <v>25.4</v>
      </c>
      <c r="T2863" t="n">
        <v>1578.66</v>
      </c>
      <c r="U2863" t="n">
        <v>0.84</v>
      </c>
      <c r="V2863" t="n">
        <v>0.89</v>
      </c>
      <c r="W2863" t="n">
        <v>2.95</v>
      </c>
      <c r="X2863" t="n">
        <v>0.09</v>
      </c>
      <c r="Y2863" t="n">
        <v>1</v>
      </c>
      <c r="Z2863" t="n">
        <v>10</v>
      </c>
    </row>
    <row r="2864">
      <c r="A2864" t="n">
        <v>89</v>
      </c>
      <c r="B2864" t="n">
        <v>95</v>
      </c>
      <c r="C2864" t="inlineStr">
        <is>
          <t xml:space="preserve">CONCLUIDO	</t>
        </is>
      </c>
      <c r="D2864" t="n">
        <v>7.589</v>
      </c>
      <c r="E2864" t="n">
        <v>13.18</v>
      </c>
      <c r="F2864" t="n">
        <v>10.48</v>
      </c>
      <c r="G2864" t="n">
        <v>104.85</v>
      </c>
      <c r="H2864" t="n">
        <v>1.87</v>
      </c>
      <c r="I2864" t="n">
        <v>6</v>
      </c>
      <c r="J2864" t="n">
        <v>220.84</v>
      </c>
      <c r="K2864" t="n">
        <v>53.44</v>
      </c>
      <c r="L2864" t="n">
        <v>23.25</v>
      </c>
      <c r="M2864" t="n">
        <v>4</v>
      </c>
      <c r="N2864" t="n">
        <v>49.16</v>
      </c>
      <c r="O2864" t="n">
        <v>27471.15</v>
      </c>
      <c r="P2864" t="n">
        <v>134.19</v>
      </c>
      <c r="Q2864" t="n">
        <v>197.76</v>
      </c>
      <c r="R2864" t="n">
        <v>30.38</v>
      </c>
      <c r="S2864" t="n">
        <v>25.4</v>
      </c>
      <c r="T2864" t="n">
        <v>1655.15</v>
      </c>
      <c r="U2864" t="n">
        <v>0.84</v>
      </c>
      <c r="V2864" t="n">
        <v>0.89</v>
      </c>
      <c r="W2864" t="n">
        <v>2.95</v>
      </c>
      <c r="X2864" t="n">
        <v>0.09</v>
      </c>
      <c r="Y2864" t="n">
        <v>1</v>
      </c>
      <c r="Z2864" t="n">
        <v>10</v>
      </c>
    </row>
    <row r="2865">
      <c r="A2865" t="n">
        <v>90</v>
      </c>
      <c r="B2865" t="n">
        <v>95</v>
      </c>
      <c r="C2865" t="inlineStr">
        <is>
          <t xml:space="preserve">CONCLUIDO	</t>
        </is>
      </c>
      <c r="D2865" t="n">
        <v>7.5884</v>
      </c>
      <c r="E2865" t="n">
        <v>13.18</v>
      </c>
      <c r="F2865" t="n">
        <v>10.49</v>
      </c>
      <c r="G2865" t="n">
        <v>104.86</v>
      </c>
      <c r="H2865" t="n">
        <v>1.89</v>
      </c>
      <c r="I2865" t="n">
        <v>6</v>
      </c>
      <c r="J2865" t="n">
        <v>221.25</v>
      </c>
      <c r="K2865" t="n">
        <v>53.44</v>
      </c>
      <c r="L2865" t="n">
        <v>23.5</v>
      </c>
      <c r="M2865" t="n">
        <v>4</v>
      </c>
      <c r="N2865" t="n">
        <v>49.32</v>
      </c>
      <c r="O2865" t="n">
        <v>27522.19</v>
      </c>
      <c r="P2865" t="n">
        <v>133.77</v>
      </c>
      <c r="Q2865" t="n">
        <v>197.75</v>
      </c>
      <c r="R2865" t="n">
        <v>30.41</v>
      </c>
      <c r="S2865" t="n">
        <v>25.4</v>
      </c>
      <c r="T2865" t="n">
        <v>1671.46</v>
      </c>
      <c r="U2865" t="n">
        <v>0.84</v>
      </c>
      <c r="V2865" t="n">
        <v>0.89</v>
      </c>
      <c r="W2865" t="n">
        <v>2.95</v>
      </c>
      <c r="X2865" t="n">
        <v>0.1</v>
      </c>
      <c r="Y2865" t="n">
        <v>1</v>
      </c>
      <c r="Z2865" t="n">
        <v>10</v>
      </c>
    </row>
    <row r="2866">
      <c r="A2866" t="n">
        <v>91</v>
      </c>
      <c r="B2866" t="n">
        <v>95</v>
      </c>
      <c r="C2866" t="inlineStr">
        <is>
          <t xml:space="preserve">CONCLUIDO	</t>
        </is>
      </c>
      <c r="D2866" t="n">
        <v>7.582</v>
      </c>
      <c r="E2866" t="n">
        <v>13.19</v>
      </c>
      <c r="F2866" t="n">
        <v>10.5</v>
      </c>
      <c r="G2866" t="n">
        <v>104.97</v>
      </c>
      <c r="H2866" t="n">
        <v>1.9</v>
      </c>
      <c r="I2866" t="n">
        <v>6</v>
      </c>
      <c r="J2866" t="n">
        <v>221.67</v>
      </c>
      <c r="K2866" t="n">
        <v>53.44</v>
      </c>
      <c r="L2866" t="n">
        <v>23.75</v>
      </c>
      <c r="M2866" t="n">
        <v>4</v>
      </c>
      <c r="N2866" t="n">
        <v>49.48</v>
      </c>
      <c r="O2866" t="n">
        <v>27573.29</v>
      </c>
      <c r="P2866" t="n">
        <v>133.39</v>
      </c>
      <c r="Q2866" t="n">
        <v>197.75</v>
      </c>
      <c r="R2866" t="n">
        <v>30.69</v>
      </c>
      <c r="S2866" t="n">
        <v>25.4</v>
      </c>
      <c r="T2866" t="n">
        <v>1811.59</v>
      </c>
      <c r="U2866" t="n">
        <v>0.83</v>
      </c>
      <c r="V2866" t="n">
        <v>0.89</v>
      </c>
      <c r="W2866" t="n">
        <v>2.95</v>
      </c>
      <c r="X2866" t="n">
        <v>0.11</v>
      </c>
      <c r="Y2866" t="n">
        <v>1</v>
      </c>
      <c r="Z2866" t="n">
        <v>10</v>
      </c>
    </row>
    <row r="2867">
      <c r="A2867" t="n">
        <v>92</v>
      </c>
      <c r="B2867" t="n">
        <v>95</v>
      </c>
      <c r="C2867" t="inlineStr">
        <is>
          <t xml:space="preserve">CONCLUIDO	</t>
        </is>
      </c>
      <c r="D2867" t="n">
        <v>7.6181</v>
      </c>
      <c r="E2867" t="n">
        <v>13.13</v>
      </c>
      <c r="F2867" t="n">
        <v>10.47</v>
      </c>
      <c r="G2867" t="n">
        <v>125.66</v>
      </c>
      <c r="H2867" t="n">
        <v>1.92</v>
      </c>
      <c r="I2867" t="n">
        <v>5</v>
      </c>
      <c r="J2867" t="n">
        <v>222.08</v>
      </c>
      <c r="K2867" t="n">
        <v>53.44</v>
      </c>
      <c r="L2867" t="n">
        <v>24</v>
      </c>
      <c r="M2867" t="n">
        <v>3</v>
      </c>
      <c r="N2867" t="n">
        <v>49.65</v>
      </c>
      <c r="O2867" t="n">
        <v>27624.44</v>
      </c>
      <c r="P2867" t="n">
        <v>133.25</v>
      </c>
      <c r="Q2867" t="n">
        <v>197.76</v>
      </c>
      <c r="R2867" t="n">
        <v>29.99</v>
      </c>
      <c r="S2867" t="n">
        <v>25.4</v>
      </c>
      <c r="T2867" t="n">
        <v>1464.23</v>
      </c>
      <c r="U2867" t="n">
        <v>0.85</v>
      </c>
      <c r="V2867" t="n">
        <v>0.89</v>
      </c>
      <c r="W2867" t="n">
        <v>2.95</v>
      </c>
      <c r="X2867" t="n">
        <v>0.08</v>
      </c>
      <c r="Y2867" t="n">
        <v>1</v>
      </c>
      <c r="Z2867" t="n">
        <v>10</v>
      </c>
    </row>
    <row r="2868">
      <c r="A2868" t="n">
        <v>93</v>
      </c>
      <c r="B2868" t="n">
        <v>95</v>
      </c>
      <c r="C2868" t="inlineStr">
        <is>
          <t xml:space="preserve">CONCLUIDO	</t>
        </is>
      </c>
      <c r="D2868" t="n">
        <v>7.6152</v>
      </c>
      <c r="E2868" t="n">
        <v>13.13</v>
      </c>
      <c r="F2868" t="n">
        <v>10.48</v>
      </c>
      <c r="G2868" t="n">
        <v>125.72</v>
      </c>
      <c r="H2868" t="n">
        <v>1.94</v>
      </c>
      <c r="I2868" t="n">
        <v>5</v>
      </c>
      <c r="J2868" t="n">
        <v>222.5</v>
      </c>
      <c r="K2868" t="n">
        <v>53.44</v>
      </c>
      <c r="L2868" t="n">
        <v>24.25</v>
      </c>
      <c r="M2868" t="n">
        <v>3</v>
      </c>
      <c r="N2868" t="n">
        <v>49.81</v>
      </c>
      <c r="O2868" t="n">
        <v>27675.78</v>
      </c>
      <c r="P2868" t="n">
        <v>133.56</v>
      </c>
      <c r="Q2868" t="n">
        <v>197.75</v>
      </c>
      <c r="R2868" t="n">
        <v>30.18</v>
      </c>
      <c r="S2868" t="n">
        <v>25.4</v>
      </c>
      <c r="T2868" t="n">
        <v>1560.44</v>
      </c>
      <c r="U2868" t="n">
        <v>0.84</v>
      </c>
      <c r="V2868" t="n">
        <v>0.89</v>
      </c>
      <c r="W2868" t="n">
        <v>2.94</v>
      </c>
      <c r="X2868" t="n">
        <v>0.09</v>
      </c>
      <c r="Y2868" t="n">
        <v>1</v>
      </c>
      <c r="Z2868" t="n">
        <v>10</v>
      </c>
    </row>
    <row r="2869">
      <c r="A2869" t="n">
        <v>94</v>
      </c>
      <c r="B2869" t="n">
        <v>95</v>
      </c>
      <c r="C2869" t="inlineStr">
        <is>
          <t xml:space="preserve">CONCLUIDO	</t>
        </is>
      </c>
      <c r="D2869" t="n">
        <v>7.6134</v>
      </c>
      <c r="E2869" t="n">
        <v>13.13</v>
      </c>
      <c r="F2869" t="n">
        <v>10.48</v>
      </c>
      <c r="G2869" t="n">
        <v>125.76</v>
      </c>
      <c r="H2869" t="n">
        <v>1.95</v>
      </c>
      <c r="I2869" t="n">
        <v>5</v>
      </c>
      <c r="J2869" t="n">
        <v>222.92</v>
      </c>
      <c r="K2869" t="n">
        <v>53.44</v>
      </c>
      <c r="L2869" t="n">
        <v>24.5</v>
      </c>
      <c r="M2869" t="n">
        <v>3</v>
      </c>
      <c r="N2869" t="n">
        <v>49.98</v>
      </c>
      <c r="O2869" t="n">
        <v>27727.05</v>
      </c>
      <c r="P2869" t="n">
        <v>133.81</v>
      </c>
      <c r="Q2869" t="n">
        <v>197.76</v>
      </c>
      <c r="R2869" t="n">
        <v>30.18</v>
      </c>
      <c r="S2869" t="n">
        <v>25.4</v>
      </c>
      <c r="T2869" t="n">
        <v>1562.65</v>
      </c>
      <c r="U2869" t="n">
        <v>0.84</v>
      </c>
      <c r="V2869" t="n">
        <v>0.89</v>
      </c>
      <c r="W2869" t="n">
        <v>2.95</v>
      </c>
      <c r="X2869" t="n">
        <v>0.09</v>
      </c>
      <c r="Y2869" t="n">
        <v>1</v>
      </c>
      <c r="Z2869" t="n">
        <v>10</v>
      </c>
    </row>
    <row r="2870">
      <c r="A2870" t="n">
        <v>95</v>
      </c>
      <c r="B2870" t="n">
        <v>95</v>
      </c>
      <c r="C2870" t="inlineStr">
        <is>
          <t xml:space="preserve">CONCLUIDO	</t>
        </is>
      </c>
      <c r="D2870" t="n">
        <v>7.6137</v>
      </c>
      <c r="E2870" t="n">
        <v>13.13</v>
      </c>
      <c r="F2870" t="n">
        <v>10.48</v>
      </c>
      <c r="G2870" t="n">
        <v>125.75</v>
      </c>
      <c r="H2870" t="n">
        <v>1.97</v>
      </c>
      <c r="I2870" t="n">
        <v>5</v>
      </c>
      <c r="J2870" t="n">
        <v>223.33</v>
      </c>
      <c r="K2870" t="n">
        <v>53.44</v>
      </c>
      <c r="L2870" t="n">
        <v>24.75</v>
      </c>
      <c r="M2870" t="n">
        <v>3</v>
      </c>
      <c r="N2870" t="n">
        <v>50.15</v>
      </c>
      <c r="O2870" t="n">
        <v>27778.39</v>
      </c>
      <c r="P2870" t="n">
        <v>133.79</v>
      </c>
      <c r="Q2870" t="n">
        <v>197.76</v>
      </c>
      <c r="R2870" t="n">
        <v>30.1</v>
      </c>
      <c r="S2870" t="n">
        <v>25.4</v>
      </c>
      <c r="T2870" t="n">
        <v>1520.72</v>
      </c>
      <c r="U2870" t="n">
        <v>0.84</v>
      </c>
      <c r="V2870" t="n">
        <v>0.89</v>
      </c>
      <c r="W2870" t="n">
        <v>2.95</v>
      </c>
      <c r="X2870" t="n">
        <v>0.09</v>
      </c>
      <c r="Y2870" t="n">
        <v>1</v>
      </c>
      <c r="Z2870" t="n">
        <v>10</v>
      </c>
    </row>
    <row r="2871">
      <c r="A2871" t="n">
        <v>96</v>
      </c>
      <c r="B2871" t="n">
        <v>95</v>
      </c>
      <c r="C2871" t="inlineStr">
        <is>
          <t xml:space="preserve">CONCLUIDO	</t>
        </is>
      </c>
      <c r="D2871" t="n">
        <v>7.6205</v>
      </c>
      <c r="E2871" t="n">
        <v>13.12</v>
      </c>
      <c r="F2871" t="n">
        <v>10.47</v>
      </c>
      <c r="G2871" t="n">
        <v>125.61</v>
      </c>
      <c r="H2871" t="n">
        <v>1.99</v>
      </c>
      <c r="I2871" t="n">
        <v>5</v>
      </c>
      <c r="J2871" t="n">
        <v>223.75</v>
      </c>
      <c r="K2871" t="n">
        <v>53.44</v>
      </c>
      <c r="L2871" t="n">
        <v>25</v>
      </c>
      <c r="M2871" t="n">
        <v>3</v>
      </c>
      <c r="N2871" t="n">
        <v>50.31</v>
      </c>
      <c r="O2871" t="n">
        <v>27829.77</v>
      </c>
      <c r="P2871" t="n">
        <v>133.71</v>
      </c>
      <c r="Q2871" t="n">
        <v>197.76</v>
      </c>
      <c r="R2871" t="n">
        <v>29.84</v>
      </c>
      <c r="S2871" t="n">
        <v>25.4</v>
      </c>
      <c r="T2871" t="n">
        <v>1391.47</v>
      </c>
      <c r="U2871" t="n">
        <v>0.85</v>
      </c>
      <c r="V2871" t="n">
        <v>0.89</v>
      </c>
      <c r="W2871" t="n">
        <v>2.94</v>
      </c>
      <c r="X2871" t="n">
        <v>0.08</v>
      </c>
      <c r="Y2871" t="n">
        <v>1</v>
      </c>
      <c r="Z2871" t="n">
        <v>10</v>
      </c>
    </row>
    <row r="2872">
      <c r="A2872" t="n">
        <v>97</v>
      </c>
      <c r="B2872" t="n">
        <v>95</v>
      </c>
      <c r="C2872" t="inlineStr">
        <is>
          <t xml:space="preserve">CONCLUIDO	</t>
        </is>
      </c>
      <c r="D2872" t="n">
        <v>7.6174</v>
      </c>
      <c r="E2872" t="n">
        <v>13.13</v>
      </c>
      <c r="F2872" t="n">
        <v>10.47</v>
      </c>
      <c r="G2872" t="n">
        <v>125.68</v>
      </c>
      <c r="H2872" t="n">
        <v>2</v>
      </c>
      <c r="I2872" t="n">
        <v>5</v>
      </c>
      <c r="J2872" t="n">
        <v>224.17</v>
      </c>
      <c r="K2872" t="n">
        <v>53.44</v>
      </c>
      <c r="L2872" t="n">
        <v>25.25</v>
      </c>
      <c r="M2872" t="n">
        <v>3</v>
      </c>
      <c r="N2872" t="n">
        <v>50.48</v>
      </c>
      <c r="O2872" t="n">
        <v>27881.22</v>
      </c>
      <c r="P2872" t="n">
        <v>133.93</v>
      </c>
      <c r="Q2872" t="n">
        <v>197.76</v>
      </c>
      <c r="R2872" t="n">
        <v>30.02</v>
      </c>
      <c r="S2872" t="n">
        <v>25.4</v>
      </c>
      <c r="T2872" t="n">
        <v>1480.14</v>
      </c>
      <c r="U2872" t="n">
        <v>0.85</v>
      </c>
      <c r="V2872" t="n">
        <v>0.89</v>
      </c>
      <c r="W2872" t="n">
        <v>2.95</v>
      </c>
      <c r="X2872" t="n">
        <v>0.08</v>
      </c>
      <c r="Y2872" t="n">
        <v>1</v>
      </c>
      <c r="Z2872" t="n">
        <v>10</v>
      </c>
    </row>
    <row r="2873">
      <c r="A2873" t="n">
        <v>98</v>
      </c>
      <c r="B2873" t="n">
        <v>95</v>
      </c>
      <c r="C2873" t="inlineStr">
        <is>
          <t xml:space="preserve">CONCLUIDO	</t>
        </is>
      </c>
      <c r="D2873" t="n">
        <v>7.6192</v>
      </c>
      <c r="E2873" t="n">
        <v>13.12</v>
      </c>
      <c r="F2873" t="n">
        <v>10.47</v>
      </c>
      <c r="G2873" t="n">
        <v>125.64</v>
      </c>
      <c r="H2873" t="n">
        <v>2.02</v>
      </c>
      <c r="I2873" t="n">
        <v>5</v>
      </c>
      <c r="J2873" t="n">
        <v>224.58</v>
      </c>
      <c r="K2873" t="n">
        <v>53.44</v>
      </c>
      <c r="L2873" t="n">
        <v>25.5</v>
      </c>
      <c r="M2873" t="n">
        <v>3</v>
      </c>
      <c r="N2873" t="n">
        <v>50.65</v>
      </c>
      <c r="O2873" t="n">
        <v>27932.73</v>
      </c>
      <c r="P2873" t="n">
        <v>133.94</v>
      </c>
      <c r="Q2873" t="n">
        <v>197.75</v>
      </c>
      <c r="R2873" t="n">
        <v>29.88</v>
      </c>
      <c r="S2873" t="n">
        <v>25.4</v>
      </c>
      <c r="T2873" t="n">
        <v>1411.33</v>
      </c>
      <c r="U2873" t="n">
        <v>0.85</v>
      </c>
      <c r="V2873" t="n">
        <v>0.89</v>
      </c>
      <c r="W2873" t="n">
        <v>2.95</v>
      </c>
      <c r="X2873" t="n">
        <v>0.08</v>
      </c>
      <c r="Y2873" t="n">
        <v>1</v>
      </c>
      <c r="Z2873" t="n">
        <v>10</v>
      </c>
    </row>
    <row r="2874">
      <c r="A2874" t="n">
        <v>99</v>
      </c>
      <c r="B2874" t="n">
        <v>95</v>
      </c>
      <c r="C2874" t="inlineStr">
        <is>
          <t xml:space="preserve">CONCLUIDO	</t>
        </is>
      </c>
      <c r="D2874" t="n">
        <v>7.6211</v>
      </c>
      <c r="E2874" t="n">
        <v>13.12</v>
      </c>
      <c r="F2874" t="n">
        <v>10.47</v>
      </c>
      <c r="G2874" t="n">
        <v>125.6</v>
      </c>
      <c r="H2874" t="n">
        <v>2.03</v>
      </c>
      <c r="I2874" t="n">
        <v>5</v>
      </c>
      <c r="J2874" t="n">
        <v>225</v>
      </c>
      <c r="K2874" t="n">
        <v>53.44</v>
      </c>
      <c r="L2874" t="n">
        <v>25.75</v>
      </c>
      <c r="M2874" t="n">
        <v>3</v>
      </c>
      <c r="N2874" t="n">
        <v>50.82</v>
      </c>
      <c r="O2874" t="n">
        <v>27984.29</v>
      </c>
      <c r="P2874" t="n">
        <v>133.85</v>
      </c>
      <c r="Q2874" t="n">
        <v>197.75</v>
      </c>
      <c r="R2874" t="n">
        <v>29.77</v>
      </c>
      <c r="S2874" t="n">
        <v>25.4</v>
      </c>
      <c r="T2874" t="n">
        <v>1356.44</v>
      </c>
      <c r="U2874" t="n">
        <v>0.85</v>
      </c>
      <c r="V2874" t="n">
        <v>0.89</v>
      </c>
      <c r="W2874" t="n">
        <v>2.95</v>
      </c>
      <c r="X2874" t="n">
        <v>0.08</v>
      </c>
      <c r="Y2874" t="n">
        <v>1</v>
      </c>
      <c r="Z2874" t="n">
        <v>10</v>
      </c>
    </row>
    <row r="2875">
      <c r="A2875" t="n">
        <v>100</v>
      </c>
      <c r="B2875" t="n">
        <v>95</v>
      </c>
      <c r="C2875" t="inlineStr">
        <is>
          <t xml:space="preserve">CONCLUIDO	</t>
        </is>
      </c>
      <c r="D2875" t="n">
        <v>7.6197</v>
      </c>
      <c r="E2875" t="n">
        <v>13.12</v>
      </c>
      <c r="F2875" t="n">
        <v>10.47</v>
      </c>
      <c r="G2875" t="n">
        <v>125.63</v>
      </c>
      <c r="H2875" t="n">
        <v>2.05</v>
      </c>
      <c r="I2875" t="n">
        <v>5</v>
      </c>
      <c r="J2875" t="n">
        <v>225.42</v>
      </c>
      <c r="K2875" t="n">
        <v>53.44</v>
      </c>
      <c r="L2875" t="n">
        <v>26</v>
      </c>
      <c r="M2875" t="n">
        <v>3</v>
      </c>
      <c r="N2875" t="n">
        <v>50.98</v>
      </c>
      <c r="O2875" t="n">
        <v>28035.92</v>
      </c>
      <c r="P2875" t="n">
        <v>133.95</v>
      </c>
      <c r="Q2875" t="n">
        <v>197.76</v>
      </c>
      <c r="R2875" t="n">
        <v>29.82</v>
      </c>
      <c r="S2875" t="n">
        <v>25.4</v>
      </c>
      <c r="T2875" t="n">
        <v>1383.37</v>
      </c>
      <c r="U2875" t="n">
        <v>0.85</v>
      </c>
      <c r="V2875" t="n">
        <v>0.89</v>
      </c>
      <c r="W2875" t="n">
        <v>2.95</v>
      </c>
      <c r="X2875" t="n">
        <v>0.08</v>
      </c>
      <c r="Y2875" t="n">
        <v>1</v>
      </c>
      <c r="Z2875" t="n">
        <v>10</v>
      </c>
    </row>
    <row r="2876">
      <c r="A2876" t="n">
        <v>101</v>
      </c>
      <c r="B2876" t="n">
        <v>95</v>
      </c>
      <c r="C2876" t="inlineStr">
        <is>
          <t xml:space="preserve">CONCLUIDO	</t>
        </is>
      </c>
      <c r="D2876" t="n">
        <v>7.6179</v>
      </c>
      <c r="E2876" t="n">
        <v>13.13</v>
      </c>
      <c r="F2876" t="n">
        <v>10.47</v>
      </c>
      <c r="G2876" t="n">
        <v>125.67</v>
      </c>
      <c r="H2876" t="n">
        <v>2.07</v>
      </c>
      <c r="I2876" t="n">
        <v>5</v>
      </c>
      <c r="J2876" t="n">
        <v>225.84</v>
      </c>
      <c r="K2876" t="n">
        <v>53.44</v>
      </c>
      <c r="L2876" t="n">
        <v>26.25</v>
      </c>
      <c r="M2876" t="n">
        <v>3</v>
      </c>
      <c r="N2876" t="n">
        <v>51.15</v>
      </c>
      <c r="O2876" t="n">
        <v>28087.6</v>
      </c>
      <c r="P2876" t="n">
        <v>134.03</v>
      </c>
      <c r="Q2876" t="n">
        <v>197.75</v>
      </c>
      <c r="R2876" t="n">
        <v>29.91</v>
      </c>
      <c r="S2876" t="n">
        <v>25.4</v>
      </c>
      <c r="T2876" t="n">
        <v>1424.38</v>
      </c>
      <c r="U2876" t="n">
        <v>0.85</v>
      </c>
      <c r="V2876" t="n">
        <v>0.89</v>
      </c>
      <c r="W2876" t="n">
        <v>2.95</v>
      </c>
      <c r="X2876" t="n">
        <v>0.08</v>
      </c>
      <c r="Y2876" t="n">
        <v>1</v>
      </c>
      <c r="Z2876" t="n">
        <v>10</v>
      </c>
    </row>
    <row r="2877">
      <c r="A2877" t="n">
        <v>102</v>
      </c>
      <c r="B2877" t="n">
        <v>95</v>
      </c>
      <c r="C2877" t="inlineStr">
        <is>
          <t xml:space="preserve">CONCLUIDO	</t>
        </is>
      </c>
      <c r="D2877" t="n">
        <v>7.6189</v>
      </c>
      <c r="E2877" t="n">
        <v>13.13</v>
      </c>
      <c r="F2877" t="n">
        <v>10.47</v>
      </c>
      <c r="G2877" t="n">
        <v>125.65</v>
      </c>
      <c r="H2877" t="n">
        <v>2.08</v>
      </c>
      <c r="I2877" t="n">
        <v>5</v>
      </c>
      <c r="J2877" t="n">
        <v>226.26</v>
      </c>
      <c r="K2877" t="n">
        <v>53.44</v>
      </c>
      <c r="L2877" t="n">
        <v>26.5</v>
      </c>
      <c r="M2877" t="n">
        <v>3</v>
      </c>
      <c r="N2877" t="n">
        <v>51.32</v>
      </c>
      <c r="O2877" t="n">
        <v>28139.34</v>
      </c>
      <c r="P2877" t="n">
        <v>133.91</v>
      </c>
      <c r="Q2877" t="n">
        <v>197.75</v>
      </c>
      <c r="R2877" t="n">
        <v>29.94</v>
      </c>
      <c r="S2877" t="n">
        <v>25.4</v>
      </c>
      <c r="T2877" t="n">
        <v>1439.1</v>
      </c>
      <c r="U2877" t="n">
        <v>0.85</v>
      </c>
      <c r="V2877" t="n">
        <v>0.89</v>
      </c>
      <c r="W2877" t="n">
        <v>2.95</v>
      </c>
      <c r="X2877" t="n">
        <v>0.08</v>
      </c>
      <c r="Y2877" t="n">
        <v>1</v>
      </c>
      <c r="Z2877" t="n">
        <v>10</v>
      </c>
    </row>
    <row r="2878">
      <c r="A2878" t="n">
        <v>103</v>
      </c>
      <c r="B2878" t="n">
        <v>95</v>
      </c>
      <c r="C2878" t="inlineStr">
        <is>
          <t xml:space="preserve">CONCLUIDO	</t>
        </is>
      </c>
      <c r="D2878" t="n">
        <v>7.6199</v>
      </c>
      <c r="E2878" t="n">
        <v>13.12</v>
      </c>
      <c r="F2878" t="n">
        <v>10.47</v>
      </c>
      <c r="G2878" t="n">
        <v>125.63</v>
      </c>
      <c r="H2878" t="n">
        <v>2.1</v>
      </c>
      <c r="I2878" t="n">
        <v>5</v>
      </c>
      <c r="J2878" t="n">
        <v>226.68</v>
      </c>
      <c r="K2878" t="n">
        <v>53.44</v>
      </c>
      <c r="L2878" t="n">
        <v>26.75</v>
      </c>
      <c r="M2878" t="n">
        <v>3</v>
      </c>
      <c r="N2878" t="n">
        <v>51.49</v>
      </c>
      <c r="O2878" t="n">
        <v>28191.14</v>
      </c>
      <c r="P2878" t="n">
        <v>133.81</v>
      </c>
      <c r="Q2878" t="n">
        <v>197.75</v>
      </c>
      <c r="R2878" t="n">
        <v>29.87</v>
      </c>
      <c r="S2878" t="n">
        <v>25.4</v>
      </c>
      <c r="T2878" t="n">
        <v>1407.98</v>
      </c>
      <c r="U2878" t="n">
        <v>0.85</v>
      </c>
      <c r="V2878" t="n">
        <v>0.89</v>
      </c>
      <c r="W2878" t="n">
        <v>2.95</v>
      </c>
      <c r="X2878" t="n">
        <v>0.08</v>
      </c>
      <c r="Y2878" t="n">
        <v>1</v>
      </c>
      <c r="Z2878" t="n">
        <v>10</v>
      </c>
    </row>
    <row r="2879">
      <c r="A2879" t="n">
        <v>104</v>
      </c>
      <c r="B2879" t="n">
        <v>95</v>
      </c>
      <c r="C2879" t="inlineStr">
        <is>
          <t xml:space="preserve">CONCLUIDO	</t>
        </is>
      </c>
      <c r="D2879" t="n">
        <v>7.6216</v>
      </c>
      <c r="E2879" t="n">
        <v>13.12</v>
      </c>
      <c r="F2879" t="n">
        <v>10.47</v>
      </c>
      <c r="G2879" t="n">
        <v>125.59</v>
      </c>
      <c r="H2879" t="n">
        <v>2.11</v>
      </c>
      <c r="I2879" t="n">
        <v>5</v>
      </c>
      <c r="J2879" t="n">
        <v>227.1</v>
      </c>
      <c r="K2879" t="n">
        <v>53.44</v>
      </c>
      <c r="L2879" t="n">
        <v>27</v>
      </c>
      <c r="M2879" t="n">
        <v>3</v>
      </c>
      <c r="N2879" t="n">
        <v>51.66</v>
      </c>
      <c r="O2879" t="n">
        <v>28243</v>
      </c>
      <c r="P2879" t="n">
        <v>133.72</v>
      </c>
      <c r="Q2879" t="n">
        <v>197.75</v>
      </c>
      <c r="R2879" t="n">
        <v>29.84</v>
      </c>
      <c r="S2879" t="n">
        <v>25.4</v>
      </c>
      <c r="T2879" t="n">
        <v>1392.63</v>
      </c>
      <c r="U2879" t="n">
        <v>0.85</v>
      </c>
      <c r="V2879" t="n">
        <v>0.89</v>
      </c>
      <c r="W2879" t="n">
        <v>2.94</v>
      </c>
      <c r="X2879" t="n">
        <v>0.08</v>
      </c>
      <c r="Y2879" t="n">
        <v>1</v>
      </c>
      <c r="Z2879" t="n">
        <v>10</v>
      </c>
    </row>
    <row r="2880">
      <c r="A2880" t="n">
        <v>105</v>
      </c>
      <c r="B2880" t="n">
        <v>95</v>
      </c>
      <c r="C2880" t="inlineStr">
        <is>
          <t xml:space="preserve">CONCLUIDO	</t>
        </is>
      </c>
      <c r="D2880" t="n">
        <v>7.619</v>
      </c>
      <c r="E2880" t="n">
        <v>13.12</v>
      </c>
      <c r="F2880" t="n">
        <v>10.47</v>
      </c>
      <c r="G2880" t="n">
        <v>125.64</v>
      </c>
      <c r="H2880" t="n">
        <v>2.13</v>
      </c>
      <c r="I2880" t="n">
        <v>5</v>
      </c>
      <c r="J2880" t="n">
        <v>227.52</v>
      </c>
      <c r="K2880" t="n">
        <v>53.44</v>
      </c>
      <c r="L2880" t="n">
        <v>27.25</v>
      </c>
      <c r="M2880" t="n">
        <v>3</v>
      </c>
      <c r="N2880" t="n">
        <v>51.83</v>
      </c>
      <c r="O2880" t="n">
        <v>28294.92</v>
      </c>
      <c r="P2880" t="n">
        <v>133.68</v>
      </c>
      <c r="Q2880" t="n">
        <v>197.75</v>
      </c>
      <c r="R2880" t="n">
        <v>29.93</v>
      </c>
      <c r="S2880" t="n">
        <v>25.4</v>
      </c>
      <c r="T2880" t="n">
        <v>1435.29</v>
      </c>
      <c r="U2880" t="n">
        <v>0.85</v>
      </c>
      <c r="V2880" t="n">
        <v>0.89</v>
      </c>
      <c r="W2880" t="n">
        <v>2.95</v>
      </c>
      <c r="X2880" t="n">
        <v>0.08</v>
      </c>
      <c r="Y2880" t="n">
        <v>1</v>
      </c>
      <c r="Z2880" t="n">
        <v>10</v>
      </c>
    </row>
    <row r="2881">
      <c r="A2881" t="n">
        <v>106</v>
      </c>
      <c r="B2881" t="n">
        <v>95</v>
      </c>
      <c r="C2881" t="inlineStr">
        <is>
          <t xml:space="preserve">CONCLUIDO	</t>
        </is>
      </c>
      <c r="D2881" t="n">
        <v>7.621</v>
      </c>
      <c r="E2881" t="n">
        <v>13.12</v>
      </c>
      <c r="F2881" t="n">
        <v>10.47</v>
      </c>
      <c r="G2881" t="n">
        <v>125.6</v>
      </c>
      <c r="H2881" t="n">
        <v>2.14</v>
      </c>
      <c r="I2881" t="n">
        <v>5</v>
      </c>
      <c r="J2881" t="n">
        <v>227.94</v>
      </c>
      <c r="K2881" t="n">
        <v>53.44</v>
      </c>
      <c r="L2881" t="n">
        <v>27.5</v>
      </c>
      <c r="M2881" t="n">
        <v>3</v>
      </c>
      <c r="N2881" t="n">
        <v>52.01</v>
      </c>
      <c r="O2881" t="n">
        <v>28346.9</v>
      </c>
      <c r="P2881" t="n">
        <v>133.46</v>
      </c>
      <c r="Q2881" t="n">
        <v>197.75</v>
      </c>
      <c r="R2881" t="n">
        <v>29.79</v>
      </c>
      <c r="S2881" t="n">
        <v>25.4</v>
      </c>
      <c r="T2881" t="n">
        <v>1366.91</v>
      </c>
      <c r="U2881" t="n">
        <v>0.85</v>
      </c>
      <c r="V2881" t="n">
        <v>0.89</v>
      </c>
      <c r="W2881" t="n">
        <v>2.95</v>
      </c>
      <c r="X2881" t="n">
        <v>0.08</v>
      </c>
      <c r="Y2881" t="n">
        <v>1</v>
      </c>
      <c r="Z2881" t="n">
        <v>10</v>
      </c>
    </row>
    <row r="2882">
      <c r="A2882" t="n">
        <v>107</v>
      </c>
      <c r="B2882" t="n">
        <v>95</v>
      </c>
      <c r="C2882" t="inlineStr">
        <is>
          <t xml:space="preserve">CONCLUIDO	</t>
        </is>
      </c>
      <c r="D2882" t="n">
        <v>7.622</v>
      </c>
      <c r="E2882" t="n">
        <v>13.12</v>
      </c>
      <c r="F2882" t="n">
        <v>10.47</v>
      </c>
      <c r="G2882" t="n">
        <v>125.58</v>
      </c>
      <c r="H2882" t="n">
        <v>2.16</v>
      </c>
      <c r="I2882" t="n">
        <v>5</v>
      </c>
      <c r="J2882" t="n">
        <v>228.36</v>
      </c>
      <c r="K2882" t="n">
        <v>53.44</v>
      </c>
      <c r="L2882" t="n">
        <v>27.75</v>
      </c>
      <c r="M2882" t="n">
        <v>3</v>
      </c>
      <c r="N2882" t="n">
        <v>52.18</v>
      </c>
      <c r="O2882" t="n">
        <v>28398.94</v>
      </c>
      <c r="P2882" t="n">
        <v>133.32</v>
      </c>
      <c r="Q2882" t="n">
        <v>197.75</v>
      </c>
      <c r="R2882" t="n">
        <v>29.72</v>
      </c>
      <c r="S2882" t="n">
        <v>25.4</v>
      </c>
      <c r="T2882" t="n">
        <v>1330.81</v>
      </c>
      <c r="U2882" t="n">
        <v>0.85</v>
      </c>
      <c r="V2882" t="n">
        <v>0.89</v>
      </c>
      <c r="W2882" t="n">
        <v>2.95</v>
      </c>
      <c r="X2882" t="n">
        <v>0.08</v>
      </c>
      <c r="Y2882" t="n">
        <v>1</v>
      </c>
      <c r="Z2882" t="n">
        <v>10</v>
      </c>
    </row>
    <row r="2883">
      <c r="A2883" t="n">
        <v>108</v>
      </c>
      <c r="B2883" t="n">
        <v>95</v>
      </c>
      <c r="C2883" t="inlineStr">
        <is>
          <t xml:space="preserve">CONCLUIDO	</t>
        </is>
      </c>
      <c r="D2883" t="n">
        <v>7.6232</v>
      </c>
      <c r="E2883" t="n">
        <v>13.12</v>
      </c>
      <c r="F2883" t="n">
        <v>10.46</v>
      </c>
      <c r="G2883" t="n">
        <v>125.56</v>
      </c>
      <c r="H2883" t="n">
        <v>2.18</v>
      </c>
      <c r="I2883" t="n">
        <v>5</v>
      </c>
      <c r="J2883" t="n">
        <v>228.79</v>
      </c>
      <c r="K2883" t="n">
        <v>53.44</v>
      </c>
      <c r="L2883" t="n">
        <v>28</v>
      </c>
      <c r="M2883" t="n">
        <v>3</v>
      </c>
      <c r="N2883" t="n">
        <v>52.35</v>
      </c>
      <c r="O2883" t="n">
        <v>28451.04</v>
      </c>
      <c r="P2883" t="n">
        <v>133.02</v>
      </c>
      <c r="Q2883" t="n">
        <v>197.76</v>
      </c>
      <c r="R2883" t="n">
        <v>29.62</v>
      </c>
      <c r="S2883" t="n">
        <v>25.4</v>
      </c>
      <c r="T2883" t="n">
        <v>1280.76</v>
      </c>
      <c r="U2883" t="n">
        <v>0.86</v>
      </c>
      <c r="V2883" t="n">
        <v>0.89</v>
      </c>
      <c r="W2883" t="n">
        <v>2.95</v>
      </c>
      <c r="X2883" t="n">
        <v>0.07000000000000001</v>
      </c>
      <c r="Y2883" t="n">
        <v>1</v>
      </c>
      <c r="Z2883" t="n">
        <v>10</v>
      </c>
    </row>
    <row r="2884">
      <c r="A2884" t="n">
        <v>109</v>
      </c>
      <c r="B2884" t="n">
        <v>95</v>
      </c>
      <c r="C2884" t="inlineStr">
        <is>
          <t xml:space="preserve">CONCLUIDO	</t>
        </is>
      </c>
      <c r="D2884" t="n">
        <v>7.6223</v>
      </c>
      <c r="E2884" t="n">
        <v>13.12</v>
      </c>
      <c r="F2884" t="n">
        <v>10.46</v>
      </c>
      <c r="G2884" t="n">
        <v>125.58</v>
      </c>
      <c r="H2884" t="n">
        <v>2.19</v>
      </c>
      <c r="I2884" t="n">
        <v>5</v>
      </c>
      <c r="J2884" t="n">
        <v>229.21</v>
      </c>
      <c r="K2884" t="n">
        <v>53.44</v>
      </c>
      <c r="L2884" t="n">
        <v>28.25</v>
      </c>
      <c r="M2884" t="n">
        <v>3</v>
      </c>
      <c r="N2884" t="n">
        <v>52.52</v>
      </c>
      <c r="O2884" t="n">
        <v>28503.21</v>
      </c>
      <c r="P2884" t="n">
        <v>132.97</v>
      </c>
      <c r="Q2884" t="n">
        <v>197.75</v>
      </c>
      <c r="R2884" t="n">
        <v>29.72</v>
      </c>
      <c r="S2884" t="n">
        <v>25.4</v>
      </c>
      <c r="T2884" t="n">
        <v>1328.83</v>
      </c>
      <c r="U2884" t="n">
        <v>0.85</v>
      </c>
      <c r="V2884" t="n">
        <v>0.89</v>
      </c>
      <c r="W2884" t="n">
        <v>2.95</v>
      </c>
      <c r="X2884" t="n">
        <v>0.07000000000000001</v>
      </c>
      <c r="Y2884" t="n">
        <v>1</v>
      </c>
      <c r="Z2884" t="n">
        <v>10</v>
      </c>
    </row>
    <row r="2885">
      <c r="A2885" t="n">
        <v>110</v>
      </c>
      <c r="B2885" t="n">
        <v>95</v>
      </c>
      <c r="C2885" t="inlineStr">
        <is>
          <t xml:space="preserve">CONCLUIDO	</t>
        </is>
      </c>
      <c r="D2885" t="n">
        <v>7.6244</v>
      </c>
      <c r="E2885" t="n">
        <v>13.12</v>
      </c>
      <c r="F2885" t="n">
        <v>10.46</v>
      </c>
      <c r="G2885" t="n">
        <v>125.53</v>
      </c>
      <c r="H2885" t="n">
        <v>2.21</v>
      </c>
      <c r="I2885" t="n">
        <v>5</v>
      </c>
      <c r="J2885" t="n">
        <v>229.63</v>
      </c>
      <c r="K2885" t="n">
        <v>53.44</v>
      </c>
      <c r="L2885" t="n">
        <v>28.5</v>
      </c>
      <c r="M2885" t="n">
        <v>3</v>
      </c>
      <c r="N2885" t="n">
        <v>52.7</v>
      </c>
      <c r="O2885" t="n">
        <v>28555.43</v>
      </c>
      <c r="P2885" t="n">
        <v>132.63</v>
      </c>
      <c r="Q2885" t="n">
        <v>197.75</v>
      </c>
      <c r="R2885" t="n">
        <v>29.5</v>
      </c>
      <c r="S2885" t="n">
        <v>25.4</v>
      </c>
      <c r="T2885" t="n">
        <v>1220.84</v>
      </c>
      <c r="U2885" t="n">
        <v>0.86</v>
      </c>
      <c r="V2885" t="n">
        <v>0.89</v>
      </c>
      <c r="W2885" t="n">
        <v>2.95</v>
      </c>
      <c r="X2885" t="n">
        <v>0.07000000000000001</v>
      </c>
      <c r="Y2885" t="n">
        <v>1</v>
      </c>
      <c r="Z2885" t="n">
        <v>10</v>
      </c>
    </row>
    <row r="2886">
      <c r="A2886" t="n">
        <v>111</v>
      </c>
      <c r="B2886" t="n">
        <v>95</v>
      </c>
      <c r="C2886" t="inlineStr">
        <is>
          <t xml:space="preserve">CONCLUIDO	</t>
        </is>
      </c>
      <c r="D2886" t="n">
        <v>7.624</v>
      </c>
      <c r="E2886" t="n">
        <v>13.12</v>
      </c>
      <c r="F2886" t="n">
        <v>10.46</v>
      </c>
      <c r="G2886" t="n">
        <v>125.54</v>
      </c>
      <c r="H2886" t="n">
        <v>2.22</v>
      </c>
      <c r="I2886" t="n">
        <v>5</v>
      </c>
      <c r="J2886" t="n">
        <v>230.06</v>
      </c>
      <c r="K2886" t="n">
        <v>53.44</v>
      </c>
      <c r="L2886" t="n">
        <v>28.75</v>
      </c>
      <c r="M2886" t="n">
        <v>3</v>
      </c>
      <c r="N2886" t="n">
        <v>52.87</v>
      </c>
      <c r="O2886" t="n">
        <v>28607.71</v>
      </c>
      <c r="P2886" t="n">
        <v>132.53</v>
      </c>
      <c r="Q2886" t="n">
        <v>197.78</v>
      </c>
      <c r="R2886" t="n">
        <v>29.57</v>
      </c>
      <c r="S2886" t="n">
        <v>25.4</v>
      </c>
      <c r="T2886" t="n">
        <v>1255.88</v>
      </c>
      <c r="U2886" t="n">
        <v>0.86</v>
      </c>
      <c r="V2886" t="n">
        <v>0.89</v>
      </c>
      <c r="W2886" t="n">
        <v>2.95</v>
      </c>
      <c r="X2886" t="n">
        <v>0.07000000000000001</v>
      </c>
      <c r="Y2886" t="n">
        <v>1</v>
      </c>
      <c r="Z2886" t="n">
        <v>10</v>
      </c>
    </row>
    <row r="2887">
      <c r="A2887" t="n">
        <v>112</v>
      </c>
      <c r="B2887" t="n">
        <v>95</v>
      </c>
      <c r="C2887" t="inlineStr">
        <is>
          <t xml:space="preserve">CONCLUIDO	</t>
        </is>
      </c>
      <c r="D2887" t="n">
        <v>7.6237</v>
      </c>
      <c r="E2887" t="n">
        <v>13.12</v>
      </c>
      <c r="F2887" t="n">
        <v>10.46</v>
      </c>
      <c r="G2887" t="n">
        <v>125.55</v>
      </c>
      <c r="H2887" t="n">
        <v>2.24</v>
      </c>
      <c r="I2887" t="n">
        <v>5</v>
      </c>
      <c r="J2887" t="n">
        <v>230.48</v>
      </c>
      <c r="K2887" t="n">
        <v>53.44</v>
      </c>
      <c r="L2887" t="n">
        <v>29</v>
      </c>
      <c r="M2887" t="n">
        <v>3</v>
      </c>
      <c r="N2887" t="n">
        <v>53.05</v>
      </c>
      <c r="O2887" t="n">
        <v>28660.06</v>
      </c>
      <c r="P2887" t="n">
        <v>132.02</v>
      </c>
      <c r="Q2887" t="n">
        <v>197.76</v>
      </c>
      <c r="R2887" t="n">
        <v>29.62</v>
      </c>
      <c r="S2887" t="n">
        <v>25.4</v>
      </c>
      <c r="T2887" t="n">
        <v>1278.68</v>
      </c>
      <c r="U2887" t="n">
        <v>0.86</v>
      </c>
      <c r="V2887" t="n">
        <v>0.89</v>
      </c>
      <c r="W2887" t="n">
        <v>2.95</v>
      </c>
      <c r="X2887" t="n">
        <v>0.07000000000000001</v>
      </c>
      <c r="Y2887" t="n">
        <v>1</v>
      </c>
      <c r="Z2887" t="n">
        <v>10</v>
      </c>
    </row>
    <row r="2888">
      <c r="A2888" t="n">
        <v>113</v>
      </c>
      <c r="B2888" t="n">
        <v>95</v>
      </c>
      <c r="C2888" t="inlineStr">
        <is>
          <t xml:space="preserve">CONCLUIDO	</t>
        </is>
      </c>
      <c r="D2888" t="n">
        <v>7.6253</v>
      </c>
      <c r="E2888" t="n">
        <v>13.11</v>
      </c>
      <c r="F2888" t="n">
        <v>10.46</v>
      </c>
      <c r="G2888" t="n">
        <v>125.51</v>
      </c>
      <c r="H2888" t="n">
        <v>2.25</v>
      </c>
      <c r="I2888" t="n">
        <v>5</v>
      </c>
      <c r="J2888" t="n">
        <v>230.91</v>
      </c>
      <c r="K2888" t="n">
        <v>53.44</v>
      </c>
      <c r="L2888" t="n">
        <v>29.25</v>
      </c>
      <c r="M2888" t="n">
        <v>3</v>
      </c>
      <c r="N2888" t="n">
        <v>53.22</v>
      </c>
      <c r="O2888" t="n">
        <v>28712.46</v>
      </c>
      <c r="P2888" t="n">
        <v>131.59</v>
      </c>
      <c r="Q2888" t="n">
        <v>197.75</v>
      </c>
      <c r="R2888" t="n">
        <v>29.55</v>
      </c>
      <c r="S2888" t="n">
        <v>25.4</v>
      </c>
      <c r="T2888" t="n">
        <v>1243.72</v>
      </c>
      <c r="U2888" t="n">
        <v>0.86</v>
      </c>
      <c r="V2888" t="n">
        <v>0.89</v>
      </c>
      <c r="W2888" t="n">
        <v>2.95</v>
      </c>
      <c r="X2888" t="n">
        <v>0.07000000000000001</v>
      </c>
      <c r="Y2888" t="n">
        <v>1</v>
      </c>
      <c r="Z2888" t="n">
        <v>10</v>
      </c>
    </row>
    <row r="2889">
      <c r="A2889" t="n">
        <v>114</v>
      </c>
      <c r="B2889" t="n">
        <v>95</v>
      </c>
      <c r="C2889" t="inlineStr">
        <is>
          <t xml:space="preserve">CONCLUIDO	</t>
        </is>
      </c>
      <c r="D2889" t="n">
        <v>7.6216</v>
      </c>
      <c r="E2889" t="n">
        <v>13.12</v>
      </c>
      <c r="F2889" t="n">
        <v>10.47</v>
      </c>
      <c r="G2889" t="n">
        <v>125.59</v>
      </c>
      <c r="H2889" t="n">
        <v>2.27</v>
      </c>
      <c r="I2889" t="n">
        <v>5</v>
      </c>
      <c r="J2889" t="n">
        <v>231.33</v>
      </c>
      <c r="K2889" t="n">
        <v>53.44</v>
      </c>
      <c r="L2889" t="n">
        <v>29.5</v>
      </c>
      <c r="M2889" t="n">
        <v>3</v>
      </c>
      <c r="N2889" t="n">
        <v>53.4</v>
      </c>
      <c r="O2889" t="n">
        <v>28764.93</v>
      </c>
      <c r="P2889" t="n">
        <v>131.5</v>
      </c>
      <c r="Q2889" t="n">
        <v>197.75</v>
      </c>
      <c r="R2889" t="n">
        <v>29.73</v>
      </c>
      <c r="S2889" t="n">
        <v>25.4</v>
      </c>
      <c r="T2889" t="n">
        <v>1334.88</v>
      </c>
      <c r="U2889" t="n">
        <v>0.85</v>
      </c>
      <c r="V2889" t="n">
        <v>0.89</v>
      </c>
      <c r="W2889" t="n">
        <v>2.95</v>
      </c>
      <c r="X2889" t="n">
        <v>0.08</v>
      </c>
      <c r="Y2889" t="n">
        <v>1</v>
      </c>
      <c r="Z2889" t="n">
        <v>10</v>
      </c>
    </row>
    <row r="2890">
      <c r="A2890" t="n">
        <v>115</v>
      </c>
      <c r="B2890" t="n">
        <v>95</v>
      </c>
      <c r="C2890" t="inlineStr">
        <is>
          <t xml:space="preserve">CONCLUIDO	</t>
        </is>
      </c>
      <c r="D2890" t="n">
        <v>7.6202</v>
      </c>
      <c r="E2890" t="n">
        <v>13.12</v>
      </c>
      <c r="F2890" t="n">
        <v>10.47</v>
      </c>
      <c r="G2890" t="n">
        <v>125.62</v>
      </c>
      <c r="H2890" t="n">
        <v>2.28</v>
      </c>
      <c r="I2890" t="n">
        <v>5</v>
      </c>
      <c r="J2890" t="n">
        <v>231.76</v>
      </c>
      <c r="K2890" t="n">
        <v>53.44</v>
      </c>
      <c r="L2890" t="n">
        <v>29.75</v>
      </c>
      <c r="M2890" t="n">
        <v>3</v>
      </c>
      <c r="N2890" t="n">
        <v>53.57</v>
      </c>
      <c r="O2890" t="n">
        <v>28817.46</v>
      </c>
      <c r="P2890" t="n">
        <v>131.41</v>
      </c>
      <c r="Q2890" t="n">
        <v>197.75</v>
      </c>
      <c r="R2890" t="n">
        <v>29.85</v>
      </c>
      <c r="S2890" t="n">
        <v>25.4</v>
      </c>
      <c r="T2890" t="n">
        <v>1398.43</v>
      </c>
      <c r="U2890" t="n">
        <v>0.85</v>
      </c>
      <c r="V2890" t="n">
        <v>0.89</v>
      </c>
      <c r="W2890" t="n">
        <v>2.95</v>
      </c>
      <c r="X2890" t="n">
        <v>0.08</v>
      </c>
      <c r="Y2890" t="n">
        <v>1</v>
      </c>
      <c r="Z2890" t="n">
        <v>10</v>
      </c>
    </row>
    <row r="2891">
      <c r="A2891" t="n">
        <v>116</v>
      </c>
      <c r="B2891" t="n">
        <v>95</v>
      </c>
      <c r="C2891" t="inlineStr">
        <is>
          <t xml:space="preserve">CONCLUIDO	</t>
        </is>
      </c>
      <c r="D2891" t="n">
        <v>7.6199</v>
      </c>
      <c r="E2891" t="n">
        <v>13.12</v>
      </c>
      <c r="F2891" t="n">
        <v>10.47</v>
      </c>
      <c r="G2891" t="n">
        <v>125.63</v>
      </c>
      <c r="H2891" t="n">
        <v>2.3</v>
      </c>
      <c r="I2891" t="n">
        <v>5</v>
      </c>
      <c r="J2891" t="n">
        <v>232.18</v>
      </c>
      <c r="K2891" t="n">
        <v>53.44</v>
      </c>
      <c r="L2891" t="n">
        <v>30</v>
      </c>
      <c r="M2891" t="n">
        <v>3</v>
      </c>
      <c r="N2891" t="n">
        <v>53.75</v>
      </c>
      <c r="O2891" t="n">
        <v>28870.05</v>
      </c>
      <c r="P2891" t="n">
        <v>131.31</v>
      </c>
      <c r="Q2891" t="n">
        <v>197.75</v>
      </c>
      <c r="R2891" t="n">
        <v>29.86</v>
      </c>
      <c r="S2891" t="n">
        <v>25.4</v>
      </c>
      <c r="T2891" t="n">
        <v>1401.96</v>
      </c>
      <c r="U2891" t="n">
        <v>0.85</v>
      </c>
      <c r="V2891" t="n">
        <v>0.89</v>
      </c>
      <c r="W2891" t="n">
        <v>2.95</v>
      </c>
      <c r="X2891" t="n">
        <v>0.08</v>
      </c>
      <c r="Y2891" t="n">
        <v>1</v>
      </c>
      <c r="Z2891" t="n">
        <v>10</v>
      </c>
    </row>
    <row r="2892">
      <c r="A2892" t="n">
        <v>117</v>
      </c>
      <c r="B2892" t="n">
        <v>95</v>
      </c>
      <c r="C2892" t="inlineStr">
        <is>
          <t xml:space="preserve">CONCLUIDO	</t>
        </is>
      </c>
      <c r="D2892" t="n">
        <v>7.6202</v>
      </c>
      <c r="E2892" t="n">
        <v>13.12</v>
      </c>
      <c r="F2892" t="n">
        <v>10.47</v>
      </c>
      <c r="G2892" t="n">
        <v>125.62</v>
      </c>
      <c r="H2892" t="n">
        <v>2.31</v>
      </c>
      <c r="I2892" t="n">
        <v>5</v>
      </c>
      <c r="J2892" t="n">
        <v>232.61</v>
      </c>
      <c r="K2892" t="n">
        <v>53.44</v>
      </c>
      <c r="L2892" t="n">
        <v>30.25</v>
      </c>
      <c r="M2892" t="n">
        <v>3</v>
      </c>
      <c r="N2892" t="n">
        <v>53.93</v>
      </c>
      <c r="O2892" t="n">
        <v>28922.71</v>
      </c>
      <c r="P2892" t="n">
        <v>130.88</v>
      </c>
      <c r="Q2892" t="n">
        <v>197.75</v>
      </c>
      <c r="R2892" t="n">
        <v>29.81</v>
      </c>
      <c r="S2892" t="n">
        <v>25.4</v>
      </c>
      <c r="T2892" t="n">
        <v>1376.38</v>
      </c>
      <c r="U2892" t="n">
        <v>0.85</v>
      </c>
      <c r="V2892" t="n">
        <v>0.89</v>
      </c>
      <c r="W2892" t="n">
        <v>2.95</v>
      </c>
      <c r="X2892" t="n">
        <v>0.08</v>
      </c>
      <c r="Y2892" t="n">
        <v>1</v>
      </c>
      <c r="Z2892" t="n">
        <v>10</v>
      </c>
    </row>
    <row r="2893">
      <c r="A2893" t="n">
        <v>118</v>
      </c>
      <c r="B2893" t="n">
        <v>95</v>
      </c>
      <c r="C2893" t="inlineStr">
        <is>
          <t xml:space="preserve">CONCLUIDO	</t>
        </is>
      </c>
      <c r="D2893" t="n">
        <v>7.6207</v>
      </c>
      <c r="E2893" t="n">
        <v>13.12</v>
      </c>
      <c r="F2893" t="n">
        <v>10.47</v>
      </c>
      <c r="G2893" t="n">
        <v>125.61</v>
      </c>
      <c r="H2893" t="n">
        <v>2.33</v>
      </c>
      <c r="I2893" t="n">
        <v>5</v>
      </c>
      <c r="J2893" t="n">
        <v>233.04</v>
      </c>
      <c r="K2893" t="n">
        <v>53.44</v>
      </c>
      <c r="L2893" t="n">
        <v>30.5</v>
      </c>
      <c r="M2893" t="n">
        <v>3</v>
      </c>
      <c r="N2893" t="n">
        <v>54.1</v>
      </c>
      <c r="O2893" t="n">
        <v>28975.43</v>
      </c>
      <c r="P2893" t="n">
        <v>130.51</v>
      </c>
      <c r="Q2893" t="n">
        <v>197.75</v>
      </c>
      <c r="R2893" t="n">
        <v>29.78</v>
      </c>
      <c r="S2893" t="n">
        <v>25.4</v>
      </c>
      <c r="T2893" t="n">
        <v>1361</v>
      </c>
      <c r="U2893" t="n">
        <v>0.85</v>
      </c>
      <c r="V2893" t="n">
        <v>0.89</v>
      </c>
      <c r="W2893" t="n">
        <v>2.95</v>
      </c>
      <c r="X2893" t="n">
        <v>0.08</v>
      </c>
      <c r="Y2893" t="n">
        <v>1</v>
      </c>
      <c r="Z2893" t="n">
        <v>10</v>
      </c>
    </row>
    <row r="2894">
      <c r="A2894" t="n">
        <v>119</v>
      </c>
      <c r="B2894" t="n">
        <v>95</v>
      </c>
      <c r="C2894" t="inlineStr">
        <is>
          <t xml:space="preserve">CONCLUIDO	</t>
        </is>
      </c>
      <c r="D2894" t="n">
        <v>7.6211</v>
      </c>
      <c r="E2894" t="n">
        <v>13.12</v>
      </c>
      <c r="F2894" t="n">
        <v>10.47</v>
      </c>
      <c r="G2894" t="n">
        <v>125.6</v>
      </c>
      <c r="H2894" t="n">
        <v>2.34</v>
      </c>
      <c r="I2894" t="n">
        <v>5</v>
      </c>
      <c r="J2894" t="n">
        <v>233.47</v>
      </c>
      <c r="K2894" t="n">
        <v>53.44</v>
      </c>
      <c r="L2894" t="n">
        <v>30.75</v>
      </c>
      <c r="M2894" t="n">
        <v>3</v>
      </c>
      <c r="N2894" t="n">
        <v>54.28</v>
      </c>
      <c r="O2894" t="n">
        <v>29028.21</v>
      </c>
      <c r="P2894" t="n">
        <v>130.37</v>
      </c>
      <c r="Q2894" t="n">
        <v>197.78</v>
      </c>
      <c r="R2894" t="n">
        <v>29.77</v>
      </c>
      <c r="S2894" t="n">
        <v>25.4</v>
      </c>
      <c r="T2894" t="n">
        <v>1354.01</v>
      </c>
      <c r="U2894" t="n">
        <v>0.85</v>
      </c>
      <c r="V2894" t="n">
        <v>0.89</v>
      </c>
      <c r="W2894" t="n">
        <v>2.95</v>
      </c>
      <c r="X2894" t="n">
        <v>0.08</v>
      </c>
      <c r="Y2894" t="n">
        <v>1</v>
      </c>
      <c r="Z2894" t="n">
        <v>10</v>
      </c>
    </row>
    <row r="2895">
      <c r="A2895" t="n">
        <v>120</v>
      </c>
      <c r="B2895" t="n">
        <v>95</v>
      </c>
      <c r="C2895" t="inlineStr">
        <is>
          <t xml:space="preserve">CONCLUIDO	</t>
        </is>
      </c>
      <c r="D2895" t="n">
        <v>7.6555</v>
      </c>
      <c r="E2895" t="n">
        <v>13.06</v>
      </c>
      <c r="F2895" t="n">
        <v>10.45</v>
      </c>
      <c r="G2895" t="n">
        <v>156.68</v>
      </c>
      <c r="H2895" t="n">
        <v>2.36</v>
      </c>
      <c r="I2895" t="n">
        <v>4</v>
      </c>
      <c r="J2895" t="n">
        <v>233.89</v>
      </c>
      <c r="K2895" t="n">
        <v>53.44</v>
      </c>
      <c r="L2895" t="n">
        <v>31</v>
      </c>
      <c r="M2895" t="n">
        <v>2</v>
      </c>
      <c r="N2895" t="n">
        <v>54.46</v>
      </c>
      <c r="O2895" t="n">
        <v>29081.05</v>
      </c>
      <c r="P2895" t="n">
        <v>129.82</v>
      </c>
      <c r="Q2895" t="n">
        <v>197.77</v>
      </c>
      <c r="R2895" t="n">
        <v>29.08</v>
      </c>
      <c r="S2895" t="n">
        <v>25.4</v>
      </c>
      <c r="T2895" t="n">
        <v>1014.28</v>
      </c>
      <c r="U2895" t="n">
        <v>0.87</v>
      </c>
      <c r="V2895" t="n">
        <v>0.89</v>
      </c>
      <c r="W2895" t="n">
        <v>2.95</v>
      </c>
      <c r="X2895" t="n">
        <v>0.06</v>
      </c>
      <c r="Y2895" t="n">
        <v>1</v>
      </c>
      <c r="Z2895" t="n">
        <v>10</v>
      </c>
    </row>
    <row r="2896">
      <c r="A2896" t="n">
        <v>121</v>
      </c>
      <c r="B2896" t="n">
        <v>95</v>
      </c>
      <c r="C2896" t="inlineStr">
        <is>
          <t xml:space="preserve">CONCLUIDO	</t>
        </is>
      </c>
      <c r="D2896" t="n">
        <v>7.6583</v>
      </c>
      <c r="E2896" t="n">
        <v>13.06</v>
      </c>
      <c r="F2896" t="n">
        <v>10.44</v>
      </c>
      <c r="G2896" t="n">
        <v>156.6</v>
      </c>
      <c r="H2896" t="n">
        <v>2.37</v>
      </c>
      <c r="I2896" t="n">
        <v>4</v>
      </c>
      <c r="J2896" t="n">
        <v>234.32</v>
      </c>
      <c r="K2896" t="n">
        <v>53.44</v>
      </c>
      <c r="L2896" t="n">
        <v>31.25</v>
      </c>
      <c r="M2896" t="n">
        <v>2</v>
      </c>
      <c r="N2896" t="n">
        <v>54.64</v>
      </c>
      <c r="O2896" t="n">
        <v>29133.96</v>
      </c>
      <c r="P2896" t="n">
        <v>129.97</v>
      </c>
      <c r="Q2896" t="n">
        <v>197.75</v>
      </c>
      <c r="R2896" t="n">
        <v>28.99</v>
      </c>
      <c r="S2896" t="n">
        <v>25.4</v>
      </c>
      <c r="T2896" t="n">
        <v>969.0700000000001</v>
      </c>
      <c r="U2896" t="n">
        <v>0.88</v>
      </c>
      <c r="V2896" t="n">
        <v>0.89</v>
      </c>
      <c r="W2896" t="n">
        <v>2.94</v>
      </c>
      <c r="X2896" t="n">
        <v>0.05</v>
      </c>
      <c r="Y2896" t="n">
        <v>1</v>
      </c>
      <c r="Z2896" t="n">
        <v>10</v>
      </c>
    </row>
    <row r="2897">
      <c r="A2897" t="n">
        <v>122</v>
      </c>
      <c r="B2897" t="n">
        <v>95</v>
      </c>
      <c r="C2897" t="inlineStr">
        <is>
          <t xml:space="preserve">CONCLUIDO	</t>
        </is>
      </c>
      <c r="D2897" t="n">
        <v>7.6568</v>
      </c>
      <c r="E2897" t="n">
        <v>13.06</v>
      </c>
      <c r="F2897" t="n">
        <v>10.44</v>
      </c>
      <c r="G2897" t="n">
        <v>156.64</v>
      </c>
      <c r="H2897" t="n">
        <v>2.39</v>
      </c>
      <c r="I2897" t="n">
        <v>4</v>
      </c>
      <c r="J2897" t="n">
        <v>234.75</v>
      </c>
      <c r="K2897" t="n">
        <v>53.44</v>
      </c>
      <c r="L2897" t="n">
        <v>31.5</v>
      </c>
      <c r="M2897" t="n">
        <v>2</v>
      </c>
      <c r="N2897" t="n">
        <v>54.82</v>
      </c>
      <c r="O2897" t="n">
        <v>29186.93</v>
      </c>
      <c r="P2897" t="n">
        <v>130.11</v>
      </c>
      <c r="Q2897" t="n">
        <v>197.75</v>
      </c>
      <c r="R2897" t="n">
        <v>28.99</v>
      </c>
      <c r="S2897" t="n">
        <v>25.4</v>
      </c>
      <c r="T2897" t="n">
        <v>969.9400000000001</v>
      </c>
      <c r="U2897" t="n">
        <v>0.88</v>
      </c>
      <c r="V2897" t="n">
        <v>0.89</v>
      </c>
      <c r="W2897" t="n">
        <v>2.95</v>
      </c>
      <c r="X2897" t="n">
        <v>0.05</v>
      </c>
      <c r="Y2897" t="n">
        <v>1</v>
      </c>
      <c r="Z2897" t="n">
        <v>10</v>
      </c>
    </row>
    <row r="2898">
      <c r="A2898" t="n">
        <v>123</v>
      </c>
      <c r="B2898" t="n">
        <v>95</v>
      </c>
      <c r="C2898" t="inlineStr">
        <is>
          <t xml:space="preserve">CONCLUIDO	</t>
        </is>
      </c>
      <c r="D2898" t="n">
        <v>7.6565</v>
      </c>
      <c r="E2898" t="n">
        <v>13.06</v>
      </c>
      <c r="F2898" t="n">
        <v>10.44</v>
      </c>
      <c r="G2898" t="n">
        <v>156.65</v>
      </c>
      <c r="H2898" t="n">
        <v>2.4</v>
      </c>
      <c r="I2898" t="n">
        <v>4</v>
      </c>
      <c r="J2898" t="n">
        <v>235.18</v>
      </c>
      <c r="K2898" t="n">
        <v>53.44</v>
      </c>
      <c r="L2898" t="n">
        <v>31.75</v>
      </c>
      <c r="M2898" t="n">
        <v>2</v>
      </c>
      <c r="N2898" t="n">
        <v>55</v>
      </c>
      <c r="O2898" t="n">
        <v>29239.96</v>
      </c>
      <c r="P2898" t="n">
        <v>130.38</v>
      </c>
      <c r="Q2898" t="n">
        <v>197.76</v>
      </c>
      <c r="R2898" t="n">
        <v>29.07</v>
      </c>
      <c r="S2898" t="n">
        <v>25.4</v>
      </c>
      <c r="T2898" t="n">
        <v>1010.49</v>
      </c>
      <c r="U2898" t="n">
        <v>0.87</v>
      </c>
      <c r="V2898" t="n">
        <v>0.89</v>
      </c>
      <c r="W2898" t="n">
        <v>2.94</v>
      </c>
      <c r="X2898" t="n">
        <v>0.05</v>
      </c>
      <c r="Y2898" t="n">
        <v>1</v>
      </c>
      <c r="Z2898" t="n">
        <v>10</v>
      </c>
    </row>
    <row r="2899">
      <c r="A2899" t="n">
        <v>124</v>
      </c>
      <c r="B2899" t="n">
        <v>95</v>
      </c>
      <c r="C2899" t="inlineStr">
        <is>
          <t xml:space="preserve">CONCLUIDO	</t>
        </is>
      </c>
      <c r="D2899" t="n">
        <v>7.6562</v>
      </c>
      <c r="E2899" t="n">
        <v>13.06</v>
      </c>
      <c r="F2899" t="n">
        <v>10.44</v>
      </c>
      <c r="G2899" t="n">
        <v>156.66</v>
      </c>
      <c r="H2899" t="n">
        <v>2.41</v>
      </c>
      <c r="I2899" t="n">
        <v>4</v>
      </c>
      <c r="J2899" t="n">
        <v>235.61</v>
      </c>
      <c r="K2899" t="n">
        <v>53.44</v>
      </c>
      <c r="L2899" t="n">
        <v>32</v>
      </c>
      <c r="M2899" t="n">
        <v>2</v>
      </c>
      <c r="N2899" t="n">
        <v>55.18</v>
      </c>
      <c r="O2899" t="n">
        <v>29293.06</v>
      </c>
      <c r="P2899" t="n">
        <v>130.52</v>
      </c>
      <c r="Q2899" t="n">
        <v>197.77</v>
      </c>
      <c r="R2899" t="n">
        <v>29.03</v>
      </c>
      <c r="S2899" t="n">
        <v>25.4</v>
      </c>
      <c r="T2899" t="n">
        <v>990.29</v>
      </c>
      <c r="U2899" t="n">
        <v>0.87</v>
      </c>
      <c r="V2899" t="n">
        <v>0.89</v>
      </c>
      <c r="W2899" t="n">
        <v>2.94</v>
      </c>
      <c r="X2899" t="n">
        <v>0.05</v>
      </c>
      <c r="Y2899" t="n">
        <v>1</v>
      </c>
      <c r="Z2899" t="n">
        <v>10</v>
      </c>
    </row>
    <row r="2900">
      <c r="A2900" t="n">
        <v>125</v>
      </c>
      <c r="B2900" t="n">
        <v>95</v>
      </c>
      <c r="C2900" t="inlineStr">
        <is>
          <t xml:space="preserve">CONCLUIDO	</t>
        </is>
      </c>
      <c r="D2900" t="n">
        <v>7.656</v>
      </c>
      <c r="E2900" t="n">
        <v>13.06</v>
      </c>
      <c r="F2900" t="n">
        <v>10.44</v>
      </c>
      <c r="G2900" t="n">
        <v>156.66</v>
      </c>
      <c r="H2900" t="n">
        <v>2.43</v>
      </c>
      <c r="I2900" t="n">
        <v>4</v>
      </c>
      <c r="J2900" t="n">
        <v>236.04</v>
      </c>
      <c r="K2900" t="n">
        <v>53.44</v>
      </c>
      <c r="L2900" t="n">
        <v>32.25</v>
      </c>
      <c r="M2900" t="n">
        <v>2</v>
      </c>
      <c r="N2900" t="n">
        <v>55.36</v>
      </c>
      <c r="O2900" t="n">
        <v>29346.22</v>
      </c>
      <c r="P2900" t="n">
        <v>130.73</v>
      </c>
      <c r="Q2900" t="n">
        <v>197.76</v>
      </c>
      <c r="R2900" t="n">
        <v>29.04</v>
      </c>
      <c r="S2900" t="n">
        <v>25.4</v>
      </c>
      <c r="T2900" t="n">
        <v>993.75</v>
      </c>
      <c r="U2900" t="n">
        <v>0.87</v>
      </c>
      <c r="V2900" t="n">
        <v>0.89</v>
      </c>
      <c r="W2900" t="n">
        <v>2.95</v>
      </c>
      <c r="X2900" t="n">
        <v>0.05</v>
      </c>
      <c r="Y2900" t="n">
        <v>1</v>
      </c>
      <c r="Z2900" t="n">
        <v>10</v>
      </c>
    </row>
    <row r="2901">
      <c r="A2901" t="n">
        <v>126</v>
      </c>
      <c r="B2901" t="n">
        <v>95</v>
      </c>
      <c r="C2901" t="inlineStr">
        <is>
          <t xml:space="preserve">CONCLUIDO	</t>
        </is>
      </c>
      <c r="D2901" t="n">
        <v>7.6576</v>
      </c>
      <c r="E2901" t="n">
        <v>13.06</v>
      </c>
      <c r="F2901" t="n">
        <v>10.44</v>
      </c>
      <c r="G2901" t="n">
        <v>156.62</v>
      </c>
      <c r="H2901" t="n">
        <v>2.44</v>
      </c>
      <c r="I2901" t="n">
        <v>4</v>
      </c>
      <c r="J2901" t="n">
        <v>236.48</v>
      </c>
      <c r="K2901" t="n">
        <v>53.44</v>
      </c>
      <c r="L2901" t="n">
        <v>32.5</v>
      </c>
      <c r="M2901" t="n">
        <v>2</v>
      </c>
      <c r="N2901" t="n">
        <v>55.54</v>
      </c>
      <c r="O2901" t="n">
        <v>29399.45</v>
      </c>
      <c r="P2901" t="n">
        <v>130.82</v>
      </c>
      <c r="Q2901" t="n">
        <v>197.75</v>
      </c>
      <c r="R2901" t="n">
        <v>29.01</v>
      </c>
      <c r="S2901" t="n">
        <v>25.4</v>
      </c>
      <c r="T2901" t="n">
        <v>981.9</v>
      </c>
      <c r="U2901" t="n">
        <v>0.88</v>
      </c>
      <c r="V2901" t="n">
        <v>0.89</v>
      </c>
      <c r="W2901" t="n">
        <v>2.94</v>
      </c>
      <c r="X2901" t="n">
        <v>0.05</v>
      </c>
      <c r="Y2901" t="n">
        <v>1</v>
      </c>
      <c r="Z2901" t="n">
        <v>10</v>
      </c>
    </row>
    <row r="2902">
      <c r="A2902" t="n">
        <v>127</v>
      </c>
      <c r="B2902" t="n">
        <v>95</v>
      </c>
      <c r="C2902" t="inlineStr">
        <is>
          <t xml:space="preserve">CONCLUIDO	</t>
        </is>
      </c>
      <c r="D2902" t="n">
        <v>7.6553</v>
      </c>
      <c r="E2902" t="n">
        <v>13.06</v>
      </c>
      <c r="F2902" t="n">
        <v>10.45</v>
      </c>
      <c r="G2902" t="n">
        <v>156.68</v>
      </c>
      <c r="H2902" t="n">
        <v>2.46</v>
      </c>
      <c r="I2902" t="n">
        <v>4</v>
      </c>
      <c r="J2902" t="n">
        <v>236.91</v>
      </c>
      <c r="K2902" t="n">
        <v>53.44</v>
      </c>
      <c r="L2902" t="n">
        <v>32.75</v>
      </c>
      <c r="M2902" t="n">
        <v>2</v>
      </c>
      <c r="N2902" t="n">
        <v>55.72</v>
      </c>
      <c r="O2902" t="n">
        <v>29452.74</v>
      </c>
      <c r="P2902" t="n">
        <v>130.88</v>
      </c>
      <c r="Q2902" t="n">
        <v>197.75</v>
      </c>
      <c r="R2902" t="n">
        <v>29.05</v>
      </c>
      <c r="S2902" t="n">
        <v>25.4</v>
      </c>
      <c r="T2902" t="n">
        <v>1000.1</v>
      </c>
      <c r="U2902" t="n">
        <v>0.87</v>
      </c>
      <c r="V2902" t="n">
        <v>0.89</v>
      </c>
      <c r="W2902" t="n">
        <v>2.95</v>
      </c>
      <c r="X2902" t="n">
        <v>0.06</v>
      </c>
      <c r="Y2902" t="n">
        <v>1</v>
      </c>
      <c r="Z2902" t="n">
        <v>10</v>
      </c>
    </row>
    <row r="2903">
      <c r="A2903" t="n">
        <v>128</v>
      </c>
      <c r="B2903" t="n">
        <v>95</v>
      </c>
      <c r="C2903" t="inlineStr">
        <is>
          <t xml:space="preserve">CONCLUIDO	</t>
        </is>
      </c>
      <c r="D2903" t="n">
        <v>7.6526</v>
      </c>
      <c r="E2903" t="n">
        <v>13.07</v>
      </c>
      <c r="F2903" t="n">
        <v>10.45</v>
      </c>
      <c r="G2903" t="n">
        <v>156.75</v>
      </c>
      <c r="H2903" t="n">
        <v>2.47</v>
      </c>
      <c r="I2903" t="n">
        <v>4</v>
      </c>
      <c r="J2903" t="n">
        <v>237.34</v>
      </c>
      <c r="K2903" t="n">
        <v>53.44</v>
      </c>
      <c r="L2903" t="n">
        <v>33</v>
      </c>
      <c r="M2903" t="n">
        <v>2</v>
      </c>
      <c r="N2903" t="n">
        <v>55.91</v>
      </c>
      <c r="O2903" t="n">
        <v>29506.09</v>
      </c>
      <c r="P2903" t="n">
        <v>131.03</v>
      </c>
      <c r="Q2903" t="n">
        <v>197.75</v>
      </c>
      <c r="R2903" t="n">
        <v>29.22</v>
      </c>
      <c r="S2903" t="n">
        <v>25.4</v>
      </c>
      <c r="T2903" t="n">
        <v>1085.9</v>
      </c>
      <c r="U2903" t="n">
        <v>0.87</v>
      </c>
      <c r="V2903" t="n">
        <v>0.89</v>
      </c>
      <c r="W2903" t="n">
        <v>2.95</v>
      </c>
      <c r="X2903" t="n">
        <v>0.06</v>
      </c>
      <c r="Y2903" t="n">
        <v>1</v>
      </c>
      <c r="Z2903" t="n">
        <v>10</v>
      </c>
    </row>
    <row r="2904">
      <c r="A2904" t="n">
        <v>129</v>
      </c>
      <c r="B2904" t="n">
        <v>95</v>
      </c>
      <c r="C2904" t="inlineStr">
        <is>
          <t xml:space="preserve">CONCLUIDO	</t>
        </is>
      </c>
      <c r="D2904" t="n">
        <v>7.6534</v>
      </c>
      <c r="E2904" t="n">
        <v>13.07</v>
      </c>
      <c r="F2904" t="n">
        <v>10.45</v>
      </c>
      <c r="G2904" t="n">
        <v>156.73</v>
      </c>
      <c r="H2904" t="n">
        <v>2.49</v>
      </c>
      <c r="I2904" t="n">
        <v>4</v>
      </c>
      <c r="J2904" t="n">
        <v>237.77</v>
      </c>
      <c r="K2904" t="n">
        <v>53.44</v>
      </c>
      <c r="L2904" t="n">
        <v>33.25</v>
      </c>
      <c r="M2904" t="n">
        <v>2</v>
      </c>
      <c r="N2904" t="n">
        <v>56.09</v>
      </c>
      <c r="O2904" t="n">
        <v>29559.51</v>
      </c>
      <c r="P2904" t="n">
        <v>131.06</v>
      </c>
      <c r="Q2904" t="n">
        <v>197.75</v>
      </c>
      <c r="R2904" t="n">
        <v>29.19</v>
      </c>
      <c r="S2904" t="n">
        <v>25.4</v>
      </c>
      <c r="T2904" t="n">
        <v>1071.2</v>
      </c>
      <c r="U2904" t="n">
        <v>0.87</v>
      </c>
      <c r="V2904" t="n">
        <v>0.89</v>
      </c>
      <c r="W2904" t="n">
        <v>2.95</v>
      </c>
      <c r="X2904" t="n">
        <v>0.06</v>
      </c>
      <c r="Y2904" t="n">
        <v>1</v>
      </c>
      <c r="Z2904" t="n">
        <v>10</v>
      </c>
    </row>
    <row r="2905">
      <c r="A2905" t="n">
        <v>130</v>
      </c>
      <c r="B2905" t="n">
        <v>95</v>
      </c>
      <c r="C2905" t="inlineStr">
        <is>
          <t xml:space="preserve">CONCLUIDO	</t>
        </is>
      </c>
      <c r="D2905" t="n">
        <v>7.6527</v>
      </c>
      <c r="E2905" t="n">
        <v>13.07</v>
      </c>
      <c r="F2905" t="n">
        <v>10.45</v>
      </c>
      <c r="G2905" t="n">
        <v>156.75</v>
      </c>
      <c r="H2905" t="n">
        <v>2.5</v>
      </c>
      <c r="I2905" t="n">
        <v>4</v>
      </c>
      <c r="J2905" t="n">
        <v>238.21</v>
      </c>
      <c r="K2905" t="n">
        <v>53.44</v>
      </c>
      <c r="L2905" t="n">
        <v>33.5</v>
      </c>
      <c r="M2905" t="n">
        <v>2</v>
      </c>
      <c r="N2905" t="n">
        <v>56.27</v>
      </c>
      <c r="O2905" t="n">
        <v>29613</v>
      </c>
      <c r="P2905" t="n">
        <v>131.05</v>
      </c>
      <c r="Q2905" t="n">
        <v>197.75</v>
      </c>
      <c r="R2905" t="n">
        <v>29.22</v>
      </c>
      <c r="S2905" t="n">
        <v>25.4</v>
      </c>
      <c r="T2905" t="n">
        <v>1085.07</v>
      </c>
      <c r="U2905" t="n">
        <v>0.87</v>
      </c>
      <c r="V2905" t="n">
        <v>0.89</v>
      </c>
      <c r="W2905" t="n">
        <v>2.95</v>
      </c>
      <c r="X2905" t="n">
        <v>0.06</v>
      </c>
      <c r="Y2905" t="n">
        <v>1</v>
      </c>
      <c r="Z2905" t="n">
        <v>10</v>
      </c>
    </row>
    <row r="2906">
      <c r="A2906" t="n">
        <v>131</v>
      </c>
      <c r="B2906" t="n">
        <v>95</v>
      </c>
      <c r="C2906" t="inlineStr">
        <is>
          <t xml:space="preserve">CONCLUIDO	</t>
        </is>
      </c>
      <c r="D2906" t="n">
        <v>7.6584</v>
      </c>
      <c r="E2906" t="n">
        <v>13.06</v>
      </c>
      <c r="F2906" t="n">
        <v>10.44</v>
      </c>
      <c r="G2906" t="n">
        <v>156.6</v>
      </c>
      <c r="H2906" t="n">
        <v>2.51</v>
      </c>
      <c r="I2906" t="n">
        <v>4</v>
      </c>
      <c r="J2906" t="n">
        <v>238.64</v>
      </c>
      <c r="K2906" t="n">
        <v>53.44</v>
      </c>
      <c r="L2906" t="n">
        <v>33.75</v>
      </c>
      <c r="M2906" t="n">
        <v>2</v>
      </c>
      <c r="N2906" t="n">
        <v>56.46</v>
      </c>
      <c r="O2906" t="n">
        <v>29666.55</v>
      </c>
      <c r="P2906" t="n">
        <v>130.88</v>
      </c>
      <c r="Q2906" t="n">
        <v>197.75</v>
      </c>
      <c r="R2906" t="n">
        <v>28.92</v>
      </c>
      <c r="S2906" t="n">
        <v>25.4</v>
      </c>
      <c r="T2906" t="n">
        <v>934.47</v>
      </c>
      <c r="U2906" t="n">
        <v>0.88</v>
      </c>
      <c r="V2906" t="n">
        <v>0.89</v>
      </c>
      <c r="W2906" t="n">
        <v>2.94</v>
      </c>
      <c r="X2906" t="n">
        <v>0.05</v>
      </c>
      <c r="Y2906" t="n">
        <v>1</v>
      </c>
      <c r="Z2906" t="n">
        <v>10</v>
      </c>
    </row>
    <row r="2907">
      <c r="A2907" t="n">
        <v>132</v>
      </c>
      <c r="B2907" t="n">
        <v>95</v>
      </c>
      <c r="C2907" t="inlineStr">
        <is>
          <t xml:space="preserve">CONCLUIDO	</t>
        </is>
      </c>
      <c r="D2907" t="n">
        <v>7.6579</v>
      </c>
      <c r="E2907" t="n">
        <v>13.06</v>
      </c>
      <c r="F2907" t="n">
        <v>10.44</v>
      </c>
      <c r="G2907" t="n">
        <v>156.61</v>
      </c>
      <c r="H2907" t="n">
        <v>2.53</v>
      </c>
      <c r="I2907" t="n">
        <v>4</v>
      </c>
      <c r="J2907" t="n">
        <v>239.08</v>
      </c>
      <c r="K2907" t="n">
        <v>53.44</v>
      </c>
      <c r="L2907" t="n">
        <v>34</v>
      </c>
      <c r="M2907" t="n">
        <v>2</v>
      </c>
      <c r="N2907" t="n">
        <v>56.64</v>
      </c>
      <c r="O2907" t="n">
        <v>29720.17</v>
      </c>
      <c r="P2907" t="n">
        <v>130.82</v>
      </c>
      <c r="Q2907" t="n">
        <v>197.75</v>
      </c>
      <c r="R2907" t="n">
        <v>28.98</v>
      </c>
      <c r="S2907" t="n">
        <v>25.4</v>
      </c>
      <c r="T2907" t="n">
        <v>964.65</v>
      </c>
      <c r="U2907" t="n">
        <v>0.88</v>
      </c>
      <c r="V2907" t="n">
        <v>0.89</v>
      </c>
      <c r="W2907" t="n">
        <v>2.94</v>
      </c>
      <c r="X2907" t="n">
        <v>0.05</v>
      </c>
      <c r="Y2907" t="n">
        <v>1</v>
      </c>
      <c r="Z2907" t="n">
        <v>10</v>
      </c>
    </row>
    <row r="2908">
      <c r="A2908" t="n">
        <v>133</v>
      </c>
      <c r="B2908" t="n">
        <v>95</v>
      </c>
      <c r="C2908" t="inlineStr">
        <is>
          <t xml:space="preserve">CONCLUIDO	</t>
        </is>
      </c>
      <c r="D2908" t="n">
        <v>7.6568</v>
      </c>
      <c r="E2908" t="n">
        <v>13.06</v>
      </c>
      <c r="F2908" t="n">
        <v>10.44</v>
      </c>
      <c r="G2908" t="n">
        <v>156.64</v>
      </c>
      <c r="H2908" t="n">
        <v>2.54</v>
      </c>
      <c r="I2908" t="n">
        <v>4</v>
      </c>
      <c r="J2908" t="n">
        <v>239.51</v>
      </c>
      <c r="K2908" t="n">
        <v>53.44</v>
      </c>
      <c r="L2908" t="n">
        <v>34.25</v>
      </c>
      <c r="M2908" t="n">
        <v>2</v>
      </c>
      <c r="N2908" t="n">
        <v>56.83</v>
      </c>
      <c r="O2908" t="n">
        <v>29773.85</v>
      </c>
      <c r="P2908" t="n">
        <v>130.87</v>
      </c>
      <c r="Q2908" t="n">
        <v>197.75</v>
      </c>
      <c r="R2908" t="n">
        <v>29.01</v>
      </c>
      <c r="S2908" t="n">
        <v>25.4</v>
      </c>
      <c r="T2908" t="n">
        <v>982.95</v>
      </c>
      <c r="U2908" t="n">
        <v>0.88</v>
      </c>
      <c r="V2908" t="n">
        <v>0.89</v>
      </c>
      <c r="W2908" t="n">
        <v>2.94</v>
      </c>
      <c r="X2908" t="n">
        <v>0.05</v>
      </c>
      <c r="Y2908" t="n">
        <v>1</v>
      </c>
      <c r="Z2908" t="n">
        <v>10</v>
      </c>
    </row>
    <row r="2909">
      <c r="A2909" t="n">
        <v>134</v>
      </c>
      <c r="B2909" t="n">
        <v>95</v>
      </c>
      <c r="C2909" t="inlineStr">
        <is>
          <t xml:space="preserve">CONCLUIDO	</t>
        </is>
      </c>
      <c r="D2909" t="n">
        <v>7.6558</v>
      </c>
      <c r="E2909" t="n">
        <v>13.06</v>
      </c>
      <c r="F2909" t="n">
        <v>10.44</v>
      </c>
      <c r="G2909" t="n">
        <v>156.67</v>
      </c>
      <c r="H2909" t="n">
        <v>2.56</v>
      </c>
      <c r="I2909" t="n">
        <v>4</v>
      </c>
      <c r="J2909" t="n">
        <v>239.95</v>
      </c>
      <c r="K2909" t="n">
        <v>53.44</v>
      </c>
      <c r="L2909" t="n">
        <v>34.5</v>
      </c>
      <c r="M2909" t="n">
        <v>2</v>
      </c>
      <c r="N2909" t="n">
        <v>57.01</v>
      </c>
      <c r="O2909" t="n">
        <v>29827.61</v>
      </c>
      <c r="P2909" t="n">
        <v>130.93</v>
      </c>
      <c r="Q2909" t="n">
        <v>197.75</v>
      </c>
      <c r="R2909" t="n">
        <v>29.05</v>
      </c>
      <c r="S2909" t="n">
        <v>25.4</v>
      </c>
      <c r="T2909" t="n">
        <v>998.66</v>
      </c>
      <c r="U2909" t="n">
        <v>0.87</v>
      </c>
      <c r="V2909" t="n">
        <v>0.89</v>
      </c>
      <c r="W2909" t="n">
        <v>2.95</v>
      </c>
      <c r="X2909" t="n">
        <v>0.05</v>
      </c>
      <c r="Y2909" t="n">
        <v>1</v>
      </c>
      <c r="Z2909" t="n">
        <v>10</v>
      </c>
    </row>
    <row r="2910">
      <c r="A2910" t="n">
        <v>135</v>
      </c>
      <c r="B2910" t="n">
        <v>95</v>
      </c>
      <c r="C2910" t="inlineStr">
        <is>
          <t xml:space="preserve">CONCLUIDO	</t>
        </is>
      </c>
      <c r="D2910" t="n">
        <v>7.6545</v>
      </c>
      <c r="E2910" t="n">
        <v>13.06</v>
      </c>
      <c r="F2910" t="n">
        <v>10.45</v>
      </c>
      <c r="G2910" t="n">
        <v>156.7</v>
      </c>
      <c r="H2910" t="n">
        <v>2.57</v>
      </c>
      <c r="I2910" t="n">
        <v>4</v>
      </c>
      <c r="J2910" t="n">
        <v>240.38</v>
      </c>
      <c r="K2910" t="n">
        <v>53.44</v>
      </c>
      <c r="L2910" t="n">
        <v>34.75</v>
      </c>
      <c r="M2910" t="n">
        <v>2</v>
      </c>
      <c r="N2910" t="n">
        <v>57.2</v>
      </c>
      <c r="O2910" t="n">
        <v>29881.55</v>
      </c>
      <c r="P2910" t="n">
        <v>130.89</v>
      </c>
      <c r="Q2910" t="n">
        <v>197.76</v>
      </c>
      <c r="R2910" t="n">
        <v>29.18</v>
      </c>
      <c r="S2910" t="n">
        <v>25.4</v>
      </c>
      <c r="T2910" t="n">
        <v>1067.53</v>
      </c>
      <c r="U2910" t="n">
        <v>0.87</v>
      </c>
      <c r="V2910" t="n">
        <v>0.89</v>
      </c>
      <c r="W2910" t="n">
        <v>2.94</v>
      </c>
      <c r="X2910" t="n">
        <v>0.06</v>
      </c>
      <c r="Y2910" t="n">
        <v>1</v>
      </c>
      <c r="Z2910" t="n">
        <v>10</v>
      </c>
    </row>
    <row r="2911">
      <c r="A2911" t="n">
        <v>136</v>
      </c>
      <c r="B2911" t="n">
        <v>95</v>
      </c>
      <c r="C2911" t="inlineStr">
        <is>
          <t xml:space="preserve">CONCLUIDO	</t>
        </is>
      </c>
      <c r="D2911" t="n">
        <v>7.6544</v>
      </c>
      <c r="E2911" t="n">
        <v>13.06</v>
      </c>
      <c r="F2911" t="n">
        <v>10.45</v>
      </c>
      <c r="G2911" t="n">
        <v>156.7</v>
      </c>
      <c r="H2911" t="n">
        <v>2.58</v>
      </c>
      <c r="I2911" t="n">
        <v>4</v>
      </c>
      <c r="J2911" t="n">
        <v>240.82</v>
      </c>
      <c r="K2911" t="n">
        <v>53.44</v>
      </c>
      <c r="L2911" t="n">
        <v>35</v>
      </c>
      <c r="M2911" t="n">
        <v>2</v>
      </c>
      <c r="N2911" t="n">
        <v>57.39</v>
      </c>
      <c r="O2911" t="n">
        <v>29935.43</v>
      </c>
      <c r="P2911" t="n">
        <v>130.92</v>
      </c>
      <c r="Q2911" t="n">
        <v>197.77</v>
      </c>
      <c r="R2911" t="n">
        <v>29.16</v>
      </c>
      <c r="S2911" t="n">
        <v>25.4</v>
      </c>
      <c r="T2911" t="n">
        <v>1057.28</v>
      </c>
      <c r="U2911" t="n">
        <v>0.87</v>
      </c>
      <c r="V2911" t="n">
        <v>0.89</v>
      </c>
      <c r="W2911" t="n">
        <v>2.94</v>
      </c>
      <c r="X2911" t="n">
        <v>0.06</v>
      </c>
      <c r="Y2911" t="n">
        <v>1</v>
      </c>
      <c r="Z2911" t="n">
        <v>10</v>
      </c>
    </row>
    <row r="2912">
      <c r="A2912" t="n">
        <v>137</v>
      </c>
      <c r="B2912" t="n">
        <v>95</v>
      </c>
      <c r="C2912" t="inlineStr">
        <is>
          <t xml:space="preserve">CONCLUIDO	</t>
        </is>
      </c>
      <c r="D2912" t="n">
        <v>7.6545</v>
      </c>
      <c r="E2912" t="n">
        <v>13.06</v>
      </c>
      <c r="F2912" t="n">
        <v>10.45</v>
      </c>
      <c r="G2912" t="n">
        <v>156.7</v>
      </c>
      <c r="H2912" t="n">
        <v>2.6</v>
      </c>
      <c r="I2912" t="n">
        <v>4</v>
      </c>
      <c r="J2912" t="n">
        <v>241.26</v>
      </c>
      <c r="K2912" t="n">
        <v>53.44</v>
      </c>
      <c r="L2912" t="n">
        <v>35.25</v>
      </c>
      <c r="M2912" t="n">
        <v>2</v>
      </c>
      <c r="N2912" t="n">
        <v>57.57</v>
      </c>
      <c r="O2912" t="n">
        <v>29989.39</v>
      </c>
      <c r="P2912" t="n">
        <v>130.87</v>
      </c>
      <c r="Q2912" t="n">
        <v>197.75</v>
      </c>
      <c r="R2912" t="n">
        <v>29.1</v>
      </c>
      <c r="S2912" t="n">
        <v>25.4</v>
      </c>
      <c r="T2912" t="n">
        <v>1026.24</v>
      </c>
      <c r="U2912" t="n">
        <v>0.87</v>
      </c>
      <c r="V2912" t="n">
        <v>0.89</v>
      </c>
      <c r="W2912" t="n">
        <v>2.95</v>
      </c>
      <c r="X2912" t="n">
        <v>0.06</v>
      </c>
      <c r="Y2912" t="n">
        <v>1</v>
      </c>
      <c r="Z2912" t="n">
        <v>10</v>
      </c>
    </row>
    <row r="2913">
      <c r="A2913" t="n">
        <v>138</v>
      </c>
      <c r="B2913" t="n">
        <v>95</v>
      </c>
      <c r="C2913" t="inlineStr">
        <is>
          <t xml:space="preserve">CONCLUIDO	</t>
        </is>
      </c>
      <c r="D2913" t="n">
        <v>7.6565</v>
      </c>
      <c r="E2913" t="n">
        <v>13.06</v>
      </c>
      <c r="F2913" t="n">
        <v>10.44</v>
      </c>
      <c r="G2913" t="n">
        <v>156.65</v>
      </c>
      <c r="H2913" t="n">
        <v>2.61</v>
      </c>
      <c r="I2913" t="n">
        <v>4</v>
      </c>
      <c r="J2913" t="n">
        <v>241.7</v>
      </c>
      <c r="K2913" t="n">
        <v>53.44</v>
      </c>
      <c r="L2913" t="n">
        <v>35.5</v>
      </c>
      <c r="M2913" t="n">
        <v>2</v>
      </c>
      <c r="N2913" t="n">
        <v>57.76</v>
      </c>
      <c r="O2913" t="n">
        <v>30043.41</v>
      </c>
      <c r="P2913" t="n">
        <v>130.77</v>
      </c>
      <c r="Q2913" t="n">
        <v>197.76</v>
      </c>
      <c r="R2913" t="n">
        <v>29.03</v>
      </c>
      <c r="S2913" t="n">
        <v>25.4</v>
      </c>
      <c r="T2913" t="n">
        <v>990.48</v>
      </c>
      <c r="U2913" t="n">
        <v>0.87</v>
      </c>
      <c r="V2913" t="n">
        <v>0.89</v>
      </c>
      <c r="W2913" t="n">
        <v>2.94</v>
      </c>
      <c r="X2913" t="n">
        <v>0.05</v>
      </c>
      <c r="Y2913" t="n">
        <v>1</v>
      </c>
      <c r="Z2913" t="n">
        <v>10</v>
      </c>
    </row>
    <row r="2914">
      <c r="A2914" t="n">
        <v>139</v>
      </c>
      <c r="B2914" t="n">
        <v>95</v>
      </c>
      <c r="C2914" t="inlineStr">
        <is>
          <t xml:space="preserve">CONCLUIDO	</t>
        </is>
      </c>
      <c r="D2914" t="n">
        <v>7.6568</v>
      </c>
      <c r="E2914" t="n">
        <v>13.06</v>
      </c>
      <c r="F2914" t="n">
        <v>10.44</v>
      </c>
      <c r="G2914" t="n">
        <v>156.64</v>
      </c>
      <c r="H2914" t="n">
        <v>2.63</v>
      </c>
      <c r="I2914" t="n">
        <v>4</v>
      </c>
      <c r="J2914" t="n">
        <v>242.14</v>
      </c>
      <c r="K2914" t="n">
        <v>53.44</v>
      </c>
      <c r="L2914" t="n">
        <v>35.75</v>
      </c>
      <c r="M2914" t="n">
        <v>2</v>
      </c>
      <c r="N2914" t="n">
        <v>57.95</v>
      </c>
      <c r="O2914" t="n">
        <v>30097.5</v>
      </c>
      <c r="P2914" t="n">
        <v>130.77</v>
      </c>
      <c r="Q2914" t="n">
        <v>197.75</v>
      </c>
      <c r="R2914" t="n">
        <v>29.07</v>
      </c>
      <c r="S2914" t="n">
        <v>25.4</v>
      </c>
      <c r="T2914" t="n">
        <v>1010</v>
      </c>
      <c r="U2914" t="n">
        <v>0.87</v>
      </c>
      <c r="V2914" t="n">
        <v>0.89</v>
      </c>
      <c r="W2914" t="n">
        <v>2.94</v>
      </c>
      <c r="X2914" t="n">
        <v>0.05</v>
      </c>
      <c r="Y2914" t="n">
        <v>1</v>
      </c>
      <c r="Z2914" t="n">
        <v>10</v>
      </c>
    </row>
    <row r="2915">
      <c r="A2915" t="n">
        <v>140</v>
      </c>
      <c r="B2915" t="n">
        <v>95</v>
      </c>
      <c r="C2915" t="inlineStr">
        <is>
          <t xml:space="preserve">CONCLUIDO	</t>
        </is>
      </c>
      <c r="D2915" t="n">
        <v>7.6558</v>
      </c>
      <c r="E2915" t="n">
        <v>13.06</v>
      </c>
      <c r="F2915" t="n">
        <v>10.44</v>
      </c>
      <c r="G2915" t="n">
        <v>156.67</v>
      </c>
      <c r="H2915" t="n">
        <v>2.64</v>
      </c>
      <c r="I2915" t="n">
        <v>4</v>
      </c>
      <c r="J2915" t="n">
        <v>242.57</v>
      </c>
      <c r="K2915" t="n">
        <v>53.44</v>
      </c>
      <c r="L2915" t="n">
        <v>36</v>
      </c>
      <c r="M2915" t="n">
        <v>2</v>
      </c>
      <c r="N2915" t="n">
        <v>58.14</v>
      </c>
      <c r="O2915" t="n">
        <v>30151.65</v>
      </c>
      <c r="P2915" t="n">
        <v>130.79</v>
      </c>
      <c r="Q2915" t="n">
        <v>197.75</v>
      </c>
      <c r="R2915" t="n">
        <v>29.06</v>
      </c>
      <c r="S2915" t="n">
        <v>25.4</v>
      </c>
      <c r="T2915" t="n">
        <v>1003.65</v>
      </c>
      <c r="U2915" t="n">
        <v>0.87</v>
      </c>
      <c r="V2915" t="n">
        <v>0.89</v>
      </c>
      <c r="W2915" t="n">
        <v>2.95</v>
      </c>
      <c r="X2915" t="n">
        <v>0.05</v>
      </c>
      <c r="Y2915" t="n">
        <v>1</v>
      </c>
      <c r="Z2915" t="n">
        <v>10</v>
      </c>
    </row>
    <row r="2916">
      <c r="A2916" t="n">
        <v>141</v>
      </c>
      <c r="B2916" t="n">
        <v>95</v>
      </c>
      <c r="C2916" t="inlineStr">
        <is>
          <t xml:space="preserve">CONCLUIDO	</t>
        </is>
      </c>
      <c r="D2916" t="n">
        <v>7.654</v>
      </c>
      <c r="E2916" t="n">
        <v>13.06</v>
      </c>
      <c r="F2916" t="n">
        <v>10.45</v>
      </c>
      <c r="G2916" t="n">
        <v>156.71</v>
      </c>
      <c r="H2916" t="n">
        <v>2.65</v>
      </c>
      <c r="I2916" t="n">
        <v>4</v>
      </c>
      <c r="J2916" t="n">
        <v>243.01</v>
      </c>
      <c r="K2916" t="n">
        <v>53.44</v>
      </c>
      <c r="L2916" t="n">
        <v>36.25</v>
      </c>
      <c r="M2916" t="n">
        <v>2</v>
      </c>
      <c r="N2916" t="n">
        <v>58.33</v>
      </c>
      <c r="O2916" t="n">
        <v>30205.88</v>
      </c>
      <c r="P2916" t="n">
        <v>130.7</v>
      </c>
      <c r="Q2916" t="n">
        <v>197.75</v>
      </c>
      <c r="R2916" t="n">
        <v>29.14</v>
      </c>
      <c r="S2916" t="n">
        <v>25.4</v>
      </c>
      <c r="T2916" t="n">
        <v>1048.37</v>
      </c>
      <c r="U2916" t="n">
        <v>0.87</v>
      </c>
      <c r="V2916" t="n">
        <v>0.89</v>
      </c>
      <c r="W2916" t="n">
        <v>2.95</v>
      </c>
      <c r="X2916" t="n">
        <v>0.06</v>
      </c>
      <c r="Y2916" t="n">
        <v>1</v>
      </c>
      <c r="Z2916" t="n">
        <v>10</v>
      </c>
    </row>
    <row r="2917">
      <c r="A2917" t="n">
        <v>142</v>
      </c>
      <c r="B2917" t="n">
        <v>95</v>
      </c>
      <c r="C2917" t="inlineStr">
        <is>
          <t xml:space="preserve">CONCLUIDO	</t>
        </is>
      </c>
      <c r="D2917" t="n">
        <v>7.6571</v>
      </c>
      <c r="E2917" t="n">
        <v>13.06</v>
      </c>
      <c r="F2917" t="n">
        <v>10.44</v>
      </c>
      <c r="G2917" t="n">
        <v>156.63</v>
      </c>
      <c r="H2917" t="n">
        <v>2.67</v>
      </c>
      <c r="I2917" t="n">
        <v>4</v>
      </c>
      <c r="J2917" t="n">
        <v>243.45</v>
      </c>
      <c r="K2917" t="n">
        <v>53.44</v>
      </c>
      <c r="L2917" t="n">
        <v>36.5</v>
      </c>
      <c r="M2917" t="n">
        <v>2</v>
      </c>
      <c r="N2917" t="n">
        <v>58.52</v>
      </c>
      <c r="O2917" t="n">
        <v>30260.17</v>
      </c>
      <c r="P2917" t="n">
        <v>130.46</v>
      </c>
      <c r="Q2917" t="n">
        <v>197.75</v>
      </c>
      <c r="R2917" t="n">
        <v>29.05</v>
      </c>
      <c r="S2917" t="n">
        <v>25.4</v>
      </c>
      <c r="T2917" t="n">
        <v>1003.26</v>
      </c>
      <c r="U2917" t="n">
        <v>0.87</v>
      </c>
      <c r="V2917" t="n">
        <v>0.89</v>
      </c>
      <c r="W2917" t="n">
        <v>2.94</v>
      </c>
      <c r="X2917" t="n">
        <v>0.05</v>
      </c>
      <c r="Y2917" t="n">
        <v>1</v>
      </c>
      <c r="Z2917" t="n">
        <v>10</v>
      </c>
    </row>
    <row r="2918">
      <c r="A2918" t="n">
        <v>143</v>
      </c>
      <c r="B2918" t="n">
        <v>95</v>
      </c>
      <c r="C2918" t="inlineStr">
        <is>
          <t xml:space="preserve">CONCLUIDO	</t>
        </is>
      </c>
      <c r="D2918" t="n">
        <v>7.6565</v>
      </c>
      <c r="E2918" t="n">
        <v>13.06</v>
      </c>
      <c r="F2918" t="n">
        <v>10.44</v>
      </c>
      <c r="G2918" t="n">
        <v>156.65</v>
      </c>
      <c r="H2918" t="n">
        <v>2.68</v>
      </c>
      <c r="I2918" t="n">
        <v>4</v>
      </c>
      <c r="J2918" t="n">
        <v>243.89</v>
      </c>
      <c r="K2918" t="n">
        <v>53.44</v>
      </c>
      <c r="L2918" t="n">
        <v>36.75</v>
      </c>
      <c r="M2918" t="n">
        <v>2</v>
      </c>
      <c r="N2918" t="n">
        <v>58.71</v>
      </c>
      <c r="O2918" t="n">
        <v>30314.53</v>
      </c>
      <c r="P2918" t="n">
        <v>130.28</v>
      </c>
      <c r="Q2918" t="n">
        <v>197.75</v>
      </c>
      <c r="R2918" t="n">
        <v>29</v>
      </c>
      <c r="S2918" t="n">
        <v>25.4</v>
      </c>
      <c r="T2918" t="n">
        <v>975.28</v>
      </c>
      <c r="U2918" t="n">
        <v>0.88</v>
      </c>
      <c r="V2918" t="n">
        <v>0.89</v>
      </c>
      <c r="W2918" t="n">
        <v>2.95</v>
      </c>
      <c r="X2918" t="n">
        <v>0.05</v>
      </c>
      <c r="Y2918" t="n">
        <v>1</v>
      </c>
      <c r="Z2918" t="n">
        <v>10</v>
      </c>
    </row>
    <row r="2919">
      <c r="A2919" t="n">
        <v>144</v>
      </c>
      <c r="B2919" t="n">
        <v>95</v>
      </c>
      <c r="C2919" t="inlineStr">
        <is>
          <t xml:space="preserve">CONCLUIDO	</t>
        </is>
      </c>
      <c r="D2919" t="n">
        <v>7.6573</v>
      </c>
      <c r="E2919" t="n">
        <v>13.06</v>
      </c>
      <c r="F2919" t="n">
        <v>10.44</v>
      </c>
      <c r="G2919" t="n">
        <v>156.63</v>
      </c>
      <c r="H2919" t="n">
        <v>2.69</v>
      </c>
      <c r="I2919" t="n">
        <v>4</v>
      </c>
      <c r="J2919" t="n">
        <v>244.34</v>
      </c>
      <c r="K2919" t="n">
        <v>53.44</v>
      </c>
      <c r="L2919" t="n">
        <v>37</v>
      </c>
      <c r="M2919" t="n">
        <v>2</v>
      </c>
      <c r="N2919" t="n">
        <v>58.9</v>
      </c>
      <c r="O2919" t="n">
        <v>30368.96</v>
      </c>
      <c r="P2919" t="n">
        <v>130.14</v>
      </c>
      <c r="Q2919" t="n">
        <v>197.75</v>
      </c>
      <c r="R2919" t="n">
        <v>29.01</v>
      </c>
      <c r="S2919" t="n">
        <v>25.4</v>
      </c>
      <c r="T2919" t="n">
        <v>982.08</v>
      </c>
      <c r="U2919" t="n">
        <v>0.88</v>
      </c>
      <c r="V2919" t="n">
        <v>0.89</v>
      </c>
      <c r="W2919" t="n">
        <v>2.94</v>
      </c>
      <c r="X2919" t="n">
        <v>0.05</v>
      </c>
      <c r="Y2919" t="n">
        <v>1</v>
      </c>
      <c r="Z2919" t="n">
        <v>10</v>
      </c>
    </row>
    <row r="2920">
      <c r="A2920" t="n">
        <v>145</v>
      </c>
      <c r="B2920" t="n">
        <v>95</v>
      </c>
      <c r="C2920" t="inlineStr">
        <is>
          <t xml:space="preserve">CONCLUIDO	</t>
        </is>
      </c>
      <c r="D2920" t="n">
        <v>7.656</v>
      </c>
      <c r="E2920" t="n">
        <v>13.06</v>
      </c>
      <c r="F2920" t="n">
        <v>10.44</v>
      </c>
      <c r="G2920" t="n">
        <v>156.66</v>
      </c>
      <c r="H2920" t="n">
        <v>2.71</v>
      </c>
      <c r="I2920" t="n">
        <v>4</v>
      </c>
      <c r="J2920" t="n">
        <v>244.78</v>
      </c>
      <c r="K2920" t="n">
        <v>53.44</v>
      </c>
      <c r="L2920" t="n">
        <v>37.25</v>
      </c>
      <c r="M2920" t="n">
        <v>2</v>
      </c>
      <c r="N2920" t="n">
        <v>59.09</v>
      </c>
      <c r="O2920" t="n">
        <v>30423.46</v>
      </c>
      <c r="P2920" t="n">
        <v>130.22</v>
      </c>
      <c r="Q2920" t="n">
        <v>197.77</v>
      </c>
      <c r="R2920" t="n">
        <v>29.05</v>
      </c>
      <c r="S2920" t="n">
        <v>25.4</v>
      </c>
      <c r="T2920" t="n">
        <v>1002.13</v>
      </c>
      <c r="U2920" t="n">
        <v>0.87</v>
      </c>
      <c r="V2920" t="n">
        <v>0.89</v>
      </c>
      <c r="W2920" t="n">
        <v>2.94</v>
      </c>
      <c r="X2920" t="n">
        <v>0.05</v>
      </c>
      <c r="Y2920" t="n">
        <v>1</v>
      </c>
      <c r="Z2920" t="n">
        <v>10</v>
      </c>
    </row>
    <row r="2921">
      <c r="A2921" t="n">
        <v>146</v>
      </c>
      <c r="B2921" t="n">
        <v>95</v>
      </c>
      <c r="C2921" t="inlineStr">
        <is>
          <t xml:space="preserve">CONCLUIDO	</t>
        </is>
      </c>
      <c r="D2921" t="n">
        <v>7.655</v>
      </c>
      <c r="E2921" t="n">
        <v>13.06</v>
      </c>
      <c r="F2921" t="n">
        <v>10.45</v>
      </c>
      <c r="G2921" t="n">
        <v>156.69</v>
      </c>
      <c r="H2921" t="n">
        <v>2.72</v>
      </c>
      <c r="I2921" t="n">
        <v>4</v>
      </c>
      <c r="J2921" t="n">
        <v>245.22</v>
      </c>
      <c r="K2921" t="n">
        <v>53.44</v>
      </c>
      <c r="L2921" t="n">
        <v>37.5</v>
      </c>
      <c r="M2921" t="n">
        <v>2</v>
      </c>
      <c r="N2921" t="n">
        <v>59.29</v>
      </c>
      <c r="O2921" t="n">
        <v>30478.03</v>
      </c>
      <c r="P2921" t="n">
        <v>130.19</v>
      </c>
      <c r="Q2921" t="n">
        <v>197.75</v>
      </c>
      <c r="R2921" t="n">
        <v>29.09</v>
      </c>
      <c r="S2921" t="n">
        <v>25.4</v>
      </c>
      <c r="T2921" t="n">
        <v>1021.53</v>
      </c>
      <c r="U2921" t="n">
        <v>0.87</v>
      </c>
      <c r="V2921" t="n">
        <v>0.89</v>
      </c>
      <c r="W2921" t="n">
        <v>2.95</v>
      </c>
      <c r="X2921" t="n">
        <v>0.06</v>
      </c>
      <c r="Y2921" t="n">
        <v>1</v>
      </c>
      <c r="Z2921" t="n">
        <v>10</v>
      </c>
    </row>
    <row r="2922">
      <c r="A2922" t="n">
        <v>147</v>
      </c>
      <c r="B2922" t="n">
        <v>95</v>
      </c>
      <c r="C2922" t="inlineStr">
        <is>
          <t xml:space="preserve">CONCLUIDO	</t>
        </is>
      </c>
      <c r="D2922" t="n">
        <v>7.6568</v>
      </c>
      <c r="E2922" t="n">
        <v>13.06</v>
      </c>
      <c r="F2922" t="n">
        <v>10.44</v>
      </c>
      <c r="G2922" t="n">
        <v>156.64</v>
      </c>
      <c r="H2922" t="n">
        <v>2.73</v>
      </c>
      <c r="I2922" t="n">
        <v>4</v>
      </c>
      <c r="J2922" t="n">
        <v>245.66</v>
      </c>
      <c r="K2922" t="n">
        <v>53.44</v>
      </c>
      <c r="L2922" t="n">
        <v>37.75</v>
      </c>
      <c r="M2922" t="n">
        <v>2</v>
      </c>
      <c r="N2922" t="n">
        <v>59.48</v>
      </c>
      <c r="O2922" t="n">
        <v>30532.67</v>
      </c>
      <c r="P2922" t="n">
        <v>130.2</v>
      </c>
      <c r="Q2922" t="n">
        <v>197.76</v>
      </c>
      <c r="R2922" t="n">
        <v>29.02</v>
      </c>
      <c r="S2922" t="n">
        <v>25.4</v>
      </c>
      <c r="T2922" t="n">
        <v>987.5</v>
      </c>
      <c r="U2922" t="n">
        <v>0.88</v>
      </c>
      <c r="V2922" t="n">
        <v>0.89</v>
      </c>
      <c r="W2922" t="n">
        <v>2.94</v>
      </c>
      <c r="X2922" t="n">
        <v>0.05</v>
      </c>
      <c r="Y2922" t="n">
        <v>1</v>
      </c>
      <c r="Z2922" t="n">
        <v>10</v>
      </c>
    </row>
    <row r="2923">
      <c r="A2923" t="n">
        <v>148</v>
      </c>
      <c r="B2923" t="n">
        <v>95</v>
      </c>
      <c r="C2923" t="inlineStr">
        <is>
          <t xml:space="preserve">CONCLUIDO	</t>
        </is>
      </c>
      <c r="D2923" t="n">
        <v>7.6583</v>
      </c>
      <c r="E2923" t="n">
        <v>13.06</v>
      </c>
      <c r="F2923" t="n">
        <v>10.44</v>
      </c>
      <c r="G2923" t="n">
        <v>156.6</v>
      </c>
      <c r="H2923" t="n">
        <v>2.75</v>
      </c>
      <c r="I2923" t="n">
        <v>4</v>
      </c>
      <c r="J2923" t="n">
        <v>246.11</v>
      </c>
      <c r="K2923" t="n">
        <v>53.44</v>
      </c>
      <c r="L2923" t="n">
        <v>38</v>
      </c>
      <c r="M2923" t="n">
        <v>2</v>
      </c>
      <c r="N2923" t="n">
        <v>59.67</v>
      </c>
      <c r="O2923" t="n">
        <v>30587.38</v>
      </c>
      <c r="P2923" t="n">
        <v>130.02</v>
      </c>
      <c r="Q2923" t="n">
        <v>197.75</v>
      </c>
      <c r="R2923" t="n">
        <v>28.94</v>
      </c>
      <c r="S2923" t="n">
        <v>25.4</v>
      </c>
      <c r="T2923" t="n">
        <v>946.23</v>
      </c>
      <c r="U2923" t="n">
        <v>0.88</v>
      </c>
      <c r="V2923" t="n">
        <v>0.89</v>
      </c>
      <c r="W2923" t="n">
        <v>2.94</v>
      </c>
      <c r="X2923" t="n">
        <v>0.05</v>
      </c>
      <c r="Y2923" t="n">
        <v>1</v>
      </c>
      <c r="Z2923" t="n">
        <v>10</v>
      </c>
    </row>
    <row r="2924">
      <c r="A2924" t="n">
        <v>149</v>
      </c>
      <c r="B2924" t="n">
        <v>95</v>
      </c>
      <c r="C2924" t="inlineStr">
        <is>
          <t xml:space="preserve">CONCLUIDO	</t>
        </is>
      </c>
      <c r="D2924" t="n">
        <v>7.6563</v>
      </c>
      <c r="E2924" t="n">
        <v>13.06</v>
      </c>
      <c r="F2924" t="n">
        <v>10.44</v>
      </c>
      <c r="G2924" t="n">
        <v>156.65</v>
      </c>
      <c r="H2924" t="n">
        <v>2.76</v>
      </c>
      <c r="I2924" t="n">
        <v>4</v>
      </c>
      <c r="J2924" t="n">
        <v>246.55</v>
      </c>
      <c r="K2924" t="n">
        <v>53.44</v>
      </c>
      <c r="L2924" t="n">
        <v>38.25</v>
      </c>
      <c r="M2924" t="n">
        <v>2</v>
      </c>
      <c r="N2924" t="n">
        <v>59.87</v>
      </c>
      <c r="O2924" t="n">
        <v>30642.16</v>
      </c>
      <c r="P2924" t="n">
        <v>130.01</v>
      </c>
      <c r="Q2924" t="n">
        <v>197.75</v>
      </c>
      <c r="R2924" t="n">
        <v>29.02</v>
      </c>
      <c r="S2924" t="n">
        <v>25.4</v>
      </c>
      <c r="T2924" t="n">
        <v>986.47</v>
      </c>
      <c r="U2924" t="n">
        <v>0.88</v>
      </c>
      <c r="V2924" t="n">
        <v>0.89</v>
      </c>
      <c r="W2924" t="n">
        <v>2.95</v>
      </c>
      <c r="X2924" t="n">
        <v>0.05</v>
      </c>
      <c r="Y2924" t="n">
        <v>1</v>
      </c>
      <c r="Z2924" t="n">
        <v>10</v>
      </c>
    </row>
    <row r="2925">
      <c r="A2925" t="n">
        <v>150</v>
      </c>
      <c r="B2925" t="n">
        <v>95</v>
      </c>
      <c r="C2925" t="inlineStr">
        <is>
          <t xml:space="preserve">CONCLUIDO	</t>
        </is>
      </c>
      <c r="D2925" t="n">
        <v>7.6544</v>
      </c>
      <c r="E2925" t="n">
        <v>13.06</v>
      </c>
      <c r="F2925" t="n">
        <v>10.45</v>
      </c>
      <c r="G2925" t="n">
        <v>156.7</v>
      </c>
      <c r="H2925" t="n">
        <v>2.77</v>
      </c>
      <c r="I2925" t="n">
        <v>4</v>
      </c>
      <c r="J2925" t="n">
        <v>247</v>
      </c>
      <c r="K2925" t="n">
        <v>53.44</v>
      </c>
      <c r="L2925" t="n">
        <v>38.5</v>
      </c>
      <c r="M2925" t="n">
        <v>2</v>
      </c>
      <c r="N2925" t="n">
        <v>60.06</v>
      </c>
      <c r="O2925" t="n">
        <v>30697.01</v>
      </c>
      <c r="P2925" t="n">
        <v>129.88</v>
      </c>
      <c r="Q2925" t="n">
        <v>197.75</v>
      </c>
      <c r="R2925" t="n">
        <v>29.11</v>
      </c>
      <c r="S2925" t="n">
        <v>25.4</v>
      </c>
      <c r="T2925" t="n">
        <v>1033.08</v>
      </c>
      <c r="U2925" t="n">
        <v>0.87</v>
      </c>
      <c r="V2925" t="n">
        <v>0.89</v>
      </c>
      <c r="W2925" t="n">
        <v>2.95</v>
      </c>
      <c r="X2925" t="n">
        <v>0.06</v>
      </c>
      <c r="Y2925" t="n">
        <v>1</v>
      </c>
      <c r="Z2925" t="n">
        <v>10</v>
      </c>
    </row>
    <row r="2926">
      <c r="A2926" t="n">
        <v>151</v>
      </c>
      <c r="B2926" t="n">
        <v>95</v>
      </c>
      <c r="C2926" t="inlineStr">
        <is>
          <t xml:space="preserve">CONCLUIDO	</t>
        </is>
      </c>
      <c r="D2926" t="n">
        <v>7.6592</v>
      </c>
      <c r="E2926" t="n">
        <v>13.06</v>
      </c>
      <c r="F2926" t="n">
        <v>10.44</v>
      </c>
      <c r="G2926" t="n">
        <v>156.58</v>
      </c>
      <c r="H2926" t="n">
        <v>2.79</v>
      </c>
      <c r="I2926" t="n">
        <v>4</v>
      </c>
      <c r="J2926" t="n">
        <v>247.44</v>
      </c>
      <c r="K2926" t="n">
        <v>53.44</v>
      </c>
      <c r="L2926" t="n">
        <v>38.75</v>
      </c>
      <c r="M2926" t="n">
        <v>2</v>
      </c>
      <c r="N2926" t="n">
        <v>60.26</v>
      </c>
      <c r="O2926" t="n">
        <v>30751.93</v>
      </c>
      <c r="P2926" t="n">
        <v>129.39</v>
      </c>
      <c r="Q2926" t="n">
        <v>197.75</v>
      </c>
      <c r="R2926" t="n">
        <v>28.84</v>
      </c>
      <c r="S2926" t="n">
        <v>25.4</v>
      </c>
      <c r="T2926" t="n">
        <v>896</v>
      </c>
      <c r="U2926" t="n">
        <v>0.88</v>
      </c>
      <c r="V2926" t="n">
        <v>0.89</v>
      </c>
      <c r="W2926" t="n">
        <v>2.95</v>
      </c>
      <c r="X2926" t="n">
        <v>0.05</v>
      </c>
      <c r="Y2926" t="n">
        <v>1</v>
      </c>
      <c r="Z2926" t="n">
        <v>10</v>
      </c>
    </row>
    <row r="2927">
      <c r="A2927" t="n">
        <v>152</v>
      </c>
      <c r="B2927" t="n">
        <v>95</v>
      </c>
      <c r="C2927" t="inlineStr">
        <is>
          <t xml:space="preserve">CONCLUIDO	</t>
        </is>
      </c>
      <c r="D2927" t="n">
        <v>7.6628</v>
      </c>
      <c r="E2927" t="n">
        <v>13.05</v>
      </c>
      <c r="F2927" t="n">
        <v>10.43</v>
      </c>
      <c r="G2927" t="n">
        <v>156.49</v>
      </c>
      <c r="H2927" t="n">
        <v>2.8</v>
      </c>
      <c r="I2927" t="n">
        <v>4</v>
      </c>
      <c r="J2927" t="n">
        <v>247.89</v>
      </c>
      <c r="K2927" t="n">
        <v>53.44</v>
      </c>
      <c r="L2927" t="n">
        <v>39</v>
      </c>
      <c r="M2927" t="n">
        <v>2</v>
      </c>
      <c r="N2927" t="n">
        <v>60.45</v>
      </c>
      <c r="O2927" t="n">
        <v>30806.92</v>
      </c>
      <c r="P2927" t="n">
        <v>128.93</v>
      </c>
      <c r="Q2927" t="n">
        <v>197.75</v>
      </c>
      <c r="R2927" t="n">
        <v>28.64</v>
      </c>
      <c r="S2927" t="n">
        <v>25.4</v>
      </c>
      <c r="T2927" t="n">
        <v>796.4400000000001</v>
      </c>
      <c r="U2927" t="n">
        <v>0.89</v>
      </c>
      <c r="V2927" t="n">
        <v>0.89</v>
      </c>
      <c r="W2927" t="n">
        <v>2.95</v>
      </c>
      <c r="X2927" t="n">
        <v>0.04</v>
      </c>
      <c r="Y2927" t="n">
        <v>1</v>
      </c>
      <c r="Z2927" t="n">
        <v>10</v>
      </c>
    </row>
    <row r="2928">
      <c r="A2928" t="n">
        <v>153</v>
      </c>
      <c r="B2928" t="n">
        <v>95</v>
      </c>
      <c r="C2928" t="inlineStr">
        <is>
          <t xml:space="preserve">CONCLUIDO	</t>
        </is>
      </c>
      <c r="D2928" t="n">
        <v>7.6615</v>
      </c>
      <c r="E2928" t="n">
        <v>13.05</v>
      </c>
      <c r="F2928" t="n">
        <v>10.43</v>
      </c>
      <c r="G2928" t="n">
        <v>156.52</v>
      </c>
      <c r="H2928" t="n">
        <v>2.81</v>
      </c>
      <c r="I2928" t="n">
        <v>4</v>
      </c>
      <c r="J2928" t="n">
        <v>248.33</v>
      </c>
      <c r="K2928" t="n">
        <v>53.44</v>
      </c>
      <c r="L2928" t="n">
        <v>39.25</v>
      </c>
      <c r="M2928" t="n">
        <v>2</v>
      </c>
      <c r="N2928" t="n">
        <v>60.65</v>
      </c>
      <c r="O2928" t="n">
        <v>30861.98</v>
      </c>
      <c r="P2928" t="n">
        <v>128.85</v>
      </c>
      <c r="Q2928" t="n">
        <v>197.8</v>
      </c>
      <c r="R2928" t="n">
        <v>28.67</v>
      </c>
      <c r="S2928" t="n">
        <v>25.4</v>
      </c>
      <c r="T2928" t="n">
        <v>809.41</v>
      </c>
      <c r="U2928" t="n">
        <v>0.89</v>
      </c>
      <c r="V2928" t="n">
        <v>0.89</v>
      </c>
      <c r="W2928" t="n">
        <v>2.95</v>
      </c>
      <c r="X2928" t="n">
        <v>0.04</v>
      </c>
      <c r="Y2928" t="n">
        <v>1</v>
      </c>
      <c r="Z2928" t="n">
        <v>10</v>
      </c>
    </row>
    <row r="2929">
      <c r="A2929" t="n">
        <v>154</v>
      </c>
      <c r="B2929" t="n">
        <v>95</v>
      </c>
      <c r="C2929" t="inlineStr">
        <is>
          <t xml:space="preserve">CONCLUIDO	</t>
        </is>
      </c>
      <c r="D2929" t="n">
        <v>7.661</v>
      </c>
      <c r="E2929" t="n">
        <v>13.05</v>
      </c>
      <c r="F2929" t="n">
        <v>10.44</v>
      </c>
      <c r="G2929" t="n">
        <v>156.53</v>
      </c>
      <c r="H2929" t="n">
        <v>2.82</v>
      </c>
      <c r="I2929" t="n">
        <v>4</v>
      </c>
      <c r="J2929" t="n">
        <v>248.78</v>
      </c>
      <c r="K2929" t="n">
        <v>53.44</v>
      </c>
      <c r="L2929" t="n">
        <v>39.5</v>
      </c>
      <c r="M2929" t="n">
        <v>2</v>
      </c>
      <c r="N2929" t="n">
        <v>60.85</v>
      </c>
      <c r="O2929" t="n">
        <v>30917.12</v>
      </c>
      <c r="P2929" t="n">
        <v>128.74</v>
      </c>
      <c r="Q2929" t="n">
        <v>197.79</v>
      </c>
      <c r="R2929" t="n">
        <v>28.76</v>
      </c>
      <c r="S2929" t="n">
        <v>25.4</v>
      </c>
      <c r="T2929" t="n">
        <v>853.77</v>
      </c>
      <c r="U2929" t="n">
        <v>0.88</v>
      </c>
      <c r="V2929" t="n">
        <v>0.89</v>
      </c>
      <c r="W2929" t="n">
        <v>2.94</v>
      </c>
      <c r="X2929" t="n">
        <v>0.05</v>
      </c>
      <c r="Y2929" t="n">
        <v>1</v>
      </c>
      <c r="Z2929" t="n">
        <v>10</v>
      </c>
    </row>
    <row r="2930">
      <c r="A2930" t="n">
        <v>155</v>
      </c>
      <c r="B2930" t="n">
        <v>95</v>
      </c>
      <c r="C2930" t="inlineStr">
        <is>
          <t xml:space="preserve">CONCLUIDO	</t>
        </is>
      </c>
      <c r="D2930" t="n">
        <v>7.6599</v>
      </c>
      <c r="E2930" t="n">
        <v>13.06</v>
      </c>
      <c r="F2930" t="n">
        <v>10.44</v>
      </c>
      <c r="G2930" t="n">
        <v>156.56</v>
      </c>
      <c r="H2930" t="n">
        <v>2.84</v>
      </c>
      <c r="I2930" t="n">
        <v>4</v>
      </c>
      <c r="J2930" t="n">
        <v>249.23</v>
      </c>
      <c r="K2930" t="n">
        <v>53.44</v>
      </c>
      <c r="L2930" t="n">
        <v>39.75</v>
      </c>
      <c r="M2930" t="n">
        <v>2</v>
      </c>
      <c r="N2930" t="n">
        <v>61.04</v>
      </c>
      <c r="O2930" t="n">
        <v>30972.32</v>
      </c>
      <c r="P2930" t="n">
        <v>128.59</v>
      </c>
      <c r="Q2930" t="n">
        <v>197.75</v>
      </c>
      <c r="R2930" t="n">
        <v>28.89</v>
      </c>
      <c r="S2930" t="n">
        <v>25.4</v>
      </c>
      <c r="T2930" t="n">
        <v>919.77</v>
      </c>
      <c r="U2930" t="n">
        <v>0.88</v>
      </c>
      <c r="V2930" t="n">
        <v>0.89</v>
      </c>
      <c r="W2930" t="n">
        <v>2.94</v>
      </c>
      <c r="X2930" t="n">
        <v>0.05</v>
      </c>
      <c r="Y2930" t="n">
        <v>1</v>
      </c>
      <c r="Z2930" t="n">
        <v>10</v>
      </c>
    </row>
    <row r="2931">
      <c r="A2931" t="n">
        <v>156</v>
      </c>
      <c r="B2931" t="n">
        <v>95</v>
      </c>
      <c r="C2931" t="inlineStr">
        <is>
          <t xml:space="preserve">CONCLUIDO	</t>
        </is>
      </c>
      <c r="D2931" t="n">
        <v>7.6604</v>
      </c>
      <c r="E2931" t="n">
        <v>13.05</v>
      </c>
      <c r="F2931" t="n">
        <v>10.44</v>
      </c>
      <c r="G2931" t="n">
        <v>156.55</v>
      </c>
      <c r="H2931" t="n">
        <v>2.85</v>
      </c>
      <c r="I2931" t="n">
        <v>4</v>
      </c>
      <c r="J2931" t="n">
        <v>249.68</v>
      </c>
      <c r="K2931" t="n">
        <v>53.44</v>
      </c>
      <c r="L2931" t="n">
        <v>40</v>
      </c>
      <c r="M2931" t="n">
        <v>2</v>
      </c>
      <c r="N2931" t="n">
        <v>61.24</v>
      </c>
      <c r="O2931" t="n">
        <v>31027.6</v>
      </c>
      <c r="P2931" t="n">
        <v>128.48</v>
      </c>
      <c r="Q2931" t="n">
        <v>197.75</v>
      </c>
      <c r="R2931" t="n">
        <v>28.79</v>
      </c>
      <c r="S2931" t="n">
        <v>25.4</v>
      </c>
      <c r="T2931" t="n">
        <v>871.26</v>
      </c>
      <c r="U2931" t="n">
        <v>0.88</v>
      </c>
      <c r="V2931" t="n">
        <v>0.89</v>
      </c>
      <c r="W2931" t="n">
        <v>2.95</v>
      </c>
      <c r="X2931" t="n">
        <v>0.05</v>
      </c>
      <c r="Y2931" t="n">
        <v>1</v>
      </c>
      <c r="Z2931" t="n">
        <v>10</v>
      </c>
    </row>
    <row r="2932">
      <c r="A2932" t="n">
        <v>0</v>
      </c>
      <c r="B2932" t="n">
        <v>55</v>
      </c>
      <c r="C2932" t="inlineStr">
        <is>
          <t xml:space="preserve">CONCLUIDO	</t>
        </is>
      </c>
      <c r="D2932" t="n">
        <v>6.0936</v>
      </c>
      <c r="E2932" t="n">
        <v>16.41</v>
      </c>
      <c r="F2932" t="n">
        <v>12.2</v>
      </c>
      <c r="G2932" t="n">
        <v>8.220000000000001</v>
      </c>
      <c r="H2932" t="n">
        <v>0.15</v>
      </c>
      <c r="I2932" t="n">
        <v>89</v>
      </c>
      <c r="J2932" t="n">
        <v>116.05</v>
      </c>
      <c r="K2932" t="n">
        <v>43.4</v>
      </c>
      <c r="L2932" t="n">
        <v>1</v>
      </c>
      <c r="M2932" t="n">
        <v>87</v>
      </c>
      <c r="N2932" t="n">
        <v>16.65</v>
      </c>
      <c r="O2932" t="n">
        <v>14546.17</v>
      </c>
      <c r="P2932" t="n">
        <v>122.83</v>
      </c>
      <c r="Q2932" t="n">
        <v>198.08</v>
      </c>
      <c r="R2932" t="n">
        <v>83.37</v>
      </c>
      <c r="S2932" t="n">
        <v>25.4</v>
      </c>
      <c r="T2932" t="n">
        <v>27738.28</v>
      </c>
      <c r="U2932" t="n">
        <v>0.3</v>
      </c>
      <c r="V2932" t="n">
        <v>0.76</v>
      </c>
      <c r="W2932" t="n">
        <v>3.09</v>
      </c>
      <c r="X2932" t="n">
        <v>1.8</v>
      </c>
      <c r="Y2932" t="n">
        <v>1</v>
      </c>
      <c r="Z2932" t="n">
        <v>10</v>
      </c>
    </row>
    <row r="2933">
      <c r="A2933" t="n">
        <v>1</v>
      </c>
      <c r="B2933" t="n">
        <v>55</v>
      </c>
      <c r="C2933" t="inlineStr">
        <is>
          <t xml:space="preserve">CONCLUIDO	</t>
        </is>
      </c>
      <c r="D2933" t="n">
        <v>6.4486</v>
      </c>
      <c r="E2933" t="n">
        <v>15.51</v>
      </c>
      <c r="F2933" t="n">
        <v>11.77</v>
      </c>
      <c r="G2933" t="n">
        <v>10.24</v>
      </c>
      <c r="H2933" t="n">
        <v>0.19</v>
      </c>
      <c r="I2933" t="n">
        <v>69</v>
      </c>
      <c r="J2933" t="n">
        <v>116.37</v>
      </c>
      <c r="K2933" t="n">
        <v>43.4</v>
      </c>
      <c r="L2933" t="n">
        <v>1.25</v>
      </c>
      <c r="M2933" t="n">
        <v>67</v>
      </c>
      <c r="N2933" t="n">
        <v>16.72</v>
      </c>
      <c r="O2933" t="n">
        <v>14585.96</v>
      </c>
      <c r="P2933" t="n">
        <v>118.3</v>
      </c>
      <c r="Q2933" t="n">
        <v>197.92</v>
      </c>
      <c r="R2933" t="n">
        <v>70.05</v>
      </c>
      <c r="S2933" t="n">
        <v>25.4</v>
      </c>
      <c r="T2933" t="n">
        <v>21178.13</v>
      </c>
      <c r="U2933" t="n">
        <v>0.36</v>
      </c>
      <c r="V2933" t="n">
        <v>0.79</v>
      </c>
      <c r="W2933" t="n">
        <v>3.06</v>
      </c>
      <c r="X2933" t="n">
        <v>1.38</v>
      </c>
      <c r="Y2933" t="n">
        <v>1</v>
      </c>
      <c r="Z2933" t="n">
        <v>10</v>
      </c>
    </row>
    <row r="2934">
      <c r="A2934" t="n">
        <v>2</v>
      </c>
      <c r="B2934" t="n">
        <v>55</v>
      </c>
      <c r="C2934" t="inlineStr">
        <is>
          <t xml:space="preserve">CONCLUIDO	</t>
        </is>
      </c>
      <c r="D2934" t="n">
        <v>6.6695</v>
      </c>
      <c r="E2934" t="n">
        <v>14.99</v>
      </c>
      <c r="F2934" t="n">
        <v>11.55</v>
      </c>
      <c r="G2934" t="n">
        <v>12.16</v>
      </c>
      <c r="H2934" t="n">
        <v>0.23</v>
      </c>
      <c r="I2934" t="n">
        <v>57</v>
      </c>
      <c r="J2934" t="n">
        <v>116.69</v>
      </c>
      <c r="K2934" t="n">
        <v>43.4</v>
      </c>
      <c r="L2934" t="n">
        <v>1.5</v>
      </c>
      <c r="M2934" t="n">
        <v>55</v>
      </c>
      <c r="N2934" t="n">
        <v>16.79</v>
      </c>
      <c r="O2934" t="n">
        <v>14625.77</v>
      </c>
      <c r="P2934" t="n">
        <v>115.77</v>
      </c>
      <c r="Q2934" t="n">
        <v>197.93</v>
      </c>
      <c r="R2934" t="n">
        <v>63.32</v>
      </c>
      <c r="S2934" t="n">
        <v>25.4</v>
      </c>
      <c r="T2934" t="n">
        <v>17868.79</v>
      </c>
      <c r="U2934" t="n">
        <v>0.4</v>
      </c>
      <c r="V2934" t="n">
        <v>0.8100000000000001</v>
      </c>
      <c r="W2934" t="n">
        <v>3.04</v>
      </c>
      <c r="X2934" t="n">
        <v>1.15</v>
      </c>
      <c r="Y2934" t="n">
        <v>1</v>
      </c>
      <c r="Z2934" t="n">
        <v>10</v>
      </c>
    </row>
    <row r="2935">
      <c r="A2935" t="n">
        <v>3</v>
      </c>
      <c r="B2935" t="n">
        <v>55</v>
      </c>
      <c r="C2935" t="inlineStr">
        <is>
          <t xml:space="preserve">CONCLUIDO	</t>
        </is>
      </c>
      <c r="D2935" t="n">
        <v>6.8633</v>
      </c>
      <c r="E2935" t="n">
        <v>14.57</v>
      </c>
      <c r="F2935" t="n">
        <v>11.34</v>
      </c>
      <c r="G2935" t="n">
        <v>14.17</v>
      </c>
      <c r="H2935" t="n">
        <v>0.26</v>
      </c>
      <c r="I2935" t="n">
        <v>48</v>
      </c>
      <c r="J2935" t="n">
        <v>117.01</v>
      </c>
      <c r="K2935" t="n">
        <v>43.4</v>
      </c>
      <c r="L2935" t="n">
        <v>1.75</v>
      </c>
      <c r="M2935" t="n">
        <v>46</v>
      </c>
      <c r="N2935" t="n">
        <v>16.86</v>
      </c>
      <c r="O2935" t="n">
        <v>14665.62</v>
      </c>
      <c r="P2935" t="n">
        <v>113.44</v>
      </c>
      <c r="Q2935" t="n">
        <v>197.81</v>
      </c>
      <c r="R2935" t="n">
        <v>56.62</v>
      </c>
      <c r="S2935" t="n">
        <v>25.4</v>
      </c>
      <c r="T2935" t="n">
        <v>14567.21</v>
      </c>
      <c r="U2935" t="n">
        <v>0.45</v>
      </c>
      <c r="V2935" t="n">
        <v>0.82</v>
      </c>
      <c r="W2935" t="n">
        <v>3.02</v>
      </c>
      <c r="X2935" t="n">
        <v>0.95</v>
      </c>
      <c r="Y2935" t="n">
        <v>1</v>
      </c>
      <c r="Z2935" t="n">
        <v>10</v>
      </c>
    </row>
    <row r="2936">
      <c r="A2936" t="n">
        <v>4</v>
      </c>
      <c r="B2936" t="n">
        <v>55</v>
      </c>
      <c r="C2936" t="inlineStr">
        <is>
          <t xml:space="preserve">CONCLUIDO	</t>
        </is>
      </c>
      <c r="D2936" t="n">
        <v>7.008</v>
      </c>
      <c r="E2936" t="n">
        <v>14.27</v>
      </c>
      <c r="F2936" t="n">
        <v>11.21</v>
      </c>
      <c r="G2936" t="n">
        <v>16.4</v>
      </c>
      <c r="H2936" t="n">
        <v>0.3</v>
      </c>
      <c r="I2936" t="n">
        <v>41</v>
      </c>
      <c r="J2936" t="n">
        <v>117.34</v>
      </c>
      <c r="K2936" t="n">
        <v>43.4</v>
      </c>
      <c r="L2936" t="n">
        <v>2</v>
      </c>
      <c r="M2936" t="n">
        <v>39</v>
      </c>
      <c r="N2936" t="n">
        <v>16.94</v>
      </c>
      <c r="O2936" t="n">
        <v>14705.49</v>
      </c>
      <c r="P2936" t="n">
        <v>111.87</v>
      </c>
      <c r="Q2936" t="n">
        <v>197.88</v>
      </c>
      <c r="R2936" t="n">
        <v>52.5</v>
      </c>
      <c r="S2936" t="n">
        <v>25.4</v>
      </c>
      <c r="T2936" t="n">
        <v>12542.61</v>
      </c>
      <c r="U2936" t="n">
        <v>0.48</v>
      </c>
      <c r="V2936" t="n">
        <v>0.83</v>
      </c>
      <c r="W2936" t="n">
        <v>3.01</v>
      </c>
      <c r="X2936" t="n">
        <v>0.8100000000000001</v>
      </c>
      <c r="Y2936" t="n">
        <v>1</v>
      </c>
      <c r="Z2936" t="n">
        <v>10</v>
      </c>
    </row>
    <row r="2937">
      <c r="A2937" t="n">
        <v>5</v>
      </c>
      <c r="B2937" t="n">
        <v>55</v>
      </c>
      <c r="C2937" t="inlineStr">
        <is>
          <t xml:space="preserve">CONCLUIDO	</t>
        </is>
      </c>
      <c r="D2937" t="n">
        <v>7.0999</v>
      </c>
      <c r="E2937" t="n">
        <v>14.08</v>
      </c>
      <c r="F2937" t="n">
        <v>11.12</v>
      </c>
      <c r="G2937" t="n">
        <v>18.03</v>
      </c>
      <c r="H2937" t="n">
        <v>0.34</v>
      </c>
      <c r="I2937" t="n">
        <v>37</v>
      </c>
      <c r="J2937" t="n">
        <v>117.66</v>
      </c>
      <c r="K2937" t="n">
        <v>43.4</v>
      </c>
      <c r="L2937" t="n">
        <v>2.25</v>
      </c>
      <c r="M2937" t="n">
        <v>35</v>
      </c>
      <c r="N2937" t="n">
        <v>17.01</v>
      </c>
      <c r="O2937" t="n">
        <v>14745.39</v>
      </c>
      <c r="P2937" t="n">
        <v>110.78</v>
      </c>
      <c r="Q2937" t="n">
        <v>197.85</v>
      </c>
      <c r="R2937" t="n">
        <v>49.91</v>
      </c>
      <c r="S2937" t="n">
        <v>25.4</v>
      </c>
      <c r="T2937" t="n">
        <v>11267.89</v>
      </c>
      <c r="U2937" t="n">
        <v>0.51</v>
      </c>
      <c r="V2937" t="n">
        <v>0.84</v>
      </c>
      <c r="W2937" t="n">
        <v>3</v>
      </c>
      <c r="X2937" t="n">
        <v>0.72</v>
      </c>
      <c r="Y2937" t="n">
        <v>1</v>
      </c>
      <c r="Z2937" t="n">
        <v>10</v>
      </c>
    </row>
    <row r="2938">
      <c r="A2938" t="n">
        <v>6</v>
      </c>
      <c r="B2938" t="n">
        <v>55</v>
      </c>
      <c r="C2938" t="inlineStr">
        <is>
          <t xml:space="preserve">CONCLUIDO	</t>
        </is>
      </c>
      <c r="D2938" t="n">
        <v>7.1843</v>
      </c>
      <c r="E2938" t="n">
        <v>13.92</v>
      </c>
      <c r="F2938" t="n">
        <v>11.05</v>
      </c>
      <c r="G2938" t="n">
        <v>20.08</v>
      </c>
      <c r="H2938" t="n">
        <v>0.37</v>
      </c>
      <c r="I2938" t="n">
        <v>33</v>
      </c>
      <c r="J2938" t="n">
        <v>117.98</v>
      </c>
      <c r="K2938" t="n">
        <v>43.4</v>
      </c>
      <c r="L2938" t="n">
        <v>2.5</v>
      </c>
      <c r="M2938" t="n">
        <v>31</v>
      </c>
      <c r="N2938" t="n">
        <v>17.08</v>
      </c>
      <c r="O2938" t="n">
        <v>14785.31</v>
      </c>
      <c r="P2938" t="n">
        <v>109.84</v>
      </c>
      <c r="Q2938" t="n">
        <v>197.88</v>
      </c>
      <c r="R2938" t="n">
        <v>47.68</v>
      </c>
      <c r="S2938" t="n">
        <v>25.4</v>
      </c>
      <c r="T2938" t="n">
        <v>10172.41</v>
      </c>
      <c r="U2938" t="n">
        <v>0.53</v>
      </c>
      <c r="V2938" t="n">
        <v>0.84</v>
      </c>
      <c r="W2938" t="n">
        <v>2.99</v>
      </c>
      <c r="X2938" t="n">
        <v>0.65</v>
      </c>
      <c r="Y2938" t="n">
        <v>1</v>
      </c>
      <c r="Z2938" t="n">
        <v>10</v>
      </c>
    </row>
    <row r="2939">
      <c r="A2939" t="n">
        <v>7</v>
      </c>
      <c r="B2939" t="n">
        <v>55</v>
      </c>
      <c r="C2939" t="inlineStr">
        <is>
          <t xml:space="preserve">CONCLUIDO	</t>
        </is>
      </c>
      <c r="D2939" t="n">
        <v>7.2673</v>
      </c>
      <c r="E2939" t="n">
        <v>13.76</v>
      </c>
      <c r="F2939" t="n">
        <v>10.96</v>
      </c>
      <c r="G2939" t="n">
        <v>21.92</v>
      </c>
      <c r="H2939" t="n">
        <v>0.41</v>
      </c>
      <c r="I2939" t="n">
        <v>30</v>
      </c>
      <c r="J2939" t="n">
        <v>118.31</v>
      </c>
      <c r="K2939" t="n">
        <v>43.4</v>
      </c>
      <c r="L2939" t="n">
        <v>2.75</v>
      </c>
      <c r="M2939" t="n">
        <v>28</v>
      </c>
      <c r="N2939" t="n">
        <v>17.16</v>
      </c>
      <c r="O2939" t="n">
        <v>14825.26</v>
      </c>
      <c r="P2939" t="n">
        <v>108.65</v>
      </c>
      <c r="Q2939" t="n">
        <v>197.91</v>
      </c>
      <c r="R2939" t="n">
        <v>45</v>
      </c>
      <c r="S2939" t="n">
        <v>25.4</v>
      </c>
      <c r="T2939" t="n">
        <v>8847.059999999999</v>
      </c>
      <c r="U2939" t="n">
        <v>0.5600000000000001</v>
      </c>
      <c r="V2939" t="n">
        <v>0.85</v>
      </c>
      <c r="W2939" t="n">
        <v>2.99</v>
      </c>
      <c r="X2939" t="n">
        <v>0.57</v>
      </c>
      <c r="Y2939" t="n">
        <v>1</v>
      </c>
      <c r="Z2939" t="n">
        <v>10</v>
      </c>
    </row>
    <row r="2940">
      <c r="A2940" t="n">
        <v>8</v>
      </c>
      <c r="B2940" t="n">
        <v>55</v>
      </c>
      <c r="C2940" t="inlineStr">
        <is>
          <t xml:space="preserve">CONCLUIDO	</t>
        </is>
      </c>
      <c r="D2940" t="n">
        <v>7.3248</v>
      </c>
      <c r="E2940" t="n">
        <v>13.65</v>
      </c>
      <c r="F2940" t="n">
        <v>10.92</v>
      </c>
      <c r="G2940" t="n">
        <v>24.27</v>
      </c>
      <c r="H2940" t="n">
        <v>0.45</v>
      </c>
      <c r="I2940" t="n">
        <v>27</v>
      </c>
      <c r="J2940" t="n">
        <v>118.63</v>
      </c>
      <c r="K2940" t="n">
        <v>43.4</v>
      </c>
      <c r="L2940" t="n">
        <v>3</v>
      </c>
      <c r="M2940" t="n">
        <v>25</v>
      </c>
      <c r="N2940" t="n">
        <v>17.23</v>
      </c>
      <c r="O2940" t="n">
        <v>14865.24</v>
      </c>
      <c r="P2940" t="n">
        <v>108.11</v>
      </c>
      <c r="Q2940" t="n">
        <v>197.83</v>
      </c>
      <c r="R2940" t="n">
        <v>43.8</v>
      </c>
      <c r="S2940" t="n">
        <v>25.4</v>
      </c>
      <c r="T2940" t="n">
        <v>8260.860000000001</v>
      </c>
      <c r="U2940" t="n">
        <v>0.58</v>
      </c>
      <c r="V2940" t="n">
        <v>0.85</v>
      </c>
      <c r="W2940" t="n">
        <v>2.99</v>
      </c>
      <c r="X2940" t="n">
        <v>0.53</v>
      </c>
      <c r="Y2940" t="n">
        <v>1</v>
      </c>
      <c r="Z2940" t="n">
        <v>10</v>
      </c>
    </row>
    <row r="2941">
      <c r="A2941" t="n">
        <v>9</v>
      </c>
      <c r="B2941" t="n">
        <v>55</v>
      </c>
      <c r="C2941" t="inlineStr">
        <is>
          <t xml:space="preserve">CONCLUIDO	</t>
        </is>
      </c>
      <c r="D2941" t="n">
        <v>7.3839</v>
      </c>
      <c r="E2941" t="n">
        <v>13.54</v>
      </c>
      <c r="F2941" t="n">
        <v>10.86</v>
      </c>
      <c r="G2941" t="n">
        <v>26.07</v>
      </c>
      <c r="H2941" t="n">
        <v>0.48</v>
      </c>
      <c r="I2941" t="n">
        <v>25</v>
      </c>
      <c r="J2941" t="n">
        <v>118.96</v>
      </c>
      <c r="K2941" t="n">
        <v>43.4</v>
      </c>
      <c r="L2941" t="n">
        <v>3.25</v>
      </c>
      <c r="M2941" t="n">
        <v>23</v>
      </c>
      <c r="N2941" t="n">
        <v>17.31</v>
      </c>
      <c r="O2941" t="n">
        <v>14905.25</v>
      </c>
      <c r="P2941" t="n">
        <v>107.23</v>
      </c>
      <c r="Q2941" t="n">
        <v>197.77</v>
      </c>
      <c r="R2941" t="n">
        <v>42.34</v>
      </c>
      <c r="S2941" t="n">
        <v>25.4</v>
      </c>
      <c r="T2941" t="n">
        <v>7543.18</v>
      </c>
      <c r="U2941" t="n">
        <v>0.6</v>
      </c>
      <c r="V2941" t="n">
        <v>0.86</v>
      </c>
      <c r="W2941" t="n">
        <v>2.97</v>
      </c>
      <c r="X2941" t="n">
        <v>0.47</v>
      </c>
      <c r="Y2941" t="n">
        <v>1</v>
      </c>
      <c r="Z2941" t="n">
        <v>10</v>
      </c>
    </row>
    <row r="2942">
      <c r="A2942" t="n">
        <v>10</v>
      </c>
      <c r="B2942" t="n">
        <v>55</v>
      </c>
      <c r="C2942" t="inlineStr">
        <is>
          <t xml:space="preserve">CONCLUIDO	</t>
        </is>
      </c>
      <c r="D2942" t="n">
        <v>7.4248</v>
      </c>
      <c r="E2942" t="n">
        <v>13.47</v>
      </c>
      <c r="F2942" t="n">
        <v>10.83</v>
      </c>
      <c r="G2942" t="n">
        <v>28.26</v>
      </c>
      <c r="H2942" t="n">
        <v>0.52</v>
      </c>
      <c r="I2942" t="n">
        <v>23</v>
      </c>
      <c r="J2942" t="n">
        <v>119.28</v>
      </c>
      <c r="K2942" t="n">
        <v>43.4</v>
      </c>
      <c r="L2942" t="n">
        <v>3.5</v>
      </c>
      <c r="M2942" t="n">
        <v>21</v>
      </c>
      <c r="N2942" t="n">
        <v>17.38</v>
      </c>
      <c r="O2942" t="n">
        <v>14945.29</v>
      </c>
      <c r="P2942" t="n">
        <v>106.7</v>
      </c>
      <c r="Q2942" t="n">
        <v>197.83</v>
      </c>
      <c r="R2942" t="n">
        <v>41.09</v>
      </c>
      <c r="S2942" t="n">
        <v>25.4</v>
      </c>
      <c r="T2942" t="n">
        <v>6926.77</v>
      </c>
      <c r="U2942" t="n">
        <v>0.62</v>
      </c>
      <c r="V2942" t="n">
        <v>0.86</v>
      </c>
      <c r="W2942" t="n">
        <v>2.98</v>
      </c>
      <c r="X2942" t="n">
        <v>0.44</v>
      </c>
      <c r="Y2942" t="n">
        <v>1</v>
      </c>
      <c r="Z2942" t="n">
        <v>10</v>
      </c>
    </row>
    <row r="2943">
      <c r="A2943" t="n">
        <v>11</v>
      </c>
      <c r="B2943" t="n">
        <v>55</v>
      </c>
      <c r="C2943" t="inlineStr">
        <is>
          <t xml:space="preserve">CONCLUIDO	</t>
        </is>
      </c>
      <c r="D2943" t="n">
        <v>7.4488</v>
      </c>
      <c r="E2943" t="n">
        <v>13.42</v>
      </c>
      <c r="F2943" t="n">
        <v>10.82</v>
      </c>
      <c r="G2943" t="n">
        <v>29.5</v>
      </c>
      <c r="H2943" t="n">
        <v>0.55</v>
      </c>
      <c r="I2943" t="n">
        <v>22</v>
      </c>
      <c r="J2943" t="n">
        <v>119.61</v>
      </c>
      <c r="K2943" t="n">
        <v>43.4</v>
      </c>
      <c r="L2943" t="n">
        <v>3.75</v>
      </c>
      <c r="M2943" t="n">
        <v>20</v>
      </c>
      <c r="N2943" t="n">
        <v>17.46</v>
      </c>
      <c r="O2943" t="n">
        <v>14985.35</v>
      </c>
      <c r="P2943" t="n">
        <v>106.29</v>
      </c>
      <c r="Q2943" t="n">
        <v>197.83</v>
      </c>
      <c r="R2943" t="n">
        <v>40.54</v>
      </c>
      <c r="S2943" t="n">
        <v>25.4</v>
      </c>
      <c r="T2943" t="n">
        <v>6658.52</v>
      </c>
      <c r="U2943" t="n">
        <v>0.63</v>
      </c>
      <c r="V2943" t="n">
        <v>0.86</v>
      </c>
      <c r="W2943" t="n">
        <v>2.98</v>
      </c>
      <c r="X2943" t="n">
        <v>0.42</v>
      </c>
      <c r="Y2943" t="n">
        <v>1</v>
      </c>
      <c r="Z2943" t="n">
        <v>10</v>
      </c>
    </row>
    <row r="2944">
      <c r="A2944" t="n">
        <v>12</v>
      </c>
      <c r="B2944" t="n">
        <v>55</v>
      </c>
      <c r="C2944" t="inlineStr">
        <is>
          <t xml:space="preserve">CONCLUIDO	</t>
        </is>
      </c>
      <c r="D2944" t="n">
        <v>7.4988</v>
      </c>
      <c r="E2944" t="n">
        <v>13.34</v>
      </c>
      <c r="F2944" t="n">
        <v>10.77</v>
      </c>
      <c r="G2944" t="n">
        <v>32.32</v>
      </c>
      <c r="H2944" t="n">
        <v>0.59</v>
      </c>
      <c r="I2944" t="n">
        <v>20</v>
      </c>
      <c r="J2944" t="n">
        <v>119.93</v>
      </c>
      <c r="K2944" t="n">
        <v>43.4</v>
      </c>
      <c r="L2944" t="n">
        <v>4</v>
      </c>
      <c r="M2944" t="n">
        <v>18</v>
      </c>
      <c r="N2944" t="n">
        <v>17.53</v>
      </c>
      <c r="O2944" t="n">
        <v>15025.44</v>
      </c>
      <c r="P2944" t="n">
        <v>105.54</v>
      </c>
      <c r="Q2944" t="n">
        <v>197.82</v>
      </c>
      <c r="R2944" t="n">
        <v>38.95</v>
      </c>
      <c r="S2944" t="n">
        <v>25.4</v>
      </c>
      <c r="T2944" t="n">
        <v>5869.13</v>
      </c>
      <c r="U2944" t="n">
        <v>0.65</v>
      </c>
      <c r="V2944" t="n">
        <v>0.86</v>
      </c>
      <c r="W2944" t="n">
        <v>2.98</v>
      </c>
      <c r="X2944" t="n">
        <v>0.38</v>
      </c>
      <c r="Y2944" t="n">
        <v>1</v>
      </c>
      <c r="Z2944" t="n">
        <v>10</v>
      </c>
    </row>
    <row r="2945">
      <c r="A2945" t="n">
        <v>13</v>
      </c>
      <c r="B2945" t="n">
        <v>55</v>
      </c>
      <c r="C2945" t="inlineStr">
        <is>
          <t xml:space="preserve">CONCLUIDO	</t>
        </is>
      </c>
      <c r="D2945" t="n">
        <v>7.5235</v>
      </c>
      <c r="E2945" t="n">
        <v>13.29</v>
      </c>
      <c r="F2945" t="n">
        <v>10.75</v>
      </c>
      <c r="G2945" t="n">
        <v>33.96</v>
      </c>
      <c r="H2945" t="n">
        <v>0.62</v>
      </c>
      <c r="I2945" t="n">
        <v>19</v>
      </c>
      <c r="J2945" t="n">
        <v>120.26</v>
      </c>
      <c r="K2945" t="n">
        <v>43.4</v>
      </c>
      <c r="L2945" t="n">
        <v>4.25</v>
      </c>
      <c r="M2945" t="n">
        <v>17</v>
      </c>
      <c r="N2945" t="n">
        <v>17.61</v>
      </c>
      <c r="O2945" t="n">
        <v>15065.56</v>
      </c>
      <c r="P2945" t="n">
        <v>105.18</v>
      </c>
      <c r="Q2945" t="n">
        <v>197.77</v>
      </c>
      <c r="R2945" t="n">
        <v>38.48</v>
      </c>
      <c r="S2945" t="n">
        <v>25.4</v>
      </c>
      <c r="T2945" t="n">
        <v>5640.5</v>
      </c>
      <c r="U2945" t="n">
        <v>0.66</v>
      </c>
      <c r="V2945" t="n">
        <v>0.87</v>
      </c>
      <c r="W2945" t="n">
        <v>2.97</v>
      </c>
      <c r="X2945" t="n">
        <v>0.36</v>
      </c>
      <c r="Y2945" t="n">
        <v>1</v>
      </c>
      <c r="Z2945" t="n">
        <v>10</v>
      </c>
    </row>
    <row r="2946">
      <c r="A2946" t="n">
        <v>14</v>
      </c>
      <c r="B2946" t="n">
        <v>55</v>
      </c>
      <c r="C2946" t="inlineStr">
        <is>
          <t xml:space="preserve">CONCLUIDO	</t>
        </is>
      </c>
      <c r="D2946" t="n">
        <v>7.5513</v>
      </c>
      <c r="E2946" t="n">
        <v>13.24</v>
      </c>
      <c r="F2946" t="n">
        <v>10.73</v>
      </c>
      <c r="G2946" t="n">
        <v>35.76</v>
      </c>
      <c r="H2946" t="n">
        <v>0.66</v>
      </c>
      <c r="I2946" t="n">
        <v>18</v>
      </c>
      <c r="J2946" t="n">
        <v>120.58</v>
      </c>
      <c r="K2946" t="n">
        <v>43.4</v>
      </c>
      <c r="L2946" t="n">
        <v>4.5</v>
      </c>
      <c r="M2946" t="n">
        <v>16</v>
      </c>
      <c r="N2946" t="n">
        <v>17.68</v>
      </c>
      <c r="O2946" t="n">
        <v>15105.7</v>
      </c>
      <c r="P2946" t="n">
        <v>104.72</v>
      </c>
      <c r="Q2946" t="n">
        <v>197.76</v>
      </c>
      <c r="R2946" t="n">
        <v>37.75</v>
      </c>
      <c r="S2946" t="n">
        <v>25.4</v>
      </c>
      <c r="T2946" t="n">
        <v>5283.21</v>
      </c>
      <c r="U2946" t="n">
        <v>0.67</v>
      </c>
      <c r="V2946" t="n">
        <v>0.87</v>
      </c>
      <c r="W2946" t="n">
        <v>2.97</v>
      </c>
      <c r="X2946" t="n">
        <v>0.34</v>
      </c>
      <c r="Y2946" t="n">
        <v>1</v>
      </c>
      <c r="Z2946" t="n">
        <v>10</v>
      </c>
    </row>
    <row r="2947">
      <c r="A2947" t="n">
        <v>15</v>
      </c>
      <c r="B2947" t="n">
        <v>55</v>
      </c>
      <c r="C2947" t="inlineStr">
        <is>
          <t xml:space="preserve">CONCLUIDO	</t>
        </is>
      </c>
      <c r="D2947" t="n">
        <v>7.5668</v>
      </c>
      <c r="E2947" t="n">
        <v>13.22</v>
      </c>
      <c r="F2947" t="n">
        <v>10.73</v>
      </c>
      <c r="G2947" t="n">
        <v>37.85</v>
      </c>
      <c r="H2947" t="n">
        <v>0.6899999999999999</v>
      </c>
      <c r="I2947" t="n">
        <v>17</v>
      </c>
      <c r="J2947" t="n">
        <v>120.91</v>
      </c>
      <c r="K2947" t="n">
        <v>43.4</v>
      </c>
      <c r="L2947" t="n">
        <v>4.75</v>
      </c>
      <c r="M2947" t="n">
        <v>15</v>
      </c>
      <c r="N2947" t="n">
        <v>17.76</v>
      </c>
      <c r="O2947" t="n">
        <v>15145.88</v>
      </c>
      <c r="P2947" t="n">
        <v>104.24</v>
      </c>
      <c r="Q2947" t="n">
        <v>197.84</v>
      </c>
      <c r="R2947" t="n">
        <v>37.89</v>
      </c>
      <c r="S2947" t="n">
        <v>25.4</v>
      </c>
      <c r="T2947" t="n">
        <v>5357.55</v>
      </c>
      <c r="U2947" t="n">
        <v>0.67</v>
      </c>
      <c r="V2947" t="n">
        <v>0.87</v>
      </c>
      <c r="W2947" t="n">
        <v>2.96</v>
      </c>
      <c r="X2947" t="n">
        <v>0.33</v>
      </c>
      <c r="Y2947" t="n">
        <v>1</v>
      </c>
      <c r="Z2947" t="n">
        <v>10</v>
      </c>
    </row>
    <row r="2948">
      <c r="A2948" t="n">
        <v>16</v>
      </c>
      <c r="B2948" t="n">
        <v>55</v>
      </c>
      <c r="C2948" t="inlineStr">
        <is>
          <t xml:space="preserve">CONCLUIDO	</t>
        </is>
      </c>
      <c r="D2948" t="n">
        <v>7.6057</v>
      </c>
      <c r="E2948" t="n">
        <v>13.15</v>
      </c>
      <c r="F2948" t="n">
        <v>10.68</v>
      </c>
      <c r="G2948" t="n">
        <v>40.06</v>
      </c>
      <c r="H2948" t="n">
        <v>0.73</v>
      </c>
      <c r="I2948" t="n">
        <v>16</v>
      </c>
      <c r="J2948" t="n">
        <v>121.23</v>
      </c>
      <c r="K2948" t="n">
        <v>43.4</v>
      </c>
      <c r="L2948" t="n">
        <v>5</v>
      </c>
      <c r="M2948" t="n">
        <v>14</v>
      </c>
      <c r="N2948" t="n">
        <v>17.83</v>
      </c>
      <c r="O2948" t="n">
        <v>15186.08</v>
      </c>
      <c r="P2948" t="n">
        <v>103.67</v>
      </c>
      <c r="Q2948" t="n">
        <v>197.82</v>
      </c>
      <c r="R2948" t="n">
        <v>36.34</v>
      </c>
      <c r="S2948" t="n">
        <v>25.4</v>
      </c>
      <c r="T2948" t="n">
        <v>4583.75</v>
      </c>
      <c r="U2948" t="n">
        <v>0.7</v>
      </c>
      <c r="V2948" t="n">
        <v>0.87</v>
      </c>
      <c r="W2948" t="n">
        <v>2.97</v>
      </c>
      <c r="X2948" t="n">
        <v>0.29</v>
      </c>
      <c r="Y2948" t="n">
        <v>1</v>
      </c>
      <c r="Z2948" t="n">
        <v>10</v>
      </c>
    </row>
    <row r="2949">
      <c r="A2949" t="n">
        <v>17</v>
      </c>
      <c r="B2949" t="n">
        <v>55</v>
      </c>
      <c r="C2949" t="inlineStr">
        <is>
          <t xml:space="preserve">CONCLUIDO	</t>
        </is>
      </c>
      <c r="D2949" t="n">
        <v>7.5986</v>
      </c>
      <c r="E2949" t="n">
        <v>13.16</v>
      </c>
      <c r="F2949" t="n">
        <v>10.69</v>
      </c>
      <c r="G2949" t="n">
        <v>40.1</v>
      </c>
      <c r="H2949" t="n">
        <v>0.76</v>
      </c>
      <c r="I2949" t="n">
        <v>16</v>
      </c>
      <c r="J2949" t="n">
        <v>121.56</v>
      </c>
      <c r="K2949" t="n">
        <v>43.4</v>
      </c>
      <c r="L2949" t="n">
        <v>5.25</v>
      </c>
      <c r="M2949" t="n">
        <v>14</v>
      </c>
      <c r="N2949" t="n">
        <v>17.91</v>
      </c>
      <c r="O2949" t="n">
        <v>15226.31</v>
      </c>
      <c r="P2949" t="n">
        <v>103.61</v>
      </c>
      <c r="Q2949" t="n">
        <v>197.77</v>
      </c>
      <c r="R2949" t="n">
        <v>36.81</v>
      </c>
      <c r="S2949" t="n">
        <v>25.4</v>
      </c>
      <c r="T2949" t="n">
        <v>4821.51</v>
      </c>
      <c r="U2949" t="n">
        <v>0.6899999999999999</v>
      </c>
      <c r="V2949" t="n">
        <v>0.87</v>
      </c>
      <c r="W2949" t="n">
        <v>2.97</v>
      </c>
      <c r="X2949" t="n">
        <v>0.3</v>
      </c>
      <c r="Y2949" t="n">
        <v>1</v>
      </c>
      <c r="Z2949" t="n">
        <v>10</v>
      </c>
    </row>
    <row r="2950">
      <c r="A2950" t="n">
        <v>18</v>
      </c>
      <c r="B2950" t="n">
        <v>55</v>
      </c>
      <c r="C2950" t="inlineStr">
        <is>
          <t xml:space="preserve">CONCLUIDO	</t>
        </is>
      </c>
      <c r="D2950" t="n">
        <v>7.6316</v>
      </c>
      <c r="E2950" t="n">
        <v>13.1</v>
      </c>
      <c r="F2950" t="n">
        <v>10.66</v>
      </c>
      <c r="G2950" t="n">
        <v>42.64</v>
      </c>
      <c r="H2950" t="n">
        <v>0.8</v>
      </c>
      <c r="I2950" t="n">
        <v>15</v>
      </c>
      <c r="J2950" t="n">
        <v>121.89</v>
      </c>
      <c r="K2950" t="n">
        <v>43.4</v>
      </c>
      <c r="L2950" t="n">
        <v>5.5</v>
      </c>
      <c r="M2950" t="n">
        <v>13</v>
      </c>
      <c r="N2950" t="n">
        <v>17.99</v>
      </c>
      <c r="O2950" t="n">
        <v>15266.56</v>
      </c>
      <c r="P2950" t="n">
        <v>103</v>
      </c>
      <c r="Q2950" t="n">
        <v>197.79</v>
      </c>
      <c r="R2950" t="n">
        <v>35.71</v>
      </c>
      <c r="S2950" t="n">
        <v>25.4</v>
      </c>
      <c r="T2950" t="n">
        <v>4277.75</v>
      </c>
      <c r="U2950" t="n">
        <v>0.71</v>
      </c>
      <c r="V2950" t="n">
        <v>0.87</v>
      </c>
      <c r="W2950" t="n">
        <v>2.96</v>
      </c>
      <c r="X2950" t="n">
        <v>0.27</v>
      </c>
      <c r="Y2950" t="n">
        <v>1</v>
      </c>
      <c r="Z2950" t="n">
        <v>10</v>
      </c>
    </row>
    <row r="2951">
      <c r="A2951" t="n">
        <v>19</v>
      </c>
      <c r="B2951" t="n">
        <v>55</v>
      </c>
      <c r="C2951" t="inlineStr">
        <is>
          <t xml:space="preserve">CONCLUIDO	</t>
        </is>
      </c>
      <c r="D2951" t="n">
        <v>7.6534</v>
      </c>
      <c r="E2951" t="n">
        <v>13.07</v>
      </c>
      <c r="F2951" t="n">
        <v>10.65</v>
      </c>
      <c r="G2951" t="n">
        <v>45.63</v>
      </c>
      <c r="H2951" t="n">
        <v>0.83</v>
      </c>
      <c r="I2951" t="n">
        <v>14</v>
      </c>
      <c r="J2951" t="n">
        <v>122.21</v>
      </c>
      <c r="K2951" t="n">
        <v>43.4</v>
      </c>
      <c r="L2951" t="n">
        <v>5.75</v>
      </c>
      <c r="M2951" t="n">
        <v>12</v>
      </c>
      <c r="N2951" t="n">
        <v>18.06</v>
      </c>
      <c r="O2951" t="n">
        <v>15306.85</v>
      </c>
      <c r="P2951" t="n">
        <v>102.68</v>
      </c>
      <c r="Q2951" t="n">
        <v>197.78</v>
      </c>
      <c r="R2951" t="n">
        <v>35.27</v>
      </c>
      <c r="S2951" t="n">
        <v>25.4</v>
      </c>
      <c r="T2951" t="n">
        <v>4060.02</v>
      </c>
      <c r="U2951" t="n">
        <v>0.72</v>
      </c>
      <c r="V2951" t="n">
        <v>0.87</v>
      </c>
      <c r="W2951" t="n">
        <v>2.96</v>
      </c>
      <c r="X2951" t="n">
        <v>0.26</v>
      </c>
      <c r="Y2951" t="n">
        <v>1</v>
      </c>
      <c r="Z2951" t="n">
        <v>10</v>
      </c>
    </row>
    <row r="2952">
      <c r="A2952" t="n">
        <v>20</v>
      </c>
      <c r="B2952" t="n">
        <v>55</v>
      </c>
      <c r="C2952" t="inlineStr">
        <is>
          <t xml:space="preserve">CONCLUIDO	</t>
        </is>
      </c>
      <c r="D2952" t="n">
        <v>7.6496</v>
      </c>
      <c r="E2952" t="n">
        <v>13.07</v>
      </c>
      <c r="F2952" t="n">
        <v>10.65</v>
      </c>
      <c r="G2952" t="n">
        <v>45.66</v>
      </c>
      <c r="H2952" t="n">
        <v>0.86</v>
      </c>
      <c r="I2952" t="n">
        <v>14</v>
      </c>
      <c r="J2952" t="n">
        <v>122.54</v>
      </c>
      <c r="K2952" t="n">
        <v>43.4</v>
      </c>
      <c r="L2952" t="n">
        <v>6</v>
      </c>
      <c r="M2952" t="n">
        <v>12</v>
      </c>
      <c r="N2952" t="n">
        <v>18.14</v>
      </c>
      <c r="O2952" t="n">
        <v>15347.16</v>
      </c>
      <c r="P2952" t="n">
        <v>102.28</v>
      </c>
      <c r="Q2952" t="n">
        <v>197.76</v>
      </c>
      <c r="R2952" t="n">
        <v>35.67</v>
      </c>
      <c r="S2952" t="n">
        <v>25.4</v>
      </c>
      <c r="T2952" t="n">
        <v>4261.33</v>
      </c>
      <c r="U2952" t="n">
        <v>0.71</v>
      </c>
      <c r="V2952" t="n">
        <v>0.87</v>
      </c>
      <c r="W2952" t="n">
        <v>2.96</v>
      </c>
      <c r="X2952" t="n">
        <v>0.26</v>
      </c>
      <c r="Y2952" t="n">
        <v>1</v>
      </c>
      <c r="Z2952" t="n">
        <v>10</v>
      </c>
    </row>
    <row r="2953">
      <c r="A2953" t="n">
        <v>21</v>
      </c>
      <c r="B2953" t="n">
        <v>55</v>
      </c>
      <c r="C2953" t="inlineStr">
        <is>
          <t xml:space="preserve">CONCLUIDO	</t>
        </is>
      </c>
      <c r="D2953" t="n">
        <v>7.6743</v>
      </c>
      <c r="E2953" t="n">
        <v>13.03</v>
      </c>
      <c r="F2953" t="n">
        <v>10.64</v>
      </c>
      <c r="G2953" t="n">
        <v>49.09</v>
      </c>
      <c r="H2953" t="n">
        <v>0.9</v>
      </c>
      <c r="I2953" t="n">
        <v>13</v>
      </c>
      <c r="J2953" t="n">
        <v>122.87</v>
      </c>
      <c r="K2953" t="n">
        <v>43.4</v>
      </c>
      <c r="L2953" t="n">
        <v>6.25</v>
      </c>
      <c r="M2953" t="n">
        <v>11</v>
      </c>
      <c r="N2953" t="n">
        <v>18.22</v>
      </c>
      <c r="O2953" t="n">
        <v>15387.5</v>
      </c>
      <c r="P2953" t="n">
        <v>102.24</v>
      </c>
      <c r="Q2953" t="n">
        <v>197.76</v>
      </c>
      <c r="R2953" t="n">
        <v>35.2</v>
      </c>
      <c r="S2953" t="n">
        <v>25.4</v>
      </c>
      <c r="T2953" t="n">
        <v>4030.47</v>
      </c>
      <c r="U2953" t="n">
        <v>0.72</v>
      </c>
      <c r="V2953" t="n">
        <v>0.87</v>
      </c>
      <c r="W2953" t="n">
        <v>2.96</v>
      </c>
      <c r="X2953" t="n">
        <v>0.25</v>
      </c>
      <c r="Y2953" t="n">
        <v>1</v>
      </c>
      <c r="Z2953" t="n">
        <v>10</v>
      </c>
    </row>
    <row r="2954">
      <c r="A2954" t="n">
        <v>22</v>
      </c>
      <c r="B2954" t="n">
        <v>55</v>
      </c>
      <c r="C2954" t="inlineStr">
        <is>
          <t xml:space="preserve">CONCLUIDO	</t>
        </is>
      </c>
      <c r="D2954" t="n">
        <v>7.6771</v>
      </c>
      <c r="E2954" t="n">
        <v>13.03</v>
      </c>
      <c r="F2954" t="n">
        <v>10.63</v>
      </c>
      <c r="G2954" t="n">
        <v>49.07</v>
      </c>
      <c r="H2954" t="n">
        <v>0.93</v>
      </c>
      <c r="I2954" t="n">
        <v>13</v>
      </c>
      <c r="J2954" t="n">
        <v>123.19</v>
      </c>
      <c r="K2954" t="n">
        <v>43.4</v>
      </c>
      <c r="L2954" t="n">
        <v>6.5</v>
      </c>
      <c r="M2954" t="n">
        <v>11</v>
      </c>
      <c r="N2954" t="n">
        <v>18.29</v>
      </c>
      <c r="O2954" t="n">
        <v>15427.87</v>
      </c>
      <c r="P2954" t="n">
        <v>101.73</v>
      </c>
      <c r="Q2954" t="n">
        <v>197.75</v>
      </c>
      <c r="R2954" t="n">
        <v>34.92</v>
      </c>
      <c r="S2954" t="n">
        <v>25.4</v>
      </c>
      <c r="T2954" t="n">
        <v>3891.89</v>
      </c>
      <c r="U2954" t="n">
        <v>0.73</v>
      </c>
      <c r="V2954" t="n">
        <v>0.88</v>
      </c>
      <c r="W2954" t="n">
        <v>2.96</v>
      </c>
      <c r="X2954" t="n">
        <v>0.24</v>
      </c>
      <c r="Y2954" t="n">
        <v>1</v>
      </c>
      <c r="Z2954" t="n">
        <v>10</v>
      </c>
    </row>
    <row r="2955">
      <c r="A2955" t="n">
        <v>23</v>
      </c>
      <c r="B2955" t="n">
        <v>55</v>
      </c>
      <c r="C2955" t="inlineStr">
        <is>
          <t xml:space="preserve">CONCLUIDO	</t>
        </is>
      </c>
      <c r="D2955" t="n">
        <v>7.702</v>
      </c>
      <c r="E2955" t="n">
        <v>12.98</v>
      </c>
      <c r="F2955" t="n">
        <v>10.61</v>
      </c>
      <c r="G2955" t="n">
        <v>53.06</v>
      </c>
      <c r="H2955" t="n">
        <v>0.96</v>
      </c>
      <c r="I2955" t="n">
        <v>12</v>
      </c>
      <c r="J2955" t="n">
        <v>123.52</v>
      </c>
      <c r="K2955" t="n">
        <v>43.4</v>
      </c>
      <c r="L2955" t="n">
        <v>6.75</v>
      </c>
      <c r="M2955" t="n">
        <v>10</v>
      </c>
      <c r="N2955" t="n">
        <v>18.37</v>
      </c>
      <c r="O2955" t="n">
        <v>15468.27</v>
      </c>
      <c r="P2955" t="n">
        <v>101.15</v>
      </c>
      <c r="Q2955" t="n">
        <v>197.77</v>
      </c>
      <c r="R2955" t="n">
        <v>34.25</v>
      </c>
      <c r="S2955" t="n">
        <v>25.4</v>
      </c>
      <c r="T2955" t="n">
        <v>3561.83</v>
      </c>
      <c r="U2955" t="n">
        <v>0.74</v>
      </c>
      <c r="V2955" t="n">
        <v>0.88</v>
      </c>
      <c r="W2955" t="n">
        <v>2.96</v>
      </c>
      <c r="X2955" t="n">
        <v>0.22</v>
      </c>
      <c r="Y2955" t="n">
        <v>1</v>
      </c>
      <c r="Z2955" t="n">
        <v>10</v>
      </c>
    </row>
    <row r="2956">
      <c r="A2956" t="n">
        <v>24</v>
      </c>
      <c r="B2956" t="n">
        <v>55</v>
      </c>
      <c r="C2956" t="inlineStr">
        <is>
          <t xml:space="preserve">CONCLUIDO	</t>
        </is>
      </c>
      <c r="D2956" t="n">
        <v>7.7073</v>
      </c>
      <c r="E2956" t="n">
        <v>12.97</v>
      </c>
      <c r="F2956" t="n">
        <v>10.6</v>
      </c>
      <c r="G2956" t="n">
        <v>53.02</v>
      </c>
      <c r="H2956" t="n">
        <v>1</v>
      </c>
      <c r="I2956" t="n">
        <v>12</v>
      </c>
      <c r="J2956" t="n">
        <v>123.85</v>
      </c>
      <c r="K2956" t="n">
        <v>43.4</v>
      </c>
      <c r="L2956" t="n">
        <v>7</v>
      </c>
      <c r="M2956" t="n">
        <v>10</v>
      </c>
      <c r="N2956" t="n">
        <v>18.45</v>
      </c>
      <c r="O2956" t="n">
        <v>15508.69</v>
      </c>
      <c r="P2956" t="n">
        <v>100.78</v>
      </c>
      <c r="Q2956" t="n">
        <v>197.76</v>
      </c>
      <c r="R2956" t="n">
        <v>34.09</v>
      </c>
      <c r="S2956" t="n">
        <v>25.4</v>
      </c>
      <c r="T2956" t="n">
        <v>3478.91</v>
      </c>
      <c r="U2956" t="n">
        <v>0.75</v>
      </c>
      <c r="V2956" t="n">
        <v>0.88</v>
      </c>
      <c r="W2956" t="n">
        <v>2.96</v>
      </c>
      <c r="X2956" t="n">
        <v>0.21</v>
      </c>
      <c r="Y2956" t="n">
        <v>1</v>
      </c>
      <c r="Z2956" t="n">
        <v>10</v>
      </c>
    </row>
    <row r="2957">
      <c r="A2957" t="n">
        <v>25</v>
      </c>
      <c r="B2957" t="n">
        <v>55</v>
      </c>
      <c r="C2957" t="inlineStr">
        <is>
          <t xml:space="preserve">CONCLUIDO	</t>
        </is>
      </c>
      <c r="D2957" t="n">
        <v>7.7378</v>
      </c>
      <c r="E2957" t="n">
        <v>12.92</v>
      </c>
      <c r="F2957" t="n">
        <v>10.58</v>
      </c>
      <c r="G2957" t="n">
        <v>57.69</v>
      </c>
      <c r="H2957" t="n">
        <v>1.03</v>
      </c>
      <c r="I2957" t="n">
        <v>11</v>
      </c>
      <c r="J2957" t="n">
        <v>124.18</v>
      </c>
      <c r="K2957" t="n">
        <v>43.4</v>
      </c>
      <c r="L2957" t="n">
        <v>7.25</v>
      </c>
      <c r="M2957" t="n">
        <v>9</v>
      </c>
      <c r="N2957" t="n">
        <v>18.53</v>
      </c>
      <c r="O2957" t="n">
        <v>15549.15</v>
      </c>
      <c r="P2957" t="n">
        <v>100.15</v>
      </c>
      <c r="Q2957" t="n">
        <v>197.78</v>
      </c>
      <c r="R2957" t="n">
        <v>33.26</v>
      </c>
      <c r="S2957" t="n">
        <v>25.4</v>
      </c>
      <c r="T2957" t="n">
        <v>3073.3</v>
      </c>
      <c r="U2957" t="n">
        <v>0.76</v>
      </c>
      <c r="V2957" t="n">
        <v>0.88</v>
      </c>
      <c r="W2957" t="n">
        <v>2.95</v>
      </c>
      <c r="X2957" t="n">
        <v>0.19</v>
      </c>
      <c r="Y2957" t="n">
        <v>1</v>
      </c>
      <c r="Z2957" t="n">
        <v>10</v>
      </c>
    </row>
    <row r="2958">
      <c r="A2958" t="n">
        <v>26</v>
      </c>
      <c r="B2958" t="n">
        <v>55</v>
      </c>
      <c r="C2958" t="inlineStr">
        <is>
          <t xml:space="preserve">CONCLUIDO	</t>
        </is>
      </c>
      <c r="D2958" t="n">
        <v>7.7356</v>
      </c>
      <c r="E2958" t="n">
        <v>12.93</v>
      </c>
      <c r="F2958" t="n">
        <v>10.58</v>
      </c>
      <c r="G2958" t="n">
        <v>57.71</v>
      </c>
      <c r="H2958" t="n">
        <v>1.06</v>
      </c>
      <c r="I2958" t="n">
        <v>11</v>
      </c>
      <c r="J2958" t="n">
        <v>124.51</v>
      </c>
      <c r="K2958" t="n">
        <v>43.4</v>
      </c>
      <c r="L2958" t="n">
        <v>7.5</v>
      </c>
      <c r="M2958" t="n">
        <v>9</v>
      </c>
      <c r="N2958" t="n">
        <v>18.61</v>
      </c>
      <c r="O2958" t="n">
        <v>15589.63</v>
      </c>
      <c r="P2958" t="n">
        <v>100.01</v>
      </c>
      <c r="Q2958" t="n">
        <v>197.77</v>
      </c>
      <c r="R2958" t="n">
        <v>33.24</v>
      </c>
      <c r="S2958" t="n">
        <v>25.4</v>
      </c>
      <c r="T2958" t="n">
        <v>3061.05</v>
      </c>
      <c r="U2958" t="n">
        <v>0.76</v>
      </c>
      <c r="V2958" t="n">
        <v>0.88</v>
      </c>
      <c r="W2958" t="n">
        <v>2.96</v>
      </c>
      <c r="X2958" t="n">
        <v>0.19</v>
      </c>
      <c r="Y2958" t="n">
        <v>1</v>
      </c>
      <c r="Z2958" t="n">
        <v>10</v>
      </c>
    </row>
    <row r="2959">
      <c r="A2959" t="n">
        <v>27</v>
      </c>
      <c r="B2959" t="n">
        <v>55</v>
      </c>
      <c r="C2959" t="inlineStr">
        <is>
          <t xml:space="preserve">CONCLUIDO	</t>
        </is>
      </c>
      <c r="D2959" t="n">
        <v>7.7295</v>
      </c>
      <c r="E2959" t="n">
        <v>12.94</v>
      </c>
      <c r="F2959" t="n">
        <v>10.59</v>
      </c>
      <c r="G2959" t="n">
        <v>57.77</v>
      </c>
      <c r="H2959" t="n">
        <v>1.1</v>
      </c>
      <c r="I2959" t="n">
        <v>11</v>
      </c>
      <c r="J2959" t="n">
        <v>124.83</v>
      </c>
      <c r="K2959" t="n">
        <v>43.4</v>
      </c>
      <c r="L2959" t="n">
        <v>7.75</v>
      </c>
      <c r="M2959" t="n">
        <v>9</v>
      </c>
      <c r="N2959" t="n">
        <v>18.68</v>
      </c>
      <c r="O2959" t="n">
        <v>15630.14</v>
      </c>
      <c r="P2959" t="n">
        <v>100.04</v>
      </c>
      <c r="Q2959" t="n">
        <v>197.76</v>
      </c>
      <c r="R2959" t="n">
        <v>33.51</v>
      </c>
      <c r="S2959" t="n">
        <v>25.4</v>
      </c>
      <c r="T2959" t="n">
        <v>3195.95</v>
      </c>
      <c r="U2959" t="n">
        <v>0.76</v>
      </c>
      <c r="V2959" t="n">
        <v>0.88</v>
      </c>
      <c r="W2959" t="n">
        <v>2.96</v>
      </c>
      <c r="X2959" t="n">
        <v>0.2</v>
      </c>
      <c r="Y2959" t="n">
        <v>1</v>
      </c>
      <c r="Z2959" t="n">
        <v>10</v>
      </c>
    </row>
    <row r="2960">
      <c r="A2960" t="n">
        <v>28</v>
      </c>
      <c r="B2960" t="n">
        <v>55</v>
      </c>
      <c r="C2960" t="inlineStr">
        <is>
          <t xml:space="preserve">CONCLUIDO	</t>
        </is>
      </c>
      <c r="D2960" t="n">
        <v>7.7611</v>
      </c>
      <c r="E2960" t="n">
        <v>12.88</v>
      </c>
      <c r="F2960" t="n">
        <v>10.56</v>
      </c>
      <c r="G2960" t="n">
        <v>63.37</v>
      </c>
      <c r="H2960" t="n">
        <v>1.13</v>
      </c>
      <c r="I2960" t="n">
        <v>10</v>
      </c>
      <c r="J2960" t="n">
        <v>125.16</v>
      </c>
      <c r="K2960" t="n">
        <v>43.4</v>
      </c>
      <c r="L2960" t="n">
        <v>8</v>
      </c>
      <c r="M2960" t="n">
        <v>8</v>
      </c>
      <c r="N2960" t="n">
        <v>18.76</v>
      </c>
      <c r="O2960" t="n">
        <v>15670.68</v>
      </c>
      <c r="P2960" t="n">
        <v>99.47</v>
      </c>
      <c r="Q2960" t="n">
        <v>197.78</v>
      </c>
      <c r="R2960" t="n">
        <v>32.72</v>
      </c>
      <c r="S2960" t="n">
        <v>25.4</v>
      </c>
      <c r="T2960" t="n">
        <v>2805.8</v>
      </c>
      <c r="U2960" t="n">
        <v>0.78</v>
      </c>
      <c r="V2960" t="n">
        <v>0.88</v>
      </c>
      <c r="W2960" t="n">
        <v>2.95</v>
      </c>
      <c r="X2960" t="n">
        <v>0.17</v>
      </c>
      <c r="Y2960" t="n">
        <v>1</v>
      </c>
      <c r="Z2960" t="n">
        <v>10</v>
      </c>
    </row>
    <row r="2961">
      <c r="A2961" t="n">
        <v>29</v>
      </c>
      <c r="B2961" t="n">
        <v>55</v>
      </c>
      <c r="C2961" t="inlineStr">
        <is>
          <t xml:space="preserve">CONCLUIDO	</t>
        </is>
      </c>
      <c r="D2961" t="n">
        <v>7.7621</v>
      </c>
      <c r="E2961" t="n">
        <v>12.88</v>
      </c>
      <c r="F2961" t="n">
        <v>10.56</v>
      </c>
      <c r="G2961" t="n">
        <v>63.36</v>
      </c>
      <c r="H2961" t="n">
        <v>1.16</v>
      </c>
      <c r="I2961" t="n">
        <v>10</v>
      </c>
      <c r="J2961" t="n">
        <v>125.49</v>
      </c>
      <c r="K2961" t="n">
        <v>43.4</v>
      </c>
      <c r="L2961" t="n">
        <v>8.25</v>
      </c>
      <c r="M2961" t="n">
        <v>8</v>
      </c>
      <c r="N2961" t="n">
        <v>18.84</v>
      </c>
      <c r="O2961" t="n">
        <v>15711.24</v>
      </c>
      <c r="P2961" t="n">
        <v>99.34</v>
      </c>
      <c r="Q2961" t="n">
        <v>197.75</v>
      </c>
      <c r="R2961" t="n">
        <v>32.62</v>
      </c>
      <c r="S2961" t="n">
        <v>25.4</v>
      </c>
      <c r="T2961" t="n">
        <v>2754.16</v>
      </c>
      <c r="U2961" t="n">
        <v>0.78</v>
      </c>
      <c r="V2961" t="n">
        <v>0.88</v>
      </c>
      <c r="W2961" t="n">
        <v>2.96</v>
      </c>
      <c r="X2961" t="n">
        <v>0.17</v>
      </c>
      <c r="Y2961" t="n">
        <v>1</v>
      </c>
      <c r="Z2961" t="n">
        <v>10</v>
      </c>
    </row>
    <row r="2962">
      <c r="A2962" t="n">
        <v>30</v>
      </c>
      <c r="B2962" t="n">
        <v>55</v>
      </c>
      <c r="C2962" t="inlineStr">
        <is>
          <t xml:space="preserve">CONCLUIDO	</t>
        </is>
      </c>
      <c r="D2962" t="n">
        <v>7.7568</v>
      </c>
      <c r="E2962" t="n">
        <v>12.89</v>
      </c>
      <c r="F2962" t="n">
        <v>10.57</v>
      </c>
      <c r="G2962" t="n">
        <v>63.41</v>
      </c>
      <c r="H2962" t="n">
        <v>1.19</v>
      </c>
      <c r="I2962" t="n">
        <v>10</v>
      </c>
      <c r="J2962" t="n">
        <v>125.82</v>
      </c>
      <c r="K2962" t="n">
        <v>43.4</v>
      </c>
      <c r="L2962" t="n">
        <v>8.5</v>
      </c>
      <c r="M2962" t="n">
        <v>8</v>
      </c>
      <c r="N2962" t="n">
        <v>18.92</v>
      </c>
      <c r="O2962" t="n">
        <v>15751.84</v>
      </c>
      <c r="P2962" t="n">
        <v>99.15000000000001</v>
      </c>
      <c r="Q2962" t="n">
        <v>197.79</v>
      </c>
      <c r="R2962" t="n">
        <v>32.86</v>
      </c>
      <c r="S2962" t="n">
        <v>25.4</v>
      </c>
      <c r="T2962" t="n">
        <v>2877.75</v>
      </c>
      <c r="U2962" t="n">
        <v>0.77</v>
      </c>
      <c r="V2962" t="n">
        <v>0.88</v>
      </c>
      <c r="W2962" t="n">
        <v>2.96</v>
      </c>
      <c r="X2962" t="n">
        <v>0.18</v>
      </c>
      <c r="Y2962" t="n">
        <v>1</v>
      </c>
      <c r="Z2962" t="n">
        <v>10</v>
      </c>
    </row>
    <row r="2963">
      <c r="A2963" t="n">
        <v>31</v>
      </c>
      <c r="B2963" t="n">
        <v>55</v>
      </c>
      <c r="C2963" t="inlineStr">
        <is>
          <t xml:space="preserve">CONCLUIDO	</t>
        </is>
      </c>
      <c r="D2963" t="n">
        <v>7.7601</v>
      </c>
      <c r="E2963" t="n">
        <v>12.89</v>
      </c>
      <c r="F2963" t="n">
        <v>10.56</v>
      </c>
      <c r="G2963" t="n">
        <v>63.38</v>
      </c>
      <c r="H2963" t="n">
        <v>1.22</v>
      </c>
      <c r="I2963" t="n">
        <v>10</v>
      </c>
      <c r="J2963" t="n">
        <v>126.15</v>
      </c>
      <c r="K2963" t="n">
        <v>43.4</v>
      </c>
      <c r="L2963" t="n">
        <v>8.75</v>
      </c>
      <c r="M2963" t="n">
        <v>8</v>
      </c>
      <c r="N2963" t="n">
        <v>19</v>
      </c>
      <c r="O2963" t="n">
        <v>15792.46</v>
      </c>
      <c r="P2963" t="n">
        <v>98.14</v>
      </c>
      <c r="Q2963" t="n">
        <v>197.79</v>
      </c>
      <c r="R2963" t="n">
        <v>32.74</v>
      </c>
      <c r="S2963" t="n">
        <v>25.4</v>
      </c>
      <c r="T2963" t="n">
        <v>2816.88</v>
      </c>
      <c r="U2963" t="n">
        <v>0.78</v>
      </c>
      <c r="V2963" t="n">
        <v>0.88</v>
      </c>
      <c r="W2963" t="n">
        <v>2.95</v>
      </c>
      <c r="X2963" t="n">
        <v>0.17</v>
      </c>
      <c r="Y2963" t="n">
        <v>1</v>
      </c>
      <c r="Z2963" t="n">
        <v>10</v>
      </c>
    </row>
    <row r="2964">
      <c r="A2964" t="n">
        <v>32</v>
      </c>
      <c r="B2964" t="n">
        <v>55</v>
      </c>
      <c r="C2964" t="inlineStr">
        <is>
          <t xml:space="preserve">CONCLUIDO	</t>
        </is>
      </c>
      <c r="D2964" t="n">
        <v>7.7754</v>
      </c>
      <c r="E2964" t="n">
        <v>12.86</v>
      </c>
      <c r="F2964" t="n">
        <v>10.56</v>
      </c>
      <c r="G2964" t="n">
        <v>70.41</v>
      </c>
      <c r="H2964" t="n">
        <v>1.26</v>
      </c>
      <c r="I2964" t="n">
        <v>9</v>
      </c>
      <c r="J2964" t="n">
        <v>126.48</v>
      </c>
      <c r="K2964" t="n">
        <v>43.4</v>
      </c>
      <c r="L2964" t="n">
        <v>9</v>
      </c>
      <c r="M2964" t="n">
        <v>7</v>
      </c>
      <c r="N2964" t="n">
        <v>19.08</v>
      </c>
      <c r="O2964" t="n">
        <v>15833.12</v>
      </c>
      <c r="P2964" t="n">
        <v>98.31</v>
      </c>
      <c r="Q2964" t="n">
        <v>197.78</v>
      </c>
      <c r="R2964" t="n">
        <v>32.65</v>
      </c>
      <c r="S2964" t="n">
        <v>25.4</v>
      </c>
      <c r="T2964" t="n">
        <v>2773.85</v>
      </c>
      <c r="U2964" t="n">
        <v>0.78</v>
      </c>
      <c r="V2964" t="n">
        <v>0.88</v>
      </c>
      <c r="W2964" t="n">
        <v>2.96</v>
      </c>
      <c r="X2964" t="n">
        <v>0.17</v>
      </c>
      <c r="Y2964" t="n">
        <v>1</v>
      </c>
      <c r="Z2964" t="n">
        <v>10</v>
      </c>
    </row>
    <row r="2965">
      <c r="A2965" t="n">
        <v>33</v>
      </c>
      <c r="B2965" t="n">
        <v>55</v>
      </c>
      <c r="C2965" t="inlineStr">
        <is>
          <t xml:space="preserve">CONCLUIDO	</t>
        </is>
      </c>
      <c r="D2965" t="n">
        <v>7.7814</v>
      </c>
      <c r="E2965" t="n">
        <v>12.85</v>
      </c>
      <c r="F2965" t="n">
        <v>10.55</v>
      </c>
      <c r="G2965" t="n">
        <v>70.34999999999999</v>
      </c>
      <c r="H2965" t="n">
        <v>1.29</v>
      </c>
      <c r="I2965" t="n">
        <v>9</v>
      </c>
      <c r="J2965" t="n">
        <v>126.81</v>
      </c>
      <c r="K2965" t="n">
        <v>43.4</v>
      </c>
      <c r="L2965" t="n">
        <v>9.25</v>
      </c>
      <c r="M2965" t="n">
        <v>7</v>
      </c>
      <c r="N2965" t="n">
        <v>19.16</v>
      </c>
      <c r="O2965" t="n">
        <v>15873.8</v>
      </c>
      <c r="P2965" t="n">
        <v>98.16</v>
      </c>
      <c r="Q2965" t="n">
        <v>197.78</v>
      </c>
      <c r="R2965" t="n">
        <v>32.42</v>
      </c>
      <c r="S2965" t="n">
        <v>25.4</v>
      </c>
      <c r="T2965" t="n">
        <v>2663.33</v>
      </c>
      <c r="U2965" t="n">
        <v>0.78</v>
      </c>
      <c r="V2965" t="n">
        <v>0.88</v>
      </c>
      <c r="W2965" t="n">
        <v>2.95</v>
      </c>
      <c r="X2965" t="n">
        <v>0.16</v>
      </c>
      <c r="Y2965" t="n">
        <v>1</v>
      </c>
      <c r="Z2965" t="n">
        <v>10</v>
      </c>
    </row>
    <row r="2966">
      <c r="A2966" t="n">
        <v>34</v>
      </c>
      <c r="B2966" t="n">
        <v>55</v>
      </c>
      <c r="C2966" t="inlineStr">
        <is>
          <t xml:space="preserve">CONCLUIDO	</t>
        </is>
      </c>
      <c r="D2966" t="n">
        <v>7.7797</v>
      </c>
      <c r="E2966" t="n">
        <v>12.85</v>
      </c>
      <c r="F2966" t="n">
        <v>10.55</v>
      </c>
      <c r="G2966" t="n">
        <v>70.36</v>
      </c>
      <c r="H2966" t="n">
        <v>1.32</v>
      </c>
      <c r="I2966" t="n">
        <v>9</v>
      </c>
      <c r="J2966" t="n">
        <v>127.14</v>
      </c>
      <c r="K2966" t="n">
        <v>43.4</v>
      </c>
      <c r="L2966" t="n">
        <v>9.5</v>
      </c>
      <c r="M2966" t="n">
        <v>7</v>
      </c>
      <c r="N2966" t="n">
        <v>19.24</v>
      </c>
      <c r="O2966" t="n">
        <v>15914.51</v>
      </c>
      <c r="P2966" t="n">
        <v>97.77</v>
      </c>
      <c r="Q2966" t="n">
        <v>197.79</v>
      </c>
      <c r="R2966" t="n">
        <v>32.45</v>
      </c>
      <c r="S2966" t="n">
        <v>25.4</v>
      </c>
      <c r="T2966" t="n">
        <v>2675.54</v>
      </c>
      <c r="U2966" t="n">
        <v>0.78</v>
      </c>
      <c r="V2966" t="n">
        <v>0.88</v>
      </c>
      <c r="W2966" t="n">
        <v>2.96</v>
      </c>
      <c r="X2966" t="n">
        <v>0.16</v>
      </c>
      <c r="Y2966" t="n">
        <v>1</v>
      </c>
      <c r="Z2966" t="n">
        <v>10</v>
      </c>
    </row>
    <row r="2967">
      <c r="A2967" t="n">
        <v>35</v>
      </c>
      <c r="B2967" t="n">
        <v>55</v>
      </c>
      <c r="C2967" t="inlineStr">
        <is>
          <t xml:space="preserve">CONCLUIDO	</t>
        </is>
      </c>
      <c r="D2967" t="n">
        <v>7.7806</v>
      </c>
      <c r="E2967" t="n">
        <v>12.85</v>
      </c>
      <c r="F2967" t="n">
        <v>10.55</v>
      </c>
      <c r="G2967" t="n">
        <v>70.36</v>
      </c>
      <c r="H2967" t="n">
        <v>1.35</v>
      </c>
      <c r="I2967" t="n">
        <v>9</v>
      </c>
      <c r="J2967" t="n">
        <v>127.47</v>
      </c>
      <c r="K2967" t="n">
        <v>43.4</v>
      </c>
      <c r="L2967" t="n">
        <v>9.75</v>
      </c>
      <c r="M2967" t="n">
        <v>7</v>
      </c>
      <c r="N2967" t="n">
        <v>19.32</v>
      </c>
      <c r="O2967" t="n">
        <v>15955.25</v>
      </c>
      <c r="P2967" t="n">
        <v>97.52</v>
      </c>
      <c r="Q2967" t="n">
        <v>197.75</v>
      </c>
      <c r="R2967" t="n">
        <v>32.46</v>
      </c>
      <c r="S2967" t="n">
        <v>25.4</v>
      </c>
      <c r="T2967" t="n">
        <v>2680</v>
      </c>
      <c r="U2967" t="n">
        <v>0.78</v>
      </c>
      <c r="V2967" t="n">
        <v>0.88</v>
      </c>
      <c r="W2967" t="n">
        <v>2.96</v>
      </c>
      <c r="X2967" t="n">
        <v>0.16</v>
      </c>
      <c r="Y2967" t="n">
        <v>1</v>
      </c>
      <c r="Z2967" t="n">
        <v>10</v>
      </c>
    </row>
    <row r="2968">
      <c r="A2968" t="n">
        <v>36</v>
      </c>
      <c r="B2968" t="n">
        <v>55</v>
      </c>
      <c r="C2968" t="inlineStr">
        <is>
          <t xml:space="preserve">CONCLUIDO	</t>
        </is>
      </c>
      <c r="D2968" t="n">
        <v>7.8128</v>
      </c>
      <c r="E2968" t="n">
        <v>12.8</v>
      </c>
      <c r="F2968" t="n">
        <v>10.52</v>
      </c>
      <c r="G2968" t="n">
        <v>78.93000000000001</v>
      </c>
      <c r="H2968" t="n">
        <v>1.38</v>
      </c>
      <c r="I2968" t="n">
        <v>8</v>
      </c>
      <c r="J2968" t="n">
        <v>127.8</v>
      </c>
      <c r="K2968" t="n">
        <v>43.4</v>
      </c>
      <c r="L2968" t="n">
        <v>10</v>
      </c>
      <c r="M2968" t="n">
        <v>6</v>
      </c>
      <c r="N2968" t="n">
        <v>19.4</v>
      </c>
      <c r="O2968" t="n">
        <v>15996.02</v>
      </c>
      <c r="P2968" t="n">
        <v>96.84</v>
      </c>
      <c r="Q2968" t="n">
        <v>197.75</v>
      </c>
      <c r="R2968" t="n">
        <v>31.59</v>
      </c>
      <c r="S2968" t="n">
        <v>25.4</v>
      </c>
      <c r="T2968" t="n">
        <v>2248.73</v>
      </c>
      <c r="U2968" t="n">
        <v>0.8</v>
      </c>
      <c r="V2968" t="n">
        <v>0.88</v>
      </c>
      <c r="W2968" t="n">
        <v>2.95</v>
      </c>
      <c r="X2968" t="n">
        <v>0.13</v>
      </c>
      <c r="Y2968" t="n">
        <v>1</v>
      </c>
      <c r="Z2968" t="n">
        <v>10</v>
      </c>
    </row>
    <row r="2969">
      <c r="A2969" t="n">
        <v>37</v>
      </c>
      <c r="B2969" t="n">
        <v>55</v>
      </c>
      <c r="C2969" t="inlineStr">
        <is>
          <t xml:space="preserve">CONCLUIDO	</t>
        </is>
      </c>
      <c r="D2969" t="n">
        <v>7.8161</v>
      </c>
      <c r="E2969" t="n">
        <v>12.79</v>
      </c>
      <c r="F2969" t="n">
        <v>10.52</v>
      </c>
      <c r="G2969" t="n">
        <v>78.89</v>
      </c>
      <c r="H2969" t="n">
        <v>1.41</v>
      </c>
      <c r="I2969" t="n">
        <v>8</v>
      </c>
      <c r="J2969" t="n">
        <v>128.13</v>
      </c>
      <c r="K2969" t="n">
        <v>43.4</v>
      </c>
      <c r="L2969" t="n">
        <v>10.25</v>
      </c>
      <c r="M2969" t="n">
        <v>6</v>
      </c>
      <c r="N2969" t="n">
        <v>19.48</v>
      </c>
      <c r="O2969" t="n">
        <v>16036.82</v>
      </c>
      <c r="P2969" t="n">
        <v>96.67</v>
      </c>
      <c r="Q2969" t="n">
        <v>197.75</v>
      </c>
      <c r="R2969" t="n">
        <v>31.4</v>
      </c>
      <c r="S2969" t="n">
        <v>25.4</v>
      </c>
      <c r="T2969" t="n">
        <v>2155.16</v>
      </c>
      <c r="U2969" t="n">
        <v>0.8100000000000001</v>
      </c>
      <c r="V2969" t="n">
        <v>0.88</v>
      </c>
      <c r="W2969" t="n">
        <v>2.95</v>
      </c>
      <c r="X2969" t="n">
        <v>0.13</v>
      </c>
      <c r="Y2969" t="n">
        <v>1</v>
      </c>
      <c r="Z2969" t="n">
        <v>10</v>
      </c>
    </row>
    <row r="2970">
      <c r="A2970" t="n">
        <v>38</v>
      </c>
      <c r="B2970" t="n">
        <v>55</v>
      </c>
      <c r="C2970" t="inlineStr">
        <is>
          <t xml:space="preserve">CONCLUIDO	</t>
        </is>
      </c>
      <c r="D2970" t="n">
        <v>7.8127</v>
      </c>
      <c r="E2970" t="n">
        <v>12.8</v>
      </c>
      <c r="F2970" t="n">
        <v>10.52</v>
      </c>
      <c r="G2970" t="n">
        <v>78.93000000000001</v>
      </c>
      <c r="H2970" t="n">
        <v>1.44</v>
      </c>
      <c r="I2970" t="n">
        <v>8</v>
      </c>
      <c r="J2970" t="n">
        <v>128.46</v>
      </c>
      <c r="K2970" t="n">
        <v>43.4</v>
      </c>
      <c r="L2970" t="n">
        <v>10.5</v>
      </c>
      <c r="M2970" t="n">
        <v>6</v>
      </c>
      <c r="N2970" t="n">
        <v>19.56</v>
      </c>
      <c r="O2970" t="n">
        <v>16077.65</v>
      </c>
      <c r="P2970" t="n">
        <v>96.64</v>
      </c>
      <c r="Q2970" t="n">
        <v>197.8</v>
      </c>
      <c r="R2970" t="n">
        <v>31.62</v>
      </c>
      <c r="S2970" t="n">
        <v>25.4</v>
      </c>
      <c r="T2970" t="n">
        <v>2266.76</v>
      </c>
      <c r="U2970" t="n">
        <v>0.8</v>
      </c>
      <c r="V2970" t="n">
        <v>0.88</v>
      </c>
      <c r="W2970" t="n">
        <v>2.95</v>
      </c>
      <c r="X2970" t="n">
        <v>0.13</v>
      </c>
      <c r="Y2970" t="n">
        <v>1</v>
      </c>
      <c r="Z2970" t="n">
        <v>10</v>
      </c>
    </row>
    <row r="2971">
      <c r="A2971" t="n">
        <v>39</v>
      </c>
      <c r="B2971" t="n">
        <v>55</v>
      </c>
      <c r="C2971" t="inlineStr">
        <is>
          <t xml:space="preserve">CONCLUIDO	</t>
        </is>
      </c>
      <c r="D2971" t="n">
        <v>7.8159</v>
      </c>
      <c r="E2971" t="n">
        <v>12.79</v>
      </c>
      <c r="F2971" t="n">
        <v>10.52</v>
      </c>
      <c r="G2971" t="n">
        <v>78.89</v>
      </c>
      <c r="H2971" t="n">
        <v>1.47</v>
      </c>
      <c r="I2971" t="n">
        <v>8</v>
      </c>
      <c r="J2971" t="n">
        <v>128.79</v>
      </c>
      <c r="K2971" t="n">
        <v>43.4</v>
      </c>
      <c r="L2971" t="n">
        <v>10.75</v>
      </c>
      <c r="M2971" t="n">
        <v>6</v>
      </c>
      <c r="N2971" t="n">
        <v>19.64</v>
      </c>
      <c r="O2971" t="n">
        <v>16118.5</v>
      </c>
      <c r="P2971" t="n">
        <v>96.23</v>
      </c>
      <c r="Q2971" t="n">
        <v>197.75</v>
      </c>
      <c r="R2971" t="n">
        <v>31.44</v>
      </c>
      <c r="S2971" t="n">
        <v>25.4</v>
      </c>
      <c r="T2971" t="n">
        <v>2173.75</v>
      </c>
      <c r="U2971" t="n">
        <v>0.8100000000000001</v>
      </c>
      <c r="V2971" t="n">
        <v>0.88</v>
      </c>
      <c r="W2971" t="n">
        <v>2.95</v>
      </c>
      <c r="X2971" t="n">
        <v>0.13</v>
      </c>
      <c r="Y2971" t="n">
        <v>1</v>
      </c>
      <c r="Z2971" t="n">
        <v>10</v>
      </c>
    </row>
    <row r="2972">
      <c r="A2972" t="n">
        <v>40</v>
      </c>
      <c r="B2972" t="n">
        <v>55</v>
      </c>
      <c r="C2972" t="inlineStr">
        <is>
          <t xml:space="preserve">CONCLUIDO	</t>
        </is>
      </c>
      <c r="D2972" t="n">
        <v>7.8122</v>
      </c>
      <c r="E2972" t="n">
        <v>12.8</v>
      </c>
      <c r="F2972" t="n">
        <v>10.53</v>
      </c>
      <c r="G2972" t="n">
        <v>78.94</v>
      </c>
      <c r="H2972" t="n">
        <v>1.5</v>
      </c>
      <c r="I2972" t="n">
        <v>8</v>
      </c>
      <c r="J2972" t="n">
        <v>129.13</v>
      </c>
      <c r="K2972" t="n">
        <v>43.4</v>
      </c>
      <c r="L2972" t="n">
        <v>11</v>
      </c>
      <c r="M2972" t="n">
        <v>6</v>
      </c>
      <c r="N2972" t="n">
        <v>19.73</v>
      </c>
      <c r="O2972" t="n">
        <v>16159.39</v>
      </c>
      <c r="P2972" t="n">
        <v>96.09</v>
      </c>
      <c r="Q2972" t="n">
        <v>197.75</v>
      </c>
      <c r="R2972" t="n">
        <v>31.64</v>
      </c>
      <c r="S2972" t="n">
        <v>25.4</v>
      </c>
      <c r="T2972" t="n">
        <v>2277.82</v>
      </c>
      <c r="U2972" t="n">
        <v>0.8</v>
      </c>
      <c r="V2972" t="n">
        <v>0.88</v>
      </c>
      <c r="W2972" t="n">
        <v>2.95</v>
      </c>
      <c r="X2972" t="n">
        <v>0.14</v>
      </c>
      <c r="Y2972" t="n">
        <v>1</v>
      </c>
      <c r="Z2972" t="n">
        <v>10</v>
      </c>
    </row>
    <row r="2973">
      <c r="A2973" t="n">
        <v>41</v>
      </c>
      <c r="B2973" t="n">
        <v>55</v>
      </c>
      <c r="C2973" t="inlineStr">
        <is>
          <t xml:space="preserve">CONCLUIDO	</t>
        </is>
      </c>
      <c r="D2973" t="n">
        <v>7.8066</v>
      </c>
      <c r="E2973" t="n">
        <v>12.81</v>
      </c>
      <c r="F2973" t="n">
        <v>10.53</v>
      </c>
      <c r="G2973" t="n">
        <v>79.01000000000001</v>
      </c>
      <c r="H2973" t="n">
        <v>1.54</v>
      </c>
      <c r="I2973" t="n">
        <v>8</v>
      </c>
      <c r="J2973" t="n">
        <v>129.46</v>
      </c>
      <c r="K2973" t="n">
        <v>43.4</v>
      </c>
      <c r="L2973" t="n">
        <v>11.25</v>
      </c>
      <c r="M2973" t="n">
        <v>6</v>
      </c>
      <c r="N2973" t="n">
        <v>19.81</v>
      </c>
      <c r="O2973" t="n">
        <v>16200.3</v>
      </c>
      <c r="P2973" t="n">
        <v>95.31</v>
      </c>
      <c r="Q2973" t="n">
        <v>197.78</v>
      </c>
      <c r="R2973" t="n">
        <v>31.84</v>
      </c>
      <c r="S2973" t="n">
        <v>25.4</v>
      </c>
      <c r="T2973" t="n">
        <v>2374.87</v>
      </c>
      <c r="U2973" t="n">
        <v>0.8</v>
      </c>
      <c r="V2973" t="n">
        <v>0.88</v>
      </c>
      <c r="W2973" t="n">
        <v>2.95</v>
      </c>
      <c r="X2973" t="n">
        <v>0.14</v>
      </c>
      <c r="Y2973" t="n">
        <v>1</v>
      </c>
      <c r="Z2973" t="n">
        <v>10</v>
      </c>
    </row>
    <row r="2974">
      <c r="A2974" t="n">
        <v>42</v>
      </c>
      <c r="B2974" t="n">
        <v>55</v>
      </c>
      <c r="C2974" t="inlineStr">
        <is>
          <t xml:space="preserve">CONCLUIDO	</t>
        </is>
      </c>
      <c r="D2974" t="n">
        <v>7.8406</v>
      </c>
      <c r="E2974" t="n">
        <v>12.75</v>
      </c>
      <c r="F2974" t="n">
        <v>10.5</v>
      </c>
      <c r="G2974" t="n">
        <v>90.02</v>
      </c>
      <c r="H2974" t="n">
        <v>1.57</v>
      </c>
      <c r="I2974" t="n">
        <v>7</v>
      </c>
      <c r="J2974" t="n">
        <v>129.79</v>
      </c>
      <c r="K2974" t="n">
        <v>43.4</v>
      </c>
      <c r="L2974" t="n">
        <v>11.5</v>
      </c>
      <c r="M2974" t="n">
        <v>5</v>
      </c>
      <c r="N2974" t="n">
        <v>19.89</v>
      </c>
      <c r="O2974" t="n">
        <v>16241.25</v>
      </c>
      <c r="P2974" t="n">
        <v>95.20999999999999</v>
      </c>
      <c r="Q2974" t="n">
        <v>197.8</v>
      </c>
      <c r="R2974" t="n">
        <v>30.89</v>
      </c>
      <c r="S2974" t="n">
        <v>25.4</v>
      </c>
      <c r="T2974" t="n">
        <v>1905.12</v>
      </c>
      <c r="U2974" t="n">
        <v>0.82</v>
      </c>
      <c r="V2974" t="n">
        <v>0.89</v>
      </c>
      <c r="W2974" t="n">
        <v>2.95</v>
      </c>
      <c r="X2974" t="n">
        <v>0.11</v>
      </c>
      <c r="Y2974" t="n">
        <v>1</v>
      </c>
      <c r="Z2974" t="n">
        <v>10</v>
      </c>
    </row>
    <row r="2975">
      <c r="A2975" t="n">
        <v>43</v>
      </c>
      <c r="B2975" t="n">
        <v>55</v>
      </c>
      <c r="C2975" t="inlineStr">
        <is>
          <t xml:space="preserve">CONCLUIDO	</t>
        </is>
      </c>
      <c r="D2975" t="n">
        <v>7.8372</v>
      </c>
      <c r="E2975" t="n">
        <v>12.76</v>
      </c>
      <c r="F2975" t="n">
        <v>10.51</v>
      </c>
      <c r="G2975" t="n">
        <v>90.06999999999999</v>
      </c>
      <c r="H2975" t="n">
        <v>1.6</v>
      </c>
      <c r="I2975" t="n">
        <v>7</v>
      </c>
      <c r="J2975" t="n">
        <v>130.12</v>
      </c>
      <c r="K2975" t="n">
        <v>43.4</v>
      </c>
      <c r="L2975" t="n">
        <v>11.75</v>
      </c>
      <c r="M2975" t="n">
        <v>5</v>
      </c>
      <c r="N2975" t="n">
        <v>19.97</v>
      </c>
      <c r="O2975" t="n">
        <v>16282.22</v>
      </c>
      <c r="P2975" t="n">
        <v>95.33</v>
      </c>
      <c r="Q2975" t="n">
        <v>197.76</v>
      </c>
      <c r="R2975" t="n">
        <v>31.08</v>
      </c>
      <c r="S2975" t="n">
        <v>25.4</v>
      </c>
      <c r="T2975" t="n">
        <v>1999.19</v>
      </c>
      <c r="U2975" t="n">
        <v>0.82</v>
      </c>
      <c r="V2975" t="n">
        <v>0.89</v>
      </c>
      <c r="W2975" t="n">
        <v>2.95</v>
      </c>
      <c r="X2975" t="n">
        <v>0.12</v>
      </c>
      <c r="Y2975" t="n">
        <v>1</v>
      </c>
      <c r="Z2975" t="n">
        <v>10</v>
      </c>
    </row>
    <row r="2976">
      <c r="A2976" t="n">
        <v>44</v>
      </c>
      <c r="B2976" t="n">
        <v>55</v>
      </c>
      <c r="C2976" t="inlineStr">
        <is>
          <t xml:space="preserve">CONCLUIDO	</t>
        </is>
      </c>
      <c r="D2976" t="n">
        <v>7.837</v>
      </c>
      <c r="E2976" t="n">
        <v>12.76</v>
      </c>
      <c r="F2976" t="n">
        <v>10.51</v>
      </c>
      <c r="G2976" t="n">
        <v>90.06999999999999</v>
      </c>
      <c r="H2976" t="n">
        <v>1.63</v>
      </c>
      <c r="I2976" t="n">
        <v>7</v>
      </c>
      <c r="J2976" t="n">
        <v>130.45</v>
      </c>
      <c r="K2976" t="n">
        <v>43.4</v>
      </c>
      <c r="L2976" t="n">
        <v>12</v>
      </c>
      <c r="M2976" t="n">
        <v>5</v>
      </c>
      <c r="N2976" t="n">
        <v>20.05</v>
      </c>
      <c r="O2976" t="n">
        <v>16323.22</v>
      </c>
      <c r="P2976" t="n">
        <v>95.01000000000001</v>
      </c>
      <c r="Q2976" t="n">
        <v>197.76</v>
      </c>
      <c r="R2976" t="n">
        <v>31.02</v>
      </c>
      <c r="S2976" t="n">
        <v>25.4</v>
      </c>
      <c r="T2976" t="n">
        <v>1970.79</v>
      </c>
      <c r="U2976" t="n">
        <v>0.82</v>
      </c>
      <c r="V2976" t="n">
        <v>0.89</v>
      </c>
      <c r="W2976" t="n">
        <v>2.95</v>
      </c>
      <c r="X2976" t="n">
        <v>0.12</v>
      </c>
      <c r="Y2976" t="n">
        <v>1</v>
      </c>
      <c r="Z2976" t="n">
        <v>10</v>
      </c>
    </row>
    <row r="2977">
      <c r="A2977" t="n">
        <v>45</v>
      </c>
      <c r="B2977" t="n">
        <v>55</v>
      </c>
      <c r="C2977" t="inlineStr">
        <is>
          <t xml:space="preserve">CONCLUIDO	</t>
        </is>
      </c>
      <c r="D2977" t="n">
        <v>7.8334</v>
      </c>
      <c r="E2977" t="n">
        <v>12.77</v>
      </c>
      <c r="F2977" t="n">
        <v>10.51</v>
      </c>
      <c r="G2977" t="n">
        <v>90.12</v>
      </c>
      <c r="H2977" t="n">
        <v>1.65</v>
      </c>
      <c r="I2977" t="n">
        <v>7</v>
      </c>
      <c r="J2977" t="n">
        <v>130.79</v>
      </c>
      <c r="K2977" t="n">
        <v>43.4</v>
      </c>
      <c r="L2977" t="n">
        <v>12.25</v>
      </c>
      <c r="M2977" t="n">
        <v>5</v>
      </c>
      <c r="N2977" t="n">
        <v>20.14</v>
      </c>
      <c r="O2977" t="n">
        <v>16364.25</v>
      </c>
      <c r="P2977" t="n">
        <v>94.98</v>
      </c>
      <c r="Q2977" t="n">
        <v>197.75</v>
      </c>
      <c r="R2977" t="n">
        <v>31.29</v>
      </c>
      <c r="S2977" t="n">
        <v>25.4</v>
      </c>
      <c r="T2977" t="n">
        <v>2105.05</v>
      </c>
      <c r="U2977" t="n">
        <v>0.8100000000000001</v>
      </c>
      <c r="V2977" t="n">
        <v>0.88</v>
      </c>
      <c r="W2977" t="n">
        <v>2.95</v>
      </c>
      <c r="X2977" t="n">
        <v>0.12</v>
      </c>
      <c r="Y2977" t="n">
        <v>1</v>
      </c>
      <c r="Z2977" t="n">
        <v>10</v>
      </c>
    </row>
    <row r="2978">
      <c r="A2978" t="n">
        <v>46</v>
      </c>
      <c r="B2978" t="n">
        <v>55</v>
      </c>
      <c r="C2978" t="inlineStr">
        <is>
          <t xml:space="preserve">CONCLUIDO	</t>
        </is>
      </c>
      <c r="D2978" t="n">
        <v>7.8361</v>
      </c>
      <c r="E2978" t="n">
        <v>12.76</v>
      </c>
      <c r="F2978" t="n">
        <v>10.51</v>
      </c>
      <c r="G2978" t="n">
        <v>90.09</v>
      </c>
      <c r="H2978" t="n">
        <v>1.68</v>
      </c>
      <c r="I2978" t="n">
        <v>7</v>
      </c>
      <c r="J2978" t="n">
        <v>131.12</v>
      </c>
      <c r="K2978" t="n">
        <v>43.4</v>
      </c>
      <c r="L2978" t="n">
        <v>12.5</v>
      </c>
      <c r="M2978" t="n">
        <v>5</v>
      </c>
      <c r="N2978" t="n">
        <v>20.22</v>
      </c>
      <c r="O2978" t="n">
        <v>16405.32</v>
      </c>
      <c r="P2978" t="n">
        <v>94.27</v>
      </c>
      <c r="Q2978" t="n">
        <v>197.76</v>
      </c>
      <c r="R2978" t="n">
        <v>31.18</v>
      </c>
      <c r="S2978" t="n">
        <v>25.4</v>
      </c>
      <c r="T2978" t="n">
        <v>2049.11</v>
      </c>
      <c r="U2978" t="n">
        <v>0.8100000000000001</v>
      </c>
      <c r="V2978" t="n">
        <v>0.89</v>
      </c>
      <c r="W2978" t="n">
        <v>2.95</v>
      </c>
      <c r="X2978" t="n">
        <v>0.12</v>
      </c>
      <c r="Y2978" t="n">
        <v>1</v>
      </c>
      <c r="Z2978" t="n">
        <v>10</v>
      </c>
    </row>
    <row r="2979">
      <c r="A2979" t="n">
        <v>47</v>
      </c>
      <c r="B2979" t="n">
        <v>55</v>
      </c>
      <c r="C2979" t="inlineStr">
        <is>
          <t xml:space="preserve">CONCLUIDO	</t>
        </is>
      </c>
      <c r="D2979" t="n">
        <v>7.8324</v>
      </c>
      <c r="E2979" t="n">
        <v>12.77</v>
      </c>
      <c r="F2979" t="n">
        <v>10.52</v>
      </c>
      <c r="G2979" t="n">
        <v>90.14</v>
      </c>
      <c r="H2979" t="n">
        <v>1.71</v>
      </c>
      <c r="I2979" t="n">
        <v>7</v>
      </c>
      <c r="J2979" t="n">
        <v>131.45</v>
      </c>
      <c r="K2979" t="n">
        <v>43.4</v>
      </c>
      <c r="L2979" t="n">
        <v>12.75</v>
      </c>
      <c r="M2979" t="n">
        <v>5</v>
      </c>
      <c r="N2979" t="n">
        <v>20.3</v>
      </c>
      <c r="O2979" t="n">
        <v>16446.41</v>
      </c>
      <c r="P2979" t="n">
        <v>93.83</v>
      </c>
      <c r="Q2979" t="n">
        <v>197.76</v>
      </c>
      <c r="R2979" t="n">
        <v>31.37</v>
      </c>
      <c r="S2979" t="n">
        <v>25.4</v>
      </c>
      <c r="T2979" t="n">
        <v>2147.77</v>
      </c>
      <c r="U2979" t="n">
        <v>0.8100000000000001</v>
      </c>
      <c r="V2979" t="n">
        <v>0.88</v>
      </c>
      <c r="W2979" t="n">
        <v>2.95</v>
      </c>
      <c r="X2979" t="n">
        <v>0.13</v>
      </c>
      <c r="Y2979" t="n">
        <v>1</v>
      </c>
      <c r="Z2979" t="n">
        <v>10</v>
      </c>
    </row>
    <row r="2980">
      <c r="A2980" t="n">
        <v>48</v>
      </c>
      <c r="B2980" t="n">
        <v>55</v>
      </c>
      <c r="C2980" t="inlineStr">
        <is>
          <t xml:space="preserve">CONCLUIDO	</t>
        </is>
      </c>
      <c r="D2980" t="n">
        <v>7.8322</v>
      </c>
      <c r="E2980" t="n">
        <v>12.77</v>
      </c>
      <c r="F2980" t="n">
        <v>10.52</v>
      </c>
      <c r="G2980" t="n">
        <v>90.14</v>
      </c>
      <c r="H2980" t="n">
        <v>1.74</v>
      </c>
      <c r="I2980" t="n">
        <v>7</v>
      </c>
      <c r="J2980" t="n">
        <v>131.79</v>
      </c>
      <c r="K2980" t="n">
        <v>43.4</v>
      </c>
      <c r="L2980" t="n">
        <v>13</v>
      </c>
      <c r="M2980" t="n">
        <v>5</v>
      </c>
      <c r="N2980" t="n">
        <v>20.39</v>
      </c>
      <c r="O2980" t="n">
        <v>16487.53</v>
      </c>
      <c r="P2980" t="n">
        <v>93.27</v>
      </c>
      <c r="Q2980" t="n">
        <v>197.78</v>
      </c>
      <c r="R2980" t="n">
        <v>31.26</v>
      </c>
      <c r="S2980" t="n">
        <v>25.4</v>
      </c>
      <c r="T2980" t="n">
        <v>2091.41</v>
      </c>
      <c r="U2980" t="n">
        <v>0.8100000000000001</v>
      </c>
      <c r="V2980" t="n">
        <v>0.88</v>
      </c>
      <c r="W2980" t="n">
        <v>2.95</v>
      </c>
      <c r="X2980" t="n">
        <v>0.13</v>
      </c>
      <c r="Y2980" t="n">
        <v>1</v>
      </c>
      <c r="Z2980" t="n">
        <v>10</v>
      </c>
    </row>
    <row r="2981">
      <c r="A2981" t="n">
        <v>49</v>
      </c>
      <c r="B2981" t="n">
        <v>55</v>
      </c>
      <c r="C2981" t="inlineStr">
        <is>
          <t xml:space="preserve">CONCLUIDO	</t>
        </is>
      </c>
      <c r="D2981" t="n">
        <v>7.8632</v>
      </c>
      <c r="E2981" t="n">
        <v>12.72</v>
      </c>
      <c r="F2981" t="n">
        <v>10.49</v>
      </c>
      <c r="G2981" t="n">
        <v>104.9</v>
      </c>
      <c r="H2981" t="n">
        <v>1.77</v>
      </c>
      <c r="I2981" t="n">
        <v>6</v>
      </c>
      <c r="J2981" t="n">
        <v>132.12</v>
      </c>
      <c r="K2981" t="n">
        <v>43.4</v>
      </c>
      <c r="L2981" t="n">
        <v>13.25</v>
      </c>
      <c r="M2981" t="n">
        <v>4</v>
      </c>
      <c r="N2981" t="n">
        <v>20.47</v>
      </c>
      <c r="O2981" t="n">
        <v>16528.68</v>
      </c>
      <c r="P2981" t="n">
        <v>92.44</v>
      </c>
      <c r="Q2981" t="n">
        <v>197.76</v>
      </c>
      <c r="R2981" t="n">
        <v>30.5</v>
      </c>
      <c r="S2981" t="n">
        <v>25.4</v>
      </c>
      <c r="T2981" t="n">
        <v>1716.65</v>
      </c>
      <c r="U2981" t="n">
        <v>0.83</v>
      </c>
      <c r="V2981" t="n">
        <v>0.89</v>
      </c>
      <c r="W2981" t="n">
        <v>2.95</v>
      </c>
      <c r="X2981" t="n">
        <v>0.1</v>
      </c>
      <c r="Y2981" t="n">
        <v>1</v>
      </c>
      <c r="Z2981" t="n">
        <v>10</v>
      </c>
    </row>
    <row r="2982">
      <c r="A2982" t="n">
        <v>50</v>
      </c>
      <c r="B2982" t="n">
        <v>55</v>
      </c>
      <c r="C2982" t="inlineStr">
        <is>
          <t xml:space="preserve">CONCLUIDO	</t>
        </is>
      </c>
      <c r="D2982" t="n">
        <v>7.8699</v>
      </c>
      <c r="E2982" t="n">
        <v>12.71</v>
      </c>
      <c r="F2982" t="n">
        <v>10.48</v>
      </c>
      <c r="G2982" t="n">
        <v>104.79</v>
      </c>
      <c r="H2982" t="n">
        <v>1.8</v>
      </c>
      <c r="I2982" t="n">
        <v>6</v>
      </c>
      <c r="J2982" t="n">
        <v>132.45</v>
      </c>
      <c r="K2982" t="n">
        <v>43.4</v>
      </c>
      <c r="L2982" t="n">
        <v>13.5</v>
      </c>
      <c r="M2982" t="n">
        <v>4</v>
      </c>
      <c r="N2982" t="n">
        <v>20.55</v>
      </c>
      <c r="O2982" t="n">
        <v>16569.86</v>
      </c>
      <c r="P2982" t="n">
        <v>92.17</v>
      </c>
      <c r="Q2982" t="n">
        <v>197.75</v>
      </c>
      <c r="R2982" t="n">
        <v>30.2</v>
      </c>
      <c r="S2982" t="n">
        <v>25.4</v>
      </c>
      <c r="T2982" t="n">
        <v>1564.34</v>
      </c>
      <c r="U2982" t="n">
        <v>0.84</v>
      </c>
      <c r="V2982" t="n">
        <v>0.89</v>
      </c>
      <c r="W2982" t="n">
        <v>2.95</v>
      </c>
      <c r="X2982" t="n">
        <v>0.09</v>
      </c>
      <c r="Y2982" t="n">
        <v>1</v>
      </c>
      <c r="Z2982" t="n">
        <v>10</v>
      </c>
    </row>
    <row r="2983">
      <c r="A2983" t="n">
        <v>51</v>
      </c>
      <c r="B2983" t="n">
        <v>55</v>
      </c>
      <c r="C2983" t="inlineStr">
        <is>
          <t xml:space="preserve">CONCLUIDO	</t>
        </is>
      </c>
      <c r="D2983" t="n">
        <v>7.867</v>
      </c>
      <c r="E2983" t="n">
        <v>12.71</v>
      </c>
      <c r="F2983" t="n">
        <v>10.48</v>
      </c>
      <c r="G2983" t="n">
        <v>104.84</v>
      </c>
      <c r="H2983" t="n">
        <v>1.83</v>
      </c>
      <c r="I2983" t="n">
        <v>6</v>
      </c>
      <c r="J2983" t="n">
        <v>132.79</v>
      </c>
      <c r="K2983" t="n">
        <v>43.4</v>
      </c>
      <c r="L2983" t="n">
        <v>13.75</v>
      </c>
      <c r="M2983" t="n">
        <v>4</v>
      </c>
      <c r="N2983" t="n">
        <v>20.64</v>
      </c>
      <c r="O2983" t="n">
        <v>16611.07</v>
      </c>
      <c r="P2983" t="n">
        <v>92.45</v>
      </c>
      <c r="Q2983" t="n">
        <v>197.75</v>
      </c>
      <c r="R2983" t="n">
        <v>30.33</v>
      </c>
      <c r="S2983" t="n">
        <v>25.4</v>
      </c>
      <c r="T2983" t="n">
        <v>1630.48</v>
      </c>
      <c r="U2983" t="n">
        <v>0.84</v>
      </c>
      <c r="V2983" t="n">
        <v>0.89</v>
      </c>
      <c r="W2983" t="n">
        <v>2.95</v>
      </c>
      <c r="X2983" t="n">
        <v>0.09</v>
      </c>
      <c r="Y2983" t="n">
        <v>1</v>
      </c>
      <c r="Z2983" t="n">
        <v>10</v>
      </c>
    </row>
    <row r="2984">
      <c r="A2984" t="n">
        <v>52</v>
      </c>
      <c r="B2984" t="n">
        <v>55</v>
      </c>
      <c r="C2984" t="inlineStr">
        <is>
          <t xml:space="preserve">CONCLUIDO	</t>
        </is>
      </c>
      <c r="D2984" t="n">
        <v>7.8652</v>
      </c>
      <c r="E2984" t="n">
        <v>12.71</v>
      </c>
      <c r="F2984" t="n">
        <v>10.49</v>
      </c>
      <c r="G2984" t="n">
        <v>104.87</v>
      </c>
      <c r="H2984" t="n">
        <v>1.86</v>
      </c>
      <c r="I2984" t="n">
        <v>6</v>
      </c>
      <c r="J2984" t="n">
        <v>133.12</v>
      </c>
      <c r="K2984" t="n">
        <v>43.4</v>
      </c>
      <c r="L2984" t="n">
        <v>14</v>
      </c>
      <c r="M2984" t="n">
        <v>4</v>
      </c>
      <c r="N2984" t="n">
        <v>20.72</v>
      </c>
      <c r="O2984" t="n">
        <v>16652.31</v>
      </c>
      <c r="P2984" t="n">
        <v>92.7</v>
      </c>
      <c r="Q2984" t="n">
        <v>197.78</v>
      </c>
      <c r="R2984" t="n">
        <v>30.4</v>
      </c>
      <c r="S2984" t="n">
        <v>25.4</v>
      </c>
      <c r="T2984" t="n">
        <v>1666.32</v>
      </c>
      <c r="U2984" t="n">
        <v>0.84</v>
      </c>
      <c r="V2984" t="n">
        <v>0.89</v>
      </c>
      <c r="W2984" t="n">
        <v>2.95</v>
      </c>
      <c r="X2984" t="n">
        <v>0.1</v>
      </c>
      <c r="Y2984" t="n">
        <v>1</v>
      </c>
      <c r="Z2984" t="n">
        <v>10</v>
      </c>
    </row>
    <row r="2985">
      <c r="A2985" t="n">
        <v>53</v>
      </c>
      <c r="B2985" t="n">
        <v>55</v>
      </c>
      <c r="C2985" t="inlineStr">
        <is>
          <t xml:space="preserve">CONCLUIDO	</t>
        </is>
      </c>
      <c r="D2985" t="n">
        <v>7.8707</v>
      </c>
      <c r="E2985" t="n">
        <v>12.71</v>
      </c>
      <c r="F2985" t="n">
        <v>10.48</v>
      </c>
      <c r="G2985" t="n">
        <v>104.78</v>
      </c>
      <c r="H2985" t="n">
        <v>1.89</v>
      </c>
      <c r="I2985" t="n">
        <v>6</v>
      </c>
      <c r="J2985" t="n">
        <v>133.46</v>
      </c>
      <c r="K2985" t="n">
        <v>43.4</v>
      </c>
      <c r="L2985" t="n">
        <v>14.25</v>
      </c>
      <c r="M2985" t="n">
        <v>4</v>
      </c>
      <c r="N2985" t="n">
        <v>20.81</v>
      </c>
      <c r="O2985" t="n">
        <v>16693.59</v>
      </c>
      <c r="P2985" t="n">
        <v>92.16</v>
      </c>
      <c r="Q2985" t="n">
        <v>197.75</v>
      </c>
      <c r="R2985" t="n">
        <v>30.11</v>
      </c>
      <c r="S2985" t="n">
        <v>25.4</v>
      </c>
      <c r="T2985" t="n">
        <v>1519.64</v>
      </c>
      <c r="U2985" t="n">
        <v>0.84</v>
      </c>
      <c r="V2985" t="n">
        <v>0.89</v>
      </c>
      <c r="W2985" t="n">
        <v>2.95</v>
      </c>
      <c r="X2985" t="n">
        <v>0.09</v>
      </c>
      <c r="Y2985" t="n">
        <v>1</v>
      </c>
      <c r="Z2985" t="n">
        <v>10</v>
      </c>
    </row>
    <row r="2986">
      <c r="A2986" t="n">
        <v>54</v>
      </c>
      <c r="B2986" t="n">
        <v>55</v>
      </c>
      <c r="C2986" t="inlineStr">
        <is>
          <t xml:space="preserve">CONCLUIDO	</t>
        </is>
      </c>
      <c r="D2986" t="n">
        <v>7.8671</v>
      </c>
      <c r="E2986" t="n">
        <v>12.71</v>
      </c>
      <c r="F2986" t="n">
        <v>10.48</v>
      </c>
      <c r="G2986" t="n">
        <v>104.84</v>
      </c>
      <c r="H2986" t="n">
        <v>1.92</v>
      </c>
      <c r="I2986" t="n">
        <v>6</v>
      </c>
      <c r="J2986" t="n">
        <v>133.79</v>
      </c>
      <c r="K2986" t="n">
        <v>43.4</v>
      </c>
      <c r="L2986" t="n">
        <v>14.5</v>
      </c>
      <c r="M2986" t="n">
        <v>4</v>
      </c>
      <c r="N2986" t="n">
        <v>20.89</v>
      </c>
      <c r="O2986" t="n">
        <v>16734.89</v>
      </c>
      <c r="P2986" t="n">
        <v>92.25</v>
      </c>
      <c r="Q2986" t="n">
        <v>197.77</v>
      </c>
      <c r="R2986" t="n">
        <v>30.38</v>
      </c>
      <c r="S2986" t="n">
        <v>25.4</v>
      </c>
      <c r="T2986" t="n">
        <v>1657.46</v>
      </c>
      <c r="U2986" t="n">
        <v>0.84</v>
      </c>
      <c r="V2986" t="n">
        <v>0.89</v>
      </c>
      <c r="W2986" t="n">
        <v>2.95</v>
      </c>
      <c r="X2986" t="n">
        <v>0.09</v>
      </c>
      <c r="Y2986" t="n">
        <v>1</v>
      </c>
      <c r="Z2986" t="n">
        <v>10</v>
      </c>
    </row>
    <row r="2987">
      <c r="A2987" t="n">
        <v>55</v>
      </c>
      <c r="B2987" t="n">
        <v>55</v>
      </c>
      <c r="C2987" t="inlineStr">
        <is>
          <t xml:space="preserve">CONCLUIDO	</t>
        </is>
      </c>
      <c r="D2987" t="n">
        <v>7.8647</v>
      </c>
      <c r="E2987" t="n">
        <v>12.72</v>
      </c>
      <c r="F2987" t="n">
        <v>10.49</v>
      </c>
      <c r="G2987" t="n">
        <v>104.88</v>
      </c>
      <c r="H2987" t="n">
        <v>1.94</v>
      </c>
      <c r="I2987" t="n">
        <v>6</v>
      </c>
      <c r="J2987" t="n">
        <v>134.13</v>
      </c>
      <c r="K2987" t="n">
        <v>43.4</v>
      </c>
      <c r="L2987" t="n">
        <v>14.75</v>
      </c>
      <c r="M2987" t="n">
        <v>4</v>
      </c>
      <c r="N2987" t="n">
        <v>20.98</v>
      </c>
      <c r="O2987" t="n">
        <v>16776.22</v>
      </c>
      <c r="P2987" t="n">
        <v>91.87</v>
      </c>
      <c r="Q2987" t="n">
        <v>197.77</v>
      </c>
      <c r="R2987" t="n">
        <v>30.42</v>
      </c>
      <c r="S2987" t="n">
        <v>25.4</v>
      </c>
      <c r="T2987" t="n">
        <v>1677.56</v>
      </c>
      <c r="U2987" t="n">
        <v>0.83</v>
      </c>
      <c r="V2987" t="n">
        <v>0.89</v>
      </c>
      <c r="W2987" t="n">
        <v>2.95</v>
      </c>
      <c r="X2987" t="n">
        <v>0.1</v>
      </c>
      <c r="Y2987" t="n">
        <v>1</v>
      </c>
      <c r="Z2987" t="n">
        <v>10</v>
      </c>
    </row>
    <row r="2988">
      <c r="A2988" t="n">
        <v>56</v>
      </c>
      <c r="B2988" t="n">
        <v>55</v>
      </c>
      <c r="C2988" t="inlineStr">
        <is>
          <t xml:space="preserve">CONCLUIDO	</t>
        </is>
      </c>
      <c r="D2988" t="n">
        <v>7.8634</v>
      </c>
      <c r="E2988" t="n">
        <v>12.72</v>
      </c>
      <c r="F2988" t="n">
        <v>10.49</v>
      </c>
      <c r="G2988" t="n">
        <v>104.9</v>
      </c>
      <c r="H2988" t="n">
        <v>1.97</v>
      </c>
      <c r="I2988" t="n">
        <v>6</v>
      </c>
      <c r="J2988" t="n">
        <v>134.46</v>
      </c>
      <c r="K2988" t="n">
        <v>43.4</v>
      </c>
      <c r="L2988" t="n">
        <v>15</v>
      </c>
      <c r="M2988" t="n">
        <v>4</v>
      </c>
      <c r="N2988" t="n">
        <v>21.06</v>
      </c>
      <c r="O2988" t="n">
        <v>16817.7</v>
      </c>
      <c r="P2988" t="n">
        <v>91.59999999999999</v>
      </c>
      <c r="Q2988" t="n">
        <v>197.75</v>
      </c>
      <c r="R2988" t="n">
        <v>30.42</v>
      </c>
      <c r="S2988" t="n">
        <v>25.4</v>
      </c>
      <c r="T2988" t="n">
        <v>1678.01</v>
      </c>
      <c r="U2988" t="n">
        <v>0.83</v>
      </c>
      <c r="V2988" t="n">
        <v>0.89</v>
      </c>
      <c r="W2988" t="n">
        <v>2.95</v>
      </c>
      <c r="X2988" t="n">
        <v>0.1</v>
      </c>
      <c r="Y2988" t="n">
        <v>1</v>
      </c>
      <c r="Z2988" t="n">
        <v>10</v>
      </c>
    </row>
    <row r="2989">
      <c r="A2989" t="n">
        <v>57</v>
      </c>
      <c r="B2989" t="n">
        <v>55</v>
      </c>
      <c r="C2989" t="inlineStr">
        <is>
          <t xml:space="preserve">CONCLUIDO	</t>
        </is>
      </c>
      <c r="D2989" t="n">
        <v>7.8685</v>
      </c>
      <c r="E2989" t="n">
        <v>12.71</v>
      </c>
      <c r="F2989" t="n">
        <v>10.48</v>
      </c>
      <c r="G2989" t="n">
        <v>104.81</v>
      </c>
      <c r="H2989" t="n">
        <v>2</v>
      </c>
      <c r="I2989" t="n">
        <v>6</v>
      </c>
      <c r="J2989" t="n">
        <v>134.8</v>
      </c>
      <c r="K2989" t="n">
        <v>43.4</v>
      </c>
      <c r="L2989" t="n">
        <v>15.25</v>
      </c>
      <c r="M2989" t="n">
        <v>4</v>
      </c>
      <c r="N2989" t="n">
        <v>21.15</v>
      </c>
      <c r="O2989" t="n">
        <v>16859.1</v>
      </c>
      <c r="P2989" t="n">
        <v>90.76000000000001</v>
      </c>
      <c r="Q2989" t="n">
        <v>197.76</v>
      </c>
      <c r="R2989" t="n">
        <v>30.24</v>
      </c>
      <c r="S2989" t="n">
        <v>25.4</v>
      </c>
      <c r="T2989" t="n">
        <v>1585.42</v>
      </c>
      <c r="U2989" t="n">
        <v>0.84</v>
      </c>
      <c r="V2989" t="n">
        <v>0.89</v>
      </c>
      <c r="W2989" t="n">
        <v>2.95</v>
      </c>
      <c r="X2989" t="n">
        <v>0.09</v>
      </c>
      <c r="Y2989" t="n">
        <v>1</v>
      </c>
      <c r="Z2989" t="n">
        <v>10</v>
      </c>
    </row>
    <row r="2990">
      <c r="A2990" t="n">
        <v>58</v>
      </c>
      <c r="B2990" t="n">
        <v>55</v>
      </c>
      <c r="C2990" t="inlineStr">
        <is>
          <t xml:space="preserve">CONCLUIDO	</t>
        </is>
      </c>
      <c r="D2990" t="n">
        <v>7.8647</v>
      </c>
      <c r="E2990" t="n">
        <v>12.72</v>
      </c>
      <c r="F2990" t="n">
        <v>10.49</v>
      </c>
      <c r="G2990" t="n">
        <v>104.88</v>
      </c>
      <c r="H2990" t="n">
        <v>2.03</v>
      </c>
      <c r="I2990" t="n">
        <v>6</v>
      </c>
      <c r="J2990" t="n">
        <v>135.13</v>
      </c>
      <c r="K2990" t="n">
        <v>43.4</v>
      </c>
      <c r="L2990" t="n">
        <v>15.5</v>
      </c>
      <c r="M2990" t="n">
        <v>4</v>
      </c>
      <c r="N2990" t="n">
        <v>21.23</v>
      </c>
      <c r="O2990" t="n">
        <v>16900.52</v>
      </c>
      <c r="P2990" t="n">
        <v>90.44</v>
      </c>
      <c r="Q2990" t="n">
        <v>197.75</v>
      </c>
      <c r="R2990" t="n">
        <v>30.43</v>
      </c>
      <c r="S2990" t="n">
        <v>25.4</v>
      </c>
      <c r="T2990" t="n">
        <v>1680.35</v>
      </c>
      <c r="U2990" t="n">
        <v>0.83</v>
      </c>
      <c r="V2990" t="n">
        <v>0.89</v>
      </c>
      <c r="W2990" t="n">
        <v>2.95</v>
      </c>
      <c r="X2990" t="n">
        <v>0.1</v>
      </c>
      <c r="Y2990" t="n">
        <v>1</v>
      </c>
      <c r="Z2990" t="n">
        <v>10</v>
      </c>
    </row>
    <row r="2991">
      <c r="A2991" t="n">
        <v>59</v>
      </c>
      <c r="B2991" t="n">
        <v>55</v>
      </c>
      <c r="C2991" t="inlineStr">
        <is>
          <t xml:space="preserve">CONCLUIDO	</t>
        </is>
      </c>
      <c r="D2991" t="n">
        <v>7.8637</v>
      </c>
      <c r="E2991" t="n">
        <v>12.72</v>
      </c>
      <c r="F2991" t="n">
        <v>10.49</v>
      </c>
      <c r="G2991" t="n">
        <v>104.89</v>
      </c>
      <c r="H2991" t="n">
        <v>2.06</v>
      </c>
      <c r="I2991" t="n">
        <v>6</v>
      </c>
      <c r="J2991" t="n">
        <v>135.47</v>
      </c>
      <c r="K2991" t="n">
        <v>43.4</v>
      </c>
      <c r="L2991" t="n">
        <v>15.75</v>
      </c>
      <c r="M2991" t="n">
        <v>4</v>
      </c>
      <c r="N2991" t="n">
        <v>21.32</v>
      </c>
      <c r="O2991" t="n">
        <v>16941.98</v>
      </c>
      <c r="P2991" t="n">
        <v>89.44</v>
      </c>
      <c r="Q2991" t="n">
        <v>197.75</v>
      </c>
      <c r="R2991" t="n">
        <v>30.5</v>
      </c>
      <c r="S2991" t="n">
        <v>25.4</v>
      </c>
      <c r="T2991" t="n">
        <v>1717.08</v>
      </c>
      <c r="U2991" t="n">
        <v>0.83</v>
      </c>
      <c r="V2991" t="n">
        <v>0.89</v>
      </c>
      <c r="W2991" t="n">
        <v>2.95</v>
      </c>
      <c r="X2991" t="n">
        <v>0.1</v>
      </c>
      <c r="Y2991" t="n">
        <v>1</v>
      </c>
      <c r="Z2991" t="n">
        <v>10</v>
      </c>
    </row>
    <row r="2992">
      <c r="A2992" t="n">
        <v>60</v>
      </c>
      <c r="B2992" t="n">
        <v>55</v>
      </c>
      <c r="C2992" t="inlineStr">
        <is>
          <t xml:space="preserve">CONCLUIDO	</t>
        </is>
      </c>
      <c r="D2992" t="n">
        <v>7.8875</v>
      </c>
      <c r="E2992" t="n">
        <v>12.68</v>
      </c>
      <c r="F2992" t="n">
        <v>10.47</v>
      </c>
      <c r="G2992" t="n">
        <v>125.7</v>
      </c>
      <c r="H2992" t="n">
        <v>2.08</v>
      </c>
      <c r="I2992" t="n">
        <v>5</v>
      </c>
      <c r="J2992" t="n">
        <v>135.81</v>
      </c>
      <c r="K2992" t="n">
        <v>43.4</v>
      </c>
      <c r="L2992" t="n">
        <v>16</v>
      </c>
      <c r="M2992" t="n">
        <v>3</v>
      </c>
      <c r="N2992" t="n">
        <v>21.41</v>
      </c>
      <c r="O2992" t="n">
        <v>16983.46</v>
      </c>
      <c r="P2992" t="n">
        <v>89.06</v>
      </c>
      <c r="Q2992" t="n">
        <v>197.77</v>
      </c>
      <c r="R2992" t="n">
        <v>29.99</v>
      </c>
      <c r="S2992" t="n">
        <v>25.4</v>
      </c>
      <c r="T2992" t="n">
        <v>1466.46</v>
      </c>
      <c r="U2992" t="n">
        <v>0.85</v>
      </c>
      <c r="V2992" t="n">
        <v>0.89</v>
      </c>
      <c r="W2992" t="n">
        <v>2.95</v>
      </c>
      <c r="X2992" t="n">
        <v>0.08</v>
      </c>
      <c r="Y2992" t="n">
        <v>1</v>
      </c>
      <c r="Z2992" t="n">
        <v>10</v>
      </c>
    </row>
    <row r="2993">
      <c r="A2993" t="n">
        <v>61</v>
      </c>
      <c r="B2993" t="n">
        <v>55</v>
      </c>
      <c r="C2993" t="inlineStr">
        <is>
          <t xml:space="preserve">CONCLUIDO	</t>
        </is>
      </c>
      <c r="D2993" t="n">
        <v>7.8859</v>
      </c>
      <c r="E2993" t="n">
        <v>12.68</v>
      </c>
      <c r="F2993" t="n">
        <v>10.48</v>
      </c>
      <c r="G2993" t="n">
        <v>125.73</v>
      </c>
      <c r="H2993" t="n">
        <v>2.11</v>
      </c>
      <c r="I2993" t="n">
        <v>5</v>
      </c>
      <c r="J2993" t="n">
        <v>136.14</v>
      </c>
      <c r="K2993" t="n">
        <v>43.4</v>
      </c>
      <c r="L2993" t="n">
        <v>16.25</v>
      </c>
      <c r="M2993" t="n">
        <v>2</v>
      </c>
      <c r="N2993" t="n">
        <v>21.49</v>
      </c>
      <c r="O2993" t="n">
        <v>17024.98</v>
      </c>
      <c r="P2993" t="n">
        <v>89.3</v>
      </c>
      <c r="Q2993" t="n">
        <v>197.77</v>
      </c>
      <c r="R2993" t="n">
        <v>30.15</v>
      </c>
      <c r="S2993" t="n">
        <v>25.4</v>
      </c>
      <c r="T2993" t="n">
        <v>1545.22</v>
      </c>
      <c r="U2993" t="n">
        <v>0.84</v>
      </c>
      <c r="V2993" t="n">
        <v>0.89</v>
      </c>
      <c r="W2993" t="n">
        <v>2.95</v>
      </c>
      <c r="X2993" t="n">
        <v>0.09</v>
      </c>
      <c r="Y2993" t="n">
        <v>1</v>
      </c>
      <c r="Z2993" t="n">
        <v>10</v>
      </c>
    </row>
    <row r="2994">
      <c r="A2994" t="n">
        <v>62</v>
      </c>
      <c r="B2994" t="n">
        <v>55</v>
      </c>
      <c r="C2994" t="inlineStr">
        <is>
          <t xml:space="preserve">CONCLUIDO	</t>
        </is>
      </c>
      <c r="D2994" t="n">
        <v>7.8866</v>
      </c>
      <c r="E2994" t="n">
        <v>12.68</v>
      </c>
      <c r="F2994" t="n">
        <v>10.48</v>
      </c>
      <c r="G2994" t="n">
        <v>125.71</v>
      </c>
      <c r="H2994" t="n">
        <v>2.14</v>
      </c>
      <c r="I2994" t="n">
        <v>5</v>
      </c>
      <c r="J2994" t="n">
        <v>136.48</v>
      </c>
      <c r="K2994" t="n">
        <v>43.4</v>
      </c>
      <c r="L2994" t="n">
        <v>16.5</v>
      </c>
      <c r="M2994" t="n">
        <v>2</v>
      </c>
      <c r="N2994" t="n">
        <v>21.58</v>
      </c>
      <c r="O2994" t="n">
        <v>17066.53</v>
      </c>
      <c r="P2994" t="n">
        <v>89.42</v>
      </c>
      <c r="Q2994" t="n">
        <v>197.75</v>
      </c>
      <c r="R2994" t="n">
        <v>30.08</v>
      </c>
      <c r="S2994" t="n">
        <v>25.4</v>
      </c>
      <c r="T2994" t="n">
        <v>1510.85</v>
      </c>
      <c r="U2994" t="n">
        <v>0.84</v>
      </c>
      <c r="V2994" t="n">
        <v>0.89</v>
      </c>
      <c r="W2994" t="n">
        <v>2.95</v>
      </c>
      <c r="X2994" t="n">
        <v>0.09</v>
      </c>
      <c r="Y2994" t="n">
        <v>1</v>
      </c>
      <c r="Z2994" t="n">
        <v>10</v>
      </c>
    </row>
    <row r="2995">
      <c r="A2995" t="n">
        <v>63</v>
      </c>
      <c r="B2995" t="n">
        <v>55</v>
      </c>
      <c r="C2995" t="inlineStr">
        <is>
          <t xml:space="preserve">CONCLUIDO	</t>
        </is>
      </c>
      <c r="D2995" t="n">
        <v>7.887</v>
      </c>
      <c r="E2995" t="n">
        <v>12.68</v>
      </c>
      <c r="F2995" t="n">
        <v>10.48</v>
      </c>
      <c r="G2995" t="n">
        <v>125.71</v>
      </c>
      <c r="H2995" t="n">
        <v>2.16</v>
      </c>
      <c r="I2995" t="n">
        <v>5</v>
      </c>
      <c r="J2995" t="n">
        <v>136.82</v>
      </c>
      <c r="K2995" t="n">
        <v>43.4</v>
      </c>
      <c r="L2995" t="n">
        <v>16.75</v>
      </c>
      <c r="M2995" t="n">
        <v>1</v>
      </c>
      <c r="N2995" t="n">
        <v>21.67</v>
      </c>
      <c r="O2995" t="n">
        <v>17108.1</v>
      </c>
      <c r="P2995" t="n">
        <v>89.48999999999999</v>
      </c>
      <c r="Q2995" t="n">
        <v>197.75</v>
      </c>
      <c r="R2995" t="n">
        <v>29.98</v>
      </c>
      <c r="S2995" t="n">
        <v>25.4</v>
      </c>
      <c r="T2995" t="n">
        <v>1461.27</v>
      </c>
      <c r="U2995" t="n">
        <v>0.85</v>
      </c>
      <c r="V2995" t="n">
        <v>0.89</v>
      </c>
      <c r="W2995" t="n">
        <v>2.95</v>
      </c>
      <c r="X2995" t="n">
        <v>0.09</v>
      </c>
      <c r="Y2995" t="n">
        <v>1</v>
      </c>
      <c r="Z2995" t="n">
        <v>10</v>
      </c>
    </row>
    <row r="2996">
      <c r="A2996" t="n">
        <v>64</v>
      </c>
      <c r="B2996" t="n">
        <v>55</v>
      </c>
      <c r="C2996" t="inlineStr">
        <is>
          <t xml:space="preserve">CONCLUIDO	</t>
        </is>
      </c>
      <c r="D2996" t="n">
        <v>7.8873</v>
      </c>
      <c r="E2996" t="n">
        <v>12.68</v>
      </c>
      <c r="F2996" t="n">
        <v>10.47</v>
      </c>
      <c r="G2996" t="n">
        <v>125.7</v>
      </c>
      <c r="H2996" t="n">
        <v>2.19</v>
      </c>
      <c r="I2996" t="n">
        <v>5</v>
      </c>
      <c r="J2996" t="n">
        <v>137.15</v>
      </c>
      <c r="K2996" t="n">
        <v>43.4</v>
      </c>
      <c r="L2996" t="n">
        <v>17</v>
      </c>
      <c r="M2996" t="n">
        <v>1</v>
      </c>
      <c r="N2996" t="n">
        <v>21.75</v>
      </c>
      <c r="O2996" t="n">
        <v>17149.71</v>
      </c>
      <c r="P2996" t="n">
        <v>89.56</v>
      </c>
      <c r="Q2996" t="n">
        <v>197.78</v>
      </c>
      <c r="R2996" t="n">
        <v>29.91</v>
      </c>
      <c r="S2996" t="n">
        <v>25.4</v>
      </c>
      <c r="T2996" t="n">
        <v>1427.52</v>
      </c>
      <c r="U2996" t="n">
        <v>0.85</v>
      </c>
      <c r="V2996" t="n">
        <v>0.89</v>
      </c>
      <c r="W2996" t="n">
        <v>2.95</v>
      </c>
      <c r="X2996" t="n">
        <v>0.08</v>
      </c>
      <c r="Y2996" t="n">
        <v>1</v>
      </c>
      <c r="Z2996" t="n">
        <v>10</v>
      </c>
    </row>
    <row r="2997">
      <c r="A2997" t="n">
        <v>65</v>
      </c>
      <c r="B2997" t="n">
        <v>55</v>
      </c>
      <c r="C2997" t="inlineStr">
        <is>
          <t xml:space="preserve">CONCLUIDO	</t>
        </is>
      </c>
      <c r="D2997" t="n">
        <v>7.8876</v>
      </c>
      <c r="E2997" t="n">
        <v>12.68</v>
      </c>
      <c r="F2997" t="n">
        <v>10.47</v>
      </c>
      <c r="G2997" t="n">
        <v>125.69</v>
      </c>
      <c r="H2997" t="n">
        <v>2.22</v>
      </c>
      <c r="I2997" t="n">
        <v>5</v>
      </c>
      <c r="J2997" t="n">
        <v>137.49</v>
      </c>
      <c r="K2997" t="n">
        <v>43.4</v>
      </c>
      <c r="L2997" t="n">
        <v>17.25</v>
      </c>
      <c r="M2997" t="n">
        <v>1</v>
      </c>
      <c r="N2997" t="n">
        <v>21.84</v>
      </c>
      <c r="O2997" t="n">
        <v>17191.35</v>
      </c>
      <c r="P2997" t="n">
        <v>89.67</v>
      </c>
      <c r="Q2997" t="n">
        <v>197.75</v>
      </c>
      <c r="R2997" t="n">
        <v>29.98</v>
      </c>
      <c r="S2997" t="n">
        <v>25.4</v>
      </c>
      <c r="T2997" t="n">
        <v>1462.93</v>
      </c>
      <c r="U2997" t="n">
        <v>0.85</v>
      </c>
      <c r="V2997" t="n">
        <v>0.89</v>
      </c>
      <c r="W2997" t="n">
        <v>2.95</v>
      </c>
      <c r="X2997" t="n">
        <v>0.08</v>
      </c>
      <c r="Y2997" t="n">
        <v>1</v>
      </c>
      <c r="Z2997" t="n">
        <v>10</v>
      </c>
    </row>
    <row r="2998">
      <c r="A2998" t="n">
        <v>66</v>
      </c>
      <c r="B2998" t="n">
        <v>55</v>
      </c>
      <c r="C2998" t="inlineStr">
        <is>
          <t xml:space="preserve">CONCLUIDO	</t>
        </is>
      </c>
      <c r="D2998" t="n">
        <v>7.8906</v>
      </c>
      <c r="E2998" t="n">
        <v>12.67</v>
      </c>
      <c r="F2998" t="n">
        <v>10.47</v>
      </c>
      <c r="G2998" t="n">
        <v>125.64</v>
      </c>
      <c r="H2998" t="n">
        <v>2.24</v>
      </c>
      <c r="I2998" t="n">
        <v>5</v>
      </c>
      <c r="J2998" t="n">
        <v>137.83</v>
      </c>
      <c r="K2998" t="n">
        <v>43.4</v>
      </c>
      <c r="L2998" t="n">
        <v>17.5</v>
      </c>
      <c r="M2998" t="n">
        <v>1</v>
      </c>
      <c r="N2998" t="n">
        <v>21.93</v>
      </c>
      <c r="O2998" t="n">
        <v>17233.02</v>
      </c>
      <c r="P2998" t="n">
        <v>89.52</v>
      </c>
      <c r="Q2998" t="n">
        <v>197.75</v>
      </c>
      <c r="R2998" t="n">
        <v>29.73</v>
      </c>
      <c r="S2998" t="n">
        <v>25.4</v>
      </c>
      <c r="T2998" t="n">
        <v>1336.62</v>
      </c>
      <c r="U2998" t="n">
        <v>0.85</v>
      </c>
      <c r="V2998" t="n">
        <v>0.89</v>
      </c>
      <c r="W2998" t="n">
        <v>2.95</v>
      </c>
      <c r="X2998" t="n">
        <v>0.08</v>
      </c>
      <c r="Y2998" t="n">
        <v>1</v>
      </c>
      <c r="Z2998" t="n">
        <v>10</v>
      </c>
    </row>
    <row r="2999">
      <c r="A2999" t="n">
        <v>67</v>
      </c>
      <c r="B2999" t="n">
        <v>55</v>
      </c>
      <c r="C2999" t="inlineStr">
        <is>
          <t xml:space="preserve">CONCLUIDO	</t>
        </is>
      </c>
      <c r="D2999" t="n">
        <v>7.8925</v>
      </c>
      <c r="E2999" t="n">
        <v>12.67</v>
      </c>
      <c r="F2999" t="n">
        <v>10.47</v>
      </c>
      <c r="G2999" t="n">
        <v>125.6</v>
      </c>
      <c r="H2999" t="n">
        <v>2.27</v>
      </c>
      <c r="I2999" t="n">
        <v>5</v>
      </c>
      <c r="J2999" t="n">
        <v>138.17</v>
      </c>
      <c r="K2999" t="n">
        <v>43.4</v>
      </c>
      <c r="L2999" t="n">
        <v>17.75</v>
      </c>
      <c r="M2999" t="n">
        <v>1</v>
      </c>
      <c r="N2999" t="n">
        <v>22.02</v>
      </c>
      <c r="O2999" t="n">
        <v>17274.72</v>
      </c>
      <c r="P2999" t="n">
        <v>89.72</v>
      </c>
      <c r="Q2999" t="n">
        <v>197.77</v>
      </c>
      <c r="R2999" t="n">
        <v>29.7</v>
      </c>
      <c r="S2999" t="n">
        <v>25.4</v>
      </c>
      <c r="T2999" t="n">
        <v>1323.03</v>
      </c>
      <c r="U2999" t="n">
        <v>0.86</v>
      </c>
      <c r="V2999" t="n">
        <v>0.89</v>
      </c>
      <c r="W2999" t="n">
        <v>2.95</v>
      </c>
      <c r="X2999" t="n">
        <v>0.08</v>
      </c>
      <c r="Y2999" t="n">
        <v>1</v>
      </c>
      <c r="Z2999" t="n">
        <v>10</v>
      </c>
    </row>
    <row r="3000">
      <c r="A3000" t="n">
        <v>68</v>
      </c>
      <c r="B3000" t="n">
        <v>55</v>
      </c>
      <c r="C3000" t="inlineStr">
        <is>
          <t xml:space="preserve">CONCLUIDO	</t>
        </is>
      </c>
      <c r="D3000" t="n">
        <v>7.8911</v>
      </c>
      <c r="E3000" t="n">
        <v>12.67</v>
      </c>
      <c r="F3000" t="n">
        <v>10.47</v>
      </c>
      <c r="G3000" t="n">
        <v>125.63</v>
      </c>
      <c r="H3000" t="n">
        <v>2.3</v>
      </c>
      <c r="I3000" t="n">
        <v>5</v>
      </c>
      <c r="J3000" t="n">
        <v>138.51</v>
      </c>
      <c r="K3000" t="n">
        <v>43.4</v>
      </c>
      <c r="L3000" t="n">
        <v>18</v>
      </c>
      <c r="M3000" t="n">
        <v>0</v>
      </c>
      <c r="N3000" t="n">
        <v>22.11</v>
      </c>
      <c r="O3000" t="n">
        <v>17316.45</v>
      </c>
      <c r="P3000" t="n">
        <v>89.89</v>
      </c>
      <c r="Q3000" t="n">
        <v>197.75</v>
      </c>
      <c r="R3000" t="n">
        <v>29.72</v>
      </c>
      <c r="S3000" t="n">
        <v>25.4</v>
      </c>
      <c r="T3000" t="n">
        <v>1332.3</v>
      </c>
      <c r="U3000" t="n">
        <v>0.85</v>
      </c>
      <c r="V3000" t="n">
        <v>0.89</v>
      </c>
      <c r="W3000" t="n">
        <v>2.95</v>
      </c>
      <c r="X3000" t="n">
        <v>0.08</v>
      </c>
      <c r="Y3000" t="n">
        <v>1</v>
      </c>
      <c r="Z300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INDEX(resultados!$A$2:$ZZ$3000, 1, MATCH($B$1, resultados!$A$1:$ZZ$1, 0))</f>
        <v/>
      </c>
      <c r="B7">
        <f>INDEX(resultados!$A$2:$ZZ$3000, 1, MATCH($B$2, resultados!$A$1:$ZZ$1, 0))</f>
        <v/>
      </c>
      <c r="C7">
        <f>INDEX(resultados!$A$2:$ZZ$3000, 1, MATCH($B$3, resultados!$A$1:$ZZ$1, 0))</f>
        <v/>
      </c>
    </row>
    <row r="8">
      <c r="A8">
        <f>INDEX(resultados!$A$2:$ZZ$3000, 2, MATCH($B$1, resultados!$A$1:$ZZ$1, 0))</f>
        <v/>
      </c>
      <c r="B8">
        <f>INDEX(resultados!$A$2:$ZZ$3000, 2, MATCH($B$2, resultados!$A$1:$ZZ$1, 0))</f>
        <v/>
      </c>
      <c r="C8">
        <f>INDEX(resultados!$A$2:$ZZ$3000, 2, MATCH($B$3, resultados!$A$1:$ZZ$1, 0))</f>
        <v/>
      </c>
    </row>
    <row r="9">
      <c r="A9">
        <f>INDEX(resultados!$A$2:$ZZ$3000, 3, MATCH($B$1, resultados!$A$1:$ZZ$1, 0))</f>
        <v/>
      </c>
      <c r="B9">
        <f>INDEX(resultados!$A$2:$ZZ$3000, 3, MATCH($B$2, resultados!$A$1:$ZZ$1, 0))</f>
        <v/>
      </c>
      <c r="C9">
        <f>INDEX(resultados!$A$2:$ZZ$3000, 3, MATCH($B$3, resultados!$A$1:$ZZ$1, 0))</f>
        <v/>
      </c>
    </row>
    <row r="10">
      <c r="A10">
        <f>INDEX(resultados!$A$2:$ZZ$3000, 4, MATCH($B$1, resultados!$A$1:$ZZ$1, 0))</f>
        <v/>
      </c>
      <c r="B10">
        <f>INDEX(resultados!$A$2:$ZZ$3000, 4, MATCH($B$2, resultados!$A$1:$ZZ$1, 0))</f>
        <v/>
      </c>
      <c r="C10">
        <f>INDEX(resultados!$A$2:$ZZ$3000, 4, MATCH($B$3, resultados!$A$1:$ZZ$1, 0))</f>
        <v/>
      </c>
    </row>
    <row r="11">
      <c r="A11">
        <f>INDEX(resultados!$A$2:$ZZ$3000, 5, MATCH($B$1, resultados!$A$1:$ZZ$1, 0))</f>
        <v/>
      </c>
      <c r="B11">
        <f>INDEX(resultados!$A$2:$ZZ$3000, 5, MATCH($B$2, resultados!$A$1:$ZZ$1, 0))</f>
        <v/>
      </c>
      <c r="C11">
        <f>INDEX(resultados!$A$2:$ZZ$3000, 5, MATCH($B$3, resultados!$A$1:$ZZ$1, 0))</f>
        <v/>
      </c>
    </row>
    <row r="12">
      <c r="A12">
        <f>INDEX(resultados!$A$2:$ZZ$3000, 6, MATCH($B$1, resultados!$A$1:$ZZ$1, 0))</f>
        <v/>
      </c>
      <c r="B12">
        <f>INDEX(resultados!$A$2:$ZZ$3000, 6, MATCH($B$2, resultados!$A$1:$ZZ$1, 0))</f>
        <v/>
      </c>
      <c r="C12">
        <f>INDEX(resultados!$A$2:$ZZ$3000, 6, MATCH($B$3, resultados!$A$1:$ZZ$1, 0))</f>
        <v/>
      </c>
    </row>
    <row r="13">
      <c r="A13">
        <f>INDEX(resultados!$A$2:$ZZ$3000, 7, MATCH($B$1, resultados!$A$1:$ZZ$1, 0))</f>
        <v/>
      </c>
      <c r="B13">
        <f>INDEX(resultados!$A$2:$ZZ$3000, 7, MATCH($B$2, resultados!$A$1:$ZZ$1, 0))</f>
        <v/>
      </c>
      <c r="C13">
        <f>INDEX(resultados!$A$2:$ZZ$3000, 7, MATCH($B$3, resultados!$A$1:$ZZ$1, 0))</f>
        <v/>
      </c>
    </row>
    <row r="14">
      <c r="A14">
        <f>INDEX(resultados!$A$2:$ZZ$3000, 8, MATCH($B$1, resultados!$A$1:$ZZ$1, 0))</f>
        <v/>
      </c>
      <c r="B14">
        <f>INDEX(resultados!$A$2:$ZZ$3000, 8, MATCH($B$2, resultados!$A$1:$ZZ$1, 0))</f>
        <v/>
      </c>
      <c r="C14">
        <f>INDEX(resultados!$A$2:$ZZ$3000, 8, MATCH($B$3, resultados!$A$1:$ZZ$1, 0))</f>
        <v/>
      </c>
    </row>
    <row r="15">
      <c r="A15">
        <f>INDEX(resultados!$A$2:$ZZ$3000, 9, MATCH($B$1, resultados!$A$1:$ZZ$1, 0))</f>
        <v/>
      </c>
      <c r="B15">
        <f>INDEX(resultados!$A$2:$ZZ$3000, 9, MATCH($B$2, resultados!$A$1:$ZZ$1, 0))</f>
        <v/>
      </c>
      <c r="C15">
        <f>INDEX(resultados!$A$2:$ZZ$3000, 9, MATCH($B$3, resultados!$A$1:$ZZ$1, 0))</f>
        <v/>
      </c>
    </row>
    <row r="16">
      <c r="A16">
        <f>INDEX(resultados!$A$2:$ZZ$3000, 10, MATCH($B$1, resultados!$A$1:$ZZ$1, 0))</f>
        <v/>
      </c>
      <c r="B16">
        <f>INDEX(resultados!$A$2:$ZZ$3000, 10, MATCH($B$2, resultados!$A$1:$ZZ$1, 0))</f>
        <v/>
      </c>
      <c r="C16">
        <f>INDEX(resultados!$A$2:$ZZ$3000, 10, MATCH($B$3, resultados!$A$1:$ZZ$1, 0))</f>
        <v/>
      </c>
    </row>
    <row r="17">
      <c r="A17">
        <f>INDEX(resultados!$A$2:$ZZ$3000, 11, MATCH($B$1, resultados!$A$1:$ZZ$1, 0))</f>
        <v/>
      </c>
      <c r="B17">
        <f>INDEX(resultados!$A$2:$ZZ$3000, 11, MATCH($B$2, resultados!$A$1:$ZZ$1, 0))</f>
        <v/>
      </c>
      <c r="C17">
        <f>INDEX(resultados!$A$2:$ZZ$3000, 11, MATCH($B$3, resultados!$A$1:$ZZ$1, 0))</f>
        <v/>
      </c>
    </row>
    <row r="18">
      <c r="A18">
        <f>INDEX(resultados!$A$2:$ZZ$3000, 12, MATCH($B$1, resultados!$A$1:$ZZ$1, 0))</f>
        <v/>
      </c>
      <c r="B18">
        <f>INDEX(resultados!$A$2:$ZZ$3000, 12, MATCH($B$2, resultados!$A$1:$ZZ$1, 0))</f>
        <v/>
      </c>
      <c r="C18">
        <f>INDEX(resultados!$A$2:$ZZ$3000, 12, MATCH($B$3, resultados!$A$1:$ZZ$1, 0))</f>
        <v/>
      </c>
    </row>
    <row r="19">
      <c r="A19">
        <f>INDEX(resultados!$A$2:$ZZ$3000, 13, MATCH($B$1, resultados!$A$1:$ZZ$1, 0))</f>
        <v/>
      </c>
      <c r="B19">
        <f>INDEX(resultados!$A$2:$ZZ$3000, 13, MATCH($B$2, resultados!$A$1:$ZZ$1, 0))</f>
        <v/>
      </c>
      <c r="C19">
        <f>INDEX(resultados!$A$2:$ZZ$3000, 13, MATCH($B$3, resultados!$A$1:$ZZ$1, 0))</f>
        <v/>
      </c>
    </row>
    <row r="20">
      <c r="A20">
        <f>INDEX(resultados!$A$2:$ZZ$3000, 14, MATCH($B$1, resultados!$A$1:$ZZ$1, 0))</f>
        <v/>
      </c>
      <c r="B20">
        <f>INDEX(resultados!$A$2:$ZZ$3000, 14, MATCH($B$2, resultados!$A$1:$ZZ$1, 0))</f>
        <v/>
      </c>
      <c r="C20">
        <f>INDEX(resultados!$A$2:$ZZ$3000, 14, MATCH($B$3, resultados!$A$1:$ZZ$1, 0))</f>
        <v/>
      </c>
    </row>
    <row r="21">
      <c r="A21">
        <f>INDEX(resultados!$A$2:$ZZ$3000, 15, MATCH($B$1, resultados!$A$1:$ZZ$1, 0))</f>
        <v/>
      </c>
      <c r="B21">
        <f>INDEX(resultados!$A$2:$ZZ$3000, 15, MATCH($B$2, resultados!$A$1:$ZZ$1, 0))</f>
        <v/>
      </c>
      <c r="C21">
        <f>INDEX(resultados!$A$2:$ZZ$3000, 15, MATCH($B$3, resultados!$A$1:$ZZ$1, 0))</f>
        <v/>
      </c>
    </row>
    <row r="22">
      <c r="A22">
        <f>INDEX(resultados!$A$2:$ZZ$3000, 16, MATCH($B$1, resultados!$A$1:$ZZ$1, 0))</f>
        <v/>
      </c>
      <c r="B22">
        <f>INDEX(resultados!$A$2:$ZZ$3000, 16, MATCH($B$2, resultados!$A$1:$ZZ$1, 0))</f>
        <v/>
      </c>
      <c r="C22">
        <f>INDEX(resultados!$A$2:$ZZ$3000, 16, MATCH($B$3, resultados!$A$1:$ZZ$1, 0))</f>
        <v/>
      </c>
    </row>
    <row r="23">
      <c r="A23">
        <f>INDEX(resultados!$A$2:$ZZ$3000, 17, MATCH($B$1, resultados!$A$1:$ZZ$1, 0))</f>
        <v/>
      </c>
      <c r="B23">
        <f>INDEX(resultados!$A$2:$ZZ$3000, 17, MATCH($B$2, resultados!$A$1:$ZZ$1, 0))</f>
        <v/>
      </c>
      <c r="C23">
        <f>INDEX(resultados!$A$2:$ZZ$3000, 17, MATCH($B$3, resultados!$A$1:$ZZ$1, 0))</f>
        <v/>
      </c>
    </row>
    <row r="24">
      <c r="A24">
        <f>INDEX(resultados!$A$2:$ZZ$3000, 18, MATCH($B$1, resultados!$A$1:$ZZ$1, 0))</f>
        <v/>
      </c>
      <c r="B24">
        <f>INDEX(resultados!$A$2:$ZZ$3000, 18, MATCH($B$2, resultados!$A$1:$ZZ$1, 0))</f>
        <v/>
      </c>
      <c r="C24">
        <f>INDEX(resultados!$A$2:$ZZ$3000, 18, MATCH($B$3, resultados!$A$1:$ZZ$1, 0))</f>
        <v/>
      </c>
    </row>
    <row r="25">
      <c r="A25">
        <f>INDEX(resultados!$A$2:$ZZ$3000, 19, MATCH($B$1, resultados!$A$1:$ZZ$1, 0))</f>
        <v/>
      </c>
      <c r="B25">
        <f>INDEX(resultados!$A$2:$ZZ$3000, 19, MATCH($B$2, resultados!$A$1:$ZZ$1, 0))</f>
        <v/>
      </c>
      <c r="C25">
        <f>INDEX(resultados!$A$2:$ZZ$3000, 19, MATCH($B$3, resultados!$A$1:$ZZ$1, 0))</f>
        <v/>
      </c>
    </row>
    <row r="26">
      <c r="A26">
        <f>INDEX(resultados!$A$2:$ZZ$3000, 20, MATCH($B$1, resultados!$A$1:$ZZ$1, 0))</f>
        <v/>
      </c>
      <c r="B26">
        <f>INDEX(resultados!$A$2:$ZZ$3000, 20, MATCH($B$2, resultados!$A$1:$ZZ$1, 0))</f>
        <v/>
      </c>
      <c r="C26">
        <f>INDEX(resultados!$A$2:$ZZ$3000, 20, MATCH($B$3, resultados!$A$1:$ZZ$1, 0))</f>
        <v/>
      </c>
    </row>
    <row r="27">
      <c r="A27">
        <f>INDEX(resultados!$A$2:$ZZ$3000, 21, MATCH($B$1, resultados!$A$1:$ZZ$1, 0))</f>
        <v/>
      </c>
      <c r="B27">
        <f>INDEX(resultados!$A$2:$ZZ$3000, 21, MATCH($B$2, resultados!$A$1:$ZZ$1, 0))</f>
        <v/>
      </c>
      <c r="C27">
        <f>INDEX(resultados!$A$2:$ZZ$3000, 21, MATCH($B$3, resultados!$A$1:$ZZ$1, 0))</f>
        <v/>
      </c>
    </row>
    <row r="28">
      <c r="A28">
        <f>INDEX(resultados!$A$2:$ZZ$3000, 22, MATCH($B$1, resultados!$A$1:$ZZ$1, 0))</f>
        <v/>
      </c>
      <c r="B28">
        <f>INDEX(resultados!$A$2:$ZZ$3000, 22, MATCH($B$2, resultados!$A$1:$ZZ$1, 0))</f>
        <v/>
      </c>
      <c r="C28">
        <f>INDEX(resultados!$A$2:$ZZ$3000, 22, MATCH($B$3, resultados!$A$1:$ZZ$1, 0))</f>
        <v/>
      </c>
    </row>
    <row r="29">
      <c r="A29">
        <f>INDEX(resultados!$A$2:$ZZ$3000, 23, MATCH($B$1, resultados!$A$1:$ZZ$1, 0))</f>
        <v/>
      </c>
      <c r="B29">
        <f>INDEX(resultados!$A$2:$ZZ$3000, 23, MATCH($B$2, resultados!$A$1:$ZZ$1, 0))</f>
        <v/>
      </c>
      <c r="C29">
        <f>INDEX(resultados!$A$2:$ZZ$3000, 23, MATCH($B$3, resultados!$A$1:$ZZ$1, 0))</f>
        <v/>
      </c>
    </row>
    <row r="30">
      <c r="A30">
        <f>INDEX(resultados!$A$2:$ZZ$3000, 24, MATCH($B$1, resultados!$A$1:$ZZ$1, 0))</f>
        <v/>
      </c>
      <c r="B30">
        <f>INDEX(resultados!$A$2:$ZZ$3000, 24, MATCH($B$2, resultados!$A$1:$ZZ$1, 0))</f>
        <v/>
      </c>
      <c r="C30">
        <f>INDEX(resultados!$A$2:$ZZ$3000, 24, MATCH($B$3, resultados!$A$1:$ZZ$1, 0))</f>
        <v/>
      </c>
    </row>
    <row r="31">
      <c r="A31">
        <f>INDEX(resultados!$A$2:$ZZ$3000, 25, MATCH($B$1, resultados!$A$1:$ZZ$1, 0))</f>
        <v/>
      </c>
      <c r="B31">
        <f>INDEX(resultados!$A$2:$ZZ$3000, 25, MATCH($B$2, resultados!$A$1:$ZZ$1, 0))</f>
        <v/>
      </c>
      <c r="C31">
        <f>INDEX(resultados!$A$2:$ZZ$3000, 25, MATCH($B$3, resultados!$A$1:$ZZ$1, 0))</f>
        <v/>
      </c>
    </row>
    <row r="32">
      <c r="A32">
        <f>INDEX(resultados!$A$2:$ZZ$3000, 26, MATCH($B$1, resultados!$A$1:$ZZ$1, 0))</f>
        <v/>
      </c>
      <c r="B32">
        <f>INDEX(resultados!$A$2:$ZZ$3000, 26, MATCH($B$2, resultados!$A$1:$ZZ$1, 0))</f>
        <v/>
      </c>
      <c r="C32">
        <f>INDEX(resultados!$A$2:$ZZ$3000, 26, MATCH($B$3, resultados!$A$1:$ZZ$1, 0))</f>
        <v/>
      </c>
    </row>
    <row r="33">
      <c r="A33">
        <f>INDEX(resultados!$A$2:$ZZ$3000, 27, MATCH($B$1, resultados!$A$1:$ZZ$1, 0))</f>
        <v/>
      </c>
      <c r="B33">
        <f>INDEX(resultados!$A$2:$ZZ$3000, 27, MATCH($B$2, resultados!$A$1:$ZZ$1, 0))</f>
        <v/>
      </c>
      <c r="C33">
        <f>INDEX(resultados!$A$2:$ZZ$3000, 27, MATCH($B$3, resultados!$A$1:$ZZ$1, 0))</f>
        <v/>
      </c>
    </row>
    <row r="34">
      <c r="A34">
        <f>INDEX(resultados!$A$2:$ZZ$3000, 28, MATCH($B$1, resultados!$A$1:$ZZ$1, 0))</f>
        <v/>
      </c>
      <c r="B34">
        <f>INDEX(resultados!$A$2:$ZZ$3000, 28, MATCH($B$2, resultados!$A$1:$ZZ$1, 0))</f>
        <v/>
      </c>
      <c r="C34">
        <f>INDEX(resultados!$A$2:$ZZ$3000, 28, MATCH($B$3, resultados!$A$1:$ZZ$1, 0))</f>
        <v/>
      </c>
    </row>
    <row r="35">
      <c r="A35">
        <f>INDEX(resultados!$A$2:$ZZ$3000, 29, MATCH($B$1, resultados!$A$1:$ZZ$1, 0))</f>
        <v/>
      </c>
      <c r="B35">
        <f>INDEX(resultados!$A$2:$ZZ$3000, 29, MATCH($B$2, resultados!$A$1:$ZZ$1, 0))</f>
        <v/>
      </c>
      <c r="C35">
        <f>INDEX(resultados!$A$2:$ZZ$3000, 29, MATCH($B$3, resultados!$A$1:$ZZ$1, 0))</f>
        <v/>
      </c>
    </row>
    <row r="36">
      <c r="A36">
        <f>INDEX(resultados!$A$2:$ZZ$3000, 30, MATCH($B$1, resultados!$A$1:$ZZ$1, 0))</f>
        <v/>
      </c>
      <c r="B36">
        <f>INDEX(resultados!$A$2:$ZZ$3000, 30, MATCH($B$2, resultados!$A$1:$ZZ$1, 0))</f>
        <v/>
      </c>
      <c r="C36">
        <f>INDEX(resultados!$A$2:$ZZ$3000, 30, MATCH($B$3, resultados!$A$1:$ZZ$1, 0))</f>
        <v/>
      </c>
    </row>
    <row r="37">
      <c r="A37">
        <f>INDEX(resultados!$A$2:$ZZ$3000, 31, MATCH($B$1, resultados!$A$1:$ZZ$1, 0))</f>
        <v/>
      </c>
      <c r="B37">
        <f>INDEX(resultados!$A$2:$ZZ$3000, 31, MATCH($B$2, resultados!$A$1:$ZZ$1, 0))</f>
        <v/>
      </c>
      <c r="C37">
        <f>INDEX(resultados!$A$2:$ZZ$3000, 31, MATCH($B$3, resultados!$A$1:$ZZ$1, 0))</f>
        <v/>
      </c>
    </row>
    <row r="38">
      <c r="A38">
        <f>INDEX(resultados!$A$2:$ZZ$3000, 32, MATCH($B$1, resultados!$A$1:$ZZ$1, 0))</f>
        <v/>
      </c>
      <c r="B38">
        <f>INDEX(resultados!$A$2:$ZZ$3000, 32, MATCH($B$2, resultados!$A$1:$ZZ$1, 0))</f>
        <v/>
      </c>
      <c r="C38">
        <f>INDEX(resultados!$A$2:$ZZ$3000, 32, MATCH($B$3, resultados!$A$1:$ZZ$1, 0))</f>
        <v/>
      </c>
    </row>
    <row r="39">
      <c r="A39">
        <f>INDEX(resultados!$A$2:$ZZ$3000, 33, MATCH($B$1, resultados!$A$1:$ZZ$1, 0))</f>
        <v/>
      </c>
      <c r="B39">
        <f>INDEX(resultados!$A$2:$ZZ$3000, 33, MATCH($B$2, resultados!$A$1:$ZZ$1, 0))</f>
        <v/>
      </c>
      <c r="C39">
        <f>INDEX(resultados!$A$2:$ZZ$3000, 33, MATCH($B$3, resultados!$A$1:$ZZ$1, 0))</f>
        <v/>
      </c>
    </row>
    <row r="40">
      <c r="A40">
        <f>INDEX(resultados!$A$2:$ZZ$3000, 34, MATCH($B$1, resultados!$A$1:$ZZ$1, 0))</f>
        <v/>
      </c>
      <c r="B40">
        <f>INDEX(resultados!$A$2:$ZZ$3000, 34, MATCH($B$2, resultados!$A$1:$ZZ$1, 0))</f>
        <v/>
      </c>
      <c r="C40">
        <f>INDEX(resultados!$A$2:$ZZ$3000, 34, MATCH($B$3, resultados!$A$1:$ZZ$1, 0))</f>
        <v/>
      </c>
    </row>
    <row r="41">
      <c r="A41">
        <f>INDEX(resultados!$A$2:$ZZ$3000, 35, MATCH($B$1, resultados!$A$1:$ZZ$1, 0))</f>
        <v/>
      </c>
      <c r="B41">
        <f>INDEX(resultados!$A$2:$ZZ$3000, 35, MATCH($B$2, resultados!$A$1:$ZZ$1, 0))</f>
        <v/>
      </c>
      <c r="C41">
        <f>INDEX(resultados!$A$2:$ZZ$3000, 35, MATCH($B$3, resultados!$A$1:$ZZ$1, 0))</f>
        <v/>
      </c>
    </row>
    <row r="42">
      <c r="A42">
        <f>INDEX(resultados!$A$2:$ZZ$3000, 36, MATCH($B$1, resultados!$A$1:$ZZ$1, 0))</f>
        <v/>
      </c>
      <c r="B42">
        <f>INDEX(resultados!$A$2:$ZZ$3000, 36, MATCH($B$2, resultados!$A$1:$ZZ$1, 0))</f>
        <v/>
      </c>
      <c r="C42">
        <f>INDEX(resultados!$A$2:$ZZ$3000, 36, MATCH($B$3, resultados!$A$1:$ZZ$1, 0))</f>
        <v/>
      </c>
    </row>
    <row r="43">
      <c r="A43">
        <f>INDEX(resultados!$A$2:$ZZ$3000, 37, MATCH($B$1, resultados!$A$1:$ZZ$1, 0))</f>
        <v/>
      </c>
      <c r="B43">
        <f>INDEX(resultados!$A$2:$ZZ$3000, 37, MATCH($B$2, resultados!$A$1:$ZZ$1, 0))</f>
        <v/>
      </c>
      <c r="C43">
        <f>INDEX(resultados!$A$2:$ZZ$3000, 37, MATCH($B$3, resultados!$A$1:$ZZ$1, 0))</f>
        <v/>
      </c>
    </row>
    <row r="44">
      <c r="A44">
        <f>INDEX(resultados!$A$2:$ZZ$3000, 38, MATCH($B$1, resultados!$A$1:$ZZ$1, 0))</f>
        <v/>
      </c>
      <c r="B44">
        <f>INDEX(resultados!$A$2:$ZZ$3000, 38, MATCH($B$2, resultados!$A$1:$ZZ$1, 0))</f>
        <v/>
      </c>
      <c r="C44">
        <f>INDEX(resultados!$A$2:$ZZ$3000, 38, MATCH($B$3, resultados!$A$1:$ZZ$1, 0))</f>
        <v/>
      </c>
    </row>
    <row r="45">
      <c r="A45">
        <f>INDEX(resultados!$A$2:$ZZ$3000, 39, MATCH($B$1, resultados!$A$1:$ZZ$1, 0))</f>
        <v/>
      </c>
      <c r="B45">
        <f>INDEX(resultados!$A$2:$ZZ$3000, 39, MATCH($B$2, resultados!$A$1:$ZZ$1, 0))</f>
        <v/>
      </c>
      <c r="C45">
        <f>INDEX(resultados!$A$2:$ZZ$3000, 39, MATCH($B$3, resultados!$A$1:$ZZ$1, 0))</f>
        <v/>
      </c>
    </row>
    <row r="46">
      <c r="A46">
        <f>INDEX(resultados!$A$2:$ZZ$3000, 40, MATCH($B$1, resultados!$A$1:$ZZ$1, 0))</f>
        <v/>
      </c>
      <c r="B46">
        <f>INDEX(resultados!$A$2:$ZZ$3000, 40, MATCH($B$2, resultados!$A$1:$ZZ$1, 0))</f>
        <v/>
      </c>
      <c r="C46">
        <f>INDEX(resultados!$A$2:$ZZ$3000, 40, MATCH($B$3, resultados!$A$1:$ZZ$1, 0))</f>
        <v/>
      </c>
    </row>
    <row r="47">
      <c r="A47">
        <f>INDEX(resultados!$A$2:$ZZ$3000, 41, MATCH($B$1, resultados!$A$1:$ZZ$1, 0))</f>
        <v/>
      </c>
      <c r="B47">
        <f>INDEX(resultados!$A$2:$ZZ$3000, 41, MATCH($B$2, resultados!$A$1:$ZZ$1, 0))</f>
        <v/>
      </c>
      <c r="C47">
        <f>INDEX(resultados!$A$2:$ZZ$3000, 41, MATCH($B$3, resultados!$A$1:$ZZ$1, 0))</f>
        <v/>
      </c>
    </row>
    <row r="48">
      <c r="A48">
        <f>INDEX(resultados!$A$2:$ZZ$3000, 42, MATCH($B$1, resultados!$A$1:$ZZ$1, 0))</f>
        <v/>
      </c>
      <c r="B48">
        <f>INDEX(resultados!$A$2:$ZZ$3000, 42, MATCH($B$2, resultados!$A$1:$ZZ$1, 0))</f>
        <v/>
      </c>
      <c r="C48">
        <f>INDEX(resultados!$A$2:$ZZ$3000, 42, MATCH($B$3, resultados!$A$1:$ZZ$1, 0))</f>
        <v/>
      </c>
    </row>
    <row r="49">
      <c r="A49">
        <f>INDEX(resultados!$A$2:$ZZ$3000, 43, MATCH($B$1, resultados!$A$1:$ZZ$1, 0))</f>
        <v/>
      </c>
      <c r="B49">
        <f>INDEX(resultados!$A$2:$ZZ$3000, 43, MATCH($B$2, resultados!$A$1:$ZZ$1, 0))</f>
        <v/>
      </c>
      <c r="C49">
        <f>INDEX(resultados!$A$2:$ZZ$3000, 43, MATCH($B$3, resultados!$A$1:$ZZ$1, 0))</f>
        <v/>
      </c>
    </row>
    <row r="50">
      <c r="A50">
        <f>INDEX(resultados!$A$2:$ZZ$3000, 44, MATCH($B$1, resultados!$A$1:$ZZ$1, 0))</f>
        <v/>
      </c>
      <c r="B50">
        <f>INDEX(resultados!$A$2:$ZZ$3000, 44, MATCH($B$2, resultados!$A$1:$ZZ$1, 0))</f>
        <v/>
      </c>
      <c r="C50">
        <f>INDEX(resultados!$A$2:$ZZ$3000, 44, MATCH($B$3, resultados!$A$1:$ZZ$1, 0))</f>
        <v/>
      </c>
    </row>
    <row r="51">
      <c r="A51">
        <f>INDEX(resultados!$A$2:$ZZ$3000, 45, MATCH($B$1, resultados!$A$1:$ZZ$1, 0))</f>
        <v/>
      </c>
      <c r="B51">
        <f>INDEX(resultados!$A$2:$ZZ$3000, 45, MATCH($B$2, resultados!$A$1:$ZZ$1, 0))</f>
        <v/>
      </c>
      <c r="C51">
        <f>INDEX(resultados!$A$2:$ZZ$3000, 45, MATCH($B$3, resultados!$A$1:$ZZ$1, 0))</f>
        <v/>
      </c>
    </row>
    <row r="52">
      <c r="A52">
        <f>INDEX(resultados!$A$2:$ZZ$3000, 46, MATCH($B$1, resultados!$A$1:$ZZ$1, 0))</f>
        <v/>
      </c>
      <c r="B52">
        <f>INDEX(resultados!$A$2:$ZZ$3000, 46, MATCH($B$2, resultados!$A$1:$ZZ$1, 0))</f>
        <v/>
      </c>
      <c r="C52">
        <f>INDEX(resultados!$A$2:$ZZ$3000, 46, MATCH($B$3, resultados!$A$1:$ZZ$1, 0))</f>
        <v/>
      </c>
    </row>
    <row r="53">
      <c r="A53">
        <f>INDEX(resultados!$A$2:$ZZ$3000, 47, MATCH($B$1, resultados!$A$1:$ZZ$1, 0))</f>
        <v/>
      </c>
      <c r="B53">
        <f>INDEX(resultados!$A$2:$ZZ$3000, 47, MATCH($B$2, resultados!$A$1:$ZZ$1, 0))</f>
        <v/>
      </c>
      <c r="C53">
        <f>INDEX(resultados!$A$2:$ZZ$3000, 47, MATCH($B$3, resultados!$A$1:$ZZ$1, 0))</f>
        <v/>
      </c>
    </row>
    <row r="54">
      <c r="A54">
        <f>INDEX(resultados!$A$2:$ZZ$3000, 48, MATCH($B$1, resultados!$A$1:$ZZ$1, 0))</f>
        <v/>
      </c>
      <c r="B54">
        <f>INDEX(resultados!$A$2:$ZZ$3000, 48, MATCH($B$2, resultados!$A$1:$ZZ$1, 0))</f>
        <v/>
      </c>
      <c r="C54">
        <f>INDEX(resultados!$A$2:$ZZ$3000, 48, MATCH($B$3, resultados!$A$1:$ZZ$1, 0))</f>
        <v/>
      </c>
    </row>
    <row r="55">
      <c r="A55">
        <f>INDEX(resultados!$A$2:$ZZ$3000, 49, MATCH($B$1, resultados!$A$1:$ZZ$1, 0))</f>
        <v/>
      </c>
      <c r="B55">
        <f>INDEX(resultados!$A$2:$ZZ$3000, 49, MATCH($B$2, resultados!$A$1:$ZZ$1, 0))</f>
        <v/>
      </c>
      <c r="C55">
        <f>INDEX(resultados!$A$2:$ZZ$3000, 49, MATCH($B$3, resultados!$A$1:$ZZ$1, 0))</f>
        <v/>
      </c>
    </row>
    <row r="56">
      <c r="A56">
        <f>INDEX(resultados!$A$2:$ZZ$3000, 50, MATCH($B$1, resultados!$A$1:$ZZ$1, 0))</f>
        <v/>
      </c>
      <c r="B56">
        <f>INDEX(resultados!$A$2:$ZZ$3000, 50, MATCH($B$2, resultados!$A$1:$ZZ$1, 0))</f>
        <v/>
      </c>
      <c r="C56">
        <f>INDEX(resultados!$A$2:$ZZ$3000, 50, MATCH($B$3, resultados!$A$1:$ZZ$1, 0))</f>
        <v/>
      </c>
    </row>
    <row r="57">
      <c r="A57">
        <f>INDEX(resultados!$A$2:$ZZ$3000, 51, MATCH($B$1, resultados!$A$1:$ZZ$1, 0))</f>
        <v/>
      </c>
      <c r="B57">
        <f>INDEX(resultados!$A$2:$ZZ$3000, 51, MATCH($B$2, resultados!$A$1:$ZZ$1, 0))</f>
        <v/>
      </c>
      <c r="C57">
        <f>INDEX(resultados!$A$2:$ZZ$3000, 51, MATCH($B$3, resultados!$A$1:$ZZ$1, 0))</f>
        <v/>
      </c>
    </row>
    <row r="58">
      <c r="A58">
        <f>INDEX(resultados!$A$2:$ZZ$3000, 52, MATCH($B$1, resultados!$A$1:$ZZ$1, 0))</f>
        <v/>
      </c>
      <c r="B58">
        <f>INDEX(resultados!$A$2:$ZZ$3000, 52, MATCH($B$2, resultados!$A$1:$ZZ$1, 0))</f>
        <v/>
      </c>
      <c r="C58">
        <f>INDEX(resultados!$A$2:$ZZ$3000, 52, MATCH($B$3, resultados!$A$1:$ZZ$1, 0))</f>
        <v/>
      </c>
    </row>
    <row r="59">
      <c r="A59">
        <f>INDEX(resultados!$A$2:$ZZ$3000, 53, MATCH($B$1, resultados!$A$1:$ZZ$1, 0))</f>
        <v/>
      </c>
      <c r="B59">
        <f>INDEX(resultados!$A$2:$ZZ$3000, 53, MATCH($B$2, resultados!$A$1:$ZZ$1, 0))</f>
        <v/>
      </c>
      <c r="C59">
        <f>INDEX(resultados!$A$2:$ZZ$3000, 53, MATCH($B$3, resultados!$A$1:$ZZ$1, 0))</f>
        <v/>
      </c>
    </row>
    <row r="60">
      <c r="A60">
        <f>INDEX(resultados!$A$2:$ZZ$3000, 54, MATCH($B$1, resultados!$A$1:$ZZ$1, 0))</f>
        <v/>
      </c>
      <c r="B60">
        <f>INDEX(resultados!$A$2:$ZZ$3000, 54, MATCH($B$2, resultados!$A$1:$ZZ$1, 0))</f>
        <v/>
      </c>
      <c r="C60">
        <f>INDEX(resultados!$A$2:$ZZ$3000, 54, MATCH($B$3, resultados!$A$1:$ZZ$1, 0))</f>
        <v/>
      </c>
    </row>
    <row r="61">
      <c r="A61">
        <f>INDEX(resultados!$A$2:$ZZ$3000, 55, MATCH($B$1, resultados!$A$1:$ZZ$1, 0))</f>
        <v/>
      </c>
      <c r="B61">
        <f>INDEX(resultados!$A$2:$ZZ$3000, 55, MATCH($B$2, resultados!$A$1:$ZZ$1, 0))</f>
        <v/>
      </c>
      <c r="C61">
        <f>INDEX(resultados!$A$2:$ZZ$3000, 55, MATCH($B$3, resultados!$A$1:$ZZ$1, 0))</f>
        <v/>
      </c>
    </row>
    <row r="62">
      <c r="A62">
        <f>INDEX(resultados!$A$2:$ZZ$3000, 56, MATCH($B$1, resultados!$A$1:$ZZ$1, 0))</f>
        <v/>
      </c>
      <c r="B62">
        <f>INDEX(resultados!$A$2:$ZZ$3000, 56, MATCH($B$2, resultados!$A$1:$ZZ$1, 0))</f>
        <v/>
      </c>
      <c r="C62">
        <f>INDEX(resultados!$A$2:$ZZ$3000, 56, MATCH($B$3, resultados!$A$1:$ZZ$1, 0))</f>
        <v/>
      </c>
    </row>
    <row r="63">
      <c r="A63">
        <f>INDEX(resultados!$A$2:$ZZ$3000, 57, MATCH($B$1, resultados!$A$1:$ZZ$1, 0))</f>
        <v/>
      </c>
      <c r="B63">
        <f>INDEX(resultados!$A$2:$ZZ$3000, 57, MATCH($B$2, resultados!$A$1:$ZZ$1, 0))</f>
        <v/>
      </c>
      <c r="C63">
        <f>INDEX(resultados!$A$2:$ZZ$3000, 57, MATCH($B$3, resultados!$A$1:$ZZ$1, 0))</f>
        <v/>
      </c>
    </row>
    <row r="64">
      <c r="A64">
        <f>INDEX(resultados!$A$2:$ZZ$3000, 58, MATCH($B$1, resultados!$A$1:$ZZ$1, 0))</f>
        <v/>
      </c>
      <c r="B64">
        <f>INDEX(resultados!$A$2:$ZZ$3000, 58, MATCH($B$2, resultados!$A$1:$ZZ$1, 0))</f>
        <v/>
      </c>
      <c r="C64">
        <f>INDEX(resultados!$A$2:$ZZ$3000, 58, MATCH($B$3, resultados!$A$1:$ZZ$1, 0))</f>
        <v/>
      </c>
    </row>
    <row r="65">
      <c r="A65">
        <f>INDEX(resultados!$A$2:$ZZ$3000, 59, MATCH($B$1, resultados!$A$1:$ZZ$1, 0))</f>
        <v/>
      </c>
      <c r="B65">
        <f>INDEX(resultados!$A$2:$ZZ$3000, 59, MATCH($B$2, resultados!$A$1:$ZZ$1, 0))</f>
        <v/>
      </c>
      <c r="C65">
        <f>INDEX(resultados!$A$2:$ZZ$3000, 59, MATCH($B$3, resultados!$A$1:$ZZ$1, 0))</f>
        <v/>
      </c>
    </row>
    <row r="66">
      <c r="A66">
        <f>INDEX(resultados!$A$2:$ZZ$3000, 60, MATCH($B$1, resultados!$A$1:$ZZ$1, 0))</f>
        <v/>
      </c>
      <c r="B66">
        <f>INDEX(resultados!$A$2:$ZZ$3000, 60, MATCH($B$2, resultados!$A$1:$ZZ$1, 0))</f>
        <v/>
      </c>
      <c r="C66">
        <f>INDEX(resultados!$A$2:$ZZ$3000, 60, MATCH($B$3, resultados!$A$1:$ZZ$1, 0))</f>
        <v/>
      </c>
    </row>
    <row r="67">
      <c r="A67">
        <f>INDEX(resultados!$A$2:$ZZ$3000, 61, MATCH($B$1, resultados!$A$1:$ZZ$1, 0))</f>
        <v/>
      </c>
      <c r="B67">
        <f>INDEX(resultados!$A$2:$ZZ$3000, 61, MATCH($B$2, resultados!$A$1:$ZZ$1, 0))</f>
        <v/>
      </c>
      <c r="C67">
        <f>INDEX(resultados!$A$2:$ZZ$3000, 61, MATCH($B$3, resultados!$A$1:$ZZ$1, 0))</f>
        <v/>
      </c>
    </row>
    <row r="68">
      <c r="A68">
        <f>INDEX(resultados!$A$2:$ZZ$3000, 62, MATCH($B$1, resultados!$A$1:$ZZ$1, 0))</f>
        <v/>
      </c>
      <c r="B68">
        <f>INDEX(resultados!$A$2:$ZZ$3000, 62, MATCH($B$2, resultados!$A$1:$ZZ$1, 0))</f>
        <v/>
      </c>
      <c r="C68">
        <f>INDEX(resultados!$A$2:$ZZ$3000, 62, MATCH($B$3, resultados!$A$1:$ZZ$1, 0))</f>
        <v/>
      </c>
    </row>
    <row r="69">
      <c r="A69">
        <f>INDEX(resultados!$A$2:$ZZ$3000, 63, MATCH($B$1, resultados!$A$1:$ZZ$1, 0))</f>
        <v/>
      </c>
      <c r="B69">
        <f>INDEX(resultados!$A$2:$ZZ$3000, 63, MATCH($B$2, resultados!$A$1:$ZZ$1, 0))</f>
        <v/>
      </c>
      <c r="C69">
        <f>INDEX(resultados!$A$2:$ZZ$3000, 63, MATCH($B$3, resultados!$A$1:$ZZ$1, 0))</f>
        <v/>
      </c>
    </row>
    <row r="70">
      <c r="A70">
        <f>INDEX(resultados!$A$2:$ZZ$3000, 64, MATCH($B$1, resultados!$A$1:$ZZ$1, 0))</f>
        <v/>
      </c>
      <c r="B70">
        <f>INDEX(resultados!$A$2:$ZZ$3000, 64, MATCH($B$2, resultados!$A$1:$ZZ$1, 0))</f>
        <v/>
      </c>
      <c r="C70">
        <f>INDEX(resultados!$A$2:$ZZ$3000, 64, MATCH($B$3, resultados!$A$1:$ZZ$1, 0))</f>
        <v/>
      </c>
    </row>
    <row r="71">
      <c r="A71">
        <f>INDEX(resultados!$A$2:$ZZ$3000, 65, MATCH($B$1, resultados!$A$1:$ZZ$1, 0))</f>
        <v/>
      </c>
      <c r="B71">
        <f>INDEX(resultados!$A$2:$ZZ$3000, 65, MATCH($B$2, resultados!$A$1:$ZZ$1, 0))</f>
        <v/>
      </c>
      <c r="C71">
        <f>INDEX(resultados!$A$2:$ZZ$3000, 65, MATCH($B$3, resultados!$A$1:$ZZ$1, 0))</f>
        <v/>
      </c>
    </row>
    <row r="72">
      <c r="A72">
        <f>INDEX(resultados!$A$2:$ZZ$3000, 66, MATCH($B$1, resultados!$A$1:$ZZ$1, 0))</f>
        <v/>
      </c>
      <c r="B72">
        <f>INDEX(resultados!$A$2:$ZZ$3000, 66, MATCH($B$2, resultados!$A$1:$ZZ$1, 0))</f>
        <v/>
      </c>
      <c r="C72">
        <f>INDEX(resultados!$A$2:$ZZ$3000, 66, MATCH($B$3, resultados!$A$1:$ZZ$1, 0))</f>
        <v/>
      </c>
    </row>
    <row r="73">
      <c r="A73">
        <f>INDEX(resultados!$A$2:$ZZ$3000, 67, MATCH($B$1, resultados!$A$1:$ZZ$1, 0))</f>
        <v/>
      </c>
      <c r="B73">
        <f>INDEX(resultados!$A$2:$ZZ$3000, 67, MATCH($B$2, resultados!$A$1:$ZZ$1, 0))</f>
        <v/>
      </c>
      <c r="C73">
        <f>INDEX(resultados!$A$2:$ZZ$3000, 67, MATCH($B$3, resultados!$A$1:$ZZ$1, 0))</f>
        <v/>
      </c>
    </row>
    <row r="74">
      <c r="A74">
        <f>INDEX(resultados!$A$2:$ZZ$3000, 68, MATCH($B$1, resultados!$A$1:$ZZ$1, 0))</f>
        <v/>
      </c>
      <c r="B74">
        <f>INDEX(resultados!$A$2:$ZZ$3000, 68, MATCH($B$2, resultados!$A$1:$ZZ$1, 0))</f>
        <v/>
      </c>
      <c r="C74">
        <f>INDEX(resultados!$A$2:$ZZ$3000, 68, MATCH($B$3, resultados!$A$1:$ZZ$1, 0))</f>
        <v/>
      </c>
    </row>
    <row r="75">
      <c r="A75">
        <f>INDEX(resultados!$A$2:$ZZ$3000, 69, MATCH($B$1, resultados!$A$1:$ZZ$1, 0))</f>
        <v/>
      </c>
      <c r="B75">
        <f>INDEX(resultados!$A$2:$ZZ$3000, 69, MATCH($B$2, resultados!$A$1:$ZZ$1, 0))</f>
        <v/>
      </c>
      <c r="C75">
        <f>INDEX(resultados!$A$2:$ZZ$3000, 69, MATCH($B$3, resultados!$A$1:$ZZ$1, 0))</f>
        <v/>
      </c>
    </row>
    <row r="76">
      <c r="A76">
        <f>INDEX(resultados!$A$2:$ZZ$3000, 70, MATCH($B$1, resultados!$A$1:$ZZ$1, 0))</f>
        <v/>
      </c>
      <c r="B76">
        <f>INDEX(resultados!$A$2:$ZZ$3000, 70, MATCH($B$2, resultados!$A$1:$ZZ$1, 0))</f>
        <v/>
      </c>
      <c r="C76">
        <f>INDEX(resultados!$A$2:$ZZ$3000, 70, MATCH($B$3, resultados!$A$1:$ZZ$1, 0))</f>
        <v/>
      </c>
    </row>
    <row r="77">
      <c r="A77">
        <f>INDEX(resultados!$A$2:$ZZ$3000, 71, MATCH($B$1, resultados!$A$1:$ZZ$1, 0))</f>
        <v/>
      </c>
      <c r="B77">
        <f>INDEX(resultados!$A$2:$ZZ$3000, 71, MATCH($B$2, resultados!$A$1:$ZZ$1, 0))</f>
        <v/>
      </c>
      <c r="C77">
        <f>INDEX(resultados!$A$2:$ZZ$3000, 71, MATCH($B$3, resultados!$A$1:$ZZ$1, 0))</f>
        <v/>
      </c>
    </row>
    <row r="78">
      <c r="A78">
        <f>INDEX(resultados!$A$2:$ZZ$3000, 72, MATCH($B$1, resultados!$A$1:$ZZ$1, 0))</f>
        <v/>
      </c>
      <c r="B78">
        <f>INDEX(resultados!$A$2:$ZZ$3000, 72, MATCH($B$2, resultados!$A$1:$ZZ$1, 0))</f>
        <v/>
      </c>
      <c r="C78">
        <f>INDEX(resultados!$A$2:$ZZ$3000, 72, MATCH($B$3, resultados!$A$1:$ZZ$1, 0))</f>
        <v/>
      </c>
    </row>
    <row r="79">
      <c r="A79">
        <f>INDEX(resultados!$A$2:$ZZ$3000, 73, MATCH($B$1, resultados!$A$1:$ZZ$1, 0))</f>
        <v/>
      </c>
      <c r="B79">
        <f>INDEX(resultados!$A$2:$ZZ$3000, 73, MATCH($B$2, resultados!$A$1:$ZZ$1, 0))</f>
        <v/>
      </c>
      <c r="C79">
        <f>INDEX(resultados!$A$2:$ZZ$3000, 73, MATCH($B$3, resultados!$A$1:$ZZ$1, 0))</f>
        <v/>
      </c>
    </row>
    <row r="80">
      <c r="A80">
        <f>INDEX(resultados!$A$2:$ZZ$3000, 74, MATCH($B$1, resultados!$A$1:$ZZ$1, 0))</f>
        <v/>
      </c>
      <c r="B80">
        <f>INDEX(resultados!$A$2:$ZZ$3000, 74, MATCH($B$2, resultados!$A$1:$ZZ$1, 0))</f>
        <v/>
      </c>
      <c r="C80">
        <f>INDEX(resultados!$A$2:$ZZ$3000, 74, MATCH($B$3, resultados!$A$1:$ZZ$1, 0))</f>
        <v/>
      </c>
    </row>
    <row r="81">
      <c r="A81">
        <f>INDEX(resultados!$A$2:$ZZ$3000, 75, MATCH($B$1, resultados!$A$1:$ZZ$1, 0))</f>
        <v/>
      </c>
      <c r="B81">
        <f>INDEX(resultados!$A$2:$ZZ$3000, 75, MATCH($B$2, resultados!$A$1:$ZZ$1, 0))</f>
        <v/>
      </c>
      <c r="C81">
        <f>INDEX(resultados!$A$2:$ZZ$3000, 75, MATCH($B$3, resultados!$A$1:$ZZ$1, 0))</f>
        <v/>
      </c>
    </row>
    <row r="82">
      <c r="A82">
        <f>INDEX(resultados!$A$2:$ZZ$3000, 76, MATCH($B$1, resultados!$A$1:$ZZ$1, 0))</f>
        <v/>
      </c>
      <c r="B82">
        <f>INDEX(resultados!$A$2:$ZZ$3000, 76, MATCH($B$2, resultados!$A$1:$ZZ$1, 0))</f>
        <v/>
      </c>
      <c r="C82">
        <f>INDEX(resultados!$A$2:$ZZ$3000, 76, MATCH($B$3, resultados!$A$1:$ZZ$1, 0))</f>
        <v/>
      </c>
    </row>
    <row r="83">
      <c r="A83">
        <f>INDEX(resultados!$A$2:$ZZ$3000, 77, MATCH($B$1, resultados!$A$1:$ZZ$1, 0))</f>
        <v/>
      </c>
      <c r="B83">
        <f>INDEX(resultados!$A$2:$ZZ$3000, 77, MATCH($B$2, resultados!$A$1:$ZZ$1, 0))</f>
        <v/>
      </c>
      <c r="C83">
        <f>INDEX(resultados!$A$2:$ZZ$3000, 77, MATCH($B$3, resultados!$A$1:$ZZ$1, 0))</f>
        <v/>
      </c>
    </row>
    <row r="84">
      <c r="A84">
        <f>INDEX(resultados!$A$2:$ZZ$3000, 78, MATCH($B$1, resultados!$A$1:$ZZ$1, 0))</f>
        <v/>
      </c>
      <c r="B84">
        <f>INDEX(resultados!$A$2:$ZZ$3000, 78, MATCH($B$2, resultados!$A$1:$ZZ$1, 0))</f>
        <v/>
      </c>
      <c r="C84">
        <f>INDEX(resultados!$A$2:$ZZ$3000, 78, MATCH($B$3, resultados!$A$1:$ZZ$1, 0))</f>
        <v/>
      </c>
    </row>
    <row r="85">
      <c r="A85">
        <f>INDEX(resultados!$A$2:$ZZ$3000, 79, MATCH($B$1, resultados!$A$1:$ZZ$1, 0))</f>
        <v/>
      </c>
      <c r="B85">
        <f>INDEX(resultados!$A$2:$ZZ$3000, 79, MATCH($B$2, resultados!$A$1:$ZZ$1, 0))</f>
        <v/>
      </c>
      <c r="C85">
        <f>INDEX(resultados!$A$2:$ZZ$3000, 79, MATCH($B$3, resultados!$A$1:$ZZ$1, 0))</f>
        <v/>
      </c>
    </row>
    <row r="86">
      <c r="A86">
        <f>INDEX(resultados!$A$2:$ZZ$3000, 80, MATCH($B$1, resultados!$A$1:$ZZ$1, 0))</f>
        <v/>
      </c>
      <c r="B86">
        <f>INDEX(resultados!$A$2:$ZZ$3000, 80, MATCH($B$2, resultados!$A$1:$ZZ$1, 0))</f>
        <v/>
      </c>
      <c r="C86">
        <f>INDEX(resultados!$A$2:$ZZ$3000, 80, MATCH($B$3, resultados!$A$1:$ZZ$1, 0))</f>
        <v/>
      </c>
    </row>
    <row r="87">
      <c r="A87">
        <f>INDEX(resultados!$A$2:$ZZ$3000, 81, MATCH($B$1, resultados!$A$1:$ZZ$1, 0))</f>
        <v/>
      </c>
      <c r="B87">
        <f>INDEX(resultados!$A$2:$ZZ$3000, 81, MATCH($B$2, resultados!$A$1:$ZZ$1, 0))</f>
        <v/>
      </c>
      <c r="C87">
        <f>INDEX(resultados!$A$2:$ZZ$3000, 81, MATCH($B$3, resultados!$A$1:$ZZ$1, 0))</f>
        <v/>
      </c>
    </row>
    <row r="88">
      <c r="A88">
        <f>INDEX(resultados!$A$2:$ZZ$3000, 82, MATCH($B$1, resultados!$A$1:$ZZ$1, 0))</f>
        <v/>
      </c>
      <c r="B88">
        <f>INDEX(resultados!$A$2:$ZZ$3000, 82, MATCH($B$2, resultados!$A$1:$ZZ$1, 0))</f>
        <v/>
      </c>
      <c r="C88">
        <f>INDEX(resultados!$A$2:$ZZ$3000, 82, MATCH($B$3, resultados!$A$1:$ZZ$1, 0))</f>
        <v/>
      </c>
    </row>
    <row r="89">
      <c r="A89">
        <f>INDEX(resultados!$A$2:$ZZ$3000, 83, MATCH($B$1, resultados!$A$1:$ZZ$1, 0))</f>
        <v/>
      </c>
      <c r="B89">
        <f>INDEX(resultados!$A$2:$ZZ$3000, 83, MATCH($B$2, resultados!$A$1:$ZZ$1, 0))</f>
        <v/>
      </c>
      <c r="C89">
        <f>INDEX(resultados!$A$2:$ZZ$3000, 83, MATCH($B$3, resultados!$A$1:$ZZ$1, 0))</f>
        <v/>
      </c>
    </row>
    <row r="90">
      <c r="A90">
        <f>INDEX(resultados!$A$2:$ZZ$3000, 84, MATCH($B$1, resultados!$A$1:$ZZ$1, 0))</f>
        <v/>
      </c>
      <c r="B90">
        <f>INDEX(resultados!$A$2:$ZZ$3000, 84, MATCH($B$2, resultados!$A$1:$ZZ$1, 0))</f>
        <v/>
      </c>
      <c r="C90">
        <f>INDEX(resultados!$A$2:$ZZ$3000, 84, MATCH($B$3, resultados!$A$1:$ZZ$1, 0))</f>
        <v/>
      </c>
    </row>
    <row r="91">
      <c r="A91">
        <f>INDEX(resultados!$A$2:$ZZ$3000, 85, MATCH($B$1, resultados!$A$1:$ZZ$1, 0))</f>
        <v/>
      </c>
      <c r="B91">
        <f>INDEX(resultados!$A$2:$ZZ$3000, 85, MATCH($B$2, resultados!$A$1:$ZZ$1, 0))</f>
        <v/>
      </c>
      <c r="C91">
        <f>INDEX(resultados!$A$2:$ZZ$3000, 85, MATCH($B$3, resultados!$A$1:$ZZ$1, 0))</f>
        <v/>
      </c>
    </row>
    <row r="92">
      <c r="A92">
        <f>INDEX(resultados!$A$2:$ZZ$3000, 86, MATCH($B$1, resultados!$A$1:$ZZ$1, 0))</f>
        <v/>
      </c>
      <c r="B92">
        <f>INDEX(resultados!$A$2:$ZZ$3000, 86, MATCH($B$2, resultados!$A$1:$ZZ$1, 0))</f>
        <v/>
      </c>
      <c r="C92">
        <f>INDEX(resultados!$A$2:$ZZ$3000, 86, MATCH($B$3, resultados!$A$1:$ZZ$1, 0))</f>
        <v/>
      </c>
    </row>
    <row r="93">
      <c r="A93">
        <f>INDEX(resultados!$A$2:$ZZ$3000, 87, MATCH($B$1, resultados!$A$1:$ZZ$1, 0))</f>
        <v/>
      </c>
      <c r="B93">
        <f>INDEX(resultados!$A$2:$ZZ$3000, 87, MATCH($B$2, resultados!$A$1:$ZZ$1, 0))</f>
        <v/>
      </c>
      <c r="C93">
        <f>INDEX(resultados!$A$2:$ZZ$3000, 87, MATCH($B$3, resultados!$A$1:$ZZ$1, 0))</f>
        <v/>
      </c>
    </row>
    <row r="94">
      <c r="A94">
        <f>INDEX(resultados!$A$2:$ZZ$3000, 88, MATCH($B$1, resultados!$A$1:$ZZ$1, 0))</f>
        <v/>
      </c>
      <c r="B94">
        <f>INDEX(resultados!$A$2:$ZZ$3000, 88, MATCH($B$2, resultados!$A$1:$ZZ$1, 0))</f>
        <v/>
      </c>
      <c r="C94">
        <f>INDEX(resultados!$A$2:$ZZ$3000, 88, MATCH($B$3, resultados!$A$1:$ZZ$1, 0))</f>
        <v/>
      </c>
    </row>
    <row r="95">
      <c r="A95">
        <f>INDEX(resultados!$A$2:$ZZ$3000, 89, MATCH($B$1, resultados!$A$1:$ZZ$1, 0))</f>
        <v/>
      </c>
      <c r="B95">
        <f>INDEX(resultados!$A$2:$ZZ$3000, 89, MATCH($B$2, resultados!$A$1:$ZZ$1, 0))</f>
        <v/>
      </c>
      <c r="C95">
        <f>INDEX(resultados!$A$2:$ZZ$3000, 89, MATCH($B$3, resultados!$A$1:$ZZ$1, 0))</f>
        <v/>
      </c>
    </row>
    <row r="96">
      <c r="A96">
        <f>INDEX(resultados!$A$2:$ZZ$3000, 90, MATCH($B$1, resultados!$A$1:$ZZ$1, 0))</f>
        <v/>
      </c>
      <c r="B96">
        <f>INDEX(resultados!$A$2:$ZZ$3000, 90, MATCH($B$2, resultados!$A$1:$ZZ$1, 0))</f>
        <v/>
      </c>
      <c r="C96">
        <f>INDEX(resultados!$A$2:$ZZ$3000, 90, MATCH($B$3, resultados!$A$1:$ZZ$1, 0))</f>
        <v/>
      </c>
    </row>
    <row r="97">
      <c r="A97">
        <f>INDEX(resultados!$A$2:$ZZ$3000, 91, MATCH($B$1, resultados!$A$1:$ZZ$1, 0))</f>
        <v/>
      </c>
      <c r="B97">
        <f>INDEX(resultados!$A$2:$ZZ$3000, 91, MATCH($B$2, resultados!$A$1:$ZZ$1, 0))</f>
        <v/>
      </c>
      <c r="C97">
        <f>INDEX(resultados!$A$2:$ZZ$3000, 91, MATCH($B$3, resultados!$A$1:$ZZ$1, 0))</f>
        <v/>
      </c>
    </row>
    <row r="98">
      <c r="A98">
        <f>INDEX(resultados!$A$2:$ZZ$3000, 92, MATCH($B$1, resultados!$A$1:$ZZ$1, 0))</f>
        <v/>
      </c>
      <c r="B98">
        <f>INDEX(resultados!$A$2:$ZZ$3000, 92, MATCH($B$2, resultados!$A$1:$ZZ$1, 0))</f>
        <v/>
      </c>
      <c r="C98">
        <f>INDEX(resultados!$A$2:$ZZ$3000, 92, MATCH($B$3, resultados!$A$1:$ZZ$1, 0))</f>
        <v/>
      </c>
    </row>
    <row r="99">
      <c r="A99">
        <f>INDEX(resultados!$A$2:$ZZ$3000, 93, MATCH($B$1, resultados!$A$1:$ZZ$1, 0))</f>
        <v/>
      </c>
      <c r="B99">
        <f>INDEX(resultados!$A$2:$ZZ$3000, 93, MATCH($B$2, resultados!$A$1:$ZZ$1, 0))</f>
        <v/>
      </c>
      <c r="C99">
        <f>INDEX(resultados!$A$2:$ZZ$3000, 93, MATCH($B$3, resultados!$A$1:$ZZ$1, 0))</f>
        <v/>
      </c>
    </row>
    <row r="100">
      <c r="A100">
        <f>INDEX(resultados!$A$2:$ZZ$3000, 94, MATCH($B$1, resultados!$A$1:$ZZ$1, 0))</f>
        <v/>
      </c>
      <c r="B100">
        <f>INDEX(resultados!$A$2:$ZZ$3000, 94, MATCH($B$2, resultados!$A$1:$ZZ$1, 0))</f>
        <v/>
      </c>
      <c r="C100">
        <f>INDEX(resultados!$A$2:$ZZ$3000, 94, MATCH($B$3, resultados!$A$1:$ZZ$1, 0))</f>
        <v/>
      </c>
    </row>
    <row r="101">
      <c r="A101">
        <f>INDEX(resultados!$A$2:$ZZ$3000, 95, MATCH($B$1, resultados!$A$1:$ZZ$1, 0))</f>
        <v/>
      </c>
      <c r="B101">
        <f>INDEX(resultados!$A$2:$ZZ$3000, 95, MATCH($B$2, resultados!$A$1:$ZZ$1, 0))</f>
        <v/>
      </c>
      <c r="C101">
        <f>INDEX(resultados!$A$2:$ZZ$3000, 95, MATCH($B$3, resultados!$A$1:$ZZ$1, 0))</f>
        <v/>
      </c>
    </row>
    <row r="102">
      <c r="A102">
        <f>INDEX(resultados!$A$2:$ZZ$3000, 96, MATCH($B$1, resultados!$A$1:$ZZ$1, 0))</f>
        <v/>
      </c>
      <c r="B102">
        <f>INDEX(resultados!$A$2:$ZZ$3000, 96, MATCH($B$2, resultados!$A$1:$ZZ$1, 0))</f>
        <v/>
      </c>
      <c r="C102">
        <f>INDEX(resultados!$A$2:$ZZ$3000, 96, MATCH($B$3, resultados!$A$1:$ZZ$1, 0))</f>
        <v/>
      </c>
    </row>
    <row r="103">
      <c r="A103">
        <f>INDEX(resultados!$A$2:$ZZ$3000, 97, MATCH($B$1, resultados!$A$1:$ZZ$1, 0))</f>
        <v/>
      </c>
      <c r="B103">
        <f>INDEX(resultados!$A$2:$ZZ$3000, 97, MATCH($B$2, resultados!$A$1:$ZZ$1, 0))</f>
        <v/>
      </c>
      <c r="C103">
        <f>INDEX(resultados!$A$2:$ZZ$3000, 97, MATCH($B$3, resultados!$A$1:$ZZ$1, 0))</f>
        <v/>
      </c>
    </row>
    <row r="104">
      <c r="A104">
        <f>INDEX(resultados!$A$2:$ZZ$3000, 98, MATCH($B$1, resultados!$A$1:$ZZ$1, 0))</f>
        <v/>
      </c>
      <c r="B104">
        <f>INDEX(resultados!$A$2:$ZZ$3000, 98, MATCH($B$2, resultados!$A$1:$ZZ$1, 0))</f>
        <v/>
      </c>
      <c r="C104">
        <f>INDEX(resultados!$A$2:$ZZ$3000, 98, MATCH($B$3, resultados!$A$1:$ZZ$1, 0))</f>
        <v/>
      </c>
    </row>
    <row r="105">
      <c r="A105">
        <f>INDEX(resultados!$A$2:$ZZ$3000, 99, MATCH($B$1, resultados!$A$1:$ZZ$1, 0))</f>
        <v/>
      </c>
      <c r="B105">
        <f>INDEX(resultados!$A$2:$ZZ$3000, 99, MATCH($B$2, resultados!$A$1:$ZZ$1, 0))</f>
        <v/>
      </c>
      <c r="C105">
        <f>INDEX(resultados!$A$2:$ZZ$3000, 99, MATCH($B$3, resultados!$A$1:$ZZ$1, 0))</f>
        <v/>
      </c>
    </row>
    <row r="106">
      <c r="A106">
        <f>INDEX(resultados!$A$2:$ZZ$3000, 100, MATCH($B$1, resultados!$A$1:$ZZ$1, 0))</f>
        <v/>
      </c>
      <c r="B106">
        <f>INDEX(resultados!$A$2:$ZZ$3000, 100, MATCH($B$2, resultados!$A$1:$ZZ$1, 0))</f>
        <v/>
      </c>
      <c r="C106">
        <f>INDEX(resultados!$A$2:$ZZ$3000, 100, MATCH($B$3, resultados!$A$1:$ZZ$1, 0))</f>
        <v/>
      </c>
    </row>
    <row r="107">
      <c r="A107">
        <f>INDEX(resultados!$A$2:$ZZ$3000, 101, MATCH($B$1, resultados!$A$1:$ZZ$1, 0))</f>
        <v/>
      </c>
      <c r="B107">
        <f>INDEX(resultados!$A$2:$ZZ$3000, 101, MATCH($B$2, resultados!$A$1:$ZZ$1, 0))</f>
        <v/>
      </c>
      <c r="C107">
        <f>INDEX(resultados!$A$2:$ZZ$3000, 101, MATCH($B$3, resultados!$A$1:$ZZ$1, 0))</f>
        <v/>
      </c>
    </row>
    <row r="108">
      <c r="A108">
        <f>INDEX(resultados!$A$2:$ZZ$3000, 102, MATCH($B$1, resultados!$A$1:$ZZ$1, 0))</f>
        <v/>
      </c>
      <c r="B108">
        <f>INDEX(resultados!$A$2:$ZZ$3000, 102, MATCH($B$2, resultados!$A$1:$ZZ$1, 0))</f>
        <v/>
      </c>
      <c r="C108">
        <f>INDEX(resultados!$A$2:$ZZ$3000, 102, MATCH($B$3, resultados!$A$1:$ZZ$1, 0))</f>
        <v/>
      </c>
    </row>
    <row r="109">
      <c r="A109">
        <f>INDEX(resultados!$A$2:$ZZ$3000, 103, MATCH($B$1, resultados!$A$1:$ZZ$1, 0))</f>
        <v/>
      </c>
      <c r="B109">
        <f>INDEX(resultados!$A$2:$ZZ$3000, 103, MATCH($B$2, resultados!$A$1:$ZZ$1, 0))</f>
        <v/>
      </c>
      <c r="C109">
        <f>INDEX(resultados!$A$2:$ZZ$3000, 103, MATCH($B$3, resultados!$A$1:$ZZ$1, 0))</f>
        <v/>
      </c>
    </row>
    <row r="110">
      <c r="A110">
        <f>INDEX(resultados!$A$2:$ZZ$3000, 104, MATCH($B$1, resultados!$A$1:$ZZ$1, 0))</f>
        <v/>
      </c>
      <c r="B110">
        <f>INDEX(resultados!$A$2:$ZZ$3000, 104, MATCH($B$2, resultados!$A$1:$ZZ$1, 0))</f>
        <v/>
      </c>
      <c r="C110">
        <f>INDEX(resultados!$A$2:$ZZ$3000, 104, MATCH($B$3, resultados!$A$1:$ZZ$1, 0))</f>
        <v/>
      </c>
    </row>
    <row r="111">
      <c r="A111">
        <f>INDEX(resultados!$A$2:$ZZ$3000, 105, MATCH($B$1, resultados!$A$1:$ZZ$1, 0))</f>
        <v/>
      </c>
      <c r="B111">
        <f>INDEX(resultados!$A$2:$ZZ$3000, 105, MATCH($B$2, resultados!$A$1:$ZZ$1, 0))</f>
        <v/>
      </c>
      <c r="C111">
        <f>INDEX(resultados!$A$2:$ZZ$3000, 105, MATCH($B$3, resultados!$A$1:$ZZ$1, 0))</f>
        <v/>
      </c>
    </row>
    <row r="112">
      <c r="A112">
        <f>INDEX(resultados!$A$2:$ZZ$3000, 106, MATCH($B$1, resultados!$A$1:$ZZ$1, 0))</f>
        <v/>
      </c>
      <c r="B112">
        <f>INDEX(resultados!$A$2:$ZZ$3000, 106, MATCH($B$2, resultados!$A$1:$ZZ$1, 0))</f>
        <v/>
      </c>
      <c r="C112">
        <f>INDEX(resultados!$A$2:$ZZ$3000, 106, MATCH($B$3, resultados!$A$1:$ZZ$1, 0))</f>
        <v/>
      </c>
    </row>
    <row r="113">
      <c r="A113">
        <f>INDEX(resultados!$A$2:$ZZ$3000, 107, MATCH($B$1, resultados!$A$1:$ZZ$1, 0))</f>
        <v/>
      </c>
      <c r="B113">
        <f>INDEX(resultados!$A$2:$ZZ$3000, 107, MATCH($B$2, resultados!$A$1:$ZZ$1, 0))</f>
        <v/>
      </c>
      <c r="C113">
        <f>INDEX(resultados!$A$2:$ZZ$3000, 107, MATCH($B$3, resultados!$A$1:$ZZ$1, 0))</f>
        <v/>
      </c>
    </row>
    <row r="114">
      <c r="A114">
        <f>INDEX(resultados!$A$2:$ZZ$3000, 108, MATCH($B$1, resultados!$A$1:$ZZ$1, 0))</f>
        <v/>
      </c>
      <c r="B114">
        <f>INDEX(resultados!$A$2:$ZZ$3000, 108, MATCH($B$2, resultados!$A$1:$ZZ$1, 0))</f>
        <v/>
      </c>
      <c r="C114">
        <f>INDEX(resultados!$A$2:$ZZ$3000, 108, MATCH($B$3, resultados!$A$1:$ZZ$1, 0))</f>
        <v/>
      </c>
    </row>
    <row r="115">
      <c r="A115">
        <f>INDEX(resultados!$A$2:$ZZ$3000, 109, MATCH($B$1, resultados!$A$1:$ZZ$1, 0))</f>
        <v/>
      </c>
      <c r="B115">
        <f>INDEX(resultados!$A$2:$ZZ$3000, 109, MATCH($B$2, resultados!$A$1:$ZZ$1, 0))</f>
        <v/>
      </c>
      <c r="C115">
        <f>INDEX(resultados!$A$2:$ZZ$3000, 109, MATCH($B$3, resultados!$A$1:$ZZ$1, 0))</f>
        <v/>
      </c>
    </row>
    <row r="116">
      <c r="A116">
        <f>INDEX(resultados!$A$2:$ZZ$3000, 110, MATCH($B$1, resultados!$A$1:$ZZ$1, 0))</f>
        <v/>
      </c>
      <c r="B116">
        <f>INDEX(resultados!$A$2:$ZZ$3000, 110, MATCH($B$2, resultados!$A$1:$ZZ$1, 0))</f>
        <v/>
      </c>
      <c r="C116">
        <f>INDEX(resultados!$A$2:$ZZ$3000, 110, MATCH($B$3, resultados!$A$1:$ZZ$1, 0))</f>
        <v/>
      </c>
    </row>
    <row r="117">
      <c r="A117">
        <f>INDEX(resultados!$A$2:$ZZ$3000, 111, MATCH($B$1, resultados!$A$1:$ZZ$1, 0))</f>
        <v/>
      </c>
      <c r="B117">
        <f>INDEX(resultados!$A$2:$ZZ$3000, 111, MATCH($B$2, resultados!$A$1:$ZZ$1, 0))</f>
        <v/>
      </c>
      <c r="C117">
        <f>INDEX(resultados!$A$2:$ZZ$3000, 111, MATCH($B$3, resultados!$A$1:$ZZ$1, 0))</f>
        <v/>
      </c>
    </row>
    <row r="118">
      <c r="A118">
        <f>INDEX(resultados!$A$2:$ZZ$3000, 112, MATCH($B$1, resultados!$A$1:$ZZ$1, 0))</f>
        <v/>
      </c>
      <c r="B118">
        <f>INDEX(resultados!$A$2:$ZZ$3000, 112, MATCH($B$2, resultados!$A$1:$ZZ$1, 0))</f>
        <v/>
      </c>
      <c r="C118">
        <f>INDEX(resultados!$A$2:$ZZ$3000, 112, MATCH($B$3, resultados!$A$1:$ZZ$1, 0))</f>
        <v/>
      </c>
    </row>
    <row r="119">
      <c r="A119">
        <f>INDEX(resultados!$A$2:$ZZ$3000, 113, MATCH($B$1, resultados!$A$1:$ZZ$1, 0))</f>
        <v/>
      </c>
      <c r="B119">
        <f>INDEX(resultados!$A$2:$ZZ$3000, 113, MATCH($B$2, resultados!$A$1:$ZZ$1, 0))</f>
        <v/>
      </c>
      <c r="C119">
        <f>INDEX(resultados!$A$2:$ZZ$3000, 113, MATCH($B$3, resultados!$A$1:$ZZ$1, 0))</f>
        <v/>
      </c>
    </row>
    <row r="120">
      <c r="A120">
        <f>INDEX(resultados!$A$2:$ZZ$3000, 114, MATCH($B$1, resultados!$A$1:$ZZ$1, 0))</f>
        <v/>
      </c>
      <c r="B120">
        <f>INDEX(resultados!$A$2:$ZZ$3000, 114, MATCH($B$2, resultados!$A$1:$ZZ$1, 0))</f>
        <v/>
      </c>
      <c r="C120">
        <f>INDEX(resultados!$A$2:$ZZ$3000, 114, MATCH($B$3, resultados!$A$1:$ZZ$1, 0))</f>
        <v/>
      </c>
    </row>
    <row r="121">
      <c r="A121">
        <f>INDEX(resultados!$A$2:$ZZ$3000, 115, MATCH($B$1, resultados!$A$1:$ZZ$1, 0))</f>
        <v/>
      </c>
      <c r="B121">
        <f>INDEX(resultados!$A$2:$ZZ$3000, 115, MATCH($B$2, resultados!$A$1:$ZZ$1, 0))</f>
        <v/>
      </c>
      <c r="C121">
        <f>INDEX(resultados!$A$2:$ZZ$3000, 115, MATCH($B$3, resultados!$A$1:$ZZ$1, 0))</f>
        <v/>
      </c>
    </row>
    <row r="122">
      <c r="A122">
        <f>INDEX(resultados!$A$2:$ZZ$3000, 116, MATCH($B$1, resultados!$A$1:$ZZ$1, 0))</f>
        <v/>
      </c>
      <c r="B122">
        <f>INDEX(resultados!$A$2:$ZZ$3000, 116, MATCH($B$2, resultados!$A$1:$ZZ$1, 0))</f>
        <v/>
      </c>
      <c r="C122">
        <f>INDEX(resultados!$A$2:$ZZ$3000, 116, MATCH($B$3, resultados!$A$1:$ZZ$1, 0))</f>
        <v/>
      </c>
    </row>
    <row r="123">
      <c r="A123">
        <f>INDEX(resultados!$A$2:$ZZ$3000, 117, MATCH($B$1, resultados!$A$1:$ZZ$1, 0))</f>
        <v/>
      </c>
      <c r="B123">
        <f>INDEX(resultados!$A$2:$ZZ$3000, 117, MATCH($B$2, resultados!$A$1:$ZZ$1, 0))</f>
        <v/>
      </c>
      <c r="C123">
        <f>INDEX(resultados!$A$2:$ZZ$3000, 117, MATCH($B$3, resultados!$A$1:$ZZ$1, 0))</f>
        <v/>
      </c>
    </row>
    <row r="124">
      <c r="A124">
        <f>INDEX(resultados!$A$2:$ZZ$3000, 118, MATCH($B$1, resultados!$A$1:$ZZ$1, 0))</f>
        <v/>
      </c>
      <c r="B124">
        <f>INDEX(resultados!$A$2:$ZZ$3000, 118, MATCH($B$2, resultados!$A$1:$ZZ$1, 0))</f>
        <v/>
      </c>
      <c r="C124">
        <f>INDEX(resultados!$A$2:$ZZ$3000, 118, MATCH($B$3, resultados!$A$1:$ZZ$1, 0))</f>
        <v/>
      </c>
    </row>
    <row r="125">
      <c r="A125">
        <f>INDEX(resultados!$A$2:$ZZ$3000, 119, MATCH($B$1, resultados!$A$1:$ZZ$1, 0))</f>
        <v/>
      </c>
      <c r="B125">
        <f>INDEX(resultados!$A$2:$ZZ$3000, 119, MATCH($B$2, resultados!$A$1:$ZZ$1, 0))</f>
        <v/>
      </c>
      <c r="C125">
        <f>INDEX(resultados!$A$2:$ZZ$3000, 119, MATCH($B$3, resultados!$A$1:$ZZ$1, 0))</f>
        <v/>
      </c>
    </row>
    <row r="126">
      <c r="A126">
        <f>INDEX(resultados!$A$2:$ZZ$3000, 120, MATCH($B$1, resultados!$A$1:$ZZ$1, 0))</f>
        <v/>
      </c>
      <c r="B126">
        <f>INDEX(resultados!$A$2:$ZZ$3000, 120, MATCH($B$2, resultados!$A$1:$ZZ$1, 0))</f>
        <v/>
      </c>
      <c r="C126">
        <f>INDEX(resultados!$A$2:$ZZ$3000, 120, MATCH($B$3, resultados!$A$1:$ZZ$1, 0))</f>
        <v/>
      </c>
    </row>
    <row r="127">
      <c r="A127">
        <f>INDEX(resultados!$A$2:$ZZ$3000, 121, MATCH($B$1, resultados!$A$1:$ZZ$1, 0))</f>
        <v/>
      </c>
      <c r="B127">
        <f>INDEX(resultados!$A$2:$ZZ$3000, 121, MATCH($B$2, resultados!$A$1:$ZZ$1, 0))</f>
        <v/>
      </c>
      <c r="C127">
        <f>INDEX(resultados!$A$2:$ZZ$3000, 121, MATCH($B$3, resultados!$A$1:$ZZ$1, 0))</f>
        <v/>
      </c>
    </row>
    <row r="128">
      <c r="A128">
        <f>INDEX(resultados!$A$2:$ZZ$3000, 122, MATCH($B$1, resultados!$A$1:$ZZ$1, 0))</f>
        <v/>
      </c>
      <c r="B128">
        <f>INDEX(resultados!$A$2:$ZZ$3000, 122, MATCH($B$2, resultados!$A$1:$ZZ$1, 0))</f>
        <v/>
      </c>
      <c r="C128">
        <f>INDEX(resultados!$A$2:$ZZ$3000, 122, MATCH($B$3, resultados!$A$1:$ZZ$1, 0))</f>
        <v/>
      </c>
    </row>
    <row r="129">
      <c r="A129">
        <f>INDEX(resultados!$A$2:$ZZ$3000, 123, MATCH($B$1, resultados!$A$1:$ZZ$1, 0))</f>
        <v/>
      </c>
      <c r="B129">
        <f>INDEX(resultados!$A$2:$ZZ$3000, 123, MATCH($B$2, resultados!$A$1:$ZZ$1, 0))</f>
        <v/>
      </c>
      <c r="C129">
        <f>INDEX(resultados!$A$2:$ZZ$3000, 123, MATCH($B$3, resultados!$A$1:$ZZ$1, 0))</f>
        <v/>
      </c>
    </row>
    <row r="130">
      <c r="A130">
        <f>INDEX(resultados!$A$2:$ZZ$3000, 124, MATCH($B$1, resultados!$A$1:$ZZ$1, 0))</f>
        <v/>
      </c>
      <c r="B130">
        <f>INDEX(resultados!$A$2:$ZZ$3000, 124, MATCH($B$2, resultados!$A$1:$ZZ$1, 0))</f>
        <v/>
      </c>
      <c r="C130">
        <f>INDEX(resultados!$A$2:$ZZ$3000, 124, MATCH($B$3, resultados!$A$1:$ZZ$1, 0))</f>
        <v/>
      </c>
    </row>
    <row r="131">
      <c r="A131">
        <f>INDEX(resultados!$A$2:$ZZ$3000, 125, MATCH($B$1, resultados!$A$1:$ZZ$1, 0))</f>
        <v/>
      </c>
      <c r="B131">
        <f>INDEX(resultados!$A$2:$ZZ$3000, 125, MATCH($B$2, resultados!$A$1:$ZZ$1, 0))</f>
        <v/>
      </c>
      <c r="C131">
        <f>INDEX(resultados!$A$2:$ZZ$3000, 125, MATCH($B$3, resultados!$A$1:$ZZ$1, 0))</f>
        <v/>
      </c>
    </row>
    <row r="132">
      <c r="A132">
        <f>INDEX(resultados!$A$2:$ZZ$3000, 126, MATCH($B$1, resultados!$A$1:$ZZ$1, 0))</f>
        <v/>
      </c>
      <c r="B132">
        <f>INDEX(resultados!$A$2:$ZZ$3000, 126, MATCH($B$2, resultados!$A$1:$ZZ$1, 0))</f>
        <v/>
      </c>
      <c r="C132">
        <f>INDEX(resultados!$A$2:$ZZ$3000, 126, MATCH($B$3, resultados!$A$1:$ZZ$1, 0))</f>
        <v/>
      </c>
    </row>
    <row r="133">
      <c r="A133">
        <f>INDEX(resultados!$A$2:$ZZ$3000, 127, MATCH($B$1, resultados!$A$1:$ZZ$1, 0))</f>
        <v/>
      </c>
      <c r="B133">
        <f>INDEX(resultados!$A$2:$ZZ$3000, 127, MATCH($B$2, resultados!$A$1:$ZZ$1, 0))</f>
        <v/>
      </c>
      <c r="C133">
        <f>INDEX(resultados!$A$2:$ZZ$3000, 127, MATCH($B$3, resultados!$A$1:$ZZ$1, 0))</f>
        <v/>
      </c>
    </row>
    <row r="134">
      <c r="A134">
        <f>INDEX(resultados!$A$2:$ZZ$3000, 128, MATCH($B$1, resultados!$A$1:$ZZ$1, 0))</f>
        <v/>
      </c>
      <c r="B134">
        <f>INDEX(resultados!$A$2:$ZZ$3000, 128, MATCH($B$2, resultados!$A$1:$ZZ$1, 0))</f>
        <v/>
      </c>
      <c r="C134">
        <f>INDEX(resultados!$A$2:$ZZ$3000, 128, MATCH($B$3, resultados!$A$1:$ZZ$1, 0))</f>
        <v/>
      </c>
    </row>
    <row r="135">
      <c r="A135">
        <f>INDEX(resultados!$A$2:$ZZ$3000, 129, MATCH($B$1, resultados!$A$1:$ZZ$1, 0))</f>
        <v/>
      </c>
      <c r="B135">
        <f>INDEX(resultados!$A$2:$ZZ$3000, 129, MATCH($B$2, resultados!$A$1:$ZZ$1, 0))</f>
        <v/>
      </c>
      <c r="C135">
        <f>INDEX(resultados!$A$2:$ZZ$3000, 129, MATCH($B$3, resultados!$A$1:$ZZ$1, 0))</f>
        <v/>
      </c>
    </row>
    <row r="136">
      <c r="A136">
        <f>INDEX(resultados!$A$2:$ZZ$3000, 130, MATCH($B$1, resultados!$A$1:$ZZ$1, 0))</f>
        <v/>
      </c>
      <c r="B136">
        <f>INDEX(resultados!$A$2:$ZZ$3000, 130, MATCH($B$2, resultados!$A$1:$ZZ$1, 0))</f>
        <v/>
      </c>
      <c r="C136">
        <f>INDEX(resultados!$A$2:$ZZ$3000, 130, MATCH($B$3, resultados!$A$1:$ZZ$1, 0))</f>
        <v/>
      </c>
    </row>
    <row r="137">
      <c r="A137">
        <f>INDEX(resultados!$A$2:$ZZ$3000, 131, MATCH($B$1, resultados!$A$1:$ZZ$1, 0))</f>
        <v/>
      </c>
      <c r="B137">
        <f>INDEX(resultados!$A$2:$ZZ$3000, 131, MATCH($B$2, resultados!$A$1:$ZZ$1, 0))</f>
        <v/>
      </c>
      <c r="C137">
        <f>INDEX(resultados!$A$2:$ZZ$3000, 131, MATCH($B$3, resultados!$A$1:$ZZ$1, 0))</f>
        <v/>
      </c>
    </row>
    <row r="138">
      <c r="A138">
        <f>INDEX(resultados!$A$2:$ZZ$3000, 132, MATCH($B$1, resultados!$A$1:$ZZ$1, 0))</f>
        <v/>
      </c>
      <c r="B138">
        <f>INDEX(resultados!$A$2:$ZZ$3000, 132, MATCH($B$2, resultados!$A$1:$ZZ$1, 0))</f>
        <v/>
      </c>
      <c r="C138">
        <f>INDEX(resultados!$A$2:$ZZ$3000, 132, MATCH($B$3, resultados!$A$1:$ZZ$1, 0))</f>
        <v/>
      </c>
    </row>
    <row r="139">
      <c r="A139">
        <f>INDEX(resultados!$A$2:$ZZ$3000, 133, MATCH($B$1, resultados!$A$1:$ZZ$1, 0))</f>
        <v/>
      </c>
      <c r="B139">
        <f>INDEX(resultados!$A$2:$ZZ$3000, 133, MATCH($B$2, resultados!$A$1:$ZZ$1, 0))</f>
        <v/>
      </c>
      <c r="C139">
        <f>INDEX(resultados!$A$2:$ZZ$3000, 133, MATCH($B$3, resultados!$A$1:$ZZ$1, 0))</f>
        <v/>
      </c>
    </row>
    <row r="140">
      <c r="A140">
        <f>INDEX(resultados!$A$2:$ZZ$3000, 134, MATCH($B$1, resultados!$A$1:$ZZ$1, 0))</f>
        <v/>
      </c>
      <c r="B140">
        <f>INDEX(resultados!$A$2:$ZZ$3000, 134, MATCH($B$2, resultados!$A$1:$ZZ$1, 0))</f>
        <v/>
      </c>
      <c r="C140">
        <f>INDEX(resultados!$A$2:$ZZ$3000, 134, MATCH($B$3, resultados!$A$1:$ZZ$1, 0))</f>
        <v/>
      </c>
    </row>
    <row r="141">
      <c r="A141">
        <f>INDEX(resultados!$A$2:$ZZ$3000, 135, MATCH($B$1, resultados!$A$1:$ZZ$1, 0))</f>
        <v/>
      </c>
      <c r="B141">
        <f>INDEX(resultados!$A$2:$ZZ$3000, 135, MATCH($B$2, resultados!$A$1:$ZZ$1, 0))</f>
        <v/>
      </c>
      <c r="C141">
        <f>INDEX(resultados!$A$2:$ZZ$3000, 135, MATCH($B$3, resultados!$A$1:$ZZ$1, 0))</f>
        <v/>
      </c>
    </row>
    <row r="142">
      <c r="A142">
        <f>INDEX(resultados!$A$2:$ZZ$3000, 136, MATCH($B$1, resultados!$A$1:$ZZ$1, 0))</f>
        <v/>
      </c>
      <c r="B142">
        <f>INDEX(resultados!$A$2:$ZZ$3000, 136, MATCH($B$2, resultados!$A$1:$ZZ$1, 0))</f>
        <v/>
      </c>
      <c r="C142">
        <f>INDEX(resultados!$A$2:$ZZ$3000, 136, MATCH($B$3, resultados!$A$1:$ZZ$1, 0))</f>
        <v/>
      </c>
    </row>
    <row r="143">
      <c r="A143">
        <f>INDEX(resultados!$A$2:$ZZ$3000, 137, MATCH($B$1, resultados!$A$1:$ZZ$1, 0))</f>
        <v/>
      </c>
      <c r="B143">
        <f>INDEX(resultados!$A$2:$ZZ$3000, 137, MATCH($B$2, resultados!$A$1:$ZZ$1, 0))</f>
        <v/>
      </c>
      <c r="C143">
        <f>INDEX(resultados!$A$2:$ZZ$3000, 137, MATCH($B$3, resultados!$A$1:$ZZ$1, 0))</f>
        <v/>
      </c>
    </row>
    <row r="144">
      <c r="A144">
        <f>INDEX(resultados!$A$2:$ZZ$3000, 138, MATCH($B$1, resultados!$A$1:$ZZ$1, 0))</f>
        <v/>
      </c>
      <c r="B144">
        <f>INDEX(resultados!$A$2:$ZZ$3000, 138, MATCH($B$2, resultados!$A$1:$ZZ$1, 0))</f>
        <v/>
      </c>
      <c r="C144">
        <f>INDEX(resultados!$A$2:$ZZ$3000, 138, MATCH($B$3, resultados!$A$1:$ZZ$1, 0))</f>
        <v/>
      </c>
    </row>
    <row r="145">
      <c r="A145">
        <f>INDEX(resultados!$A$2:$ZZ$3000, 139, MATCH($B$1, resultados!$A$1:$ZZ$1, 0))</f>
        <v/>
      </c>
      <c r="B145">
        <f>INDEX(resultados!$A$2:$ZZ$3000, 139, MATCH($B$2, resultados!$A$1:$ZZ$1, 0))</f>
        <v/>
      </c>
      <c r="C145">
        <f>INDEX(resultados!$A$2:$ZZ$3000, 139, MATCH($B$3, resultados!$A$1:$ZZ$1, 0))</f>
        <v/>
      </c>
    </row>
    <row r="146">
      <c r="A146">
        <f>INDEX(resultados!$A$2:$ZZ$3000, 140, MATCH($B$1, resultados!$A$1:$ZZ$1, 0))</f>
        <v/>
      </c>
      <c r="B146">
        <f>INDEX(resultados!$A$2:$ZZ$3000, 140, MATCH($B$2, resultados!$A$1:$ZZ$1, 0))</f>
        <v/>
      </c>
      <c r="C146">
        <f>INDEX(resultados!$A$2:$ZZ$3000, 140, MATCH($B$3, resultados!$A$1:$ZZ$1, 0))</f>
        <v/>
      </c>
    </row>
    <row r="147">
      <c r="A147">
        <f>INDEX(resultados!$A$2:$ZZ$3000, 141, MATCH($B$1, resultados!$A$1:$ZZ$1, 0))</f>
        <v/>
      </c>
      <c r="B147">
        <f>INDEX(resultados!$A$2:$ZZ$3000, 141, MATCH($B$2, resultados!$A$1:$ZZ$1, 0))</f>
        <v/>
      </c>
      <c r="C147">
        <f>INDEX(resultados!$A$2:$ZZ$3000, 141, MATCH($B$3, resultados!$A$1:$ZZ$1, 0))</f>
        <v/>
      </c>
    </row>
    <row r="148">
      <c r="A148">
        <f>INDEX(resultados!$A$2:$ZZ$3000, 142, MATCH($B$1, resultados!$A$1:$ZZ$1, 0))</f>
        <v/>
      </c>
      <c r="B148">
        <f>INDEX(resultados!$A$2:$ZZ$3000, 142, MATCH($B$2, resultados!$A$1:$ZZ$1, 0))</f>
        <v/>
      </c>
      <c r="C148">
        <f>INDEX(resultados!$A$2:$ZZ$3000, 142, MATCH($B$3, resultados!$A$1:$ZZ$1, 0))</f>
        <v/>
      </c>
    </row>
    <row r="149">
      <c r="A149">
        <f>INDEX(resultados!$A$2:$ZZ$3000, 143, MATCH($B$1, resultados!$A$1:$ZZ$1, 0))</f>
        <v/>
      </c>
      <c r="B149">
        <f>INDEX(resultados!$A$2:$ZZ$3000, 143, MATCH($B$2, resultados!$A$1:$ZZ$1, 0))</f>
        <v/>
      </c>
      <c r="C149">
        <f>INDEX(resultados!$A$2:$ZZ$3000, 143, MATCH($B$3, resultados!$A$1:$ZZ$1, 0))</f>
        <v/>
      </c>
    </row>
    <row r="150">
      <c r="A150">
        <f>INDEX(resultados!$A$2:$ZZ$3000, 144, MATCH($B$1, resultados!$A$1:$ZZ$1, 0))</f>
        <v/>
      </c>
      <c r="B150">
        <f>INDEX(resultados!$A$2:$ZZ$3000, 144, MATCH($B$2, resultados!$A$1:$ZZ$1, 0))</f>
        <v/>
      </c>
      <c r="C150">
        <f>INDEX(resultados!$A$2:$ZZ$3000, 144, MATCH($B$3, resultados!$A$1:$ZZ$1, 0))</f>
        <v/>
      </c>
    </row>
    <row r="151">
      <c r="A151">
        <f>INDEX(resultados!$A$2:$ZZ$3000, 145, MATCH($B$1, resultados!$A$1:$ZZ$1, 0))</f>
        <v/>
      </c>
      <c r="B151">
        <f>INDEX(resultados!$A$2:$ZZ$3000, 145, MATCH($B$2, resultados!$A$1:$ZZ$1, 0))</f>
        <v/>
      </c>
      <c r="C151">
        <f>INDEX(resultados!$A$2:$ZZ$3000, 145, MATCH($B$3, resultados!$A$1:$ZZ$1, 0))</f>
        <v/>
      </c>
    </row>
    <row r="152">
      <c r="A152">
        <f>INDEX(resultados!$A$2:$ZZ$3000, 146, MATCH($B$1, resultados!$A$1:$ZZ$1, 0))</f>
        <v/>
      </c>
      <c r="B152">
        <f>INDEX(resultados!$A$2:$ZZ$3000, 146, MATCH($B$2, resultados!$A$1:$ZZ$1, 0))</f>
        <v/>
      </c>
      <c r="C152">
        <f>INDEX(resultados!$A$2:$ZZ$3000, 146, MATCH($B$3, resultados!$A$1:$ZZ$1, 0))</f>
        <v/>
      </c>
    </row>
    <row r="153">
      <c r="A153">
        <f>INDEX(resultados!$A$2:$ZZ$3000, 147, MATCH($B$1, resultados!$A$1:$ZZ$1, 0))</f>
        <v/>
      </c>
      <c r="B153">
        <f>INDEX(resultados!$A$2:$ZZ$3000, 147, MATCH($B$2, resultados!$A$1:$ZZ$1, 0))</f>
        <v/>
      </c>
      <c r="C153">
        <f>INDEX(resultados!$A$2:$ZZ$3000, 147, MATCH($B$3, resultados!$A$1:$ZZ$1, 0))</f>
        <v/>
      </c>
    </row>
    <row r="154">
      <c r="A154">
        <f>INDEX(resultados!$A$2:$ZZ$3000, 148, MATCH($B$1, resultados!$A$1:$ZZ$1, 0))</f>
        <v/>
      </c>
      <c r="B154">
        <f>INDEX(resultados!$A$2:$ZZ$3000, 148, MATCH($B$2, resultados!$A$1:$ZZ$1, 0))</f>
        <v/>
      </c>
      <c r="C154">
        <f>INDEX(resultados!$A$2:$ZZ$3000, 148, MATCH($B$3, resultados!$A$1:$ZZ$1, 0))</f>
        <v/>
      </c>
    </row>
    <row r="155">
      <c r="A155">
        <f>INDEX(resultados!$A$2:$ZZ$3000, 149, MATCH($B$1, resultados!$A$1:$ZZ$1, 0))</f>
        <v/>
      </c>
      <c r="B155">
        <f>INDEX(resultados!$A$2:$ZZ$3000, 149, MATCH($B$2, resultados!$A$1:$ZZ$1, 0))</f>
        <v/>
      </c>
      <c r="C155">
        <f>INDEX(resultados!$A$2:$ZZ$3000, 149, MATCH($B$3, resultados!$A$1:$ZZ$1, 0))</f>
        <v/>
      </c>
    </row>
    <row r="156">
      <c r="A156">
        <f>INDEX(resultados!$A$2:$ZZ$3000, 150, MATCH($B$1, resultados!$A$1:$ZZ$1, 0))</f>
        <v/>
      </c>
      <c r="B156">
        <f>INDEX(resultados!$A$2:$ZZ$3000, 150, MATCH($B$2, resultados!$A$1:$ZZ$1, 0))</f>
        <v/>
      </c>
      <c r="C156">
        <f>INDEX(resultados!$A$2:$ZZ$3000, 150, MATCH($B$3, resultados!$A$1:$ZZ$1, 0))</f>
        <v/>
      </c>
    </row>
    <row r="157">
      <c r="A157">
        <f>INDEX(resultados!$A$2:$ZZ$3000, 151, MATCH($B$1, resultados!$A$1:$ZZ$1, 0))</f>
        <v/>
      </c>
      <c r="B157">
        <f>INDEX(resultados!$A$2:$ZZ$3000, 151, MATCH($B$2, resultados!$A$1:$ZZ$1, 0))</f>
        <v/>
      </c>
      <c r="C157">
        <f>INDEX(resultados!$A$2:$ZZ$3000, 151, MATCH($B$3, resultados!$A$1:$ZZ$1, 0))</f>
        <v/>
      </c>
    </row>
    <row r="158">
      <c r="A158">
        <f>INDEX(resultados!$A$2:$ZZ$3000, 152, MATCH($B$1, resultados!$A$1:$ZZ$1, 0))</f>
        <v/>
      </c>
      <c r="B158">
        <f>INDEX(resultados!$A$2:$ZZ$3000, 152, MATCH($B$2, resultados!$A$1:$ZZ$1, 0))</f>
        <v/>
      </c>
      <c r="C158">
        <f>INDEX(resultados!$A$2:$ZZ$3000, 152, MATCH($B$3, resultados!$A$1:$ZZ$1, 0))</f>
        <v/>
      </c>
    </row>
    <row r="159">
      <c r="A159">
        <f>INDEX(resultados!$A$2:$ZZ$3000, 153, MATCH($B$1, resultados!$A$1:$ZZ$1, 0))</f>
        <v/>
      </c>
      <c r="B159">
        <f>INDEX(resultados!$A$2:$ZZ$3000, 153, MATCH($B$2, resultados!$A$1:$ZZ$1, 0))</f>
        <v/>
      </c>
      <c r="C159">
        <f>INDEX(resultados!$A$2:$ZZ$3000, 153, MATCH($B$3, resultados!$A$1:$ZZ$1, 0))</f>
        <v/>
      </c>
    </row>
    <row r="160">
      <c r="A160">
        <f>INDEX(resultados!$A$2:$ZZ$3000, 154, MATCH($B$1, resultados!$A$1:$ZZ$1, 0))</f>
        <v/>
      </c>
      <c r="B160">
        <f>INDEX(resultados!$A$2:$ZZ$3000, 154, MATCH($B$2, resultados!$A$1:$ZZ$1, 0))</f>
        <v/>
      </c>
      <c r="C160">
        <f>INDEX(resultados!$A$2:$ZZ$3000, 154, MATCH($B$3, resultados!$A$1:$ZZ$1, 0))</f>
        <v/>
      </c>
    </row>
    <row r="161">
      <c r="A161">
        <f>INDEX(resultados!$A$2:$ZZ$3000, 155, MATCH($B$1, resultados!$A$1:$ZZ$1, 0))</f>
        <v/>
      </c>
      <c r="B161">
        <f>INDEX(resultados!$A$2:$ZZ$3000, 155, MATCH($B$2, resultados!$A$1:$ZZ$1, 0))</f>
        <v/>
      </c>
      <c r="C161">
        <f>INDEX(resultados!$A$2:$ZZ$3000, 155, MATCH($B$3, resultados!$A$1:$ZZ$1, 0))</f>
        <v/>
      </c>
    </row>
    <row r="162">
      <c r="A162">
        <f>INDEX(resultados!$A$2:$ZZ$3000, 156, MATCH($B$1, resultados!$A$1:$ZZ$1, 0))</f>
        <v/>
      </c>
      <c r="B162">
        <f>INDEX(resultados!$A$2:$ZZ$3000, 156, MATCH($B$2, resultados!$A$1:$ZZ$1, 0))</f>
        <v/>
      </c>
      <c r="C162">
        <f>INDEX(resultados!$A$2:$ZZ$3000, 156, MATCH($B$3, resultados!$A$1:$ZZ$1, 0))</f>
        <v/>
      </c>
    </row>
    <row r="163">
      <c r="A163">
        <f>INDEX(resultados!$A$2:$ZZ$3000, 157, MATCH($B$1, resultados!$A$1:$ZZ$1, 0))</f>
        <v/>
      </c>
      <c r="B163">
        <f>INDEX(resultados!$A$2:$ZZ$3000, 157, MATCH($B$2, resultados!$A$1:$ZZ$1, 0))</f>
        <v/>
      </c>
      <c r="C163">
        <f>INDEX(resultados!$A$2:$ZZ$3000, 157, MATCH($B$3, resultados!$A$1:$ZZ$1, 0))</f>
        <v/>
      </c>
    </row>
    <row r="164">
      <c r="A164">
        <f>INDEX(resultados!$A$2:$ZZ$3000, 158, MATCH($B$1, resultados!$A$1:$ZZ$1, 0))</f>
        <v/>
      </c>
      <c r="B164">
        <f>INDEX(resultados!$A$2:$ZZ$3000, 158, MATCH($B$2, resultados!$A$1:$ZZ$1, 0))</f>
        <v/>
      </c>
      <c r="C164">
        <f>INDEX(resultados!$A$2:$ZZ$3000, 158, MATCH($B$3, resultados!$A$1:$ZZ$1, 0))</f>
        <v/>
      </c>
    </row>
    <row r="165">
      <c r="A165">
        <f>INDEX(resultados!$A$2:$ZZ$3000, 159, MATCH($B$1, resultados!$A$1:$ZZ$1, 0))</f>
        <v/>
      </c>
      <c r="B165">
        <f>INDEX(resultados!$A$2:$ZZ$3000, 159, MATCH($B$2, resultados!$A$1:$ZZ$1, 0))</f>
        <v/>
      </c>
      <c r="C165">
        <f>INDEX(resultados!$A$2:$ZZ$3000, 159, MATCH($B$3, resultados!$A$1:$ZZ$1, 0))</f>
        <v/>
      </c>
    </row>
    <row r="166">
      <c r="A166">
        <f>INDEX(resultados!$A$2:$ZZ$3000, 160, MATCH($B$1, resultados!$A$1:$ZZ$1, 0))</f>
        <v/>
      </c>
      <c r="B166">
        <f>INDEX(resultados!$A$2:$ZZ$3000, 160, MATCH($B$2, resultados!$A$1:$ZZ$1, 0))</f>
        <v/>
      </c>
      <c r="C166">
        <f>INDEX(resultados!$A$2:$ZZ$3000, 160, MATCH($B$3, resultados!$A$1:$ZZ$1, 0))</f>
        <v/>
      </c>
    </row>
    <row r="167">
      <c r="A167">
        <f>INDEX(resultados!$A$2:$ZZ$3000, 161, MATCH($B$1, resultados!$A$1:$ZZ$1, 0))</f>
        <v/>
      </c>
      <c r="B167">
        <f>INDEX(resultados!$A$2:$ZZ$3000, 161, MATCH($B$2, resultados!$A$1:$ZZ$1, 0))</f>
        <v/>
      </c>
      <c r="C167">
        <f>INDEX(resultados!$A$2:$ZZ$3000, 161, MATCH($B$3, resultados!$A$1:$ZZ$1, 0))</f>
        <v/>
      </c>
    </row>
    <row r="168">
      <c r="A168">
        <f>INDEX(resultados!$A$2:$ZZ$3000, 162, MATCH($B$1, resultados!$A$1:$ZZ$1, 0))</f>
        <v/>
      </c>
      <c r="B168">
        <f>INDEX(resultados!$A$2:$ZZ$3000, 162, MATCH($B$2, resultados!$A$1:$ZZ$1, 0))</f>
        <v/>
      </c>
      <c r="C168">
        <f>INDEX(resultados!$A$2:$ZZ$3000, 162, MATCH($B$3, resultados!$A$1:$ZZ$1, 0))</f>
        <v/>
      </c>
    </row>
    <row r="169">
      <c r="A169">
        <f>INDEX(resultados!$A$2:$ZZ$3000, 163, MATCH($B$1, resultados!$A$1:$ZZ$1, 0))</f>
        <v/>
      </c>
      <c r="B169">
        <f>INDEX(resultados!$A$2:$ZZ$3000, 163, MATCH($B$2, resultados!$A$1:$ZZ$1, 0))</f>
        <v/>
      </c>
      <c r="C169">
        <f>INDEX(resultados!$A$2:$ZZ$3000, 163, MATCH($B$3, resultados!$A$1:$ZZ$1, 0))</f>
        <v/>
      </c>
    </row>
    <row r="170">
      <c r="A170">
        <f>INDEX(resultados!$A$2:$ZZ$3000, 164, MATCH($B$1, resultados!$A$1:$ZZ$1, 0))</f>
        <v/>
      </c>
      <c r="B170">
        <f>INDEX(resultados!$A$2:$ZZ$3000, 164, MATCH($B$2, resultados!$A$1:$ZZ$1, 0))</f>
        <v/>
      </c>
      <c r="C170">
        <f>INDEX(resultados!$A$2:$ZZ$3000, 164, MATCH($B$3, resultados!$A$1:$ZZ$1, 0))</f>
        <v/>
      </c>
    </row>
    <row r="171">
      <c r="A171">
        <f>INDEX(resultados!$A$2:$ZZ$3000, 165, MATCH($B$1, resultados!$A$1:$ZZ$1, 0))</f>
        <v/>
      </c>
      <c r="B171">
        <f>INDEX(resultados!$A$2:$ZZ$3000, 165, MATCH($B$2, resultados!$A$1:$ZZ$1, 0))</f>
        <v/>
      </c>
      <c r="C171">
        <f>INDEX(resultados!$A$2:$ZZ$3000, 165, MATCH($B$3, resultados!$A$1:$ZZ$1, 0))</f>
        <v/>
      </c>
    </row>
    <row r="172">
      <c r="A172">
        <f>INDEX(resultados!$A$2:$ZZ$3000, 166, MATCH($B$1, resultados!$A$1:$ZZ$1, 0))</f>
        <v/>
      </c>
      <c r="B172">
        <f>INDEX(resultados!$A$2:$ZZ$3000, 166, MATCH($B$2, resultados!$A$1:$ZZ$1, 0))</f>
        <v/>
      </c>
      <c r="C172">
        <f>INDEX(resultados!$A$2:$ZZ$3000, 166, MATCH($B$3, resultados!$A$1:$ZZ$1, 0))</f>
        <v/>
      </c>
    </row>
    <row r="173">
      <c r="A173">
        <f>INDEX(resultados!$A$2:$ZZ$3000, 167, MATCH($B$1, resultados!$A$1:$ZZ$1, 0))</f>
        <v/>
      </c>
      <c r="B173">
        <f>INDEX(resultados!$A$2:$ZZ$3000, 167, MATCH($B$2, resultados!$A$1:$ZZ$1, 0))</f>
        <v/>
      </c>
      <c r="C173">
        <f>INDEX(resultados!$A$2:$ZZ$3000, 167, MATCH($B$3, resultados!$A$1:$ZZ$1, 0))</f>
        <v/>
      </c>
    </row>
    <row r="174">
      <c r="A174">
        <f>INDEX(resultados!$A$2:$ZZ$3000, 168, MATCH($B$1, resultados!$A$1:$ZZ$1, 0))</f>
        <v/>
      </c>
      <c r="B174">
        <f>INDEX(resultados!$A$2:$ZZ$3000, 168, MATCH($B$2, resultados!$A$1:$ZZ$1, 0))</f>
        <v/>
      </c>
      <c r="C174">
        <f>INDEX(resultados!$A$2:$ZZ$3000, 168, MATCH($B$3, resultados!$A$1:$ZZ$1, 0))</f>
        <v/>
      </c>
    </row>
    <row r="175">
      <c r="A175">
        <f>INDEX(resultados!$A$2:$ZZ$3000, 169, MATCH($B$1, resultados!$A$1:$ZZ$1, 0))</f>
        <v/>
      </c>
      <c r="B175">
        <f>INDEX(resultados!$A$2:$ZZ$3000, 169, MATCH($B$2, resultados!$A$1:$ZZ$1, 0))</f>
        <v/>
      </c>
      <c r="C175">
        <f>INDEX(resultados!$A$2:$ZZ$3000, 169, MATCH($B$3, resultados!$A$1:$ZZ$1, 0))</f>
        <v/>
      </c>
    </row>
    <row r="176">
      <c r="A176">
        <f>INDEX(resultados!$A$2:$ZZ$3000, 170, MATCH($B$1, resultados!$A$1:$ZZ$1, 0))</f>
        <v/>
      </c>
      <c r="B176">
        <f>INDEX(resultados!$A$2:$ZZ$3000, 170, MATCH($B$2, resultados!$A$1:$ZZ$1, 0))</f>
        <v/>
      </c>
      <c r="C176">
        <f>INDEX(resultados!$A$2:$ZZ$3000, 170, MATCH($B$3, resultados!$A$1:$ZZ$1, 0))</f>
        <v/>
      </c>
    </row>
    <row r="177">
      <c r="A177">
        <f>INDEX(resultados!$A$2:$ZZ$3000, 171, MATCH($B$1, resultados!$A$1:$ZZ$1, 0))</f>
        <v/>
      </c>
      <c r="B177">
        <f>INDEX(resultados!$A$2:$ZZ$3000, 171, MATCH($B$2, resultados!$A$1:$ZZ$1, 0))</f>
        <v/>
      </c>
      <c r="C177">
        <f>INDEX(resultados!$A$2:$ZZ$3000, 171, MATCH($B$3, resultados!$A$1:$ZZ$1, 0))</f>
        <v/>
      </c>
    </row>
    <row r="178">
      <c r="A178">
        <f>INDEX(resultados!$A$2:$ZZ$3000, 172, MATCH($B$1, resultados!$A$1:$ZZ$1, 0))</f>
        <v/>
      </c>
      <c r="B178">
        <f>INDEX(resultados!$A$2:$ZZ$3000, 172, MATCH($B$2, resultados!$A$1:$ZZ$1, 0))</f>
        <v/>
      </c>
      <c r="C178">
        <f>INDEX(resultados!$A$2:$ZZ$3000, 172, MATCH($B$3, resultados!$A$1:$ZZ$1, 0))</f>
        <v/>
      </c>
    </row>
    <row r="179">
      <c r="A179">
        <f>INDEX(resultados!$A$2:$ZZ$3000, 173, MATCH($B$1, resultados!$A$1:$ZZ$1, 0))</f>
        <v/>
      </c>
      <c r="B179">
        <f>INDEX(resultados!$A$2:$ZZ$3000, 173, MATCH($B$2, resultados!$A$1:$ZZ$1, 0))</f>
        <v/>
      </c>
      <c r="C179">
        <f>INDEX(resultados!$A$2:$ZZ$3000, 173, MATCH($B$3, resultados!$A$1:$ZZ$1, 0))</f>
        <v/>
      </c>
    </row>
    <row r="180">
      <c r="A180">
        <f>INDEX(resultados!$A$2:$ZZ$3000, 174, MATCH($B$1, resultados!$A$1:$ZZ$1, 0))</f>
        <v/>
      </c>
      <c r="B180">
        <f>INDEX(resultados!$A$2:$ZZ$3000, 174, MATCH($B$2, resultados!$A$1:$ZZ$1, 0))</f>
        <v/>
      </c>
      <c r="C180">
        <f>INDEX(resultados!$A$2:$ZZ$3000, 174, MATCH($B$3, resultados!$A$1:$ZZ$1, 0))</f>
        <v/>
      </c>
    </row>
    <row r="181">
      <c r="A181">
        <f>INDEX(resultados!$A$2:$ZZ$3000, 175, MATCH($B$1, resultados!$A$1:$ZZ$1, 0))</f>
        <v/>
      </c>
      <c r="B181">
        <f>INDEX(resultados!$A$2:$ZZ$3000, 175, MATCH($B$2, resultados!$A$1:$ZZ$1, 0))</f>
        <v/>
      </c>
      <c r="C181">
        <f>INDEX(resultados!$A$2:$ZZ$3000, 175, MATCH($B$3, resultados!$A$1:$ZZ$1, 0))</f>
        <v/>
      </c>
    </row>
    <row r="182">
      <c r="A182">
        <f>INDEX(resultados!$A$2:$ZZ$3000, 176, MATCH($B$1, resultados!$A$1:$ZZ$1, 0))</f>
        <v/>
      </c>
      <c r="B182">
        <f>INDEX(resultados!$A$2:$ZZ$3000, 176, MATCH($B$2, resultados!$A$1:$ZZ$1, 0))</f>
        <v/>
      </c>
      <c r="C182">
        <f>INDEX(resultados!$A$2:$ZZ$3000, 176, MATCH($B$3, resultados!$A$1:$ZZ$1, 0))</f>
        <v/>
      </c>
    </row>
    <row r="183">
      <c r="A183">
        <f>INDEX(resultados!$A$2:$ZZ$3000, 177, MATCH($B$1, resultados!$A$1:$ZZ$1, 0))</f>
        <v/>
      </c>
      <c r="B183">
        <f>INDEX(resultados!$A$2:$ZZ$3000, 177, MATCH($B$2, resultados!$A$1:$ZZ$1, 0))</f>
        <v/>
      </c>
      <c r="C183">
        <f>INDEX(resultados!$A$2:$ZZ$3000, 177, MATCH($B$3, resultados!$A$1:$ZZ$1, 0))</f>
        <v/>
      </c>
    </row>
    <row r="184">
      <c r="A184">
        <f>INDEX(resultados!$A$2:$ZZ$3000, 178, MATCH($B$1, resultados!$A$1:$ZZ$1, 0))</f>
        <v/>
      </c>
      <c r="B184">
        <f>INDEX(resultados!$A$2:$ZZ$3000, 178, MATCH($B$2, resultados!$A$1:$ZZ$1, 0))</f>
        <v/>
      </c>
      <c r="C184">
        <f>INDEX(resultados!$A$2:$ZZ$3000, 178, MATCH($B$3, resultados!$A$1:$ZZ$1, 0))</f>
        <v/>
      </c>
    </row>
    <row r="185">
      <c r="A185">
        <f>INDEX(resultados!$A$2:$ZZ$3000, 179, MATCH($B$1, resultados!$A$1:$ZZ$1, 0))</f>
        <v/>
      </c>
      <c r="B185">
        <f>INDEX(resultados!$A$2:$ZZ$3000, 179, MATCH($B$2, resultados!$A$1:$ZZ$1, 0))</f>
        <v/>
      </c>
      <c r="C185">
        <f>INDEX(resultados!$A$2:$ZZ$3000, 179, MATCH($B$3, resultados!$A$1:$ZZ$1, 0))</f>
        <v/>
      </c>
    </row>
    <row r="186">
      <c r="A186">
        <f>INDEX(resultados!$A$2:$ZZ$3000, 180, MATCH($B$1, resultados!$A$1:$ZZ$1, 0))</f>
        <v/>
      </c>
      <c r="B186">
        <f>INDEX(resultados!$A$2:$ZZ$3000, 180, MATCH($B$2, resultados!$A$1:$ZZ$1, 0))</f>
        <v/>
      </c>
      <c r="C186">
        <f>INDEX(resultados!$A$2:$ZZ$3000, 180, MATCH($B$3, resultados!$A$1:$ZZ$1, 0))</f>
        <v/>
      </c>
    </row>
    <row r="187">
      <c r="A187">
        <f>INDEX(resultados!$A$2:$ZZ$3000, 181, MATCH($B$1, resultados!$A$1:$ZZ$1, 0))</f>
        <v/>
      </c>
      <c r="B187">
        <f>INDEX(resultados!$A$2:$ZZ$3000, 181, MATCH($B$2, resultados!$A$1:$ZZ$1, 0))</f>
        <v/>
      </c>
      <c r="C187">
        <f>INDEX(resultados!$A$2:$ZZ$3000, 181, MATCH($B$3, resultados!$A$1:$ZZ$1, 0))</f>
        <v/>
      </c>
    </row>
    <row r="188">
      <c r="A188">
        <f>INDEX(resultados!$A$2:$ZZ$3000, 182, MATCH($B$1, resultados!$A$1:$ZZ$1, 0))</f>
        <v/>
      </c>
      <c r="B188">
        <f>INDEX(resultados!$A$2:$ZZ$3000, 182, MATCH($B$2, resultados!$A$1:$ZZ$1, 0))</f>
        <v/>
      </c>
      <c r="C188">
        <f>INDEX(resultados!$A$2:$ZZ$3000, 182, MATCH($B$3, resultados!$A$1:$ZZ$1, 0))</f>
        <v/>
      </c>
    </row>
    <row r="189">
      <c r="A189">
        <f>INDEX(resultados!$A$2:$ZZ$3000, 183, MATCH($B$1, resultados!$A$1:$ZZ$1, 0))</f>
        <v/>
      </c>
      <c r="B189">
        <f>INDEX(resultados!$A$2:$ZZ$3000, 183, MATCH($B$2, resultados!$A$1:$ZZ$1, 0))</f>
        <v/>
      </c>
      <c r="C189">
        <f>INDEX(resultados!$A$2:$ZZ$3000, 183, MATCH($B$3, resultados!$A$1:$ZZ$1, 0))</f>
        <v/>
      </c>
    </row>
    <row r="190">
      <c r="A190">
        <f>INDEX(resultados!$A$2:$ZZ$3000, 184, MATCH($B$1, resultados!$A$1:$ZZ$1, 0))</f>
        <v/>
      </c>
      <c r="B190">
        <f>INDEX(resultados!$A$2:$ZZ$3000, 184, MATCH($B$2, resultados!$A$1:$ZZ$1, 0))</f>
        <v/>
      </c>
      <c r="C190">
        <f>INDEX(resultados!$A$2:$ZZ$3000, 184, MATCH($B$3, resultados!$A$1:$ZZ$1, 0))</f>
        <v/>
      </c>
    </row>
    <row r="191">
      <c r="A191">
        <f>INDEX(resultados!$A$2:$ZZ$3000, 185, MATCH($B$1, resultados!$A$1:$ZZ$1, 0))</f>
        <v/>
      </c>
      <c r="B191">
        <f>INDEX(resultados!$A$2:$ZZ$3000, 185, MATCH($B$2, resultados!$A$1:$ZZ$1, 0))</f>
        <v/>
      </c>
      <c r="C191">
        <f>INDEX(resultados!$A$2:$ZZ$3000, 185, MATCH($B$3, resultados!$A$1:$ZZ$1, 0))</f>
        <v/>
      </c>
    </row>
    <row r="192">
      <c r="A192">
        <f>INDEX(resultados!$A$2:$ZZ$3000, 186, MATCH($B$1, resultados!$A$1:$ZZ$1, 0))</f>
        <v/>
      </c>
      <c r="B192">
        <f>INDEX(resultados!$A$2:$ZZ$3000, 186, MATCH($B$2, resultados!$A$1:$ZZ$1, 0))</f>
        <v/>
      </c>
      <c r="C192">
        <f>INDEX(resultados!$A$2:$ZZ$3000, 186, MATCH($B$3, resultados!$A$1:$ZZ$1, 0))</f>
        <v/>
      </c>
    </row>
    <row r="193">
      <c r="A193">
        <f>INDEX(resultados!$A$2:$ZZ$3000, 187, MATCH($B$1, resultados!$A$1:$ZZ$1, 0))</f>
        <v/>
      </c>
      <c r="B193">
        <f>INDEX(resultados!$A$2:$ZZ$3000, 187, MATCH($B$2, resultados!$A$1:$ZZ$1, 0))</f>
        <v/>
      </c>
      <c r="C193">
        <f>INDEX(resultados!$A$2:$ZZ$3000, 187, MATCH($B$3, resultados!$A$1:$ZZ$1, 0))</f>
        <v/>
      </c>
    </row>
    <row r="194">
      <c r="A194">
        <f>INDEX(resultados!$A$2:$ZZ$3000, 188, MATCH($B$1, resultados!$A$1:$ZZ$1, 0))</f>
        <v/>
      </c>
      <c r="B194">
        <f>INDEX(resultados!$A$2:$ZZ$3000, 188, MATCH($B$2, resultados!$A$1:$ZZ$1, 0))</f>
        <v/>
      </c>
      <c r="C194">
        <f>INDEX(resultados!$A$2:$ZZ$3000, 188, MATCH($B$3, resultados!$A$1:$ZZ$1, 0))</f>
        <v/>
      </c>
    </row>
    <row r="195">
      <c r="A195">
        <f>INDEX(resultados!$A$2:$ZZ$3000, 189, MATCH($B$1, resultados!$A$1:$ZZ$1, 0))</f>
        <v/>
      </c>
      <c r="B195">
        <f>INDEX(resultados!$A$2:$ZZ$3000, 189, MATCH($B$2, resultados!$A$1:$ZZ$1, 0))</f>
        <v/>
      </c>
      <c r="C195">
        <f>INDEX(resultados!$A$2:$ZZ$3000, 189, MATCH($B$3, resultados!$A$1:$ZZ$1, 0))</f>
        <v/>
      </c>
    </row>
    <row r="196">
      <c r="A196">
        <f>INDEX(resultados!$A$2:$ZZ$3000, 190, MATCH($B$1, resultados!$A$1:$ZZ$1, 0))</f>
        <v/>
      </c>
      <c r="B196">
        <f>INDEX(resultados!$A$2:$ZZ$3000, 190, MATCH($B$2, resultados!$A$1:$ZZ$1, 0))</f>
        <v/>
      </c>
      <c r="C196">
        <f>INDEX(resultados!$A$2:$ZZ$3000, 190, MATCH($B$3, resultados!$A$1:$ZZ$1, 0))</f>
        <v/>
      </c>
    </row>
    <row r="197">
      <c r="A197">
        <f>INDEX(resultados!$A$2:$ZZ$3000, 191, MATCH($B$1, resultados!$A$1:$ZZ$1, 0))</f>
        <v/>
      </c>
      <c r="B197">
        <f>INDEX(resultados!$A$2:$ZZ$3000, 191, MATCH($B$2, resultados!$A$1:$ZZ$1, 0))</f>
        <v/>
      </c>
      <c r="C197">
        <f>INDEX(resultados!$A$2:$ZZ$3000, 191, MATCH($B$3, resultados!$A$1:$ZZ$1, 0))</f>
        <v/>
      </c>
    </row>
    <row r="198">
      <c r="A198">
        <f>INDEX(resultados!$A$2:$ZZ$3000, 192, MATCH($B$1, resultados!$A$1:$ZZ$1, 0))</f>
        <v/>
      </c>
      <c r="B198">
        <f>INDEX(resultados!$A$2:$ZZ$3000, 192, MATCH($B$2, resultados!$A$1:$ZZ$1, 0))</f>
        <v/>
      </c>
      <c r="C198">
        <f>INDEX(resultados!$A$2:$ZZ$3000, 192, MATCH($B$3, resultados!$A$1:$ZZ$1, 0))</f>
        <v/>
      </c>
    </row>
    <row r="199">
      <c r="A199">
        <f>INDEX(resultados!$A$2:$ZZ$3000, 193, MATCH($B$1, resultados!$A$1:$ZZ$1, 0))</f>
        <v/>
      </c>
      <c r="B199">
        <f>INDEX(resultados!$A$2:$ZZ$3000, 193, MATCH($B$2, resultados!$A$1:$ZZ$1, 0))</f>
        <v/>
      </c>
      <c r="C199">
        <f>INDEX(resultados!$A$2:$ZZ$3000, 193, MATCH($B$3, resultados!$A$1:$ZZ$1, 0))</f>
        <v/>
      </c>
    </row>
    <row r="200">
      <c r="A200">
        <f>INDEX(resultados!$A$2:$ZZ$3000, 194, MATCH($B$1, resultados!$A$1:$ZZ$1, 0))</f>
        <v/>
      </c>
      <c r="B200">
        <f>INDEX(resultados!$A$2:$ZZ$3000, 194, MATCH($B$2, resultados!$A$1:$ZZ$1, 0))</f>
        <v/>
      </c>
      <c r="C200">
        <f>INDEX(resultados!$A$2:$ZZ$3000, 194, MATCH($B$3, resultados!$A$1:$ZZ$1, 0))</f>
        <v/>
      </c>
    </row>
    <row r="201">
      <c r="A201">
        <f>INDEX(resultados!$A$2:$ZZ$3000, 195, MATCH($B$1, resultados!$A$1:$ZZ$1, 0))</f>
        <v/>
      </c>
      <c r="B201">
        <f>INDEX(resultados!$A$2:$ZZ$3000, 195, MATCH($B$2, resultados!$A$1:$ZZ$1, 0))</f>
        <v/>
      </c>
      <c r="C201">
        <f>INDEX(resultados!$A$2:$ZZ$3000, 195, MATCH($B$3, resultados!$A$1:$ZZ$1, 0))</f>
        <v/>
      </c>
    </row>
    <row r="202">
      <c r="A202">
        <f>INDEX(resultados!$A$2:$ZZ$3000, 196, MATCH($B$1, resultados!$A$1:$ZZ$1, 0))</f>
        <v/>
      </c>
      <c r="B202">
        <f>INDEX(resultados!$A$2:$ZZ$3000, 196, MATCH($B$2, resultados!$A$1:$ZZ$1, 0))</f>
        <v/>
      </c>
      <c r="C202">
        <f>INDEX(resultados!$A$2:$ZZ$3000, 196, MATCH($B$3, resultados!$A$1:$ZZ$1, 0))</f>
        <v/>
      </c>
    </row>
    <row r="203">
      <c r="A203">
        <f>INDEX(resultados!$A$2:$ZZ$3000, 197, MATCH($B$1, resultados!$A$1:$ZZ$1, 0))</f>
        <v/>
      </c>
      <c r="B203">
        <f>INDEX(resultados!$A$2:$ZZ$3000, 197, MATCH($B$2, resultados!$A$1:$ZZ$1, 0))</f>
        <v/>
      </c>
      <c r="C203">
        <f>INDEX(resultados!$A$2:$ZZ$3000, 197, MATCH($B$3, resultados!$A$1:$ZZ$1, 0))</f>
        <v/>
      </c>
    </row>
    <row r="204">
      <c r="A204">
        <f>INDEX(resultados!$A$2:$ZZ$3000, 198, MATCH($B$1, resultados!$A$1:$ZZ$1, 0))</f>
        <v/>
      </c>
      <c r="B204">
        <f>INDEX(resultados!$A$2:$ZZ$3000, 198, MATCH($B$2, resultados!$A$1:$ZZ$1, 0))</f>
        <v/>
      </c>
      <c r="C204">
        <f>INDEX(resultados!$A$2:$ZZ$3000, 198, MATCH($B$3, resultados!$A$1:$ZZ$1, 0))</f>
        <v/>
      </c>
    </row>
    <row r="205">
      <c r="A205">
        <f>INDEX(resultados!$A$2:$ZZ$3000, 199, MATCH($B$1, resultados!$A$1:$ZZ$1, 0))</f>
        <v/>
      </c>
      <c r="B205">
        <f>INDEX(resultados!$A$2:$ZZ$3000, 199, MATCH($B$2, resultados!$A$1:$ZZ$1, 0))</f>
        <v/>
      </c>
      <c r="C205">
        <f>INDEX(resultados!$A$2:$ZZ$3000, 199, MATCH($B$3, resultados!$A$1:$ZZ$1, 0))</f>
        <v/>
      </c>
    </row>
    <row r="206">
      <c r="A206">
        <f>INDEX(resultados!$A$2:$ZZ$3000, 200, MATCH($B$1, resultados!$A$1:$ZZ$1, 0))</f>
        <v/>
      </c>
      <c r="B206">
        <f>INDEX(resultados!$A$2:$ZZ$3000, 200, MATCH($B$2, resultados!$A$1:$ZZ$1, 0))</f>
        <v/>
      </c>
      <c r="C206">
        <f>INDEX(resultados!$A$2:$ZZ$3000, 200, MATCH($B$3, resultados!$A$1:$ZZ$1, 0))</f>
        <v/>
      </c>
    </row>
    <row r="207">
      <c r="A207">
        <f>INDEX(resultados!$A$2:$ZZ$3000, 201, MATCH($B$1, resultados!$A$1:$ZZ$1, 0))</f>
        <v/>
      </c>
      <c r="B207">
        <f>INDEX(resultados!$A$2:$ZZ$3000, 201, MATCH($B$2, resultados!$A$1:$ZZ$1, 0))</f>
        <v/>
      </c>
      <c r="C207">
        <f>INDEX(resultados!$A$2:$ZZ$3000, 201, MATCH($B$3, resultados!$A$1:$ZZ$1, 0))</f>
        <v/>
      </c>
    </row>
    <row r="208">
      <c r="A208">
        <f>INDEX(resultados!$A$2:$ZZ$3000, 202, MATCH($B$1, resultados!$A$1:$ZZ$1, 0))</f>
        <v/>
      </c>
      <c r="B208">
        <f>INDEX(resultados!$A$2:$ZZ$3000, 202, MATCH($B$2, resultados!$A$1:$ZZ$1, 0))</f>
        <v/>
      </c>
      <c r="C208">
        <f>INDEX(resultados!$A$2:$ZZ$3000, 202, MATCH($B$3, resultados!$A$1:$ZZ$1, 0))</f>
        <v/>
      </c>
    </row>
    <row r="209">
      <c r="A209">
        <f>INDEX(resultados!$A$2:$ZZ$3000, 203, MATCH($B$1, resultados!$A$1:$ZZ$1, 0))</f>
        <v/>
      </c>
      <c r="B209">
        <f>INDEX(resultados!$A$2:$ZZ$3000, 203, MATCH($B$2, resultados!$A$1:$ZZ$1, 0))</f>
        <v/>
      </c>
      <c r="C209">
        <f>INDEX(resultados!$A$2:$ZZ$3000, 203, MATCH($B$3, resultados!$A$1:$ZZ$1, 0))</f>
        <v/>
      </c>
    </row>
    <row r="210">
      <c r="A210">
        <f>INDEX(resultados!$A$2:$ZZ$3000, 204, MATCH($B$1, resultados!$A$1:$ZZ$1, 0))</f>
        <v/>
      </c>
      <c r="B210">
        <f>INDEX(resultados!$A$2:$ZZ$3000, 204, MATCH($B$2, resultados!$A$1:$ZZ$1, 0))</f>
        <v/>
      </c>
      <c r="C210">
        <f>INDEX(resultados!$A$2:$ZZ$3000, 204, MATCH($B$3, resultados!$A$1:$ZZ$1, 0))</f>
        <v/>
      </c>
    </row>
    <row r="211">
      <c r="A211">
        <f>INDEX(resultados!$A$2:$ZZ$3000, 205, MATCH($B$1, resultados!$A$1:$ZZ$1, 0))</f>
        <v/>
      </c>
      <c r="B211">
        <f>INDEX(resultados!$A$2:$ZZ$3000, 205, MATCH($B$2, resultados!$A$1:$ZZ$1, 0))</f>
        <v/>
      </c>
      <c r="C211">
        <f>INDEX(resultados!$A$2:$ZZ$3000, 205, MATCH($B$3, resultados!$A$1:$ZZ$1, 0))</f>
        <v/>
      </c>
    </row>
    <row r="212">
      <c r="A212">
        <f>INDEX(resultados!$A$2:$ZZ$3000, 206, MATCH($B$1, resultados!$A$1:$ZZ$1, 0))</f>
        <v/>
      </c>
      <c r="B212">
        <f>INDEX(resultados!$A$2:$ZZ$3000, 206, MATCH($B$2, resultados!$A$1:$ZZ$1, 0))</f>
        <v/>
      </c>
      <c r="C212">
        <f>INDEX(resultados!$A$2:$ZZ$3000, 206, MATCH($B$3, resultados!$A$1:$ZZ$1, 0))</f>
        <v/>
      </c>
    </row>
    <row r="213">
      <c r="A213">
        <f>INDEX(resultados!$A$2:$ZZ$3000, 207, MATCH($B$1, resultados!$A$1:$ZZ$1, 0))</f>
        <v/>
      </c>
      <c r="B213">
        <f>INDEX(resultados!$A$2:$ZZ$3000, 207, MATCH($B$2, resultados!$A$1:$ZZ$1, 0))</f>
        <v/>
      </c>
      <c r="C213">
        <f>INDEX(resultados!$A$2:$ZZ$3000, 207, MATCH($B$3, resultados!$A$1:$ZZ$1, 0))</f>
        <v/>
      </c>
    </row>
    <row r="214">
      <c r="A214">
        <f>INDEX(resultados!$A$2:$ZZ$3000, 208, MATCH($B$1, resultados!$A$1:$ZZ$1, 0))</f>
        <v/>
      </c>
      <c r="B214">
        <f>INDEX(resultados!$A$2:$ZZ$3000, 208, MATCH($B$2, resultados!$A$1:$ZZ$1, 0))</f>
        <v/>
      </c>
      <c r="C214">
        <f>INDEX(resultados!$A$2:$ZZ$3000, 208, MATCH($B$3, resultados!$A$1:$ZZ$1, 0))</f>
        <v/>
      </c>
    </row>
    <row r="215">
      <c r="A215">
        <f>INDEX(resultados!$A$2:$ZZ$3000, 209, MATCH($B$1, resultados!$A$1:$ZZ$1, 0))</f>
        <v/>
      </c>
      <c r="B215">
        <f>INDEX(resultados!$A$2:$ZZ$3000, 209, MATCH($B$2, resultados!$A$1:$ZZ$1, 0))</f>
        <v/>
      </c>
      <c r="C215">
        <f>INDEX(resultados!$A$2:$ZZ$3000, 209, MATCH($B$3, resultados!$A$1:$ZZ$1, 0))</f>
        <v/>
      </c>
    </row>
    <row r="216">
      <c r="A216">
        <f>INDEX(resultados!$A$2:$ZZ$3000, 210, MATCH($B$1, resultados!$A$1:$ZZ$1, 0))</f>
        <v/>
      </c>
      <c r="B216">
        <f>INDEX(resultados!$A$2:$ZZ$3000, 210, MATCH($B$2, resultados!$A$1:$ZZ$1, 0))</f>
        <v/>
      </c>
      <c r="C216">
        <f>INDEX(resultados!$A$2:$ZZ$3000, 210, MATCH($B$3, resultados!$A$1:$ZZ$1, 0))</f>
        <v/>
      </c>
    </row>
    <row r="217">
      <c r="A217">
        <f>INDEX(resultados!$A$2:$ZZ$3000, 211, MATCH($B$1, resultados!$A$1:$ZZ$1, 0))</f>
        <v/>
      </c>
      <c r="B217">
        <f>INDEX(resultados!$A$2:$ZZ$3000, 211, MATCH($B$2, resultados!$A$1:$ZZ$1, 0))</f>
        <v/>
      </c>
      <c r="C217">
        <f>INDEX(resultados!$A$2:$ZZ$3000, 211, MATCH($B$3, resultados!$A$1:$ZZ$1, 0))</f>
        <v/>
      </c>
    </row>
    <row r="218">
      <c r="A218">
        <f>INDEX(resultados!$A$2:$ZZ$3000, 212, MATCH($B$1, resultados!$A$1:$ZZ$1, 0))</f>
        <v/>
      </c>
      <c r="B218">
        <f>INDEX(resultados!$A$2:$ZZ$3000, 212, MATCH($B$2, resultados!$A$1:$ZZ$1, 0))</f>
        <v/>
      </c>
      <c r="C218">
        <f>INDEX(resultados!$A$2:$ZZ$3000, 212, MATCH($B$3, resultados!$A$1:$ZZ$1, 0))</f>
        <v/>
      </c>
    </row>
    <row r="219">
      <c r="A219">
        <f>INDEX(resultados!$A$2:$ZZ$3000, 213, MATCH($B$1, resultados!$A$1:$ZZ$1, 0))</f>
        <v/>
      </c>
      <c r="B219">
        <f>INDEX(resultados!$A$2:$ZZ$3000, 213, MATCH($B$2, resultados!$A$1:$ZZ$1, 0))</f>
        <v/>
      </c>
      <c r="C219">
        <f>INDEX(resultados!$A$2:$ZZ$3000, 213, MATCH($B$3, resultados!$A$1:$ZZ$1, 0))</f>
        <v/>
      </c>
    </row>
    <row r="220">
      <c r="A220">
        <f>INDEX(resultados!$A$2:$ZZ$3000, 214, MATCH($B$1, resultados!$A$1:$ZZ$1, 0))</f>
        <v/>
      </c>
      <c r="B220">
        <f>INDEX(resultados!$A$2:$ZZ$3000, 214, MATCH($B$2, resultados!$A$1:$ZZ$1, 0))</f>
        <v/>
      </c>
      <c r="C220">
        <f>INDEX(resultados!$A$2:$ZZ$3000, 214, MATCH($B$3, resultados!$A$1:$ZZ$1, 0))</f>
        <v/>
      </c>
    </row>
    <row r="221">
      <c r="A221">
        <f>INDEX(resultados!$A$2:$ZZ$3000, 215, MATCH($B$1, resultados!$A$1:$ZZ$1, 0))</f>
        <v/>
      </c>
      <c r="B221">
        <f>INDEX(resultados!$A$2:$ZZ$3000, 215, MATCH($B$2, resultados!$A$1:$ZZ$1, 0))</f>
        <v/>
      </c>
      <c r="C221">
        <f>INDEX(resultados!$A$2:$ZZ$3000, 215, MATCH($B$3, resultados!$A$1:$ZZ$1, 0))</f>
        <v/>
      </c>
    </row>
    <row r="222">
      <c r="A222">
        <f>INDEX(resultados!$A$2:$ZZ$3000, 216, MATCH($B$1, resultados!$A$1:$ZZ$1, 0))</f>
        <v/>
      </c>
      <c r="B222">
        <f>INDEX(resultados!$A$2:$ZZ$3000, 216, MATCH($B$2, resultados!$A$1:$ZZ$1, 0))</f>
        <v/>
      </c>
      <c r="C222">
        <f>INDEX(resultados!$A$2:$ZZ$3000, 216, MATCH($B$3, resultados!$A$1:$ZZ$1, 0))</f>
        <v/>
      </c>
    </row>
    <row r="223">
      <c r="A223">
        <f>INDEX(resultados!$A$2:$ZZ$3000, 217, MATCH($B$1, resultados!$A$1:$ZZ$1, 0))</f>
        <v/>
      </c>
      <c r="B223">
        <f>INDEX(resultados!$A$2:$ZZ$3000, 217, MATCH($B$2, resultados!$A$1:$ZZ$1, 0))</f>
        <v/>
      </c>
      <c r="C223">
        <f>INDEX(resultados!$A$2:$ZZ$3000, 217, MATCH($B$3, resultados!$A$1:$ZZ$1, 0))</f>
        <v/>
      </c>
    </row>
    <row r="224">
      <c r="A224">
        <f>INDEX(resultados!$A$2:$ZZ$3000, 218, MATCH($B$1, resultados!$A$1:$ZZ$1, 0))</f>
        <v/>
      </c>
      <c r="B224">
        <f>INDEX(resultados!$A$2:$ZZ$3000, 218, MATCH($B$2, resultados!$A$1:$ZZ$1, 0))</f>
        <v/>
      </c>
      <c r="C224">
        <f>INDEX(resultados!$A$2:$ZZ$3000, 218, MATCH($B$3, resultados!$A$1:$ZZ$1, 0))</f>
        <v/>
      </c>
    </row>
    <row r="225">
      <c r="A225">
        <f>INDEX(resultados!$A$2:$ZZ$3000, 219, MATCH($B$1, resultados!$A$1:$ZZ$1, 0))</f>
        <v/>
      </c>
      <c r="B225">
        <f>INDEX(resultados!$A$2:$ZZ$3000, 219, MATCH($B$2, resultados!$A$1:$ZZ$1, 0))</f>
        <v/>
      </c>
      <c r="C225">
        <f>INDEX(resultados!$A$2:$ZZ$3000, 219, MATCH($B$3, resultados!$A$1:$ZZ$1, 0))</f>
        <v/>
      </c>
    </row>
    <row r="226">
      <c r="A226">
        <f>INDEX(resultados!$A$2:$ZZ$3000, 220, MATCH($B$1, resultados!$A$1:$ZZ$1, 0))</f>
        <v/>
      </c>
      <c r="B226">
        <f>INDEX(resultados!$A$2:$ZZ$3000, 220, MATCH($B$2, resultados!$A$1:$ZZ$1, 0))</f>
        <v/>
      </c>
      <c r="C226">
        <f>INDEX(resultados!$A$2:$ZZ$3000, 220, MATCH($B$3, resultados!$A$1:$ZZ$1, 0))</f>
        <v/>
      </c>
    </row>
    <row r="227">
      <c r="A227">
        <f>INDEX(resultados!$A$2:$ZZ$3000, 221, MATCH($B$1, resultados!$A$1:$ZZ$1, 0))</f>
        <v/>
      </c>
      <c r="B227">
        <f>INDEX(resultados!$A$2:$ZZ$3000, 221, MATCH($B$2, resultados!$A$1:$ZZ$1, 0))</f>
        <v/>
      </c>
      <c r="C227">
        <f>INDEX(resultados!$A$2:$ZZ$3000, 221, MATCH($B$3, resultados!$A$1:$ZZ$1, 0))</f>
        <v/>
      </c>
    </row>
    <row r="228">
      <c r="A228">
        <f>INDEX(resultados!$A$2:$ZZ$3000, 222, MATCH($B$1, resultados!$A$1:$ZZ$1, 0))</f>
        <v/>
      </c>
      <c r="B228">
        <f>INDEX(resultados!$A$2:$ZZ$3000, 222, MATCH($B$2, resultados!$A$1:$ZZ$1, 0))</f>
        <v/>
      </c>
      <c r="C228">
        <f>INDEX(resultados!$A$2:$ZZ$3000, 222, MATCH($B$3, resultados!$A$1:$ZZ$1, 0))</f>
        <v/>
      </c>
    </row>
    <row r="229">
      <c r="A229">
        <f>INDEX(resultados!$A$2:$ZZ$3000, 223, MATCH($B$1, resultados!$A$1:$ZZ$1, 0))</f>
        <v/>
      </c>
      <c r="B229">
        <f>INDEX(resultados!$A$2:$ZZ$3000, 223, MATCH($B$2, resultados!$A$1:$ZZ$1, 0))</f>
        <v/>
      </c>
      <c r="C229">
        <f>INDEX(resultados!$A$2:$ZZ$3000, 223, MATCH($B$3, resultados!$A$1:$ZZ$1, 0))</f>
        <v/>
      </c>
    </row>
    <row r="230">
      <c r="A230">
        <f>INDEX(resultados!$A$2:$ZZ$3000, 224, MATCH($B$1, resultados!$A$1:$ZZ$1, 0))</f>
        <v/>
      </c>
      <c r="B230">
        <f>INDEX(resultados!$A$2:$ZZ$3000, 224, MATCH($B$2, resultados!$A$1:$ZZ$1, 0))</f>
        <v/>
      </c>
      <c r="C230">
        <f>INDEX(resultados!$A$2:$ZZ$3000, 224, MATCH($B$3, resultados!$A$1:$ZZ$1, 0))</f>
        <v/>
      </c>
    </row>
    <row r="231">
      <c r="A231">
        <f>INDEX(resultados!$A$2:$ZZ$3000, 225, MATCH($B$1, resultados!$A$1:$ZZ$1, 0))</f>
        <v/>
      </c>
      <c r="B231">
        <f>INDEX(resultados!$A$2:$ZZ$3000, 225, MATCH($B$2, resultados!$A$1:$ZZ$1, 0))</f>
        <v/>
      </c>
      <c r="C231">
        <f>INDEX(resultados!$A$2:$ZZ$3000, 225, MATCH($B$3, resultados!$A$1:$ZZ$1, 0))</f>
        <v/>
      </c>
    </row>
    <row r="232">
      <c r="A232">
        <f>INDEX(resultados!$A$2:$ZZ$3000, 226, MATCH($B$1, resultados!$A$1:$ZZ$1, 0))</f>
        <v/>
      </c>
      <c r="B232">
        <f>INDEX(resultados!$A$2:$ZZ$3000, 226, MATCH($B$2, resultados!$A$1:$ZZ$1, 0))</f>
        <v/>
      </c>
      <c r="C232">
        <f>INDEX(resultados!$A$2:$ZZ$3000, 226, MATCH($B$3, resultados!$A$1:$ZZ$1, 0))</f>
        <v/>
      </c>
    </row>
    <row r="233">
      <c r="A233">
        <f>INDEX(resultados!$A$2:$ZZ$3000, 227, MATCH($B$1, resultados!$A$1:$ZZ$1, 0))</f>
        <v/>
      </c>
      <c r="B233">
        <f>INDEX(resultados!$A$2:$ZZ$3000, 227, MATCH($B$2, resultados!$A$1:$ZZ$1, 0))</f>
        <v/>
      </c>
      <c r="C233">
        <f>INDEX(resultados!$A$2:$ZZ$3000, 227, MATCH($B$3, resultados!$A$1:$ZZ$1, 0))</f>
        <v/>
      </c>
    </row>
    <row r="234">
      <c r="A234">
        <f>INDEX(resultados!$A$2:$ZZ$3000, 228, MATCH($B$1, resultados!$A$1:$ZZ$1, 0))</f>
        <v/>
      </c>
      <c r="B234">
        <f>INDEX(resultados!$A$2:$ZZ$3000, 228, MATCH($B$2, resultados!$A$1:$ZZ$1, 0))</f>
        <v/>
      </c>
      <c r="C234">
        <f>INDEX(resultados!$A$2:$ZZ$3000, 228, MATCH($B$3, resultados!$A$1:$ZZ$1, 0))</f>
        <v/>
      </c>
    </row>
    <row r="235">
      <c r="A235">
        <f>INDEX(resultados!$A$2:$ZZ$3000, 229, MATCH($B$1, resultados!$A$1:$ZZ$1, 0))</f>
        <v/>
      </c>
      <c r="B235">
        <f>INDEX(resultados!$A$2:$ZZ$3000, 229, MATCH($B$2, resultados!$A$1:$ZZ$1, 0))</f>
        <v/>
      </c>
      <c r="C235">
        <f>INDEX(resultados!$A$2:$ZZ$3000, 229, MATCH($B$3, resultados!$A$1:$ZZ$1, 0))</f>
        <v/>
      </c>
    </row>
    <row r="236">
      <c r="A236">
        <f>INDEX(resultados!$A$2:$ZZ$3000, 230, MATCH($B$1, resultados!$A$1:$ZZ$1, 0))</f>
        <v/>
      </c>
      <c r="B236">
        <f>INDEX(resultados!$A$2:$ZZ$3000, 230, MATCH($B$2, resultados!$A$1:$ZZ$1, 0))</f>
        <v/>
      </c>
      <c r="C236">
        <f>INDEX(resultados!$A$2:$ZZ$3000, 230, MATCH($B$3, resultados!$A$1:$ZZ$1, 0))</f>
        <v/>
      </c>
    </row>
    <row r="237">
      <c r="A237">
        <f>INDEX(resultados!$A$2:$ZZ$3000, 231, MATCH($B$1, resultados!$A$1:$ZZ$1, 0))</f>
        <v/>
      </c>
      <c r="B237">
        <f>INDEX(resultados!$A$2:$ZZ$3000, 231, MATCH($B$2, resultados!$A$1:$ZZ$1, 0))</f>
        <v/>
      </c>
      <c r="C237">
        <f>INDEX(resultados!$A$2:$ZZ$3000, 231, MATCH($B$3, resultados!$A$1:$ZZ$1, 0))</f>
        <v/>
      </c>
    </row>
    <row r="238">
      <c r="A238">
        <f>INDEX(resultados!$A$2:$ZZ$3000, 232, MATCH($B$1, resultados!$A$1:$ZZ$1, 0))</f>
        <v/>
      </c>
      <c r="B238">
        <f>INDEX(resultados!$A$2:$ZZ$3000, 232, MATCH($B$2, resultados!$A$1:$ZZ$1, 0))</f>
        <v/>
      </c>
      <c r="C238">
        <f>INDEX(resultados!$A$2:$ZZ$3000, 232, MATCH($B$3, resultados!$A$1:$ZZ$1, 0))</f>
        <v/>
      </c>
    </row>
    <row r="239">
      <c r="A239">
        <f>INDEX(resultados!$A$2:$ZZ$3000, 233, MATCH($B$1, resultados!$A$1:$ZZ$1, 0))</f>
        <v/>
      </c>
      <c r="B239">
        <f>INDEX(resultados!$A$2:$ZZ$3000, 233, MATCH($B$2, resultados!$A$1:$ZZ$1, 0))</f>
        <v/>
      </c>
      <c r="C239">
        <f>INDEX(resultados!$A$2:$ZZ$3000, 233, MATCH($B$3, resultados!$A$1:$ZZ$1, 0))</f>
        <v/>
      </c>
    </row>
    <row r="240">
      <c r="A240">
        <f>INDEX(resultados!$A$2:$ZZ$3000, 234, MATCH($B$1, resultados!$A$1:$ZZ$1, 0))</f>
        <v/>
      </c>
      <c r="B240">
        <f>INDEX(resultados!$A$2:$ZZ$3000, 234, MATCH($B$2, resultados!$A$1:$ZZ$1, 0))</f>
        <v/>
      </c>
      <c r="C240">
        <f>INDEX(resultados!$A$2:$ZZ$3000, 234, MATCH($B$3, resultados!$A$1:$ZZ$1, 0))</f>
        <v/>
      </c>
    </row>
    <row r="241">
      <c r="A241">
        <f>INDEX(resultados!$A$2:$ZZ$3000, 235, MATCH($B$1, resultados!$A$1:$ZZ$1, 0))</f>
        <v/>
      </c>
      <c r="B241">
        <f>INDEX(resultados!$A$2:$ZZ$3000, 235, MATCH($B$2, resultados!$A$1:$ZZ$1, 0))</f>
        <v/>
      </c>
      <c r="C241">
        <f>INDEX(resultados!$A$2:$ZZ$3000, 235, MATCH($B$3, resultados!$A$1:$ZZ$1, 0))</f>
        <v/>
      </c>
    </row>
    <row r="242">
      <c r="A242">
        <f>INDEX(resultados!$A$2:$ZZ$3000, 236, MATCH($B$1, resultados!$A$1:$ZZ$1, 0))</f>
        <v/>
      </c>
      <c r="B242">
        <f>INDEX(resultados!$A$2:$ZZ$3000, 236, MATCH($B$2, resultados!$A$1:$ZZ$1, 0))</f>
        <v/>
      </c>
      <c r="C242">
        <f>INDEX(resultados!$A$2:$ZZ$3000, 236, MATCH($B$3, resultados!$A$1:$ZZ$1, 0))</f>
        <v/>
      </c>
    </row>
    <row r="243">
      <c r="A243">
        <f>INDEX(resultados!$A$2:$ZZ$3000, 237, MATCH($B$1, resultados!$A$1:$ZZ$1, 0))</f>
        <v/>
      </c>
      <c r="B243">
        <f>INDEX(resultados!$A$2:$ZZ$3000, 237, MATCH($B$2, resultados!$A$1:$ZZ$1, 0))</f>
        <v/>
      </c>
      <c r="C243">
        <f>INDEX(resultados!$A$2:$ZZ$3000, 237, MATCH($B$3, resultados!$A$1:$ZZ$1, 0))</f>
        <v/>
      </c>
    </row>
    <row r="244">
      <c r="A244">
        <f>INDEX(resultados!$A$2:$ZZ$3000, 238, MATCH($B$1, resultados!$A$1:$ZZ$1, 0))</f>
        <v/>
      </c>
      <c r="B244">
        <f>INDEX(resultados!$A$2:$ZZ$3000, 238, MATCH($B$2, resultados!$A$1:$ZZ$1, 0))</f>
        <v/>
      </c>
      <c r="C244">
        <f>INDEX(resultados!$A$2:$ZZ$3000, 238, MATCH($B$3, resultados!$A$1:$ZZ$1, 0))</f>
        <v/>
      </c>
    </row>
    <row r="245">
      <c r="A245">
        <f>INDEX(resultados!$A$2:$ZZ$3000, 239, MATCH($B$1, resultados!$A$1:$ZZ$1, 0))</f>
        <v/>
      </c>
      <c r="B245">
        <f>INDEX(resultados!$A$2:$ZZ$3000, 239, MATCH($B$2, resultados!$A$1:$ZZ$1, 0))</f>
        <v/>
      </c>
      <c r="C245">
        <f>INDEX(resultados!$A$2:$ZZ$3000, 239, MATCH($B$3, resultados!$A$1:$ZZ$1, 0))</f>
        <v/>
      </c>
    </row>
    <row r="246">
      <c r="A246">
        <f>INDEX(resultados!$A$2:$ZZ$3000, 240, MATCH($B$1, resultados!$A$1:$ZZ$1, 0))</f>
        <v/>
      </c>
      <c r="B246">
        <f>INDEX(resultados!$A$2:$ZZ$3000, 240, MATCH($B$2, resultados!$A$1:$ZZ$1, 0))</f>
        <v/>
      </c>
      <c r="C246">
        <f>INDEX(resultados!$A$2:$ZZ$3000, 240, MATCH($B$3, resultados!$A$1:$ZZ$1, 0))</f>
        <v/>
      </c>
    </row>
    <row r="247">
      <c r="A247">
        <f>INDEX(resultados!$A$2:$ZZ$3000, 241, MATCH($B$1, resultados!$A$1:$ZZ$1, 0))</f>
        <v/>
      </c>
      <c r="B247">
        <f>INDEX(resultados!$A$2:$ZZ$3000, 241, MATCH($B$2, resultados!$A$1:$ZZ$1, 0))</f>
        <v/>
      </c>
      <c r="C247">
        <f>INDEX(resultados!$A$2:$ZZ$3000, 241, MATCH($B$3, resultados!$A$1:$ZZ$1, 0))</f>
        <v/>
      </c>
    </row>
    <row r="248">
      <c r="A248">
        <f>INDEX(resultados!$A$2:$ZZ$3000, 242, MATCH($B$1, resultados!$A$1:$ZZ$1, 0))</f>
        <v/>
      </c>
      <c r="B248">
        <f>INDEX(resultados!$A$2:$ZZ$3000, 242, MATCH($B$2, resultados!$A$1:$ZZ$1, 0))</f>
        <v/>
      </c>
      <c r="C248">
        <f>INDEX(resultados!$A$2:$ZZ$3000, 242, MATCH($B$3, resultados!$A$1:$ZZ$1, 0))</f>
        <v/>
      </c>
    </row>
    <row r="249">
      <c r="A249">
        <f>INDEX(resultados!$A$2:$ZZ$3000, 243, MATCH($B$1, resultados!$A$1:$ZZ$1, 0))</f>
        <v/>
      </c>
      <c r="B249">
        <f>INDEX(resultados!$A$2:$ZZ$3000, 243, MATCH($B$2, resultados!$A$1:$ZZ$1, 0))</f>
        <v/>
      </c>
      <c r="C249">
        <f>INDEX(resultados!$A$2:$ZZ$3000, 243, MATCH($B$3, resultados!$A$1:$ZZ$1, 0))</f>
        <v/>
      </c>
    </row>
    <row r="250">
      <c r="A250">
        <f>INDEX(resultados!$A$2:$ZZ$3000, 244, MATCH($B$1, resultados!$A$1:$ZZ$1, 0))</f>
        <v/>
      </c>
      <c r="B250">
        <f>INDEX(resultados!$A$2:$ZZ$3000, 244, MATCH($B$2, resultados!$A$1:$ZZ$1, 0))</f>
        <v/>
      </c>
      <c r="C250">
        <f>INDEX(resultados!$A$2:$ZZ$3000, 244, MATCH($B$3, resultados!$A$1:$ZZ$1, 0))</f>
        <v/>
      </c>
    </row>
    <row r="251">
      <c r="A251">
        <f>INDEX(resultados!$A$2:$ZZ$3000, 245, MATCH($B$1, resultados!$A$1:$ZZ$1, 0))</f>
        <v/>
      </c>
      <c r="B251">
        <f>INDEX(resultados!$A$2:$ZZ$3000, 245, MATCH($B$2, resultados!$A$1:$ZZ$1, 0))</f>
        <v/>
      </c>
      <c r="C251">
        <f>INDEX(resultados!$A$2:$ZZ$3000, 245, MATCH($B$3, resultados!$A$1:$ZZ$1, 0))</f>
        <v/>
      </c>
    </row>
    <row r="252">
      <c r="A252">
        <f>INDEX(resultados!$A$2:$ZZ$3000, 246, MATCH($B$1, resultados!$A$1:$ZZ$1, 0))</f>
        <v/>
      </c>
      <c r="B252">
        <f>INDEX(resultados!$A$2:$ZZ$3000, 246, MATCH($B$2, resultados!$A$1:$ZZ$1, 0))</f>
        <v/>
      </c>
      <c r="C252">
        <f>INDEX(resultados!$A$2:$ZZ$3000, 246, MATCH($B$3, resultados!$A$1:$ZZ$1, 0))</f>
        <v/>
      </c>
    </row>
    <row r="253">
      <c r="A253">
        <f>INDEX(resultados!$A$2:$ZZ$3000, 247, MATCH($B$1, resultados!$A$1:$ZZ$1, 0))</f>
        <v/>
      </c>
      <c r="B253">
        <f>INDEX(resultados!$A$2:$ZZ$3000, 247, MATCH($B$2, resultados!$A$1:$ZZ$1, 0))</f>
        <v/>
      </c>
      <c r="C253">
        <f>INDEX(resultados!$A$2:$ZZ$3000, 247, MATCH($B$3, resultados!$A$1:$ZZ$1, 0))</f>
        <v/>
      </c>
    </row>
    <row r="254">
      <c r="A254">
        <f>INDEX(resultados!$A$2:$ZZ$3000, 248, MATCH($B$1, resultados!$A$1:$ZZ$1, 0))</f>
        <v/>
      </c>
      <c r="B254">
        <f>INDEX(resultados!$A$2:$ZZ$3000, 248, MATCH($B$2, resultados!$A$1:$ZZ$1, 0))</f>
        <v/>
      </c>
      <c r="C254">
        <f>INDEX(resultados!$A$2:$ZZ$3000, 248, MATCH($B$3, resultados!$A$1:$ZZ$1, 0))</f>
        <v/>
      </c>
    </row>
    <row r="255">
      <c r="A255">
        <f>INDEX(resultados!$A$2:$ZZ$3000, 249, MATCH($B$1, resultados!$A$1:$ZZ$1, 0))</f>
        <v/>
      </c>
      <c r="B255">
        <f>INDEX(resultados!$A$2:$ZZ$3000, 249, MATCH($B$2, resultados!$A$1:$ZZ$1, 0))</f>
        <v/>
      </c>
      <c r="C255">
        <f>INDEX(resultados!$A$2:$ZZ$3000, 249, MATCH($B$3, resultados!$A$1:$ZZ$1, 0))</f>
        <v/>
      </c>
    </row>
    <row r="256">
      <c r="A256">
        <f>INDEX(resultados!$A$2:$ZZ$3000, 250, MATCH($B$1, resultados!$A$1:$ZZ$1, 0))</f>
        <v/>
      </c>
      <c r="B256">
        <f>INDEX(resultados!$A$2:$ZZ$3000, 250, MATCH($B$2, resultados!$A$1:$ZZ$1, 0))</f>
        <v/>
      </c>
      <c r="C256">
        <f>INDEX(resultados!$A$2:$ZZ$3000, 250, MATCH($B$3, resultados!$A$1:$ZZ$1, 0))</f>
        <v/>
      </c>
    </row>
    <row r="257">
      <c r="A257">
        <f>INDEX(resultados!$A$2:$ZZ$3000, 251, MATCH($B$1, resultados!$A$1:$ZZ$1, 0))</f>
        <v/>
      </c>
      <c r="B257">
        <f>INDEX(resultados!$A$2:$ZZ$3000, 251, MATCH($B$2, resultados!$A$1:$ZZ$1, 0))</f>
        <v/>
      </c>
      <c r="C257">
        <f>INDEX(resultados!$A$2:$ZZ$3000, 251, MATCH($B$3, resultados!$A$1:$ZZ$1, 0))</f>
        <v/>
      </c>
    </row>
    <row r="258">
      <c r="A258">
        <f>INDEX(resultados!$A$2:$ZZ$3000, 252, MATCH($B$1, resultados!$A$1:$ZZ$1, 0))</f>
        <v/>
      </c>
      <c r="B258">
        <f>INDEX(resultados!$A$2:$ZZ$3000, 252, MATCH($B$2, resultados!$A$1:$ZZ$1, 0))</f>
        <v/>
      </c>
      <c r="C258">
        <f>INDEX(resultados!$A$2:$ZZ$3000, 252, MATCH($B$3, resultados!$A$1:$ZZ$1, 0))</f>
        <v/>
      </c>
    </row>
    <row r="259">
      <c r="A259">
        <f>INDEX(resultados!$A$2:$ZZ$3000, 253, MATCH($B$1, resultados!$A$1:$ZZ$1, 0))</f>
        <v/>
      </c>
      <c r="B259">
        <f>INDEX(resultados!$A$2:$ZZ$3000, 253, MATCH($B$2, resultados!$A$1:$ZZ$1, 0))</f>
        <v/>
      </c>
      <c r="C259">
        <f>INDEX(resultados!$A$2:$ZZ$3000, 253, MATCH($B$3, resultados!$A$1:$ZZ$1, 0))</f>
        <v/>
      </c>
    </row>
    <row r="260">
      <c r="A260">
        <f>INDEX(resultados!$A$2:$ZZ$3000, 254, MATCH($B$1, resultados!$A$1:$ZZ$1, 0))</f>
        <v/>
      </c>
      <c r="B260">
        <f>INDEX(resultados!$A$2:$ZZ$3000, 254, MATCH($B$2, resultados!$A$1:$ZZ$1, 0))</f>
        <v/>
      </c>
      <c r="C260">
        <f>INDEX(resultados!$A$2:$ZZ$3000, 254, MATCH($B$3, resultados!$A$1:$ZZ$1, 0))</f>
        <v/>
      </c>
    </row>
    <row r="261">
      <c r="A261">
        <f>INDEX(resultados!$A$2:$ZZ$3000, 255, MATCH($B$1, resultados!$A$1:$ZZ$1, 0))</f>
        <v/>
      </c>
      <c r="B261">
        <f>INDEX(resultados!$A$2:$ZZ$3000, 255, MATCH($B$2, resultados!$A$1:$ZZ$1, 0))</f>
        <v/>
      </c>
      <c r="C261">
        <f>INDEX(resultados!$A$2:$ZZ$3000, 255, MATCH($B$3, resultados!$A$1:$ZZ$1, 0))</f>
        <v/>
      </c>
    </row>
    <row r="262">
      <c r="A262">
        <f>INDEX(resultados!$A$2:$ZZ$3000, 256, MATCH($B$1, resultados!$A$1:$ZZ$1, 0))</f>
        <v/>
      </c>
      <c r="B262">
        <f>INDEX(resultados!$A$2:$ZZ$3000, 256, MATCH($B$2, resultados!$A$1:$ZZ$1, 0))</f>
        <v/>
      </c>
      <c r="C262">
        <f>INDEX(resultados!$A$2:$ZZ$3000, 256, MATCH($B$3, resultados!$A$1:$ZZ$1, 0))</f>
        <v/>
      </c>
    </row>
    <row r="263">
      <c r="A263">
        <f>INDEX(resultados!$A$2:$ZZ$3000, 257, MATCH($B$1, resultados!$A$1:$ZZ$1, 0))</f>
        <v/>
      </c>
      <c r="B263">
        <f>INDEX(resultados!$A$2:$ZZ$3000, 257, MATCH($B$2, resultados!$A$1:$ZZ$1, 0))</f>
        <v/>
      </c>
      <c r="C263">
        <f>INDEX(resultados!$A$2:$ZZ$3000, 257, MATCH($B$3, resultados!$A$1:$ZZ$1, 0))</f>
        <v/>
      </c>
    </row>
    <row r="264">
      <c r="A264">
        <f>INDEX(resultados!$A$2:$ZZ$3000, 258, MATCH($B$1, resultados!$A$1:$ZZ$1, 0))</f>
        <v/>
      </c>
      <c r="B264">
        <f>INDEX(resultados!$A$2:$ZZ$3000, 258, MATCH($B$2, resultados!$A$1:$ZZ$1, 0))</f>
        <v/>
      </c>
      <c r="C264">
        <f>INDEX(resultados!$A$2:$ZZ$3000, 258, MATCH($B$3, resultados!$A$1:$ZZ$1, 0))</f>
        <v/>
      </c>
    </row>
    <row r="265">
      <c r="A265">
        <f>INDEX(resultados!$A$2:$ZZ$3000, 259, MATCH($B$1, resultados!$A$1:$ZZ$1, 0))</f>
        <v/>
      </c>
      <c r="B265">
        <f>INDEX(resultados!$A$2:$ZZ$3000, 259, MATCH($B$2, resultados!$A$1:$ZZ$1, 0))</f>
        <v/>
      </c>
      <c r="C265">
        <f>INDEX(resultados!$A$2:$ZZ$3000, 259, MATCH($B$3, resultados!$A$1:$ZZ$1, 0))</f>
        <v/>
      </c>
    </row>
    <row r="266">
      <c r="A266">
        <f>INDEX(resultados!$A$2:$ZZ$3000, 260, MATCH($B$1, resultados!$A$1:$ZZ$1, 0))</f>
        <v/>
      </c>
      <c r="B266">
        <f>INDEX(resultados!$A$2:$ZZ$3000, 260, MATCH($B$2, resultados!$A$1:$ZZ$1, 0))</f>
        <v/>
      </c>
      <c r="C266">
        <f>INDEX(resultados!$A$2:$ZZ$3000, 260, MATCH($B$3, resultados!$A$1:$ZZ$1, 0))</f>
        <v/>
      </c>
    </row>
    <row r="267">
      <c r="A267">
        <f>INDEX(resultados!$A$2:$ZZ$3000, 261, MATCH($B$1, resultados!$A$1:$ZZ$1, 0))</f>
        <v/>
      </c>
      <c r="B267">
        <f>INDEX(resultados!$A$2:$ZZ$3000, 261, MATCH($B$2, resultados!$A$1:$ZZ$1, 0))</f>
        <v/>
      </c>
      <c r="C267">
        <f>INDEX(resultados!$A$2:$ZZ$3000, 261, MATCH($B$3, resultados!$A$1:$ZZ$1, 0))</f>
        <v/>
      </c>
    </row>
    <row r="268">
      <c r="A268">
        <f>INDEX(resultados!$A$2:$ZZ$3000, 262, MATCH($B$1, resultados!$A$1:$ZZ$1, 0))</f>
        <v/>
      </c>
      <c r="B268">
        <f>INDEX(resultados!$A$2:$ZZ$3000, 262, MATCH($B$2, resultados!$A$1:$ZZ$1, 0))</f>
        <v/>
      </c>
      <c r="C268">
        <f>INDEX(resultados!$A$2:$ZZ$3000, 262, MATCH($B$3, resultados!$A$1:$ZZ$1, 0))</f>
        <v/>
      </c>
    </row>
    <row r="269">
      <c r="A269">
        <f>INDEX(resultados!$A$2:$ZZ$3000, 263, MATCH($B$1, resultados!$A$1:$ZZ$1, 0))</f>
        <v/>
      </c>
      <c r="B269">
        <f>INDEX(resultados!$A$2:$ZZ$3000, 263, MATCH($B$2, resultados!$A$1:$ZZ$1, 0))</f>
        <v/>
      </c>
      <c r="C269">
        <f>INDEX(resultados!$A$2:$ZZ$3000, 263, MATCH($B$3, resultados!$A$1:$ZZ$1, 0))</f>
        <v/>
      </c>
    </row>
    <row r="270">
      <c r="A270">
        <f>INDEX(resultados!$A$2:$ZZ$3000, 264, MATCH($B$1, resultados!$A$1:$ZZ$1, 0))</f>
        <v/>
      </c>
      <c r="B270">
        <f>INDEX(resultados!$A$2:$ZZ$3000, 264, MATCH($B$2, resultados!$A$1:$ZZ$1, 0))</f>
        <v/>
      </c>
      <c r="C270">
        <f>INDEX(resultados!$A$2:$ZZ$3000, 264, MATCH($B$3, resultados!$A$1:$ZZ$1, 0))</f>
        <v/>
      </c>
    </row>
    <row r="271">
      <c r="A271">
        <f>INDEX(resultados!$A$2:$ZZ$3000, 265, MATCH($B$1, resultados!$A$1:$ZZ$1, 0))</f>
        <v/>
      </c>
      <c r="B271">
        <f>INDEX(resultados!$A$2:$ZZ$3000, 265, MATCH($B$2, resultados!$A$1:$ZZ$1, 0))</f>
        <v/>
      </c>
      <c r="C271">
        <f>INDEX(resultados!$A$2:$ZZ$3000, 265, MATCH($B$3, resultados!$A$1:$ZZ$1, 0))</f>
        <v/>
      </c>
    </row>
    <row r="272">
      <c r="A272">
        <f>INDEX(resultados!$A$2:$ZZ$3000, 266, MATCH($B$1, resultados!$A$1:$ZZ$1, 0))</f>
        <v/>
      </c>
      <c r="B272">
        <f>INDEX(resultados!$A$2:$ZZ$3000, 266, MATCH($B$2, resultados!$A$1:$ZZ$1, 0))</f>
        <v/>
      </c>
      <c r="C272">
        <f>INDEX(resultados!$A$2:$ZZ$3000, 266, MATCH($B$3, resultados!$A$1:$ZZ$1, 0))</f>
        <v/>
      </c>
    </row>
    <row r="273">
      <c r="A273">
        <f>INDEX(resultados!$A$2:$ZZ$3000, 267, MATCH($B$1, resultados!$A$1:$ZZ$1, 0))</f>
        <v/>
      </c>
      <c r="B273">
        <f>INDEX(resultados!$A$2:$ZZ$3000, 267, MATCH($B$2, resultados!$A$1:$ZZ$1, 0))</f>
        <v/>
      </c>
      <c r="C273">
        <f>INDEX(resultados!$A$2:$ZZ$3000, 267, MATCH($B$3, resultados!$A$1:$ZZ$1, 0))</f>
        <v/>
      </c>
    </row>
    <row r="274">
      <c r="A274">
        <f>INDEX(resultados!$A$2:$ZZ$3000, 268, MATCH($B$1, resultados!$A$1:$ZZ$1, 0))</f>
        <v/>
      </c>
      <c r="B274">
        <f>INDEX(resultados!$A$2:$ZZ$3000, 268, MATCH($B$2, resultados!$A$1:$ZZ$1, 0))</f>
        <v/>
      </c>
      <c r="C274">
        <f>INDEX(resultados!$A$2:$ZZ$3000, 268, MATCH($B$3, resultados!$A$1:$ZZ$1, 0))</f>
        <v/>
      </c>
    </row>
    <row r="275">
      <c r="A275">
        <f>INDEX(resultados!$A$2:$ZZ$3000, 269, MATCH($B$1, resultados!$A$1:$ZZ$1, 0))</f>
        <v/>
      </c>
      <c r="B275">
        <f>INDEX(resultados!$A$2:$ZZ$3000, 269, MATCH($B$2, resultados!$A$1:$ZZ$1, 0))</f>
        <v/>
      </c>
      <c r="C275">
        <f>INDEX(resultados!$A$2:$ZZ$3000, 269, MATCH($B$3, resultados!$A$1:$ZZ$1, 0))</f>
        <v/>
      </c>
    </row>
    <row r="276">
      <c r="A276">
        <f>INDEX(resultados!$A$2:$ZZ$3000, 270, MATCH($B$1, resultados!$A$1:$ZZ$1, 0))</f>
        <v/>
      </c>
      <c r="B276">
        <f>INDEX(resultados!$A$2:$ZZ$3000, 270, MATCH($B$2, resultados!$A$1:$ZZ$1, 0))</f>
        <v/>
      </c>
      <c r="C276">
        <f>INDEX(resultados!$A$2:$ZZ$3000, 270, MATCH($B$3, resultados!$A$1:$ZZ$1, 0))</f>
        <v/>
      </c>
    </row>
    <row r="277">
      <c r="A277">
        <f>INDEX(resultados!$A$2:$ZZ$3000, 271, MATCH($B$1, resultados!$A$1:$ZZ$1, 0))</f>
        <v/>
      </c>
      <c r="B277">
        <f>INDEX(resultados!$A$2:$ZZ$3000, 271, MATCH($B$2, resultados!$A$1:$ZZ$1, 0))</f>
        <v/>
      </c>
      <c r="C277">
        <f>INDEX(resultados!$A$2:$ZZ$3000, 271, MATCH($B$3, resultados!$A$1:$ZZ$1, 0))</f>
        <v/>
      </c>
    </row>
    <row r="278">
      <c r="A278">
        <f>INDEX(resultados!$A$2:$ZZ$3000, 272, MATCH($B$1, resultados!$A$1:$ZZ$1, 0))</f>
        <v/>
      </c>
      <c r="B278">
        <f>INDEX(resultados!$A$2:$ZZ$3000, 272, MATCH($B$2, resultados!$A$1:$ZZ$1, 0))</f>
        <v/>
      </c>
      <c r="C278">
        <f>INDEX(resultados!$A$2:$ZZ$3000, 272, MATCH($B$3, resultados!$A$1:$ZZ$1, 0))</f>
        <v/>
      </c>
    </row>
    <row r="279">
      <c r="A279">
        <f>INDEX(resultados!$A$2:$ZZ$3000, 273, MATCH($B$1, resultados!$A$1:$ZZ$1, 0))</f>
        <v/>
      </c>
      <c r="B279">
        <f>INDEX(resultados!$A$2:$ZZ$3000, 273, MATCH($B$2, resultados!$A$1:$ZZ$1, 0))</f>
        <v/>
      </c>
      <c r="C279">
        <f>INDEX(resultados!$A$2:$ZZ$3000, 273, MATCH($B$3, resultados!$A$1:$ZZ$1, 0))</f>
        <v/>
      </c>
    </row>
    <row r="280">
      <c r="A280">
        <f>INDEX(resultados!$A$2:$ZZ$3000, 274, MATCH($B$1, resultados!$A$1:$ZZ$1, 0))</f>
        <v/>
      </c>
      <c r="B280">
        <f>INDEX(resultados!$A$2:$ZZ$3000, 274, MATCH($B$2, resultados!$A$1:$ZZ$1, 0))</f>
        <v/>
      </c>
      <c r="C280">
        <f>INDEX(resultados!$A$2:$ZZ$3000, 274, MATCH($B$3, resultados!$A$1:$ZZ$1, 0))</f>
        <v/>
      </c>
    </row>
    <row r="281">
      <c r="A281">
        <f>INDEX(resultados!$A$2:$ZZ$3000, 275, MATCH($B$1, resultados!$A$1:$ZZ$1, 0))</f>
        <v/>
      </c>
      <c r="B281">
        <f>INDEX(resultados!$A$2:$ZZ$3000, 275, MATCH($B$2, resultados!$A$1:$ZZ$1, 0))</f>
        <v/>
      </c>
      <c r="C281">
        <f>INDEX(resultados!$A$2:$ZZ$3000, 275, MATCH($B$3, resultados!$A$1:$ZZ$1, 0))</f>
        <v/>
      </c>
    </row>
    <row r="282">
      <c r="A282">
        <f>INDEX(resultados!$A$2:$ZZ$3000, 276, MATCH($B$1, resultados!$A$1:$ZZ$1, 0))</f>
        <v/>
      </c>
      <c r="B282">
        <f>INDEX(resultados!$A$2:$ZZ$3000, 276, MATCH($B$2, resultados!$A$1:$ZZ$1, 0))</f>
        <v/>
      </c>
      <c r="C282">
        <f>INDEX(resultados!$A$2:$ZZ$3000, 276, MATCH($B$3, resultados!$A$1:$ZZ$1, 0))</f>
        <v/>
      </c>
    </row>
    <row r="283">
      <c r="A283">
        <f>INDEX(resultados!$A$2:$ZZ$3000, 277, MATCH($B$1, resultados!$A$1:$ZZ$1, 0))</f>
        <v/>
      </c>
      <c r="B283">
        <f>INDEX(resultados!$A$2:$ZZ$3000, 277, MATCH($B$2, resultados!$A$1:$ZZ$1, 0))</f>
        <v/>
      </c>
      <c r="C283">
        <f>INDEX(resultados!$A$2:$ZZ$3000, 277, MATCH($B$3, resultados!$A$1:$ZZ$1, 0))</f>
        <v/>
      </c>
    </row>
    <row r="284">
      <c r="A284">
        <f>INDEX(resultados!$A$2:$ZZ$3000, 278, MATCH($B$1, resultados!$A$1:$ZZ$1, 0))</f>
        <v/>
      </c>
      <c r="B284">
        <f>INDEX(resultados!$A$2:$ZZ$3000, 278, MATCH($B$2, resultados!$A$1:$ZZ$1, 0))</f>
        <v/>
      </c>
      <c r="C284">
        <f>INDEX(resultados!$A$2:$ZZ$3000, 278, MATCH($B$3, resultados!$A$1:$ZZ$1, 0))</f>
        <v/>
      </c>
    </row>
    <row r="285">
      <c r="A285">
        <f>INDEX(resultados!$A$2:$ZZ$3000, 279, MATCH($B$1, resultados!$A$1:$ZZ$1, 0))</f>
        <v/>
      </c>
      <c r="B285">
        <f>INDEX(resultados!$A$2:$ZZ$3000, 279, MATCH($B$2, resultados!$A$1:$ZZ$1, 0))</f>
        <v/>
      </c>
      <c r="C285">
        <f>INDEX(resultados!$A$2:$ZZ$3000, 279, MATCH($B$3, resultados!$A$1:$ZZ$1, 0))</f>
        <v/>
      </c>
    </row>
    <row r="286">
      <c r="A286">
        <f>INDEX(resultados!$A$2:$ZZ$3000, 280, MATCH($B$1, resultados!$A$1:$ZZ$1, 0))</f>
        <v/>
      </c>
      <c r="B286">
        <f>INDEX(resultados!$A$2:$ZZ$3000, 280, MATCH($B$2, resultados!$A$1:$ZZ$1, 0))</f>
        <v/>
      </c>
      <c r="C286">
        <f>INDEX(resultados!$A$2:$ZZ$3000, 280, MATCH($B$3, resultados!$A$1:$ZZ$1, 0))</f>
        <v/>
      </c>
    </row>
    <row r="287">
      <c r="A287">
        <f>INDEX(resultados!$A$2:$ZZ$3000, 281, MATCH($B$1, resultados!$A$1:$ZZ$1, 0))</f>
        <v/>
      </c>
      <c r="B287">
        <f>INDEX(resultados!$A$2:$ZZ$3000, 281, MATCH($B$2, resultados!$A$1:$ZZ$1, 0))</f>
        <v/>
      </c>
      <c r="C287">
        <f>INDEX(resultados!$A$2:$ZZ$3000, 281, MATCH($B$3, resultados!$A$1:$ZZ$1, 0))</f>
        <v/>
      </c>
    </row>
    <row r="288">
      <c r="A288">
        <f>INDEX(resultados!$A$2:$ZZ$3000, 282, MATCH($B$1, resultados!$A$1:$ZZ$1, 0))</f>
        <v/>
      </c>
      <c r="B288">
        <f>INDEX(resultados!$A$2:$ZZ$3000, 282, MATCH($B$2, resultados!$A$1:$ZZ$1, 0))</f>
        <v/>
      </c>
      <c r="C288">
        <f>INDEX(resultados!$A$2:$ZZ$3000, 282, MATCH($B$3, resultados!$A$1:$ZZ$1, 0))</f>
        <v/>
      </c>
    </row>
    <row r="289">
      <c r="A289">
        <f>INDEX(resultados!$A$2:$ZZ$3000, 283, MATCH($B$1, resultados!$A$1:$ZZ$1, 0))</f>
        <v/>
      </c>
      <c r="B289">
        <f>INDEX(resultados!$A$2:$ZZ$3000, 283, MATCH($B$2, resultados!$A$1:$ZZ$1, 0))</f>
        <v/>
      </c>
      <c r="C289">
        <f>INDEX(resultados!$A$2:$ZZ$3000, 283, MATCH($B$3, resultados!$A$1:$ZZ$1, 0))</f>
        <v/>
      </c>
    </row>
    <row r="290">
      <c r="A290">
        <f>INDEX(resultados!$A$2:$ZZ$3000, 284, MATCH($B$1, resultados!$A$1:$ZZ$1, 0))</f>
        <v/>
      </c>
      <c r="B290">
        <f>INDEX(resultados!$A$2:$ZZ$3000, 284, MATCH($B$2, resultados!$A$1:$ZZ$1, 0))</f>
        <v/>
      </c>
      <c r="C290">
        <f>INDEX(resultados!$A$2:$ZZ$3000, 284, MATCH($B$3, resultados!$A$1:$ZZ$1, 0))</f>
        <v/>
      </c>
    </row>
    <row r="291">
      <c r="A291">
        <f>INDEX(resultados!$A$2:$ZZ$3000, 285, MATCH($B$1, resultados!$A$1:$ZZ$1, 0))</f>
        <v/>
      </c>
      <c r="B291">
        <f>INDEX(resultados!$A$2:$ZZ$3000, 285, MATCH($B$2, resultados!$A$1:$ZZ$1, 0))</f>
        <v/>
      </c>
      <c r="C291">
        <f>INDEX(resultados!$A$2:$ZZ$3000, 285, MATCH($B$3, resultados!$A$1:$ZZ$1, 0))</f>
        <v/>
      </c>
    </row>
    <row r="292">
      <c r="A292">
        <f>INDEX(resultados!$A$2:$ZZ$3000, 286, MATCH($B$1, resultados!$A$1:$ZZ$1, 0))</f>
        <v/>
      </c>
      <c r="B292">
        <f>INDEX(resultados!$A$2:$ZZ$3000, 286, MATCH($B$2, resultados!$A$1:$ZZ$1, 0))</f>
        <v/>
      </c>
      <c r="C292">
        <f>INDEX(resultados!$A$2:$ZZ$3000, 286, MATCH($B$3, resultados!$A$1:$ZZ$1, 0))</f>
        <v/>
      </c>
    </row>
    <row r="293">
      <c r="A293">
        <f>INDEX(resultados!$A$2:$ZZ$3000, 287, MATCH($B$1, resultados!$A$1:$ZZ$1, 0))</f>
        <v/>
      </c>
      <c r="B293">
        <f>INDEX(resultados!$A$2:$ZZ$3000, 287, MATCH($B$2, resultados!$A$1:$ZZ$1, 0))</f>
        <v/>
      </c>
      <c r="C293">
        <f>INDEX(resultados!$A$2:$ZZ$3000, 287, MATCH($B$3, resultados!$A$1:$ZZ$1, 0))</f>
        <v/>
      </c>
    </row>
    <row r="294">
      <c r="A294">
        <f>INDEX(resultados!$A$2:$ZZ$3000, 288, MATCH($B$1, resultados!$A$1:$ZZ$1, 0))</f>
        <v/>
      </c>
      <c r="B294">
        <f>INDEX(resultados!$A$2:$ZZ$3000, 288, MATCH($B$2, resultados!$A$1:$ZZ$1, 0))</f>
        <v/>
      </c>
      <c r="C294">
        <f>INDEX(resultados!$A$2:$ZZ$3000, 288, MATCH($B$3, resultados!$A$1:$ZZ$1, 0))</f>
        <v/>
      </c>
    </row>
    <row r="295">
      <c r="A295">
        <f>INDEX(resultados!$A$2:$ZZ$3000, 289, MATCH($B$1, resultados!$A$1:$ZZ$1, 0))</f>
        <v/>
      </c>
      <c r="B295">
        <f>INDEX(resultados!$A$2:$ZZ$3000, 289, MATCH($B$2, resultados!$A$1:$ZZ$1, 0))</f>
        <v/>
      </c>
      <c r="C295">
        <f>INDEX(resultados!$A$2:$ZZ$3000, 289, MATCH($B$3, resultados!$A$1:$ZZ$1, 0))</f>
        <v/>
      </c>
    </row>
    <row r="296">
      <c r="A296">
        <f>INDEX(resultados!$A$2:$ZZ$3000, 290, MATCH($B$1, resultados!$A$1:$ZZ$1, 0))</f>
        <v/>
      </c>
      <c r="B296">
        <f>INDEX(resultados!$A$2:$ZZ$3000, 290, MATCH($B$2, resultados!$A$1:$ZZ$1, 0))</f>
        <v/>
      </c>
      <c r="C296">
        <f>INDEX(resultados!$A$2:$ZZ$3000, 290, MATCH($B$3, resultados!$A$1:$ZZ$1, 0))</f>
        <v/>
      </c>
    </row>
    <row r="297">
      <c r="A297">
        <f>INDEX(resultados!$A$2:$ZZ$3000, 291, MATCH($B$1, resultados!$A$1:$ZZ$1, 0))</f>
        <v/>
      </c>
      <c r="B297">
        <f>INDEX(resultados!$A$2:$ZZ$3000, 291, MATCH($B$2, resultados!$A$1:$ZZ$1, 0))</f>
        <v/>
      </c>
      <c r="C297">
        <f>INDEX(resultados!$A$2:$ZZ$3000, 291, MATCH($B$3, resultados!$A$1:$ZZ$1, 0))</f>
        <v/>
      </c>
    </row>
    <row r="298">
      <c r="A298">
        <f>INDEX(resultados!$A$2:$ZZ$3000, 292, MATCH($B$1, resultados!$A$1:$ZZ$1, 0))</f>
        <v/>
      </c>
      <c r="B298">
        <f>INDEX(resultados!$A$2:$ZZ$3000, 292, MATCH($B$2, resultados!$A$1:$ZZ$1, 0))</f>
        <v/>
      </c>
      <c r="C298">
        <f>INDEX(resultados!$A$2:$ZZ$3000, 292, MATCH($B$3, resultados!$A$1:$ZZ$1, 0))</f>
        <v/>
      </c>
    </row>
    <row r="299">
      <c r="A299">
        <f>INDEX(resultados!$A$2:$ZZ$3000, 293, MATCH($B$1, resultados!$A$1:$ZZ$1, 0))</f>
        <v/>
      </c>
      <c r="B299">
        <f>INDEX(resultados!$A$2:$ZZ$3000, 293, MATCH($B$2, resultados!$A$1:$ZZ$1, 0))</f>
        <v/>
      </c>
      <c r="C299">
        <f>INDEX(resultados!$A$2:$ZZ$3000, 293, MATCH($B$3, resultados!$A$1:$ZZ$1, 0))</f>
        <v/>
      </c>
    </row>
    <row r="300">
      <c r="A300">
        <f>INDEX(resultados!$A$2:$ZZ$3000, 294, MATCH($B$1, resultados!$A$1:$ZZ$1, 0))</f>
        <v/>
      </c>
      <c r="B300">
        <f>INDEX(resultados!$A$2:$ZZ$3000, 294, MATCH($B$2, resultados!$A$1:$ZZ$1, 0))</f>
        <v/>
      </c>
      <c r="C300">
        <f>INDEX(resultados!$A$2:$ZZ$3000, 294, MATCH($B$3, resultados!$A$1:$ZZ$1, 0))</f>
        <v/>
      </c>
    </row>
    <row r="301">
      <c r="A301">
        <f>INDEX(resultados!$A$2:$ZZ$3000, 295, MATCH($B$1, resultados!$A$1:$ZZ$1, 0))</f>
        <v/>
      </c>
      <c r="B301">
        <f>INDEX(resultados!$A$2:$ZZ$3000, 295, MATCH($B$2, resultados!$A$1:$ZZ$1, 0))</f>
        <v/>
      </c>
      <c r="C301">
        <f>INDEX(resultados!$A$2:$ZZ$3000, 295, MATCH($B$3, resultados!$A$1:$ZZ$1, 0))</f>
        <v/>
      </c>
    </row>
    <row r="302">
      <c r="A302">
        <f>INDEX(resultados!$A$2:$ZZ$3000, 296, MATCH($B$1, resultados!$A$1:$ZZ$1, 0))</f>
        <v/>
      </c>
      <c r="B302">
        <f>INDEX(resultados!$A$2:$ZZ$3000, 296, MATCH($B$2, resultados!$A$1:$ZZ$1, 0))</f>
        <v/>
      </c>
      <c r="C302">
        <f>INDEX(resultados!$A$2:$ZZ$3000, 296, MATCH($B$3, resultados!$A$1:$ZZ$1, 0))</f>
        <v/>
      </c>
    </row>
    <row r="303">
      <c r="A303">
        <f>INDEX(resultados!$A$2:$ZZ$3000, 297, MATCH($B$1, resultados!$A$1:$ZZ$1, 0))</f>
        <v/>
      </c>
      <c r="B303">
        <f>INDEX(resultados!$A$2:$ZZ$3000, 297, MATCH($B$2, resultados!$A$1:$ZZ$1, 0))</f>
        <v/>
      </c>
      <c r="C303">
        <f>INDEX(resultados!$A$2:$ZZ$3000, 297, MATCH($B$3, resultados!$A$1:$ZZ$1, 0))</f>
        <v/>
      </c>
    </row>
    <row r="304">
      <c r="A304">
        <f>INDEX(resultados!$A$2:$ZZ$3000, 298, MATCH($B$1, resultados!$A$1:$ZZ$1, 0))</f>
        <v/>
      </c>
      <c r="B304">
        <f>INDEX(resultados!$A$2:$ZZ$3000, 298, MATCH($B$2, resultados!$A$1:$ZZ$1, 0))</f>
        <v/>
      </c>
      <c r="C304">
        <f>INDEX(resultados!$A$2:$ZZ$3000, 298, MATCH($B$3, resultados!$A$1:$ZZ$1, 0))</f>
        <v/>
      </c>
    </row>
    <row r="305">
      <c r="A305">
        <f>INDEX(resultados!$A$2:$ZZ$3000, 299, MATCH($B$1, resultados!$A$1:$ZZ$1, 0))</f>
        <v/>
      </c>
      <c r="B305">
        <f>INDEX(resultados!$A$2:$ZZ$3000, 299, MATCH($B$2, resultados!$A$1:$ZZ$1, 0))</f>
        <v/>
      </c>
      <c r="C305">
        <f>INDEX(resultados!$A$2:$ZZ$3000, 299, MATCH($B$3, resultados!$A$1:$ZZ$1, 0))</f>
        <v/>
      </c>
    </row>
    <row r="306">
      <c r="A306">
        <f>INDEX(resultados!$A$2:$ZZ$3000, 300, MATCH($B$1, resultados!$A$1:$ZZ$1, 0))</f>
        <v/>
      </c>
      <c r="B306">
        <f>INDEX(resultados!$A$2:$ZZ$3000, 300, MATCH($B$2, resultados!$A$1:$ZZ$1, 0))</f>
        <v/>
      </c>
      <c r="C306">
        <f>INDEX(resultados!$A$2:$ZZ$3000, 300, MATCH($B$3, resultados!$A$1:$ZZ$1, 0))</f>
        <v/>
      </c>
    </row>
    <row r="307">
      <c r="A307">
        <f>INDEX(resultados!$A$2:$ZZ$3000, 301, MATCH($B$1, resultados!$A$1:$ZZ$1, 0))</f>
        <v/>
      </c>
      <c r="B307">
        <f>INDEX(resultados!$A$2:$ZZ$3000, 301, MATCH($B$2, resultados!$A$1:$ZZ$1, 0))</f>
        <v/>
      </c>
      <c r="C307">
        <f>INDEX(resultados!$A$2:$ZZ$3000, 301, MATCH($B$3, resultados!$A$1:$ZZ$1, 0))</f>
        <v/>
      </c>
    </row>
    <row r="308">
      <c r="A308">
        <f>INDEX(resultados!$A$2:$ZZ$3000, 302, MATCH($B$1, resultados!$A$1:$ZZ$1, 0))</f>
        <v/>
      </c>
      <c r="B308">
        <f>INDEX(resultados!$A$2:$ZZ$3000, 302, MATCH($B$2, resultados!$A$1:$ZZ$1, 0))</f>
        <v/>
      </c>
      <c r="C308">
        <f>INDEX(resultados!$A$2:$ZZ$3000, 302, MATCH($B$3, resultados!$A$1:$ZZ$1, 0))</f>
        <v/>
      </c>
    </row>
    <row r="309">
      <c r="A309">
        <f>INDEX(resultados!$A$2:$ZZ$3000, 303, MATCH($B$1, resultados!$A$1:$ZZ$1, 0))</f>
        <v/>
      </c>
      <c r="B309">
        <f>INDEX(resultados!$A$2:$ZZ$3000, 303, MATCH($B$2, resultados!$A$1:$ZZ$1, 0))</f>
        <v/>
      </c>
      <c r="C309">
        <f>INDEX(resultados!$A$2:$ZZ$3000, 303, MATCH($B$3, resultados!$A$1:$ZZ$1, 0))</f>
        <v/>
      </c>
    </row>
    <row r="310">
      <c r="A310">
        <f>INDEX(resultados!$A$2:$ZZ$3000, 304, MATCH($B$1, resultados!$A$1:$ZZ$1, 0))</f>
        <v/>
      </c>
      <c r="B310">
        <f>INDEX(resultados!$A$2:$ZZ$3000, 304, MATCH($B$2, resultados!$A$1:$ZZ$1, 0))</f>
        <v/>
      </c>
      <c r="C310">
        <f>INDEX(resultados!$A$2:$ZZ$3000, 304, MATCH($B$3, resultados!$A$1:$ZZ$1, 0))</f>
        <v/>
      </c>
    </row>
    <row r="311">
      <c r="A311">
        <f>INDEX(resultados!$A$2:$ZZ$3000, 305, MATCH($B$1, resultados!$A$1:$ZZ$1, 0))</f>
        <v/>
      </c>
      <c r="B311">
        <f>INDEX(resultados!$A$2:$ZZ$3000, 305, MATCH($B$2, resultados!$A$1:$ZZ$1, 0))</f>
        <v/>
      </c>
      <c r="C311">
        <f>INDEX(resultados!$A$2:$ZZ$3000, 305, MATCH($B$3, resultados!$A$1:$ZZ$1, 0))</f>
        <v/>
      </c>
    </row>
    <row r="312">
      <c r="A312">
        <f>INDEX(resultados!$A$2:$ZZ$3000, 306, MATCH($B$1, resultados!$A$1:$ZZ$1, 0))</f>
        <v/>
      </c>
      <c r="B312">
        <f>INDEX(resultados!$A$2:$ZZ$3000, 306, MATCH($B$2, resultados!$A$1:$ZZ$1, 0))</f>
        <v/>
      </c>
      <c r="C312">
        <f>INDEX(resultados!$A$2:$ZZ$3000, 306, MATCH($B$3, resultados!$A$1:$ZZ$1, 0))</f>
        <v/>
      </c>
    </row>
    <row r="313">
      <c r="A313">
        <f>INDEX(resultados!$A$2:$ZZ$3000, 307, MATCH($B$1, resultados!$A$1:$ZZ$1, 0))</f>
        <v/>
      </c>
      <c r="B313">
        <f>INDEX(resultados!$A$2:$ZZ$3000, 307, MATCH($B$2, resultados!$A$1:$ZZ$1, 0))</f>
        <v/>
      </c>
      <c r="C313">
        <f>INDEX(resultados!$A$2:$ZZ$3000, 307, MATCH($B$3, resultados!$A$1:$ZZ$1, 0))</f>
        <v/>
      </c>
    </row>
    <row r="314">
      <c r="A314">
        <f>INDEX(resultados!$A$2:$ZZ$3000, 308, MATCH($B$1, resultados!$A$1:$ZZ$1, 0))</f>
        <v/>
      </c>
      <c r="B314">
        <f>INDEX(resultados!$A$2:$ZZ$3000, 308, MATCH($B$2, resultados!$A$1:$ZZ$1, 0))</f>
        <v/>
      </c>
      <c r="C314">
        <f>INDEX(resultados!$A$2:$ZZ$3000, 308, MATCH($B$3, resultados!$A$1:$ZZ$1, 0))</f>
        <v/>
      </c>
    </row>
    <row r="315">
      <c r="A315">
        <f>INDEX(resultados!$A$2:$ZZ$3000, 309, MATCH($B$1, resultados!$A$1:$ZZ$1, 0))</f>
        <v/>
      </c>
      <c r="B315">
        <f>INDEX(resultados!$A$2:$ZZ$3000, 309, MATCH($B$2, resultados!$A$1:$ZZ$1, 0))</f>
        <v/>
      </c>
      <c r="C315">
        <f>INDEX(resultados!$A$2:$ZZ$3000, 309, MATCH($B$3, resultados!$A$1:$ZZ$1, 0))</f>
        <v/>
      </c>
    </row>
    <row r="316">
      <c r="A316">
        <f>INDEX(resultados!$A$2:$ZZ$3000, 310, MATCH($B$1, resultados!$A$1:$ZZ$1, 0))</f>
        <v/>
      </c>
      <c r="B316">
        <f>INDEX(resultados!$A$2:$ZZ$3000, 310, MATCH($B$2, resultados!$A$1:$ZZ$1, 0))</f>
        <v/>
      </c>
      <c r="C316">
        <f>INDEX(resultados!$A$2:$ZZ$3000, 310, MATCH($B$3, resultados!$A$1:$ZZ$1, 0))</f>
        <v/>
      </c>
    </row>
    <row r="317">
      <c r="A317">
        <f>INDEX(resultados!$A$2:$ZZ$3000, 311, MATCH($B$1, resultados!$A$1:$ZZ$1, 0))</f>
        <v/>
      </c>
      <c r="B317">
        <f>INDEX(resultados!$A$2:$ZZ$3000, 311, MATCH($B$2, resultados!$A$1:$ZZ$1, 0))</f>
        <v/>
      </c>
      <c r="C317">
        <f>INDEX(resultados!$A$2:$ZZ$3000, 311, MATCH($B$3, resultados!$A$1:$ZZ$1, 0))</f>
        <v/>
      </c>
    </row>
    <row r="318">
      <c r="A318">
        <f>INDEX(resultados!$A$2:$ZZ$3000, 312, MATCH($B$1, resultados!$A$1:$ZZ$1, 0))</f>
        <v/>
      </c>
      <c r="B318">
        <f>INDEX(resultados!$A$2:$ZZ$3000, 312, MATCH($B$2, resultados!$A$1:$ZZ$1, 0))</f>
        <v/>
      </c>
      <c r="C318">
        <f>INDEX(resultados!$A$2:$ZZ$3000, 312, MATCH($B$3, resultados!$A$1:$ZZ$1, 0))</f>
        <v/>
      </c>
    </row>
    <row r="319">
      <c r="A319">
        <f>INDEX(resultados!$A$2:$ZZ$3000, 313, MATCH($B$1, resultados!$A$1:$ZZ$1, 0))</f>
        <v/>
      </c>
      <c r="B319">
        <f>INDEX(resultados!$A$2:$ZZ$3000, 313, MATCH($B$2, resultados!$A$1:$ZZ$1, 0))</f>
        <v/>
      </c>
      <c r="C319">
        <f>INDEX(resultados!$A$2:$ZZ$3000, 313, MATCH($B$3, resultados!$A$1:$ZZ$1, 0))</f>
        <v/>
      </c>
    </row>
    <row r="320">
      <c r="A320">
        <f>INDEX(resultados!$A$2:$ZZ$3000, 314, MATCH($B$1, resultados!$A$1:$ZZ$1, 0))</f>
        <v/>
      </c>
      <c r="B320">
        <f>INDEX(resultados!$A$2:$ZZ$3000, 314, MATCH($B$2, resultados!$A$1:$ZZ$1, 0))</f>
        <v/>
      </c>
      <c r="C320">
        <f>INDEX(resultados!$A$2:$ZZ$3000, 314, MATCH($B$3, resultados!$A$1:$ZZ$1, 0))</f>
        <v/>
      </c>
    </row>
    <row r="321">
      <c r="A321">
        <f>INDEX(resultados!$A$2:$ZZ$3000, 315, MATCH($B$1, resultados!$A$1:$ZZ$1, 0))</f>
        <v/>
      </c>
      <c r="B321">
        <f>INDEX(resultados!$A$2:$ZZ$3000, 315, MATCH($B$2, resultados!$A$1:$ZZ$1, 0))</f>
        <v/>
      </c>
      <c r="C321">
        <f>INDEX(resultados!$A$2:$ZZ$3000, 315, MATCH($B$3, resultados!$A$1:$ZZ$1, 0))</f>
        <v/>
      </c>
    </row>
    <row r="322">
      <c r="A322">
        <f>INDEX(resultados!$A$2:$ZZ$3000, 316, MATCH($B$1, resultados!$A$1:$ZZ$1, 0))</f>
        <v/>
      </c>
      <c r="B322">
        <f>INDEX(resultados!$A$2:$ZZ$3000, 316, MATCH($B$2, resultados!$A$1:$ZZ$1, 0))</f>
        <v/>
      </c>
      <c r="C322">
        <f>INDEX(resultados!$A$2:$ZZ$3000, 316, MATCH($B$3, resultados!$A$1:$ZZ$1, 0))</f>
        <v/>
      </c>
    </row>
    <row r="323">
      <c r="A323">
        <f>INDEX(resultados!$A$2:$ZZ$3000, 317, MATCH($B$1, resultados!$A$1:$ZZ$1, 0))</f>
        <v/>
      </c>
      <c r="B323">
        <f>INDEX(resultados!$A$2:$ZZ$3000, 317, MATCH($B$2, resultados!$A$1:$ZZ$1, 0))</f>
        <v/>
      </c>
      <c r="C323">
        <f>INDEX(resultados!$A$2:$ZZ$3000, 317, MATCH($B$3, resultados!$A$1:$ZZ$1, 0))</f>
        <v/>
      </c>
    </row>
    <row r="324">
      <c r="A324">
        <f>INDEX(resultados!$A$2:$ZZ$3000, 318, MATCH($B$1, resultados!$A$1:$ZZ$1, 0))</f>
        <v/>
      </c>
      <c r="B324">
        <f>INDEX(resultados!$A$2:$ZZ$3000, 318, MATCH($B$2, resultados!$A$1:$ZZ$1, 0))</f>
        <v/>
      </c>
      <c r="C324">
        <f>INDEX(resultados!$A$2:$ZZ$3000, 318, MATCH($B$3, resultados!$A$1:$ZZ$1, 0))</f>
        <v/>
      </c>
    </row>
    <row r="325">
      <c r="A325">
        <f>INDEX(resultados!$A$2:$ZZ$3000, 319, MATCH($B$1, resultados!$A$1:$ZZ$1, 0))</f>
        <v/>
      </c>
      <c r="B325">
        <f>INDEX(resultados!$A$2:$ZZ$3000, 319, MATCH($B$2, resultados!$A$1:$ZZ$1, 0))</f>
        <v/>
      </c>
      <c r="C325">
        <f>INDEX(resultados!$A$2:$ZZ$3000, 319, MATCH($B$3, resultados!$A$1:$ZZ$1, 0))</f>
        <v/>
      </c>
    </row>
    <row r="326">
      <c r="A326">
        <f>INDEX(resultados!$A$2:$ZZ$3000, 320, MATCH($B$1, resultados!$A$1:$ZZ$1, 0))</f>
        <v/>
      </c>
      <c r="B326">
        <f>INDEX(resultados!$A$2:$ZZ$3000, 320, MATCH($B$2, resultados!$A$1:$ZZ$1, 0))</f>
        <v/>
      </c>
      <c r="C326">
        <f>INDEX(resultados!$A$2:$ZZ$3000, 320, MATCH($B$3, resultados!$A$1:$ZZ$1, 0))</f>
        <v/>
      </c>
    </row>
    <row r="327">
      <c r="A327">
        <f>INDEX(resultados!$A$2:$ZZ$3000, 321, MATCH($B$1, resultados!$A$1:$ZZ$1, 0))</f>
        <v/>
      </c>
      <c r="B327">
        <f>INDEX(resultados!$A$2:$ZZ$3000, 321, MATCH($B$2, resultados!$A$1:$ZZ$1, 0))</f>
        <v/>
      </c>
      <c r="C327">
        <f>INDEX(resultados!$A$2:$ZZ$3000, 321, MATCH($B$3, resultados!$A$1:$ZZ$1, 0))</f>
        <v/>
      </c>
    </row>
    <row r="328">
      <c r="A328">
        <f>INDEX(resultados!$A$2:$ZZ$3000, 322, MATCH($B$1, resultados!$A$1:$ZZ$1, 0))</f>
        <v/>
      </c>
      <c r="B328">
        <f>INDEX(resultados!$A$2:$ZZ$3000, 322, MATCH($B$2, resultados!$A$1:$ZZ$1, 0))</f>
        <v/>
      </c>
      <c r="C328">
        <f>INDEX(resultados!$A$2:$ZZ$3000, 322, MATCH($B$3, resultados!$A$1:$ZZ$1, 0))</f>
        <v/>
      </c>
    </row>
    <row r="329">
      <c r="A329">
        <f>INDEX(resultados!$A$2:$ZZ$3000, 323, MATCH($B$1, resultados!$A$1:$ZZ$1, 0))</f>
        <v/>
      </c>
      <c r="B329">
        <f>INDEX(resultados!$A$2:$ZZ$3000, 323, MATCH($B$2, resultados!$A$1:$ZZ$1, 0))</f>
        <v/>
      </c>
      <c r="C329">
        <f>INDEX(resultados!$A$2:$ZZ$3000, 323, MATCH($B$3, resultados!$A$1:$ZZ$1, 0))</f>
        <v/>
      </c>
    </row>
    <row r="330">
      <c r="A330">
        <f>INDEX(resultados!$A$2:$ZZ$3000, 324, MATCH($B$1, resultados!$A$1:$ZZ$1, 0))</f>
        <v/>
      </c>
      <c r="B330">
        <f>INDEX(resultados!$A$2:$ZZ$3000, 324, MATCH($B$2, resultados!$A$1:$ZZ$1, 0))</f>
        <v/>
      </c>
      <c r="C330">
        <f>INDEX(resultados!$A$2:$ZZ$3000, 324, MATCH($B$3, resultados!$A$1:$ZZ$1, 0))</f>
        <v/>
      </c>
    </row>
    <row r="331">
      <c r="A331">
        <f>INDEX(resultados!$A$2:$ZZ$3000, 325, MATCH($B$1, resultados!$A$1:$ZZ$1, 0))</f>
        <v/>
      </c>
      <c r="B331">
        <f>INDEX(resultados!$A$2:$ZZ$3000, 325, MATCH($B$2, resultados!$A$1:$ZZ$1, 0))</f>
        <v/>
      </c>
      <c r="C331">
        <f>INDEX(resultados!$A$2:$ZZ$3000, 325, MATCH($B$3, resultados!$A$1:$ZZ$1, 0))</f>
        <v/>
      </c>
    </row>
    <row r="332">
      <c r="A332">
        <f>INDEX(resultados!$A$2:$ZZ$3000, 326, MATCH($B$1, resultados!$A$1:$ZZ$1, 0))</f>
        <v/>
      </c>
      <c r="B332">
        <f>INDEX(resultados!$A$2:$ZZ$3000, 326, MATCH($B$2, resultados!$A$1:$ZZ$1, 0))</f>
        <v/>
      </c>
      <c r="C332">
        <f>INDEX(resultados!$A$2:$ZZ$3000, 326, MATCH($B$3, resultados!$A$1:$ZZ$1, 0))</f>
        <v/>
      </c>
    </row>
    <row r="333">
      <c r="A333">
        <f>INDEX(resultados!$A$2:$ZZ$3000, 327, MATCH($B$1, resultados!$A$1:$ZZ$1, 0))</f>
        <v/>
      </c>
      <c r="B333">
        <f>INDEX(resultados!$A$2:$ZZ$3000, 327, MATCH($B$2, resultados!$A$1:$ZZ$1, 0))</f>
        <v/>
      </c>
      <c r="C333">
        <f>INDEX(resultados!$A$2:$ZZ$3000, 327, MATCH($B$3, resultados!$A$1:$ZZ$1, 0))</f>
        <v/>
      </c>
    </row>
    <row r="334">
      <c r="A334">
        <f>INDEX(resultados!$A$2:$ZZ$3000, 328, MATCH($B$1, resultados!$A$1:$ZZ$1, 0))</f>
        <v/>
      </c>
      <c r="B334">
        <f>INDEX(resultados!$A$2:$ZZ$3000, 328, MATCH($B$2, resultados!$A$1:$ZZ$1, 0))</f>
        <v/>
      </c>
      <c r="C334">
        <f>INDEX(resultados!$A$2:$ZZ$3000, 328, MATCH($B$3, resultados!$A$1:$ZZ$1, 0))</f>
        <v/>
      </c>
    </row>
    <row r="335">
      <c r="A335">
        <f>INDEX(resultados!$A$2:$ZZ$3000, 329, MATCH($B$1, resultados!$A$1:$ZZ$1, 0))</f>
        <v/>
      </c>
      <c r="B335">
        <f>INDEX(resultados!$A$2:$ZZ$3000, 329, MATCH($B$2, resultados!$A$1:$ZZ$1, 0))</f>
        <v/>
      </c>
      <c r="C335">
        <f>INDEX(resultados!$A$2:$ZZ$3000, 329, MATCH($B$3, resultados!$A$1:$ZZ$1, 0))</f>
        <v/>
      </c>
    </row>
    <row r="336">
      <c r="A336">
        <f>INDEX(resultados!$A$2:$ZZ$3000, 330, MATCH($B$1, resultados!$A$1:$ZZ$1, 0))</f>
        <v/>
      </c>
      <c r="B336">
        <f>INDEX(resultados!$A$2:$ZZ$3000, 330, MATCH($B$2, resultados!$A$1:$ZZ$1, 0))</f>
        <v/>
      </c>
      <c r="C336">
        <f>INDEX(resultados!$A$2:$ZZ$3000, 330, MATCH($B$3, resultados!$A$1:$ZZ$1, 0))</f>
        <v/>
      </c>
    </row>
    <row r="337">
      <c r="A337">
        <f>INDEX(resultados!$A$2:$ZZ$3000, 331, MATCH($B$1, resultados!$A$1:$ZZ$1, 0))</f>
        <v/>
      </c>
      <c r="B337">
        <f>INDEX(resultados!$A$2:$ZZ$3000, 331, MATCH($B$2, resultados!$A$1:$ZZ$1, 0))</f>
        <v/>
      </c>
      <c r="C337">
        <f>INDEX(resultados!$A$2:$ZZ$3000, 331, MATCH($B$3, resultados!$A$1:$ZZ$1, 0))</f>
        <v/>
      </c>
    </row>
    <row r="338">
      <c r="A338">
        <f>INDEX(resultados!$A$2:$ZZ$3000, 332, MATCH($B$1, resultados!$A$1:$ZZ$1, 0))</f>
        <v/>
      </c>
      <c r="B338">
        <f>INDEX(resultados!$A$2:$ZZ$3000, 332, MATCH($B$2, resultados!$A$1:$ZZ$1, 0))</f>
        <v/>
      </c>
      <c r="C338">
        <f>INDEX(resultados!$A$2:$ZZ$3000, 332, MATCH($B$3, resultados!$A$1:$ZZ$1, 0))</f>
        <v/>
      </c>
    </row>
    <row r="339">
      <c r="A339">
        <f>INDEX(resultados!$A$2:$ZZ$3000, 333, MATCH($B$1, resultados!$A$1:$ZZ$1, 0))</f>
        <v/>
      </c>
      <c r="B339">
        <f>INDEX(resultados!$A$2:$ZZ$3000, 333, MATCH($B$2, resultados!$A$1:$ZZ$1, 0))</f>
        <v/>
      </c>
      <c r="C339">
        <f>INDEX(resultados!$A$2:$ZZ$3000, 333, MATCH($B$3, resultados!$A$1:$ZZ$1, 0))</f>
        <v/>
      </c>
    </row>
    <row r="340">
      <c r="A340">
        <f>INDEX(resultados!$A$2:$ZZ$3000, 334, MATCH($B$1, resultados!$A$1:$ZZ$1, 0))</f>
        <v/>
      </c>
      <c r="B340">
        <f>INDEX(resultados!$A$2:$ZZ$3000, 334, MATCH($B$2, resultados!$A$1:$ZZ$1, 0))</f>
        <v/>
      </c>
      <c r="C340">
        <f>INDEX(resultados!$A$2:$ZZ$3000, 334, MATCH($B$3, resultados!$A$1:$ZZ$1, 0))</f>
        <v/>
      </c>
    </row>
    <row r="341">
      <c r="A341">
        <f>INDEX(resultados!$A$2:$ZZ$3000, 335, MATCH($B$1, resultados!$A$1:$ZZ$1, 0))</f>
        <v/>
      </c>
      <c r="B341">
        <f>INDEX(resultados!$A$2:$ZZ$3000, 335, MATCH($B$2, resultados!$A$1:$ZZ$1, 0))</f>
        <v/>
      </c>
      <c r="C341">
        <f>INDEX(resultados!$A$2:$ZZ$3000, 335, MATCH($B$3, resultados!$A$1:$ZZ$1, 0))</f>
        <v/>
      </c>
    </row>
    <row r="342">
      <c r="A342">
        <f>INDEX(resultados!$A$2:$ZZ$3000, 336, MATCH($B$1, resultados!$A$1:$ZZ$1, 0))</f>
        <v/>
      </c>
      <c r="B342">
        <f>INDEX(resultados!$A$2:$ZZ$3000, 336, MATCH($B$2, resultados!$A$1:$ZZ$1, 0))</f>
        <v/>
      </c>
      <c r="C342">
        <f>INDEX(resultados!$A$2:$ZZ$3000, 336, MATCH($B$3, resultados!$A$1:$ZZ$1, 0))</f>
        <v/>
      </c>
    </row>
    <row r="343">
      <c r="A343">
        <f>INDEX(resultados!$A$2:$ZZ$3000, 337, MATCH($B$1, resultados!$A$1:$ZZ$1, 0))</f>
        <v/>
      </c>
      <c r="B343">
        <f>INDEX(resultados!$A$2:$ZZ$3000, 337, MATCH($B$2, resultados!$A$1:$ZZ$1, 0))</f>
        <v/>
      </c>
      <c r="C343">
        <f>INDEX(resultados!$A$2:$ZZ$3000, 337, MATCH($B$3, resultados!$A$1:$ZZ$1, 0))</f>
        <v/>
      </c>
    </row>
    <row r="344">
      <c r="A344">
        <f>INDEX(resultados!$A$2:$ZZ$3000, 338, MATCH($B$1, resultados!$A$1:$ZZ$1, 0))</f>
        <v/>
      </c>
      <c r="B344">
        <f>INDEX(resultados!$A$2:$ZZ$3000, 338, MATCH($B$2, resultados!$A$1:$ZZ$1, 0))</f>
        <v/>
      </c>
      <c r="C344">
        <f>INDEX(resultados!$A$2:$ZZ$3000, 338, MATCH($B$3, resultados!$A$1:$ZZ$1, 0))</f>
        <v/>
      </c>
    </row>
    <row r="345">
      <c r="A345">
        <f>INDEX(resultados!$A$2:$ZZ$3000, 339, MATCH($B$1, resultados!$A$1:$ZZ$1, 0))</f>
        <v/>
      </c>
      <c r="B345">
        <f>INDEX(resultados!$A$2:$ZZ$3000, 339, MATCH($B$2, resultados!$A$1:$ZZ$1, 0))</f>
        <v/>
      </c>
      <c r="C345">
        <f>INDEX(resultados!$A$2:$ZZ$3000, 339, MATCH($B$3, resultados!$A$1:$ZZ$1, 0))</f>
        <v/>
      </c>
    </row>
    <row r="346">
      <c r="A346">
        <f>INDEX(resultados!$A$2:$ZZ$3000, 340, MATCH($B$1, resultados!$A$1:$ZZ$1, 0))</f>
        <v/>
      </c>
      <c r="B346">
        <f>INDEX(resultados!$A$2:$ZZ$3000, 340, MATCH($B$2, resultados!$A$1:$ZZ$1, 0))</f>
        <v/>
      </c>
      <c r="C346">
        <f>INDEX(resultados!$A$2:$ZZ$3000, 340, MATCH($B$3, resultados!$A$1:$ZZ$1, 0))</f>
        <v/>
      </c>
    </row>
    <row r="347">
      <c r="A347">
        <f>INDEX(resultados!$A$2:$ZZ$3000, 341, MATCH($B$1, resultados!$A$1:$ZZ$1, 0))</f>
        <v/>
      </c>
      <c r="B347">
        <f>INDEX(resultados!$A$2:$ZZ$3000, 341, MATCH($B$2, resultados!$A$1:$ZZ$1, 0))</f>
        <v/>
      </c>
      <c r="C347">
        <f>INDEX(resultados!$A$2:$ZZ$3000, 341, MATCH($B$3, resultados!$A$1:$ZZ$1, 0))</f>
        <v/>
      </c>
    </row>
    <row r="348">
      <c r="A348">
        <f>INDEX(resultados!$A$2:$ZZ$3000, 342, MATCH($B$1, resultados!$A$1:$ZZ$1, 0))</f>
        <v/>
      </c>
      <c r="B348">
        <f>INDEX(resultados!$A$2:$ZZ$3000, 342, MATCH($B$2, resultados!$A$1:$ZZ$1, 0))</f>
        <v/>
      </c>
      <c r="C348">
        <f>INDEX(resultados!$A$2:$ZZ$3000, 342, MATCH($B$3, resultados!$A$1:$ZZ$1, 0))</f>
        <v/>
      </c>
    </row>
    <row r="349">
      <c r="A349">
        <f>INDEX(resultados!$A$2:$ZZ$3000, 343, MATCH($B$1, resultados!$A$1:$ZZ$1, 0))</f>
        <v/>
      </c>
      <c r="B349">
        <f>INDEX(resultados!$A$2:$ZZ$3000, 343, MATCH($B$2, resultados!$A$1:$ZZ$1, 0))</f>
        <v/>
      </c>
      <c r="C349">
        <f>INDEX(resultados!$A$2:$ZZ$3000, 343, MATCH($B$3, resultados!$A$1:$ZZ$1, 0))</f>
        <v/>
      </c>
    </row>
    <row r="350">
      <c r="A350">
        <f>INDEX(resultados!$A$2:$ZZ$3000, 344, MATCH($B$1, resultados!$A$1:$ZZ$1, 0))</f>
        <v/>
      </c>
      <c r="B350">
        <f>INDEX(resultados!$A$2:$ZZ$3000, 344, MATCH($B$2, resultados!$A$1:$ZZ$1, 0))</f>
        <v/>
      </c>
      <c r="C350">
        <f>INDEX(resultados!$A$2:$ZZ$3000, 344, MATCH($B$3, resultados!$A$1:$ZZ$1, 0))</f>
        <v/>
      </c>
    </row>
    <row r="351">
      <c r="A351">
        <f>INDEX(resultados!$A$2:$ZZ$3000, 345, MATCH($B$1, resultados!$A$1:$ZZ$1, 0))</f>
        <v/>
      </c>
      <c r="B351">
        <f>INDEX(resultados!$A$2:$ZZ$3000, 345, MATCH($B$2, resultados!$A$1:$ZZ$1, 0))</f>
        <v/>
      </c>
      <c r="C351">
        <f>INDEX(resultados!$A$2:$ZZ$3000, 345, MATCH($B$3, resultados!$A$1:$ZZ$1, 0))</f>
        <v/>
      </c>
    </row>
    <row r="352">
      <c r="A352">
        <f>INDEX(resultados!$A$2:$ZZ$3000, 346, MATCH($B$1, resultados!$A$1:$ZZ$1, 0))</f>
        <v/>
      </c>
      <c r="B352">
        <f>INDEX(resultados!$A$2:$ZZ$3000, 346, MATCH($B$2, resultados!$A$1:$ZZ$1, 0))</f>
        <v/>
      </c>
      <c r="C352">
        <f>INDEX(resultados!$A$2:$ZZ$3000, 346, MATCH($B$3, resultados!$A$1:$ZZ$1, 0))</f>
        <v/>
      </c>
    </row>
    <row r="353">
      <c r="A353">
        <f>INDEX(resultados!$A$2:$ZZ$3000, 347, MATCH($B$1, resultados!$A$1:$ZZ$1, 0))</f>
        <v/>
      </c>
      <c r="B353">
        <f>INDEX(resultados!$A$2:$ZZ$3000, 347, MATCH($B$2, resultados!$A$1:$ZZ$1, 0))</f>
        <v/>
      </c>
      <c r="C353">
        <f>INDEX(resultados!$A$2:$ZZ$3000, 347, MATCH($B$3, resultados!$A$1:$ZZ$1, 0))</f>
        <v/>
      </c>
    </row>
    <row r="354">
      <c r="A354">
        <f>INDEX(resultados!$A$2:$ZZ$3000, 348, MATCH($B$1, resultados!$A$1:$ZZ$1, 0))</f>
        <v/>
      </c>
      <c r="B354">
        <f>INDEX(resultados!$A$2:$ZZ$3000, 348, MATCH($B$2, resultados!$A$1:$ZZ$1, 0))</f>
        <v/>
      </c>
      <c r="C354">
        <f>INDEX(resultados!$A$2:$ZZ$3000, 348, MATCH($B$3, resultados!$A$1:$ZZ$1, 0))</f>
        <v/>
      </c>
    </row>
    <row r="355">
      <c r="A355">
        <f>INDEX(resultados!$A$2:$ZZ$3000, 349, MATCH($B$1, resultados!$A$1:$ZZ$1, 0))</f>
        <v/>
      </c>
      <c r="B355">
        <f>INDEX(resultados!$A$2:$ZZ$3000, 349, MATCH($B$2, resultados!$A$1:$ZZ$1, 0))</f>
        <v/>
      </c>
      <c r="C355">
        <f>INDEX(resultados!$A$2:$ZZ$3000, 349, MATCH($B$3, resultados!$A$1:$ZZ$1, 0))</f>
        <v/>
      </c>
    </row>
    <row r="356">
      <c r="A356">
        <f>INDEX(resultados!$A$2:$ZZ$3000, 350, MATCH($B$1, resultados!$A$1:$ZZ$1, 0))</f>
        <v/>
      </c>
      <c r="B356">
        <f>INDEX(resultados!$A$2:$ZZ$3000, 350, MATCH($B$2, resultados!$A$1:$ZZ$1, 0))</f>
        <v/>
      </c>
      <c r="C356">
        <f>INDEX(resultados!$A$2:$ZZ$3000, 350, MATCH($B$3, resultados!$A$1:$ZZ$1, 0))</f>
        <v/>
      </c>
    </row>
    <row r="357">
      <c r="A357">
        <f>INDEX(resultados!$A$2:$ZZ$3000, 351, MATCH($B$1, resultados!$A$1:$ZZ$1, 0))</f>
        <v/>
      </c>
      <c r="B357">
        <f>INDEX(resultados!$A$2:$ZZ$3000, 351, MATCH($B$2, resultados!$A$1:$ZZ$1, 0))</f>
        <v/>
      </c>
      <c r="C357">
        <f>INDEX(resultados!$A$2:$ZZ$3000, 351, MATCH($B$3, resultados!$A$1:$ZZ$1, 0))</f>
        <v/>
      </c>
    </row>
    <row r="358">
      <c r="A358">
        <f>INDEX(resultados!$A$2:$ZZ$3000, 352, MATCH($B$1, resultados!$A$1:$ZZ$1, 0))</f>
        <v/>
      </c>
      <c r="B358">
        <f>INDEX(resultados!$A$2:$ZZ$3000, 352, MATCH($B$2, resultados!$A$1:$ZZ$1, 0))</f>
        <v/>
      </c>
      <c r="C358">
        <f>INDEX(resultados!$A$2:$ZZ$3000, 352, MATCH($B$3, resultados!$A$1:$ZZ$1, 0))</f>
        <v/>
      </c>
    </row>
    <row r="359">
      <c r="A359">
        <f>INDEX(resultados!$A$2:$ZZ$3000, 353, MATCH($B$1, resultados!$A$1:$ZZ$1, 0))</f>
        <v/>
      </c>
      <c r="B359">
        <f>INDEX(resultados!$A$2:$ZZ$3000, 353, MATCH($B$2, resultados!$A$1:$ZZ$1, 0))</f>
        <v/>
      </c>
      <c r="C359">
        <f>INDEX(resultados!$A$2:$ZZ$3000, 353, MATCH($B$3, resultados!$A$1:$ZZ$1, 0))</f>
        <v/>
      </c>
    </row>
    <row r="360">
      <c r="A360">
        <f>INDEX(resultados!$A$2:$ZZ$3000, 354, MATCH($B$1, resultados!$A$1:$ZZ$1, 0))</f>
        <v/>
      </c>
      <c r="B360">
        <f>INDEX(resultados!$A$2:$ZZ$3000, 354, MATCH($B$2, resultados!$A$1:$ZZ$1, 0))</f>
        <v/>
      </c>
      <c r="C360">
        <f>INDEX(resultados!$A$2:$ZZ$3000, 354, MATCH($B$3, resultados!$A$1:$ZZ$1, 0))</f>
        <v/>
      </c>
    </row>
    <row r="361">
      <c r="A361">
        <f>INDEX(resultados!$A$2:$ZZ$3000, 355, MATCH($B$1, resultados!$A$1:$ZZ$1, 0))</f>
        <v/>
      </c>
      <c r="B361">
        <f>INDEX(resultados!$A$2:$ZZ$3000, 355, MATCH($B$2, resultados!$A$1:$ZZ$1, 0))</f>
        <v/>
      </c>
      <c r="C361">
        <f>INDEX(resultados!$A$2:$ZZ$3000, 355, MATCH($B$3, resultados!$A$1:$ZZ$1, 0))</f>
        <v/>
      </c>
    </row>
    <row r="362">
      <c r="A362">
        <f>INDEX(resultados!$A$2:$ZZ$3000, 356, MATCH($B$1, resultados!$A$1:$ZZ$1, 0))</f>
        <v/>
      </c>
      <c r="B362">
        <f>INDEX(resultados!$A$2:$ZZ$3000, 356, MATCH($B$2, resultados!$A$1:$ZZ$1, 0))</f>
        <v/>
      </c>
      <c r="C362">
        <f>INDEX(resultados!$A$2:$ZZ$3000, 356, MATCH($B$3, resultados!$A$1:$ZZ$1, 0))</f>
        <v/>
      </c>
    </row>
    <row r="363">
      <c r="A363">
        <f>INDEX(resultados!$A$2:$ZZ$3000, 357, MATCH($B$1, resultados!$A$1:$ZZ$1, 0))</f>
        <v/>
      </c>
      <c r="B363">
        <f>INDEX(resultados!$A$2:$ZZ$3000, 357, MATCH($B$2, resultados!$A$1:$ZZ$1, 0))</f>
        <v/>
      </c>
      <c r="C363">
        <f>INDEX(resultados!$A$2:$ZZ$3000, 357, MATCH($B$3, resultados!$A$1:$ZZ$1, 0))</f>
        <v/>
      </c>
    </row>
    <row r="364">
      <c r="A364">
        <f>INDEX(resultados!$A$2:$ZZ$3000, 358, MATCH($B$1, resultados!$A$1:$ZZ$1, 0))</f>
        <v/>
      </c>
      <c r="B364">
        <f>INDEX(resultados!$A$2:$ZZ$3000, 358, MATCH($B$2, resultados!$A$1:$ZZ$1, 0))</f>
        <v/>
      </c>
      <c r="C364">
        <f>INDEX(resultados!$A$2:$ZZ$3000, 358, MATCH($B$3, resultados!$A$1:$ZZ$1, 0))</f>
        <v/>
      </c>
    </row>
    <row r="365">
      <c r="A365">
        <f>INDEX(resultados!$A$2:$ZZ$3000, 359, MATCH($B$1, resultados!$A$1:$ZZ$1, 0))</f>
        <v/>
      </c>
      <c r="B365">
        <f>INDEX(resultados!$A$2:$ZZ$3000, 359, MATCH($B$2, resultados!$A$1:$ZZ$1, 0))</f>
        <v/>
      </c>
      <c r="C365">
        <f>INDEX(resultados!$A$2:$ZZ$3000, 359, MATCH($B$3, resultados!$A$1:$ZZ$1, 0))</f>
        <v/>
      </c>
    </row>
    <row r="366">
      <c r="A366">
        <f>INDEX(resultados!$A$2:$ZZ$3000, 360, MATCH($B$1, resultados!$A$1:$ZZ$1, 0))</f>
        <v/>
      </c>
      <c r="B366">
        <f>INDEX(resultados!$A$2:$ZZ$3000, 360, MATCH($B$2, resultados!$A$1:$ZZ$1, 0))</f>
        <v/>
      </c>
      <c r="C366">
        <f>INDEX(resultados!$A$2:$ZZ$3000, 360, MATCH($B$3, resultados!$A$1:$ZZ$1, 0))</f>
        <v/>
      </c>
    </row>
    <row r="367">
      <c r="A367">
        <f>INDEX(resultados!$A$2:$ZZ$3000, 361, MATCH($B$1, resultados!$A$1:$ZZ$1, 0))</f>
        <v/>
      </c>
      <c r="B367">
        <f>INDEX(resultados!$A$2:$ZZ$3000, 361, MATCH($B$2, resultados!$A$1:$ZZ$1, 0))</f>
        <v/>
      </c>
      <c r="C367">
        <f>INDEX(resultados!$A$2:$ZZ$3000, 361, MATCH($B$3, resultados!$A$1:$ZZ$1, 0))</f>
        <v/>
      </c>
    </row>
    <row r="368">
      <c r="A368">
        <f>INDEX(resultados!$A$2:$ZZ$3000, 362, MATCH($B$1, resultados!$A$1:$ZZ$1, 0))</f>
        <v/>
      </c>
      <c r="B368">
        <f>INDEX(resultados!$A$2:$ZZ$3000, 362, MATCH($B$2, resultados!$A$1:$ZZ$1, 0))</f>
        <v/>
      </c>
      <c r="C368">
        <f>INDEX(resultados!$A$2:$ZZ$3000, 362, MATCH($B$3, resultados!$A$1:$ZZ$1, 0))</f>
        <v/>
      </c>
    </row>
    <row r="369">
      <c r="A369">
        <f>INDEX(resultados!$A$2:$ZZ$3000, 363, MATCH($B$1, resultados!$A$1:$ZZ$1, 0))</f>
        <v/>
      </c>
      <c r="B369">
        <f>INDEX(resultados!$A$2:$ZZ$3000, 363, MATCH($B$2, resultados!$A$1:$ZZ$1, 0))</f>
        <v/>
      </c>
      <c r="C369">
        <f>INDEX(resultados!$A$2:$ZZ$3000, 363, MATCH($B$3, resultados!$A$1:$ZZ$1, 0))</f>
        <v/>
      </c>
    </row>
    <row r="370">
      <c r="A370">
        <f>INDEX(resultados!$A$2:$ZZ$3000, 364, MATCH($B$1, resultados!$A$1:$ZZ$1, 0))</f>
        <v/>
      </c>
      <c r="B370">
        <f>INDEX(resultados!$A$2:$ZZ$3000, 364, MATCH($B$2, resultados!$A$1:$ZZ$1, 0))</f>
        <v/>
      </c>
      <c r="C370">
        <f>INDEX(resultados!$A$2:$ZZ$3000, 364, MATCH($B$3, resultados!$A$1:$ZZ$1, 0))</f>
        <v/>
      </c>
    </row>
    <row r="371">
      <c r="A371">
        <f>INDEX(resultados!$A$2:$ZZ$3000, 365, MATCH($B$1, resultados!$A$1:$ZZ$1, 0))</f>
        <v/>
      </c>
      <c r="B371">
        <f>INDEX(resultados!$A$2:$ZZ$3000, 365, MATCH($B$2, resultados!$A$1:$ZZ$1, 0))</f>
        <v/>
      </c>
      <c r="C371">
        <f>INDEX(resultados!$A$2:$ZZ$3000, 365, MATCH($B$3, resultados!$A$1:$ZZ$1, 0))</f>
        <v/>
      </c>
    </row>
    <row r="372">
      <c r="A372">
        <f>INDEX(resultados!$A$2:$ZZ$3000, 366, MATCH($B$1, resultados!$A$1:$ZZ$1, 0))</f>
        <v/>
      </c>
      <c r="B372">
        <f>INDEX(resultados!$A$2:$ZZ$3000, 366, MATCH($B$2, resultados!$A$1:$ZZ$1, 0))</f>
        <v/>
      </c>
      <c r="C372">
        <f>INDEX(resultados!$A$2:$ZZ$3000, 366, MATCH($B$3, resultados!$A$1:$ZZ$1, 0))</f>
        <v/>
      </c>
    </row>
    <row r="373">
      <c r="A373">
        <f>INDEX(resultados!$A$2:$ZZ$3000, 367, MATCH($B$1, resultados!$A$1:$ZZ$1, 0))</f>
        <v/>
      </c>
      <c r="B373">
        <f>INDEX(resultados!$A$2:$ZZ$3000, 367, MATCH($B$2, resultados!$A$1:$ZZ$1, 0))</f>
        <v/>
      </c>
      <c r="C373">
        <f>INDEX(resultados!$A$2:$ZZ$3000, 367, MATCH($B$3, resultados!$A$1:$ZZ$1, 0))</f>
        <v/>
      </c>
    </row>
    <row r="374">
      <c r="A374">
        <f>INDEX(resultados!$A$2:$ZZ$3000, 368, MATCH($B$1, resultados!$A$1:$ZZ$1, 0))</f>
        <v/>
      </c>
      <c r="B374">
        <f>INDEX(resultados!$A$2:$ZZ$3000, 368, MATCH($B$2, resultados!$A$1:$ZZ$1, 0))</f>
        <v/>
      </c>
      <c r="C374">
        <f>INDEX(resultados!$A$2:$ZZ$3000, 368, MATCH($B$3, resultados!$A$1:$ZZ$1, 0))</f>
        <v/>
      </c>
    </row>
    <row r="375">
      <c r="A375">
        <f>INDEX(resultados!$A$2:$ZZ$3000, 369, MATCH($B$1, resultados!$A$1:$ZZ$1, 0))</f>
        <v/>
      </c>
      <c r="B375">
        <f>INDEX(resultados!$A$2:$ZZ$3000, 369, MATCH($B$2, resultados!$A$1:$ZZ$1, 0))</f>
        <v/>
      </c>
      <c r="C375">
        <f>INDEX(resultados!$A$2:$ZZ$3000, 369, MATCH($B$3, resultados!$A$1:$ZZ$1, 0))</f>
        <v/>
      </c>
    </row>
    <row r="376">
      <c r="A376">
        <f>INDEX(resultados!$A$2:$ZZ$3000, 370, MATCH($B$1, resultados!$A$1:$ZZ$1, 0))</f>
        <v/>
      </c>
      <c r="B376">
        <f>INDEX(resultados!$A$2:$ZZ$3000, 370, MATCH($B$2, resultados!$A$1:$ZZ$1, 0))</f>
        <v/>
      </c>
      <c r="C376">
        <f>INDEX(resultados!$A$2:$ZZ$3000, 370, MATCH($B$3, resultados!$A$1:$ZZ$1, 0))</f>
        <v/>
      </c>
    </row>
    <row r="377">
      <c r="A377">
        <f>INDEX(resultados!$A$2:$ZZ$3000, 371, MATCH($B$1, resultados!$A$1:$ZZ$1, 0))</f>
        <v/>
      </c>
      <c r="B377">
        <f>INDEX(resultados!$A$2:$ZZ$3000, 371, MATCH($B$2, resultados!$A$1:$ZZ$1, 0))</f>
        <v/>
      </c>
      <c r="C377">
        <f>INDEX(resultados!$A$2:$ZZ$3000, 371, MATCH($B$3, resultados!$A$1:$ZZ$1, 0))</f>
        <v/>
      </c>
    </row>
    <row r="378">
      <c r="A378">
        <f>INDEX(resultados!$A$2:$ZZ$3000, 372, MATCH($B$1, resultados!$A$1:$ZZ$1, 0))</f>
        <v/>
      </c>
      <c r="B378">
        <f>INDEX(resultados!$A$2:$ZZ$3000, 372, MATCH($B$2, resultados!$A$1:$ZZ$1, 0))</f>
        <v/>
      </c>
      <c r="C378">
        <f>INDEX(resultados!$A$2:$ZZ$3000, 372, MATCH($B$3, resultados!$A$1:$ZZ$1, 0))</f>
        <v/>
      </c>
    </row>
    <row r="379">
      <c r="A379">
        <f>INDEX(resultados!$A$2:$ZZ$3000, 373, MATCH($B$1, resultados!$A$1:$ZZ$1, 0))</f>
        <v/>
      </c>
      <c r="B379">
        <f>INDEX(resultados!$A$2:$ZZ$3000, 373, MATCH($B$2, resultados!$A$1:$ZZ$1, 0))</f>
        <v/>
      </c>
      <c r="C379">
        <f>INDEX(resultados!$A$2:$ZZ$3000, 373, MATCH($B$3, resultados!$A$1:$ZZ$1, 0))</f>
        <v/>
      </c>
    </row>
    <row r="380">
      <c r="A380">
        <f>INDEX(resultados!$A$2:$ZZ$3000, 374, MATCH($B$1, resultados!$A$1:$ZZ$1, 0))</f>
        <v/>
      </c>
      <c r="B380">
        <f>INDEX(resultados!$A$2:$ZZ$3000, 374, MATCH($B$2, resultados!$A$1:$ZZ$1, 0))</f>
        <v/>
      </c>
      <c r="C380">
        <f>INDEX(resultados!$A$2:$ZZ$3000, 374, MATCH($B$3, resultados!$A$1:$ZZ$1, 0))</f>
        <v/>
      </c>
    </row>
    <row r="381">
      <c r="A381">
        <f>INDEX(resultados!$A$2:$ZZ$3000, 375, MATCH($B$1, resultados!$A$1:$ZZ$1, 0))</f>
        <v/>
      </c>
      <c r="B381">
        <f>INDEX(resultados!$A$2:$ZZ$3000, 375, MATCH($B$2, resultados!$A$1:$ZZ$1, 0))</f>
        <v/>
      </c>
      <c r="C381">
        <f>INDEX(resultados!$A$2:$ZZ$3000, 375, MATCH($B$3, resultados!$A$1:$ZZ$1, 0))</f>
        <v/>
      </c>
    </row>
    <row r="382">
      <c r="A382">
        <f>INDEX(resultados!$A$2:$ZZ$3000, 376, MATCH($B$1, resultados!$A$1:$ZZ$1, 0))</f>
        <v/>
      </c>
      <c r="B382">
        <f>INDEX(resultados!$A$2:$ZZ$3000, 376, MATCH($B$2, resultados!$A$1:$ZZ$1, 0))</f>
        <v/>
      </c>
      <c r="C382">
        <f>INDEX(resultados!$A$2:$ZZ$3000, 376, MATCH($B$3, resultados!$A$1:$ZZ$1, 0))</f>
        <v/>
      </c>
    </row>
    <row r="383">
      <c r="A383">
        <f>INDEX(resultados!$A$2:$ZZ$3000, 377, MATCH($B$1, resultados!$A$1:$ZZ$1, 0))</f>
        <v/>
      </c>
      <c r="B383">
        <f>INDEX(resultados!$A$2:$ZZ$3000, 377, MATCH($B$2, resultados!$A$1:$ZZ$1, 0))</f>
        <v/>
      </c>
      <c r="C383">
        <f>INDEX(resultados!$A$2:$ZZ$3000, 377, MATCH($B$3, resultados!$A$1:$ZZ$1, 0))</f>
        <v/>
      </c>
    </row>
    <row r="384">
      <c r="A384">
        <f>INDEX(resultados!$A$2:$ZZ$3000, 378, MATCH($B$1, resultados!$A$1:$ZZ$1, 0))</f>
        <v/>
      </c>
      <c r="B384">
        <f>INDEX(resultados!$A$2:$ZZ$3000, 378, MATCH($B$2, resultados!$A$1:$ZZ$1, 0))</f>
        <v/>
      </c>
      <c r="C384">
        <f>INDEX(resultados!$A$2:$ZZ$3000, 378, MATCH($B$3, resultados!$A$1:$ZZ$1, 0))</f>
        <v/>
      </c>
    </row>
    <row r="385">
      <c r="A385">
        <f>INDEX(resultados!$A$2:$ZZ$3000, 379, MATCH($B$1, resultados!$A$1:$ZZ$1, 0))</f>
        <v/>
      </c>
      <c r="B385">
        <f>INDEX(resultados!$A$2:$ZZ$3000, 379, MATCH($B$2, resultados!$A$1:$ZZ$1, 0))</f>
        <v/>
      </c>
      <c r="C385">
        <f>INDEX(resultados!$A$2:$ZZ$3000, 379, MATCH($B$3, resultados!$A$1:$ZZ$1, 0))</f>
        <v/>
      </c>
    </row>
    <row r="386">
      <c r="A386">
        <f>INDEX(resultados!$A$2:$ZZ$3000, 380, MATCH($B$1, resultados!$A$1:$ZZ$1, 0))</f>
        <v/>
      </c>
      <c r="B386">
        <f>INDEX(resultados!$A$2:$ZZ$3000, 380, MATCH($B$2, resultados!$A$1:$ZZ$1, 0))</f>
        <v/>
      </c>
      <c r="C386">
        <f>INDEX(resultados!$A$2:$ZZ$3000, 380, MATCH($B$3, resultados!$A$1:$ZZ$1, 0))</f>
        <v/>
      </c>
    </row>
    <row r="387">
      <c r="A387">
        <f>INDEX(resultados!$A$2:$ZZ$3000, 381, MATCH($B$1, resultados!$A$1:$ZZ$1, 0))</f>
        <v/>
      </c>
      <c r="B387">
        <f>INDEX(resultados!$A$2:$ZZ$3000, 381, MATCH($B$2, resultados!$A$1:$ZZ$1, 0))</f>
        <v/>
      </c>
      <c r="C387">
        <f>INDEX(resultados!$A$2:$ZZ$3000, 381, MATCH($B$3, resultados!$A$1:$ZZ$1, 0))</f>
        <v/>
      </c>
    </row>
    <row r="388">
      <c r="A388">
        <f>INDEX(resultados!$A$2:$ZZ$3000, 382, MATCH($B$1, resultados!$A$1:$ZZ$1, 0))</f>
        <v/>
      </c>
      <c r="B388">
        <f>INDEX(resultados!$A$2:$ZZ$3000, 382, MATCH($B$2, resultados!$A$1:$ZZ$1, 0))</f>
        <v/>
      </c>
      <c r="C388">
        <f>INDEX(resultados!$A$2:$ZZ$3000, 382, MATCH($B$3, resultados!$A$1:$ZZ$1, 0))</f>
        <v/>
      </c>
    </row>
    <row r="389">
      <c r="A389">
        <f>INDEX(resultados!$A$2:$ZZ$3000, 383, MATCH($B$1, resultados!$A$1:$ZZ$1, 0))</f>
        <v/>
      </c>
      <c r="B389">
        <f>INDEX(resultados!$A$2:$ZZ$3000, 383, MATCH($B$2, resultados!$A$1:$ZZ$1, 0))</f>
        <v/>
      </c>
      <c r="C389">
        <f>INDEX(resultados!$A$2:$ZZ$3000, 383, MATCH($B$3, resultados!$A$1:$ZZ$1, 0))</f>
        <v/>
      </c>
    </row>
    <row r="390">
      <c r="A390">
        <f>INDEX(resultados!$A$2:$ZZ$3000, 384, MATCH($B$1, resultados!$A$1:$ZZ$1, 0))</f>
        <v/>
      </c>
      <c r="B390">
        <f>INDEX(resultados!$A$2:$ZZ$3000, 384, MATCH($B$2, resultados!$A$1:$ZZ$1, 0))</f>
        <v/>
      </c>
      <c r="C390">
        <f>INDEX(resultados!$A$2:$ZZ$3000, 384, MATCH($B$3, resultados!$A$1:$ZZ$1, 0))</f>
        <v/>
      </c>
    </row>
    <row r="391">
      <c r="A391">
        <f>INDEX(resultados!$A$2:$ZZ$3000, 385, MATCH($B$1, resultados!$A$1:$ZZ$1, 0))</f>
        <v/>
      </c>
      <c r="B391">
        <f>INDEX(resultados!$A$2:$ZZ$3000, 385, MATCH($B$2, resultados!$A$1:$ZZ$1, 0))</f>
        <v/>
      </c>
      <c r="C391">
        <f>INDEX(resultados!$A$2:$ZZ$3000, 385, MATCH($B$3, resultados!$A$1:$ZZ$1, 0))</f>
        <v/>
      </c>
    </row>
    <row r="392">
      <c r="A392">
        <f>INDEX(resultados!$A$2:$ZZ$3000, 386, MATCH($B$1, resultados!$A$1:$ZZ$1, 0))</f>
        <v/>
      </c>
      <c r="B392">
        <f>INDEX(resultados!$A$2:$ZZ$3000, 386, MATCH($B$2, resultados!$A$1:$ZZ$1, 0))</f>
        <v/>
      </c>
      <c r="C392">
        <f>INDEX(resultados!$A$2:$ZZ$3000, 386, MATCH($B$3, resultados!$A$1:$ZZ$1, 0))</f>
        <v/>
      </c>
    </row>
    <row r="393">
      <c r="A393">
        <f>INDEX(resultados!$A$2:$ZZ$3000, 387, MATCH($B$1, resultados!$A$1:$ZZ$1, 0))</f>
        <v/>
      </c>
      <c r="B393">
        <f>INDEX(resultados!$A$2:$ZZ$3000, 387, MATCH($B$2, resultados!$A$1:$ZZ$1, 0))</f>
        <v/>
      </c>
      <c r="C393">
        <f>INDEX(resultados!$A$2:$ZZ$3000, 387, MATCH($B$3, resultados!$A$1:$ZZ$1, 0))</f>
        <v/>
      </c>
    </row>
    <row r="394">
      <c r="A394">
        <f>INDEX(resultados!$A$2:$ZZ$3000, 388, MATCH($B$1, resultados!$A$1:$ZZ$1, 0))</f>
        <v/>
      </c>
      <c r="B394">
        <f>INDEX(resultados!$A$2:$ZZ$3000, 388, MATCH($B$2, resultados!$A$1:$ZZ$1, 0))</f>
        <v/>
      </c>
      <c r="C394">
        <f>INDEX(resultados!$A$2:$ZZ$3000, 388, MATCH($B$3, resultados!$A$1:$ZZ$1, 0))</f>
        <v/>
      </c>
    </row>
    <row r="395">
      <c r="A395">
        <f>INDEX(resultados!$A$2:$ZZ$3000, 389, MATCH($B$1, resultados!$A$1:$ZZ$1, 0))</f>
        <v/>
      </c>
      <c r="B395">
        <f>INDEX(resultados!$A$2:$ZZ$3000, 389, MATCH($B$2, resultados!$A$1:$ZZ$1, 0))</f>
        <v/>
      </c>
      <c r="C395">
        <f>INDEX(resultados!$A$2:$ZZ$3000, 389, MATCH($B$3, resultados!$A$1:$ZZ$1, 0))</f>
        <v/>
      </c>
    </row>
    <row r="396">
      <c r="A396">
        <f>INDEX(resultados!$A$2:$ZZ$3000, 390, MATCH($B$1, resultados!$A$1:$ZZ$1, 0))</f>
        <v/>
      </c>
      <c r="B396">
        <f>INDEX(resultados!$A$2:$ZZ$3000, 390, MATCH($B$2, resultados!$A$1:$ZZ$1, 0))</f>
        <v/>
      </c>
      <c r="C396">
        <f>INDEX(resultados!$A$2:$ZZ$3000, 390, MATCH($B$3, resultados!$A$1:$ZZ$1, 0))</f>
        <v/>
      </c>
    </row>
    <row r="397">
      <c r="A397">
        <f>INDEX(resultados!$A$2:$ZZ$3000, 391, MATCH($B$1, resultados!$A$1:$ZZ$1, 0))</f>
        <v/>
      </c>
      <c r="B397">
        <f>INDEX(resultados!$A$2:$ZZ$3000, 391, MATCH($B$2, resultados!$A$1:$ZZ$1, 0))</f>
        <v/>
      </c>
      <c r="C397">
        <f>INDEX(resultados!$A$2:$ZZ$3000, 391, MATCH($B$3, resultados!$A$1:$ZZ$1, 0))</f>
        <v/>
      </c>
    </row>
    <row r="398">
      <c r="A398">
        <f>INDEX(resultados!$A$2:$ZZ$3000, 392, MATCH($B$1, resultados!$A$1:$ZZ$1, 0))</f>
        <v/>
      </c>
      <c r="B398">
        <f>INDEX(resultados!$A$2:$ZZ$3000, 392, MATCH($B$2, resultados!$A$1:$ZZ$1, 0))</f>
        <v/>
      </c>
      <c r="C398">
        <f>INDEX(resultados!$A$2:$ZZ$3000, 392, MATCH($B$3, resultados!$A$1:$ZZ$1, 0))</f>
        <v/>
      </c>
    </row>
    <row r="399">
      <c r="A399">
        <f>INDEX(resultados!$A$2:$ZZ$3000, 393, MATCH($B$1, resultados!$A$1:$ZZ$1, 0))</f>
        <v/>
      </c>
      <c r="B399">
        <f>INDEX(resultados!$A$2:$ZZ$3000, 393, MATCH($B$2, resultados!$A$1:$ZZ$1, 0))</f>
        <v/>
      </c>
      <c r="C399">
        <f>INDEX(resultados!$A$2:$ZZ$3000, 393, MATCH($B$3, resultados!$A$1:$ZZ$1, 0))</f>
        <v/>
      </c>
    </row>
    <row r="400">
      <c r="A400">
        <f>INDEX(resultados!$A$2:$ZZ$3000, 394, MATCH($B$1, resultados!$A$1:$ZZ$1, 0))</f>
        <v/>
      </c>
      <c r="B400">
        <f>INDEX(resultados!$A$2:$ZZ$3000, 394, MATCH($B$2, resultados!$A$1:$ZZ$1, 0))</f>
        <v/>
      </c>
      <c r="C400">
        <f>INDEX(resultados!$A$2:$ZZ$3000, 394, MATCH($B$3, resultados!$A$1:$ZZ$1, 0))</f>
        <v/>
      </c>
    </row>
    <row r="401">
      <c r="A401">
        <f>INDEX(resultados!$A$2:$ZZ$3000, 395, MATCH($B$1, resultados!$A$1:$ZZ$1, 0))</f>
        <v/>
      </c>
      <c r="B401">
        <f>INDEX(resultados!$A$2:$ZZ$3000, 395, MATCH($B$2, resultados!$A$1:$ZZ$1, 0))</f>
        <v/>
      </c>
      <c r="C401">
        <f>INDEX(resultados!$A$2:$ZZ$3000, 395, MATCH($B$3, resultados!$A$1:$ZZ$1, 0))</f>
        <v/>
      </c>
    </row>
    <row r="402">
      <c r="A402">
        <f>INDEX(resultados!$A$2:$ZZ$3000, 396, MATCH($B$1, resultados!$A$1:$ZZ$1, 0))</f>
        <v/>
      </c>
      <c r="B402">
        <f>INDEX(resultados!$A$2:$ZZ$3000, 396, MATCH($B$2, resultados!$A$1:$ZZ$1, 0))</f>
        <v/>
      </c>
      <c r="C402">
        <f>INDEX(resultados!$A$2:$ZZ$3000, 396, MATCH($B$3, resultados!$A$1:$ZZ$1, 0))</f>
        <v/>
      </c>
    </row>
    <row r="403">
      <c r="A403">
        <f>INDEX(resultados!$A$2:$ZZ$3000, 397, MATCH($B$1, resultados!$A$1:$ZZ$1, 0))</f>
        <v/>
      </c>
      <c r="B403">
        <f>INDEX(resultados!$A$2:$ZZ$3000, 397, MATCH($B$2, resultados!$A$1:$ZZ$1, 0))</f>
        <v/>
      </c>
      <c r="C403">
        <f>INDEX(resultados!$A$2:$ZZ$3000, 397, MATCH($B$3, resultados!$A$1:$ZZ$1, 0))</f>
        <v/>
      </c>
    </row>
    <row r="404">
      <c r="A404">
        <f>INDEX(resultados!$A$2:$ZZ$3000, 398, MATCH($B$1, resultados!$A$1:$ZZ$1, 0))</f>
        <v/>
      </c>
      <c r="B404">
        <f>INDEX(resultados!$A$2:$ZZ$3000, 398, MATCH($B$2, resultados!$A$1:$ZZ$1, 0))</f>
        <v/>
      </c>
      <c r="C404">
        <f>INDEX(resultados!$A$2:$ZZ$3000, 398, MATCH($B$3, resultados!$A$1:$ZZ$1, 0))</f>
        <v/>
      </c>
    </row>
    <row r="405">
      <c r="A405">
        <f>INDEX(resultados!$A$2:$ZZ$3000, 399, MATCH($B$1, resultados!$A$1:$ZZ$1, 0))</f>
        <v/>
      </c>
      <c r="B405">
        <f>INDEX(resultados!$A$2:$ZZ$3000, 399, MATCH($B$2, resultados!$A$1:$ZZ$1, 0))</f>
        <v/>
      </c>
      <c r="C405">
        <f>INDEX(resultados!$A$2:$ZZ$3000, 399, MATCH($B$3, resultados!$A$1:$ZZ$1, 0))</f>
        <v/>
      </c>
    </row>
    <row r="406">
      <c r="A406">
        <f>INDEX(resultados!$A$2:$ZZ$3000, 400, MATCH($B$1, resultados!$A$1:$ZZ$1, 0))</f>
        <v/>
      </c>
      <c r="B406">
        <f>INDEX(resultados!$A$2:$ZZ$3000, 400, MATCH($B$2, resultados!$A$1:$ZZ$1, 0))</f>
        <v/>
      </c>
      <c r="C406">
        <f>INDEX(resultados!$A$2:$ZZ$3000, 400, MATCH($B$3, resultados!$A$1:$ZZ$1, 0))</f>
        <v/>
      </c>
    </row>
    <row r="407">
      <c r="A407">
        <f>INDEX(resultados!$A$2:$ZZ$3000, 401, MATCH($B$1, resultados!$A$1:$ZZ$1, 0))</f>
        <v/>
      </c>
      <c r="B407">
        <f>INDEX(resultados!$A$2:$ZZ$3000, 401, MATCH($B$2, resultados!$A$1:$ZZ$1, 0))</f>
        <v/>
      </c>
      <c r="C407">
        <f>INDEX(resultados!$A$2:$ZZ$3000, 401, MATCH($B$3, resultados!$A$1:$ZZ$1, 0))</f>
        <v/>
      </c>
    </row>
    <row r="408">
      <c r="A408">
        <f>INDEX(resultados!$A$2:$ZZ$3000, 402, MATCH($B$1, resultados!$A$1:$ZZ$1, 0))</f>
        <v/>
      </c>
      <c r="B408">
        <f>INDEX(resultados!$A$2:$ZZ$3000, 402, MATCH($B$2, resultados!$A$1:$ZZ$1, 0))</f>
        <v/>
      </c>
      <c r="C408">
        <f>INDEX(resultados!$A$2:$ZZ$3000, 402, MATCH($B$3, resultados!$A$1:$ZZ$1, 0))</f>
        <v/>
      </c>
    </row>
    <row r="409">
      <c r="A409">
        <f>INDEX(resultados!$A$2:$ZZ$3000, 403, MATCH($B$1, resultados!$A$1:$ZZ$1, 0))</f>
        <v/>
      </c>
      <c r="B409">
        <f>INDEX(resultados!$A$2:$ZZ$3000, 403, MATCH($B$2, resultados!$A$1:$ZZ$1, 0))</f>
        <v/>
      </c>
      <c r="C409">
        <f>INDEX(resultados!$A$2:$ZZ$3000, 403, MATCH($B$3, resultados!$A$1:$ZZ$1, 0))</f>
        <v/>
      </c>
    </row>
    <row r="410">
      <c r="A410">
        <f>INDEX(resultados!$A$2:$ZZ$3000, 404, MATCH($B$1, resultados!$A$1:$ZZ$1, 0))</f>
        <v/>
      </c>
      <c r="B410">
        <f>INDEX(resultados!$A$2:$ZZ$3000, 404, MATCH($B$2, resultados!$A$1:$ZZ$1, 0))</f>
        <v/>
      </c>
      <c r="C410">
        <f>INDEX(resultados!$A$2:$ZZ$3000, 404, MATCH($B$3, resultados!$A$1:$ZZ$1, 0))</f>
        <v/>
      </c>
    </row>
    <row r="411">
      <c r="A411">
        <f>INDEX(resultados!$A$2:$ZZ$3000, 405, MATCH($B$1, resultados!$A$1:$ZZ$1, 0))</f>
        <v/>
      </c>
      <c r="B411">
        <f>INDEX(resultados!$A$2:$ZZ$3000, 405, MATCH($B$2, resultados!$A$1:$ZZ$1, 0))</f>
        <v/>
      </c>
      <c r="C411">
        <f>INDEX(resultados!$A$2:$ZZ$3000, 405, MATCH($B$3, resultados!$A$1:$ZZ$1, 0))</f>
        <v/>
      </c>
    </row>
    <row r="412">
      <c r="A412">
        <f>INDEX(resultados!$A$2:$ZZ$3000, 406, MATCH($B$1, resultados!$A$1:$ZZ$1, 0))</f>
        <v/>
      </c>
      <c r="B412">
        <f>INDEX(resultados!$A$2:$ZZ$3000, 406, MATCH($B$2, resultados!$A$1:$ZZ$1, 0))</f>
        <v/>
      </c>
      <c r="C412">
        <f>INDEX(resultados!$A$2:$ZZ$3000, 406, MATCH($B$3, resultados!$A$1:$ZZ$1, 0))</f>
        <v/>
      </c>
    </row>
    <row r="413">
      <c r="A413">
        <f>INDEX(resultados!$A$2:$ZZ$3000, 407, MATCH($B$1, resultados!$A$1:$ZZ$1, 0))</f>
        <v/>
      </c>
      <c r="B413">
        <f>INDEX(resultados!$A$2:$ZZ$3000, 407, MATCH($B$2, resultados!$A$1:$ZZ$1, 0))</f>
        <v/>
      </c>
      <c r="C413">
        <f>INDEX(resultados!$A$2:$ZZ$3000, 407, MATCH($B$3, resultados!$A$1:$ZZ$1, 0))</f>
        <v/>
      </c>
    </row>
    <row r="414">
      <c r="A414">
        <f>INDEX(resultados!$A$2:$ZZ$3000, 408, MATCH($B$1, resultados!$A$1:$ZZ$1, 0))</f>
        <v/>
      </c>
      <c r="B414">
        <f>INDEX(resultados!$A$2:$ZZ$3000, 408, MATCH($B$2, resultados!$A$1:$ZZ$1, 0))</f>
        <v/>
      </c>
      <c r="C414">
        <f>INDEX(resultados!$A$2:$ZZ$3000, 408, MATCH($B$3, resultados!$A$1:$ZZ$1, 0))</f>
        <v/>
      </c>
    </row>
    <row r="415">
      <c r="A415">
        <f>INDEX(resultados!$A$2:$ZZ$3000, 409, MATCH($B$1, resultados!$A$1:$ZZ$1, 0))</f>
        <v/>
      </c>
      <c r="B415">
        <f>INDEX(resultados!$A$2:$ZZ$3000, 409, MATCH($B$2, resultados!$A$1:$ZZ$1, 0))</f>
        <v/>
      </c>
      <c r="C415">
        <f>INDEX(resultados!$A$2:$ZZ$3000, 409, MATCH($B$3, resultados!$A$1:$ZZ$1, 0))</f>
        <v/>
      </c>
    </row>
    <row r="416">
      <c r="A416">
        <f>INDEX(resultados!$A$2:$ZZ$3000, 410, MATCH($B$1, resultados!$A$1:$ZZ$1, 0))</f>
        <v/>
      </c>
      <c r="B416">
        <f>INDEX(resultados!$A$2:$ZZ$3000, 410, MATCH($B$2, resultados!$A$1:$ZZ$1, 0))</f>
        <v/>
      </c>
      <c r="C416">
        <f>INDEX(resultados!$A$2:$ZZ$3000, 410, MATCH($B$3, resultados!$A$1:$ZZ$1, 0))</f>
        <v/>
      </c>
    </row>
    <row r="417">
      <c r="A417">
        <f>INDEX(resultados!$A$2:$ZZ$3000, 411, MATCH($B$1, resultados!$A$1:$ZZ$1, 0))</f>
        <v/>
      </c>
      <c r="B417">
        <f>INDEX(resultados!$A$2:$ZZ$3000, 411, MATCH($B$2, resultados!$A$1:$ZZ$1, 0))</f>
        <v/>
      </c>
      <c r="C417">
        <f>INDEX(resultados!$A$2:$ZZ$3000, 411, MATCH($B$3, resultados!$A$1:$ZZ$1, 0))</f>
        <v/>
      </c>
    </row>
    <row r="418">
      <c r="A418">
        <f>INDEX(resultados!$A$2:$ZZ$3000, 412, MATCH($B$1, resultados!$A$1:$ZZ$1, 0))</f>
        <v/>
      </c>
      <c r="B418">
        <f>INDEX(resultados!$A$2:$ZZ$3000, 412, MATCH($B$2, resultados!$A$1:$ZZ$1, 0))</f>
        <v/>
      </c>
      <c r="C418">
        <f>INDEX(resultados!$A$2:$ZZ$3000, 412, MATCH($B$3, resultados!$A$1:$ZZ$1, 0))</f>
        <v/>
      </c>
    </row>
    <row r="419">
      <c r="A419">
        <f>INDEX(resultados!$A$2:$ZZ$3000, 413, MATCH($B$1, resultados!$A$1:$ZZ$1, 0))</f>
        <v/>
      </c>
      <c r="B419">
        <f>INDEX(resultados!$A$2:$ZZ$3000, 413, MATCH($B$2, resultados!$A$1:$ZZ$1, 0))</f>
        <v/>
      </c>
      <c r="C419">
        <f>INDEX(resultados!$A$2:$ZZ$3000, 413, MATCH($B$3, resultados!$A$1:$ZZ$1, 0))</f>
        <v/>
      </c>
    </row>
    <row r="420">
      <c r="A420">
        <f>INDEX(resultados!$A$2:$ZZ$3000, 414, MATCH($B$1, resultados!$A$1:$ZZ$1, 0))</f>
        <v/>
      </c>
      <c r="B420">
        <f>INDEX(resultados!$A$2:$ZZ$3000, 414, MATCH($B$2, resultados!$A$1:$ZZ$1, 0))</f>
        <v/>
      </c>
      <c r="C420">
        <f>INDEX(resultados!$A$2:$ZZ$3000, 414, MATCH($B$3, resultados!$A$1:$ZZ$1, 0))</f>
        <v/>
      </c>
    </row>
    <row r="421">
      <c r="A421">
        <f>INDEX(resultados!$A$2:$ZZ$3000, 415, MATCH($B$1, resultados!$A$1:$ZZ$1, 0))</f>
        <v/>
      </c>
      <c r="B421">
        <f>INDEX(resultados!$A$2:$ZZ$3000, 415, MATCH($B$2, resultados!$A$1:$ZZ$1, 0))</f>
        <v/>
      </c>
      <c r="C421">
        <f>INDEX(resultados!$A$2:$ZZ$3000, 415, MATCH($B$3, resultados!$A$1:$ZZ$1, 0))</f>
        <v/>
      </c>
    </row>
    <row r="422">
      <c r="A422">
        <f>INDEX(resultados!$A$2:$ZZ$3000, 416, MATCH($B$1, resultados!$A$1:$ZZ$1, 0))</f>
        <v/>
      </c>
      <c r="B422">
        <f>INDEX(resultados!$A$2:$ZZ$3000, 416, MATCH($B$2, resultados!$A$1:$ZZ$1, 0))</f>
        <v/>
      </c>
      <c r="C422">
        <f>INDEX(resultados!$A$2:$ZZ$3000, 416, MATCH($B$3, resultados!$A$1:$ZZ$1, 0))</f>
        <v/>
      </c>
    </row>
    <row r="423">
      <c r="A423">
        <f>INDEX(resultados!$A$2:$ZZ$3000, 417, MATCH($B$1, resultados!$A$1:$ZZ$1, 0))</f>
        <v/>
      </c>
      <c r="B423">
        <f>INDEX(resultados!$A$2:$ZZ$3000, 417, MATCH($B$2, resultados!$A$1:$ZZ$1, 0))</f>
        <v/>
      </c>
      <c r="C423">
        <f>INDEX(resultados!$A$2:$ZZ$3000, 417, MATCH($B$3, resultados!$A$1:$ZZ$1, 0))</f>
        <v/>
      </c>
    </row>
    <row r="424">
      <c r="A424">
        <f>INDEX(resultados!$A$2:$ZZ$3000, 418, MATCH($B$1, resultados!$A$1:$ZZ$1, 0))</f>
        <v/>
      </c>
      <c r="B424">
        <f>INDEX(resultados!$A$2:$ZZ$3000, 418, MATCH($B$2, resultados!$A$1:$ZZ$1, 0))</f>
        <v/>
      </c>
      <c r="C424">
        <f>INDEX(resultados!$A$2:$ZZ$3000, 418, MATCH($B$3, resultados!$A$1:$ZZ$1, 0))</f>
        <v/>
      </c>
    </row>
    <row r="425">
      <c r="A425">
        <f>INDEX(resultados!$A$2:$ZZ$3000, 419, MATCH($B$1, resultados!$A$1:$ZZ$1, 0))</f>
        <v/>
      </c>
      <c r="B425">
        <f>INDEX(resultados!$A$2:$ZZ$3000, 419, MATCH($B$2, resultados!$A$1:$ZZ$1, 0))</f>
        <v/>
      </c>
      <c r="C425">
        <f>INDEX(resultados!$A$2:$ZZ$3000, 419, MATCH($B$3, resultados!$A$1:$ZZ$1, 0))</f>
        <v/>
      </c>
    </row>
    <row r="426">
      <c r="A426">
        <f>INDEX(resultados!$A$2:$ZZ$3000, 420, MATCH($B$1, resultados!$A$1:$ZZ$1, 0))</f>
        <v/>
      </c>
      <c r="B426">
        <f>INDEX(resultados!$A$2:$ZZ$3000, 420, MATCH($B$2, resultados!$A$1:$ZZ$1, 0))</f>
        <v/>
      </c>
      <c r="C426">
        <f>INDEX(resultados!$A$2:$ZZ$3000, 420, MATCH($B$3, resultados!$A$1:$ZZ$1, 0))</f>
        <v/>
      </c>
    </row>
    <row r="427">
      <c r="A427">
        <f>INDEX(resultados!$A$2:$ZZ$3000, 421, MATCH($B$1, resultados!$A$1:$ZZ$1, 0))</f>
        <v/>
      </c>
      <c r="B427">
        <f>INDEX(resultados!$A$2:$ZZ$3000, 421, MATCH($B$2, resultados!$A$1:$ZZ$1, 0))</f>
        <v/>
      </c>
      <c r="C427">
        <f>INDEX(resultados!$A$2:$ZZ$3000, 421, MATCH($B$3, resultados!$A$1:$ZZ$1, 0))</f>
        <v/>
      </c>
    </row>
    <row r="428">
      <c r="A428">
        <f>INDEX(resultados!$A$2:$ZZ$3000, 422, MATCH($B$1, resultados!$A$1:$ZZ$1, 0))</f>
        <v/>
      </c>
      <c r="B428">
        <f>INDEX(resultados!$A$2:$ZZ$3000, 422, MATCH($B$2, resultados!$A$1:$ZZ$1, 0))</f>
        <v/>
      </c>
      <c r="C428">
        <f>INDEX(resultados!$A$2:$ZZ$3000, 422, MATCH($B$3, resultados!$A$1:$ZZ$1, 0))</f>
        <v/>
      </c>
    </row>
    <row r="429">
      <c r="A429">
        <f>INDEX(resultados!$A$2:$ZZ$3000, 423, MATCH($B$1, resultados!$A$1:$ZZ$1, 0))</f>
        <v/>
      </c>
      <c r="B429">
        <f>INDEX(resultados!$A$2:$ZZ$3000, 423, MATCH($B$2, resultados!$A$1:$ZZ$1, 0))</f>
        <v/>
      </c>
      <c r="C429">
        <f>INDEX(resultados!$A$2:$ZZ$3000, 423, MATCH($B$3, resultados!$A$1:$ZZ$1, 0))</f>
        <v/>
      </c>
    </row>
    <row r="430">
      <c r="A430">
        <f>INDEX(resultados!$A$2:$ZZ$3000, 424, MATCH($B$1, resultados!$A$1:$ZZ$1, 0))</f>
        <v/>
      </c>
      <c r="B430">
        <f>INDEX(resultados!$A$2:$ZZ$3000, 424, MATCH($B$2, resultados!$A$1:$ZZ$1, 0))</f>
        <v/>
      </c>
      <c r="C430">
        <f>INDEX(resultados!$A$2:$ZZ$3000, 424, MATCH($B$3, resultados!$A$1:$ZZ$1, 0))</f>
        <v/>
      </c>
    </row>
    <row r="431">
      <c r="A431">
        <f>INDEX(resultados!$A$2:$ZZ$3000, 425, MATCH($B$1, resultados!$A$1:$ZZ$1, 0))</f>
        <v/>
      </c>
      <c r="B431">
        <f>INDEX(resultados!$A$2:$ZZ$3000, 425, MATCH($B$2, resultados!$A$1:$ZZ$1, 0))</f>
        <v/>
      </c>
      <c r="C431">
        <f>INDEX(resultados!$A$2:$ZZ$3000, 425, MATCH($B$3, resultados!$A$1:$ZZ$1, 0))</f>
        <v/>
      </c>
    </row>
    <row r="432">
      <c r="A432">
        <f>INDEX(resultados!$A$2:$ZZ$3000, 426, MATCH($B$1, resultados!$A$1:$ZZ$1, 0))</f>
        <v/>
      </c>
      <c r="B432">
        <f>INDEX(resultados!$A$2:$ZZ$3000, 426, MATCH($B$2, resultados!$A$1:$ZZ$1, 0))</f>
        <v/>
      </c>
      <c r="C432">
        <f>INDEX(resultados!$A$2:$ZZ$3000, 426, MATCH($B$3, resultados!$A$1:$ZZ$1, 0))</f>
        <v/>
      </c>
    </row>
    <row r="433">
      <c r="A433">
        <f>INDEX(resultados!$A$2:$ZZ$3000, 427, MATCH($B$1, resultados!$A$1:$ZZ$1, 0))</f>
        <v/>
      </c>
      <c r="B433">
        <f>INDEX(resultados!$A$2:$ZZ$3000, 427, MATCH($B$2, resultados!$A$1:$ZZ$1, 0))</f>
        <v/>
      </c>
      <c r="C433">
        <f>INDEX(resultados!$A$2:$ZZ$3000, 427, MATCH($B$3, resultados!$A$1:$ZZ$1, 0))</f>
        <v/>
      </c>
    </row>
    <row r="434">
      <c r="A434">
        <f>INDEX(resultados!$A$2:$ZZ$3000, 428, MATCH($B$1, resultados!$A$1:$ZZ$1, 0))</f>
        <v/>
      </c>
      <c r="B434">
        <f>INDEX(resultados!$A$2:$ZZ$3000, 428, MATCH($B$2, resultados!$A$1:$ZZ$1, 0))</f>
        <v/>
      </c>
      <c r="C434">
        <f>INDEX(resultados!$A$2:$ZZ$3000, 428, MATCH($B$3, resultados!$A$1:$ZZ$1, 0))</f>
        <v/>
      </c>
    </row>
    <row r="435">
      <c r="A435">
        <f>INDEX(resultados!$A$2:$ZZ$3000, 429, MATCH($B$1, resultados!$A$1:$ZZ$1, 0))</f>
        <v/>
      </c>
      <c r="B435">
        <f>INDEX(resultados!$A$2:$ZZ$3000, 429, MATCH($B$2, resultados!$A$1:$ZZ$1, 0))</f>
        <v/>
      </c>
      <c r="C435">
        <f>INDEX(resultados!$A$2:$ZZ$3000, 429, MATCH($B$3, resultados!$A$1:$ZZ$1, 0))</f>
        <v/>
      </c>
    </row>
    <row r="436">
      <c r="A436">
        <f>INDEX(resultados!$A$2:$ZZ$3000, 430, MATCH($B$1, resultados!$A$1:$ZZ$1, 0))</f>
        <v/>
      </c>
      <c r="B436">
        <f>INDEX(resultados!$A$2:$ZZ$3000, 430, MATCH($B$2, resultados!$A$1:$ZZ$1, 0))</f>
        <v/>
      </c>
      <c r="C436">
        <f>INDEX(resultados!$A$2:$ZZ$3000, 430, MATCH($B$3, resultados!$A$1:$ZZ$1, 0))</f>
        <v/>
      </c>
    </row>
    <row r="437">
      <c r="A437">
        <f>INDEX(resultados!$A$2:$ZZ$3000, 431, MATCH($B$1, resultados!$A$1:$ZZ$1, 0))</f>
        <v/>
      </c>
      <c r="B437">
        <f>INDEX(resultados!$A$2:$ZZ$3000, 431, MATCH($B$2, resultados!$A$1:$ZZ$1, 0))</f>
        <v/>
      </c>
      <c r="C437">
        <f>INDEX(resultados!$A$2:$ZZ$3000, 431, MATCH($B$3, resultados!$A$1:$ZZ$1, 0))</f>
        <v/>
      </c>
    </row>
    <row r="438">
      <c r="A438">
        <f>INDEX(resultados!$A$2:$ZZ$3000, 432, MATCH($B$1, resultados!$A$1:$ZZ$1, 0))</f>
        <v/>
      </c>
      <c r="B438">
        <f>INDEX(resultados!$A$2:$ZZ$3000, 432, MATCH($B$2, resultados!$A$1:$ZZ$1, 0))</f>
        <v/>
      </c>
      <c r="C438">
        <f>INDEX(resultados!$A$2:$ZZ$3000, 432, MATCH($B$3, resultados!$A$1:$ZZ$1, 0))</f>
        <v/>
      </c>
    </row>
    <row r="439">
      <c r="A439">
        <f>INDEX(resultados!$A$2:$ZZ$3000, 433, MATCH($B$1, resultados!$A$1:$ZZ$1, 0))</f>
        <v/>
      </c>
      <c r="B439">
        <f>INDEX(resultados!$A$2:$ZZ$3000, 433, MATCH($B$2, resultados!$A$1:$ZZ$1, 0))</f>
        <v/>
      </c>
      <c r="C439">
        <f>INDEX(resultados!$A$2:$ZZ$3000, 433, MATCH($B$3, resultados!$A$1:$ZZ$1, 0))</f>
        <v/>
      </c>
    </row>
    <row r="440">
      <c r="A440">
        <f>INDEX(resultados!$A$2:$ZZ$3000, 434, MATCH($B$1, resultados!$A$1:$ZZ$1, 0))</f>
        <v/>
      </c>
      <c r="B440">
        <f>INDEX(resultados!$A$2:$ZZ$3000, 434, MATCH($B$2, resultados!$A$1:$ZZ$1, 0))</f>
        <v/>
      </c>
      <c r="C440">
        <f>INDEX(resultados!$A$2:$ZZ$3000, 434, MATCH($B$3, resultados!$A$1:$ZZ$1, 0))</f>
        <v/>
      </c>
    </row>
    <row r="441">
      <c r="A441">
        <f>INDEX(resultados!$A$2:$ZZ$3000, 435, MATCH($B$1, resultados!$A$1:$ZZ$1, 0))</f>
        <v/>
      </c>
      <c r="B441">
        <f>INDEX(resultados!$A$2:$ZZ$3000, 435, MATCH($B$2, resultados!$A$1:$ZZ$1, 0))</f>
        <v/>
      </c>
      <c r="C441">
        <f>INDEX(resultados!$A$2:$ZZ$3000, 435, MATCH($B$3, resultados!$A$1:$ZZ$1, 0))</f>
        <v/>
      </c>
    </row>
    <row r="442">
      <c r="A442">
        <f>INDEX(resultados!$A$2:$ZZ$3000, 436, MATCH($B$1, resultados!$A$1:$ZZ$1, 0))</f>
        <v/>
      </c>
      <c r="B442">
        <f>INDEX(resultados!$A$2:$ZZ$3000, 436, MATCH($B$2, resultados!$A$1:$ZZ$1, 0))</f>
        <v/>
      </c>
      <c r="C442">
        <f>INDEX(resultados!$A$2:$ZZ$3000, 436, MATCH($B$3, resultados!$A$1:$ZZ$1, 0))</f>
        <v/>
      </c>
    </row>
    <row r="443">
      <c r="A443">
        <f>INDEX(resultados!$A$2:$ZZ$3000, 437, MATCH($B$1, resultados!$A$1:$ZZ$1, 0))</f>
        <v/>
      </c>
      <c r="B443">
        <f>INDEX(resultados!$A$2:$ZZ$3000, 437, MATCH($B$2, resultados!$A$1:$ZZ$1, 0))</f>
        <v/>
      </c>
      <c r="C443">
        <f>INDEX(resultados!$A$2:$ZZ$3000, 437, MATCH($B$3, resultados!$A$1:$ZZ$1, 0))</f>
        <v/>
      </c>
    </row>
    <row r="444">
      <c r="A444">
        <f>INDEX(resultados!$A$2:$ZZ$3000, 438, MATCH($B$1, resultados!$A$1:$ZZ$1, 0))</f>
        <v/>
      </c>
      <c r="B444">
        <f>INDEX(resultados!$A$2:$ZZ$3000, 438, MATCH($B$2, resultados!$A$1:$ZZ$1, 0))</f>
        <v/>
      </c>
      <c r="C444">
        <f>INDEX(resultados!$A$2:$ZZ$3000, 438, MATCH($B$3, resultados!$A$1:$ZZ$1, 0))</f>
        <v/>
      </c>
    </row>
    <row r="445">
      <c r="A445">
        <f>INDEX(resultados!$A$2:$ZZ$3000, 439, MATCH($B$1, resultados!$A$1:$ZZ$1, 0))</f>
        <v/>
      </c>
      <c r="B445">
        <f>INDEX(resultados!$A$2:$ZZ$3000, 439, MATCH($B$2, resultados!$A$1:$ZZ$1, 0))</f>
        <v/>
      </c>
      <c r="C445">
        <f>INDEX(resultados!$A$2:$ZZ$3000, 439, MATCH($B$3, resultados!$A$1:$ZZ$1, 0))</f>
        <v/>
      </c>
    </row>
    <row r="446">
      <c r="A446">
        <f>INDEX(resultados!$A$2:$ZZ$3000, 440, MATCH($B$1, resultados!$A$1:$ZZ$1, 0))</f>
        <v/>
      </c>
      <c r="B446">
        <f>INDEX(resultados!$A$2:$ZZ$3000, 440, MATCH($B$2, resultados!$A$1:$ZZ$1, 0))</f>
        <v/>
      </c>
      <c r="C446">
        <f>INDEX(resultados!$A$2:$ZZ$3000, 440, MATCH($B$3, resultados!$A$1:$ZZ$1, 0))</f>
        <v/>
      </c>
    </row>
    <row r="447">
      <c r="A447">
        <f>INDEX(resultados!$A$2:$ZZ$3000, 441, MATCH($B$1, resultados!$A$1:$ZZ$1, 0))</f>
        <v/>
      </c>
      <c r="B447">
        <f>INDEX(resultados!$A$2:$ZZ$3000, 441, MATCH($B$2, resultados!$A$1:$ZZ$1, 0))</f>
        <v/>
      </c>
      <c r="C447">
        <f>INDEX(resultados!$A$2:$ZZ$3000, 441, MATCH($B$3, resultados!$A$1:$ZZ$1, 0))</f>
        <v/>
      </c>
    </row>
    <row r="448">
      <c r="A448">
        <f>INDEX(resultados!$A$2:$ZZ$3000, 442, MATCH($B$1, resultados!$A$1:$ZZ$1, 0))</f>
        <v/>
      </c>
      <c r="B448">
        <f>INDEX(resultados!$A$2:$ZZ$3000, 442, MATCH($B$2, resultados!$A$1:$ZZ$1, 0))</f>
        <v/>
      </c>
      <c r="C448">
        <f>INDEX(resultados!$A$2:$ZZ$3000, 442, MATCH($B$3, resultados!$A$1:$ZZ$1, 0))</f>
        <v/>
      </c>
    </row>
    <row r="449">
      <c r="A449">
        <f>INDEX(resultados!$A$2:$ZZ$3000, 443, MATCH($B$1, resultados!$A$1:$ZZ$1, 0))</f>
        <v/>
      </c>
      <c r="B449">
        <f>INDEX(resultados!$A$2:$ZZ$3000, 443, MATCH($B$2, resultados!$A$1:$ZZ$1, 0))</f>
        <v/>
      </c>
      <c r="C449">
        <f>INDEX(resultados!$A$2:$ZZ$3000, 443, MATCH($B$3, resultados!$A$1:$ZZ$1, 0))</f>
        <v/>
      </c>
    </row>
    <row r="450">
      <c r="A450">
        <f>INDEX(resultados!$A$2:$ZZ$3000, 444, MATCH($B$1, resultados!$A$1:$ZZ$1, 0))</f>
        <v/>
      </c>
      <c r="B450">
        <f>INDEX(resultados!$A$2:$ZZ$3000, 444, MATCH($B$2, resultados!$A$1:$ZZ$1, 0))</f>
        <v/>
      </c>
      <c r="C450">
        <f>INDEX(resultados!$A$2:$ZZ$3000, 444, MATCH($B$3, resultados!$A$1:$ZZ$1, 0))</f>
        <v/>
      </c>
    </row>
    <row r="451">
      <c r="A451">
        <f>INDEX(resultados!$A$2:$ZZ$3000, 445, MATCH($B$1, resultados!$A$1:$ZZ$1, 0))</f>
        <v/>
      </c>
      <c r="B451">
        <f>INDEX(resultados!$A$2:$ZZ$3000, 445, MATCH($B$2, resultados!$A$1:$ZZ$1, 0))</f>
        <v/>
      </c>
      <c r="C451">
        <f>INDEX(resultados!$A$2:$ZZ$3000, 445, MATCH($B$3, resultados!$A$1:$ZZ$1, 0))</f>
        <v/>
      </c>
    </row>
    <row r="452">
      <c r="A452">
        <f>INDEX(resultados!$A$2:$ZZ$3000, 446, MATCH($B$1, resultados!$A$1:$ZZ$1, 0))</f>
        <v/>
      </c>
      <c r="B452">
        <f>INDEX(resultados!$A$2:$ZZ$3000, 446, MATCH($B$2, resultados!$A$1:$ZZ$1, 0))</f>
        <v/>
      </c>
      <c r="C452">
        <f>INDEX(resultados!$A$2:$ZZ$3000, 446, MATCH($B$3, resultados!$A$1:$ZZ$1, 0))</f>
        <v/>
      </c>
    </row>
    <row r="453">
      <c r="A453">
        <f>INDEX(resultados!$A$2:$ZZ$3000, 447, MATCH($B$1, resultados!$A$1:$ZZ$1, 0))</f>
        <v/>
      </c>
      <c r="B453">
        <f>INDEX(resultados!$A$2:$ZZ$3000, 447, MATCH($B$2, resultados!$A$1:$ZZ$1, 0))</f>
        <v/>
      </c>
      <c r="C453">
        <f>INDEX(resultados!$A$2:$ZZ$3000, 447, MATCH($B$3, resultados!$A$1:$ZZ$1, 0))</f>
        <v/>
      </c>
    </row>
    <row r="454">
      <c r="A454">
        <f>INDEX(resultados!$A$2:$ZZ$3000, 448, MATCH($B$1, resultados!$A$1:$ZZ$1, 0))</f>
        <v/>
      </c>
      <c r="B454">
        <f>INDEX(resultados!$A$2:$ZZ$3000, 448, MATCH($B$2, resultados!$A$1:$ZZ$1, 0))</f>
        <v/>
      </c>
      <c r="C454">
        <f>INDEX(resultados!$A$2:$ZZ$3000, 448, MATCH($B$3, resultados!$A$1:$ZZ$1, 0))</f>
        <v/>
      </c>
    </row>
    <row r="455">
      <c r="A455">
        <f>INDEX(resultados!$A$2:$ZZ$3000, 449, MATCH($B$1, resultados!$A$1:$ZZ$1, 0))</f>
        <v/>
      </c>
      <c r="B455">
        <f>INDEX(resultados!$A$2:$ZZ$3000, 449, MATCH($B$2, resultados!$A$1:$ZZ$1, 0))</f>
        <v/>
      </c>
      <c r="C455">
        <f>INDEX(resultados!$A$2:$ZZ$3000, 449, MATCH($B$3, resultados!$A$1:$ZZ$1, 0))</f>
        <v/>
      </c>
    </row>
    <row r="456">
      <c r="A456">
        <f>INDEX(resultados!$A$2:$ZZ$3000, 450, MATCH($B$1, resultados!$A$1:$ZZ$1, 0))</f>
        <v/>
      </c>
      <c r="B456">
        <f>INDEX(resultados!$A$2:$ZZ$3000, 450, MATCH($B$2, resultados!$A$1:$ZZ$1, 0))</f>
        <v/>
      </c>
      <c r="C456">
        <f>INDEX(resultados!$A$2:$ZZ$3000, 450, MATCH($B$3, resultados!$A$1:$ZZ$1, 0))</f>
        <v/>
      </c>
    </row>
    <row r="457">
      <c r="A457">
        <f>INDEX(resultados!$A$2:$ZZ$3000, 451, MATCH($B$1, resultados!$A$1:$ZZ$1, 0))</f>
        <v/>
      </c>
      <c r="B457">
        <f>INDEX(resultados!$A$2:$ZZ$3000, 451, MATCH($B$2, resultados!$A$1:$ZZ$1, 0))</f>
        <v/>
      </c>
      <c r="C457">
        <f>INDEX(resultados!$A$2:$ZZ$3000, 451, MATCH($B$3, resultados!$A$1:$ZZ$1, 0))</f>
        <v/>
      </c>
    </row>
    <row r="458">
      <c r="A458">
        <f>INDEX(resultados!$A$2:$ZZ$3000, 452, MATCH($B$1, resultados!$A$1:$ZZ$1, 0))</f>
        <v/>
      </c>
      <c r="B458">
        <f>INDEX(resultados!$A$2:$ZZ$3000, 452, MATCH($B$2, resultados!$A$1:$ZZ$1, 0))</f>
        <v/>
      </c>
      <c r="C458">
        <f>INDEX(resultados!$A$2:$ZZ$3000, 452, MATCH($B$3, resultados!$A$1:$ZZ$1, 0))</f>
        <v/>
      </c>
    </row>
    <row r="459">
      <c r="A459">
        <f>INDEX(resultados!$A$2:$ZZ$3000, 453, MATCH($B$1, resultados!$A$1:$ZZ$1, 0))</f>
        <v/>
      </c>
      <c r="B459">
        <f>INDEX(resultados!$A$2:$ZZ$3000, 453, MATCH($B$2, resultados!$A$1:$ZZ$1, 0))</f>
        <v/>
      </c>
      <c r="C459">
        <f>INDEX(resultados!$A$2:$ZZ$3000, 453, MATCH($B$3, resultados!$A$1:$ZZ$1, 0))</f>
        <v/>
      </c>
    </row>
    <row r="460">
      <c r="A460">
        <f>INDEX(resultados!$A$2:$ZZ$3000, 454, MATCH($B$1, resultados!$A$1:$ZZ$1, 0))</f>
        <v/>
      </c>
      <c r="B460">
        <f>INDEX(resultados!$A$2:$ZZ$3000, 454, MATCH($B$2, resultados!$A$1:$ZZ$1, 0))</f>
        <v/>
      </c>
      <c r="C460">
        <f>INDEX(resultados!$A$2:$ZZ$3000, 454, MATCH($B$3, resultados!$A$1:$ZZ$1, 0))</f>
        <v/>
      </c>
    </row>
    <row r="461">
      <c r="A461">
        <f>INDEX(resultados!$A$2:$ZZ$3000, 455, MATCH($B$1, resultados!$A$1:$ZZ$1, 0))</f>
        <v/>
      </c>
      <c r="B461">
        <f>INDEX(resultados!$A$2:$ZZ$3000, 455, MATCH($B$2, resultados!$A$1:$ZZ$1, 0))</f>
        <v/>
      </c>
      <c r="C461">
        <f>INDEX(resultados!$A$2:$ZZ$3000, 455, MATCH($B$3, resultados!$A$1:$ZZ$1, 0))</f>
        <v/>
      </c>
    </row>
    <row r="462">
      <c r="A462">
        <f>INDEX(resultados!$A$2:$ZZ$3000, 456, MATCH($B$1, resultados!$A$1:$ZZ$1, 0))</f>
        <v/>
      </c>
      <c r="B462">
        <f>INDEX(resultados!$A$2:$ZZ$3000, 456, MATCH($B$2, resultados!$A$1:$ZZ$1, 0))</f>
        <v/>
      </c>
      <c r="C462">
        <f>INDEX(resultados!$A$2:$ZZ$3000, 456, MATCH($B$3, resultados!$A$1:$ZZ$1, 0))</f>
        <v/>
      </c>
    </row>
    <row r="463">
      <c r="A463">
        <f>INDEX(resultados!$A$2:$ZZ$3000, 457, MATCH($B$1, resultados!$A$1:$ZZ$1, 0))</f>
        <v/>
      </c>
      <c r="B463">
        <f>INDEX(resultados!$A$2:$ZZ$3000, 457, MATCH($B$2, resultados!$A$1:$ZZ$1, 0))</f>
        <v/>
      </c>
      <c r="C463">
        <f>INDEX(resultados!$A$2:$ZZ$3000, 457, MATCH($B$3, resultados!$A$1:$ZZ$1, 0))</f>
        <v/>
      </c>
    </row>
    <row r="464">
      <c r="A464">
        <f>INDEX(resultados!$A$2:$ZZ$3000, 458, MATCH($B$1, resultados!$A$1:$ZZ$1, 0))</f>
        <v/>
      </c>
      <c r="B464">
        <f>INDEX(resultados!$A$2:$ZZ$3000, 458, MATCH($B$2, resultados!$A$1:$ZZ$1, 0))</f>
        <v/>
      </c>
      <c r="C464">
        <f>INDEX(resultados!$A$2:$ZZ$3000, 458, MATCH($B$3, resultados!$A$1:$ZZ$1, 0))</f>
        <v/>
      </c>
    </row>
    <row r="465">
      <c r="A465">
        <f>INDEX(resultados!$A$2:$ZZ$3000, 459, MATCH($B$1, resultados!$A$1:$ZZ$1, 0))</f>
        <v/>
      </c>
      <c r="B465">
        <f>INDEX(resultados!$A$2:$ZZ$3000, 459, MATCH($B$2, resultados!$A$1:$ZZ$1, 0))</f>
        <v/>
      </c>
      <c r="C465">
        <f>INDEX(resultados!$A$2:$ZZ$3000, 459, MATCH($B$3, resultados!$A$1:$ZZ$1, 0))</f>
        <v/>
      </c>
    </row>
    <row r="466">
      <c r="A466">
        <f>INDEX(resultados!$A$2:$ZZ$3000, 460, MATCH($B$1, resultados!$A$1:$ZZ$1, 0))</f>
        <v/>
      </c>
      <c r="B466">
        <f>INDEX(resultados!$A$2:$ZZ$3000, 460, MATCH($B$2, resultados!$A$1:$ZZ$1, 0))</f>
        <v/>
      </c>
      <c r="C466">
        <f>INDEX(resultados!$A$2:$ZZ$3000, 460, MATCH($B$3, resultados!$A$1:$ZZ$1, 0))</f>
        <v/>
      </c>
    </row>
    <row r="467">
      <c r="A467">
        <f>INDEX(resultados!$A$2:$ZZ$3000, 461, MATCH($B$1, resultados!$A$1:$ZZ$1, 0))</f>
        <v/>
      </c>
      <c r="B467">
        <f>INDEX(resultados!$A$2:$ZZ$3000, 461, MATCH($B$2, resultados!$A$1:$ZZ$1, 0))</f>
        <v/>
      </c>
      <c r="C467">
        <f>INDEX(resultados!$A$2:$ZZ$3000, 461, MATCH($B$3, resultados!$A$1:$ZZ$1, 0))</f>
        <v/>
      </c>
    </row>
    <row r="468">
      <c r="A468">
        <f>INDEX(resultados!$A$2:$ZZ$3000, 462, MATCH($B$1, resultados!$A$1:$ZZ$1, 0))</f>
        <v/>
      </c>
      <c r="B468">
        <f>INDEX(resultados!$A$2:$ZZ$3000, 462, MATCH($B$2, resultados!$A$1:$ZZ$1, 0))</f>
        <v/>
      </c>
      <c r="C468">
        <f>INDEX(resultados!$A$2:$ZZ$3000, 462, MATCH($B$3, resultados!$A$1:$ZZ$1, 0))</f>
        <v/>
      </c>
    </row>
    <row r="469">
      <c r="A469">
        <f>INDEX(resultados!$A$2:$ZZ$3000, 463, MATCH($B$1, resultados!$A$1:$ZZ$1, 0))</f>
        <v/>
      </c>
      <c r="B469">
        <f>INDEX(resultados!$A$2:$ZZ$3000, 463, MATCH($B$2, resultados!$A$1:$ZZ$1, 0))</f>
        <v/>
      </c>
      <c r="C469">
        <f>INDEX(resultados!$A$2:$ZZ$3000, 463, MATCH($B$3, resultados!$A$1:$ZZ$1, 0))</f>
        <v/>
      </c>
    </row>
    <row r="470">
      <c r="A470">
        <f>INDEX(resultados!$A$2:$ZZ$3000, 464, MATCH($B$1, resultados!$A$1:$ZZ$1, 0))</f>
        <v/>
      </c>
      <c r="B470">
        <f>INDEX(resultados!$A$2:$ZZ$3000, 464, MATCH($B$2, resultados!$A$1:$ZZ$1, 0))</f>
        <v/>
      </c>
      <c r="C470">
        <f>INDEX(resultados!$A$2:$ZZ$3000, 464, MATCH($B$3, resultados!$A$1:$ZZ$1, 0))</f>
        <v/>
      </c>
    </row>
    <row r="471">
      <c r="A471">
        <f>INDEX(resultados!$A$2:$ZZ$3000, 465, MATCH($B$1, resultados!$A$1:$ZZ$1, 0))</f>
        <v/>
      </c>
      <c r="B471">
        <f>INDEX(resultados!$A$2:$ZZ$3000, 465, MATCH($B$2, resultados!$A$1:$ZZ$1, 0))</f>
        <v/>
      </c>
      <c r="C471">
        <f>INDEX(resultados!$A$2:$ZZ$3000, 465, MATCH($B$3, resultados!$A$1:$ZZ$1, 0))</f>
        <v/>
      </c>
    </row>
    <row r="472">
      <c r="A472">
        <f>INDEX(resultados!$A$2:$ZZ$3000, 466, MATCH($B$1, resultados!$A$1:$ZZ$1, 0))</f>
        <v/>
      </c>
      <c r="B472">
        <f>INDEX(resultados!$A$2:$ZZ$3000, 466, MATCH($B$2, resultados!$A$1:$ZZ$1, 0))</f>
        <v/>
      </c>
      <c r="C472">
        <f>INDEX(resultados!$A$2:$ZZ$3000, 466, MATCH($B$3, resultados!$A$1:$ZZ$1, 0))</f>
        <v/>
      </c>
    </row>
    <row r="473">
      <c r="A473">
        <f>INDEX(resultados!$A$2:$ZZ$3000, 467, MATCH($B$1, resultados!$A$1:$ZZ$1, 0))</f>
        <v/>
      </c>
      <c r="B473">
        <f>INDEX(resultados!$A$2:$ZZ$3000, 467, MATCH($B$2, resultados!$A$1:$ZZ$1, 0))</f>
        <v/>
      </c>
      <c r="C473">
        <f>INDEX(resultados!$A$2:$ZZ$3000, 467, MATCH($B$3, resultados!$A$1:$ZZ$1, 0))</f>
        <v/>
      </c>
    </row>
    <row r="474">
      <c r="A474">
        <f>INDEX(resultados!$A$2:$ZZ$3000, 468, MATCH($B$1, resultados!$A$1:$ZZ$1, 0))</f>
        <v/>
      </c>
      <c r="B474">
        <f>INDEX(resultados!$A$2:$ZZ$3000, 468, MATCH($B$2, resultados!$A$1:$ZZ$1, 0))</f>
        <v/>
      </c>
      <c r="C474">
        <f>INDEX(resultados!$A$2:$ZZ$3000, 468, MATCH($B$3, resultados!$A$1:$ZZ$1, 0))</f>
        <v/>
      </c>
    </row>
    <row r="475">
      <c r="A475">
        <f>INDEX(resultados!$A$2:$ZZ$3000, 469, MATCH($B$1, resultados!$A$1:$ZZ$1, 0))</f>
        <v/>
      </c>
      <c r="B475">
        <f>INDEX(resultados!$A$2:$ZZ$3000, 469, MATCH($B$2, resultados!$A$1:$ZZ$1, 0))</f>
        <v/>
      </c>
      <c r="C475">
        <f>INDEX(resultados!$A$2:$ZZ$3000, 469, MATCH($B$3, resultados!$A$1:$ZZ$1, 0))</f>
        <v/>
      </c>
    </row>
    <row r="476">
      <c r="A476">
        <f>INDEX(resultados!$A$2:$ZZ$3000, 470, MATCH($B$1, resultados!$A$1:$ZZ$1, 0))</f>
        <v/>
      </c>
      <c r="B476">
        <f>INDEX(resultados!$A$2:$ZZ$3000, 470, MATCH($B$2, resultados!$A$1:$ZZ$1, 0))</f>
        <v/>
      </c>
      <c r="C476">
        <f>INDEX(resultados!$A$2:$ZZ$3000, 470, MATCH($B$3, resultados!$A$1:$ZZ$1, 0))</f>
        <v/>
      </c>
    </row>
    <row r="477">
      <c r="A477">
        <f>INDEX(resultados!$A$2:$ZZ$3000, 471, MATCH($B$1, resultados!$A$1:$ZZ$1, 0))</f>
        <v/>
      </c>
      <c r="B477">
        <f>INDEX(resultados!$A$2:$ZZ$3000, 471, MATCH($B$2, resultados!$A$1:$ZZ$1, 0))</f>
        <v/>
      </c>
      <c r="C477">
        <f>INDEX(resultados!$A$2:$ZZ$3000, 471, MATCH($B$3, resultados!$A$1:$ZZ$1, 0))</f>
        <v/>
      </c>
    </row>
    <row r="478">
      <c r="A478">
        <f>INDEX(resultados!$A$2:$ZZ$3000, 472, MATCH($B$1, resultados!$A$1:$ZZ$1, 0))</f>
        <v/>
      </c>
      <c r="B478">
        <f>INDEX(resultados!$A$2:$ZZ$3000, 472, MATCH($B$2, resultados!$A$1:$ZZ$1, 0))</f>
        <v/>
      </c>
      <c r="C478">
        <f>INDEX(resultados!$A$2:$ZZ$3000, 472, MATCH($B$3, resultados!$A$1:$ZZ$1, 0))</f>
        <v/>
      </c>
    </row>
    <row r="479">
      <c r="A479">
        <f>INDEX(resultados!$A$2:$ZZ$3000, 473, MATCH($B$1, resultados!$A$1:$ZZ$1, 0))</f>
        <v/>
      </c>
      <c r="B479">
        <f>INDEX(resultados!$A$2:$ZZ$3000, 473, MATCH($B$2, resultados!$A$1:$ZZ$1, 0))</f>
        <v/>
      </c>
      <c r="C479">
        <f>INDEX(resultados!$A$2:$ZZ$3000, 473, MATCH($B$3, resultados!$A$1:$ZZ$1, 0))</f>
        <v/>
      </c>
    </row>
    <row r="480">
      <c r="A480">
        <f>INDEX(resultados!$A$2:$ZZ$3000, 474, MATCH($B$1, resultados!$A$1:$ZZ$1, 0))</f>
        <v/>
      </c>
      <c r="B480">
        <f>INDEX(resultados!$A$2:$ZZ$3000, 474, MATCH($B$2, resultados!$A$1:$ZZ$1, 0))</f>
        <v/>
      </c>
      <c r="C480">
        <f>INDEX(resultados!$A$2:$ZZ$3000, 474, MATCH($B$3, resultados!$A$1:$ZZ$1, 0))</f>
        <v/>
      </c>
    </row>
    <row r="481">
      <c r="A481">
        <f>INDEX(resultados!$A$2:$ZZ$3000, 475, MATCH($B$1, resultados!$A$1:$ZZ$1, 0))</f>
        <v/>
      </c>
      <c r="B481">
        <f>INDEX(resultados!$A$2:$ZZ$3000, 475, MATCH($B$2, resultados!$A$1:$ZZ$1, 0))</f>
        <v/>
      </c>
      <c r="C481">
        <f>INDEX(resultados!$A$2:$ZZ$3000, 475, MATCH($B$3, resultados!$A$1:$ZZ$1, 0))</f>
        <v/>
      </c>
    </row>
    <row r="482">
      <c r="A482">
        <f>INDEX(resultados!$A$2:$ZZ$3000, 476, MATCH($B$1, resultados!$A$1:$ZZ$1, 0))</f>
        <v/>
      </c>
      <c r="B482">
        <f>INDEX(resultados!$A$2:$ZZ$3000, 476, MATCH($B$2, resultados!$A$1:$ZZ$1, 0))</f>
        <v/>
      </c>
      <c r="C482">
        <f>INDEX(resultados!$A$2:$ZZ$3000, 476, MATCH($B$3, resultados!$A$1:$ZZ$1, 0))</f>
        <v/>
      </c>
    </row>
    <row r="483">
      <c r="A483">
        <f>INDEX(resultados!$A$2:$ZZ$3000, 477, MATCH($B$1, resultados!$A$1:$ZZ$1, 0))</f>
        <v/>
      </c>
      <c r="B483">
        <f>INDEX(resultados!$A$2:$ZZ$3000, 477, MATCH($B$2, resultados!$A$1:$ZZ$1, 0))</f>
        <v/>
      </c>
      <c r="C483">
        <f>INDEX(resultados!$A$2:$ZZ$3000, 477, MATCH($B$3, resultados!$A$1:$ZZ$1, 0))</f>
        <v/>
      </c>
    </row>
    <row r="484">
      <c r="A484">
        <f>INDEX(resultados!$A$2:$ZZ$3000, 478, MATCH($B$1, resultados!$A$1:$ZZ$1, 0))</f>
        <v/>
      </c>
      <c r="B484">
        <f>INDEX(resultados!$A$2:$ZZ$3000, 478, MATCH($B$2, resultados!$A$1:$ZZ$1, 0))</f>
        <v/>
      </c>
      <c r="C484">
        <f>INDEX(resultados!$A$2:$ZZ$3000, 478, MATCH($B$3, resultados!$A$1:$ZZ$1, 0))</f>
        <v/>
      </c>
    </row>
    <row r="485">
      <c r="A485">
        <f>INDEX(resultados!$A$2:$ZZ$3000, 479, MATCH($B$1, resultados!$A$1:$ZZ$1, 0))</f>
        <v/>
      </c>
      <c r="B485">
        <f>INDEX(resultados!$A$2:$ZZ$3000, 479, MATCH($B$2, resultados!$A$1:$ZZ$1, 0))</f>
        <v/>
      </c>
      <c r="C485">
        <f>INDEX(resultados!$A$2:$ZZ$3000, 479, MATCH($B$3, resultados!$A$1:$ZZ$1, 0))</f>
        <v/>
      </c>
    </row>
    <row r="486">
      <c r="A486">
        <f>INDEX(resultados!$A$2:$ZZ$3000, 480, MATCH($B$1, resultados!$A$1:$ZZ$1, 0))</f>
        <v/>
      </c>
      <c r="B486">
        <f>INDEX(resultados!$A$2:$ZZ$3000, 480, MATCH($B$2, resultados!$A$1:$ZZ$1, 0))</f>
        <v/>
      </c>
      <c r="C486">
        <f>INDEX(resultados!$A$2:$ZZ$3000, 480, MATCH($B$3, resultados!$A$1:$ZZ$1, 0))</f>
        <v/>
      </c>
    </row>
    <row r="487">
      <c r="A487">
        <f>INDEX(resultados!$A$2:$ZZ$3000, 481, MATCH($B$1, resultados!$A$1:$ZZ$1, 0))</f>
        <v/>
      </c>
      <c r="B487">
        <f>INDEX(resultados!$A$2:$ZZ$3000, 481, MATCH($B$2, resultados!$A$1:$ZZ$1, 0))</f>
        <v/>
      </c>
      <c r="C487">
        <f>INDEX(resultados!$A$2:$ZZ$3000, 481, MATCH($B$3, resultados!$A$1:$ZZ$1, 0))</f>
        <v/>
      </c>
    </row>
    <row r="488">
      <c r="A488">
        <f>INDEX(resultados!$A$2:$ZZ$3000, 482, MATCH($B$1, resultados!$A$1:$ZZ$1, 0))</f>
        <v/>
      </c>
      <c r="B488">
        <f>INDEX(resultados!$A$2:$ZZ$3000, 482, MATCH($B$2, resultados!$A$1:$ZZ$1, 0))</f>
        <v/>
      </c>
      <c r="C488">
        <f>INDEX(resultados!$A$2:$ZZ$3000, 482, MATCH($B$3, resultados!$A$1:$ZZ$1, 0))</f>
        <v/>
      </c>
    </row>
    <row r="489">
      <c r="A489">
        <f>INDEX(resultados!$A$2:$ZZ$3000, 483, MATCH($B$1, resultados!$A$1:$ZZ$1, 0))</f>
        <v/>
      </c>
      <c r="B489">
        <f>INDEX(resultados!$A$2:$ZZ$3000, 483, MATCH($B$2, resultados!$A$1:$ZZ$1, 0))</f>
        <v/>
      </c>
      <c r="C489">
        <f>INDEX(resultados!$A$2:$ZZ$3000, 483, MATCH($B$3, resultados!$A$1:$ZZ$1, 0))</f>
        <v/>
      </c>
    </row>
    <row r="490">
      <c r="A490">
        <f>INDEX(resultados!$A$2:$ZZ$3000, 484, MATCH($B$1, resultados!$A$1:$ZZ$1, 0))</f>
        <v/>
      </c>
      <c r="B490">
        <f>INDEX(resultados!$A$2:$ZZ$3000, 484, MATCH($B$2, resultados!$A$1:$ZZ$1, 0))</f>
        <v/>
      </c>
      <c r="C490">
        <f>INDEX(resultados!$A$2:$ZZ$3000, 484, MATCH($B$3, resultados!$A$1:$ZZ$1, 0))</f>
        <v/>
      </c>
    </row>
    <row r="491">
      <c r="A491">
        <f>INDEX(resultados!$A$2:$ZZ$3000, 485, MATCH($B$1, resultados!$A$1:$ZZ$1, 0))</f>
        <v/>
      </c>
      <c r="B491">
        <f>INDEX(resultados!$A$2:$ZZ$3000, 485, MATCH($B$2, resultados!$A$1:$ZZ$1, 0))</f>
        <v/>
      </c>
      <c r="C491">
        <f>INDEX(resultados!$A$2:$ZZ$3000, 485, MATCH($B$3, resultados!$A$1:$ZZ$1, 0))</f>
        <v/>
      </c>
    </row>
    <row r="492">
      <c r="A492">
        <f>INDEX(resultados!$A$2:$ZZ$3000, 486, MATCH($B$1, resultados!$A$1:$ZZ$1, 0))</f>
        <v/>
      </c>
      <c r="B492">
        <f>INDEX(resultados!$A$2:$ZZ$3000, 486, MATCH($B$2, resultados!$A$1:$ZZ$1, 0))</f>
        <v/>
      </c>
      <c r="C492">
        <f>INDEX(resultados!$A$2:$ZZ$3000, 486, MATCH($B$3, resultados!$A$1:$ZZ$1, 0))</f>
        <v/>
      </c>
    </row>
    <row r="493">
      <c r="A493">
        <f>INDEX(resultados!$A$2:$ZZ$3000, 487, MATCH($B$1, resultados!$A$1:$ZZ$1, 0))</f>
        <v/>
      </c>
      <c r="B493">
        <f>INDEX(resultados!$A$2:$ZZ$3000, 487, MATCH($B$2, resultados!$A$1:$ZZ$1, 0))</f>
        <v/>
      </c>
      <c r="C493">
        <f>INDEX(resultados!$A$2:$ZZ$3000, 487, MATCH($B$3, resultados!$A$1:$ZZ$1, 0))</f>
        <v/>
      </c>
    </row>
    <row r="494">
      <c r="A494">
        <f>INDEX(resultados!$A$2:$ZZ$3000, 488, MATCH($B$1, resultados!$A$1:$ZZ$1, 0))</f>
        <v/>
      </c>
      <c r="B494">
        <f>INDEX(resultados!$A$2:$ZZ$3000, 488, MATCH($B$2, resultados!$A$1:$ZZ$1, 0))</f>
        <v/>
      </c>
      <c r="C494">
        <f>INDEX(resultados!$A$2:$ZZ$3000, 488, MATCH($B$3, resultados!$A$1:$ZZ$1, 0))</f>
        <v/>
      </c>
    </row>
    <row r="495">
      <c r="A495">
        <f>INDEX(resultados!$A$2:$ZZ$3000, 489, MATCH($B$1, resultados!$A$1:$ZZ$1, 0))</f>
        <v/>
      </c>
      <c r="B495">
        <f>INDEX(resultados!$A$2:$ZZ$3000, 489, MATCH($B$2, resultados!$A$1:$ZZ$1, 0))</f>
        <v/>
      </c>
      <c r="C495">
        <f>INDEX(resultados!$A$2:$ZZ$3000, 489, MATCH($B$3, resultados!$A$1:$ZZ$1, 0))</f>
        <v/>
      </c>
    </row>
    <row r="496">
      <c r="A496">
        <f>INDEX(resultados!$A$2:$ZZ$3000, 490, MATCH($B$1, resultados!$A$1:$ZZ$1, 0))</f>
        <v/>
      </c>
      <c r="B496">
        <f>INDEX(resultados!$A$2:$ZZ$3000, 490, MATCH($B$2, resultados!$A$1:$ZZ$1, 0))</f>
        <v/>
      </c>
      <c r="C496">
        <f>INDEX(resultados!$A$2:$ZZ$3000, 490, MATCH($B$3, resultados!$A$1:$ZZ$1, 0))</f>
        <v/>
      </c>
    </row>
    <row r="497">
      <c r="A497">
        <f>INDEX(resultados!$A$2:$ZZ$3000, 491, MATCH($B$1, resultados!$A$1:$ZZ$1, 0))</f>
        <v/>
      </c>
      <c r="B497">
        <f>INDEX(resultados!$A$2:$ZZ$3000, 491, MATCH($B$2, resultados!$A$1:$ZZ$1, 0))</f>
        <v/>
      </c>
      <c r="C497">
        <f>INDEX(resultados!$A$2:$ZZ$3000, 491, MATCH($B$3, resultados!$A$1:$ZZ$1, 0))</f>
        <v/>
      </c>
    </row>
    <row r="498">
      <c r="A498">
        <f>INDEX(resultados!$A$2:$ZZ$3000, 492, MATCH($B$1, resultados!$A$1:$ZZ$1, 0))</f>
        <v/>
      </c>
      <c r="B498">
        <f>INDEX(resultados!$A$2:$ZZ$3000, 492, MATCH($B$2, resultados!$A$1:$ZZ$1, 0))</f>
        <v/>
      </c>
      <c r="C498">
        <f>INDEX(resultados!$A$2:$ZZ$3000, 492, MATCH($B$3, resultados!$A$1:$ZZ$1, 0))</f>
        <v/>
      </c>
    </row>
    <row r="499">
      <c r="A499">
        <f>INDEX(resultados!$A$2:$ZZ$3000, 493, MATCH($B$1, resultados!$A$1:$ZZ$1, 0))</f>
        <v/>
      </c>
      <c r="B499">
        <f>INDEX(resultados!$A$2:$ZZ$3000, 493, MATCH($B$2, resultados!$A$1:$ZZ$1, 0))</f>
        <v/>
      </c>
      <c r="C499">
        <f>INDEX(resultados!$A$2:$ZZ$3000, 493, MATCH($B$3, resultados!$A$1:$ZZ$1, 0))</f>
        <v/>
      </c>
    </row>
    <row r="500">
      <c r="A500">
        <f>INDEX(resultados!$A$2:$ZZ$3000, 494, MATCH($B$1, resultados!$A$1:$ZZ$1, 0))</f>
        <v/>
      </c>
      <c r="B500">
        <f>INDEX(resultados!$A$2:$ZZ$3000, 494, MATCH($B$2, resultados!$A$1:$ZZ$1, 0))</f>
        <v/>
      </c>
      <c r="C500">
        <f>INDEX(resultados!$A$2:$ZZ$3000, 494, MATCH($B$3, resultados!$A$1:$ZZ$1, 0))</f>
        <v/>
      </c>
    </row>
    <row r="501">
      <c r="A501">
        <f>INDEX(resultados!$A$2:$ZZ$3000, 495, MATCH($B$1, resultados!$A$1:$ZZ$1, 0))</f>
        <v/>
      </c>
      <c r="B501">
        <f>INDEX(resultados!$A$2:$ZZ$3000, 495, MATCH($B$2, resultados!$A$1:$ZZ$1, 0))</f>
        <v/>
      </c>
      <c r="C501">
        <f>INDEX(resultados!$A$2:$ZZ$3000, 495, MATCH($B$3, resultados!$A$1:$ZZ$1, 0))</f>
        <v/>
      </c>
    </row>
    <row r="502">
      <c r="A502">
        <f>INDEX(resultados!$A$2:$ZZ$3000, 496, MATCH($B$1, resultados!$A$1:$ZZ$1, 0))</f>
        <v/>
      </c>
      <c r="B502">
        <f>INDEX(resultados!$A$2:$ZZ$3000, 496, MATCH($B$2, resultados!$A$1:$ZZ$1, 0))</f>
        <v/>
      </c>
      <c r="C502">
        <f>INDEX(resultados!$A$2:$ZZ$3000, 496, MATCH($B$3, resultados!$A$1:$ZZ$1, 0))</f>
        <v/>
      </c>
    </row>
    <row r="503">
      <c r="A503">
        <f>INDEX(resultados!$A$2:$ZZ$3000, 497, MATCH($B$1, resultados!$A$1:$ZZ$1, 0))</f>
        <v/>
      </c>
      <c r="B503">
        <f>INDEX(resultados!$A$2:$ZZ$3000, 497, MATCH($B$2, resultados!$A$1:$ZZ$1, 0))</f>
        <v/>
      </c>
      <c r="C503">
        <f>INDEX(resultados!$A$2:$ZZ$3000, 497, MATCH($B$3, resultados!$A$1:$ZZ$1, 0))</f>
        <v/>
      </c>
    </row>
    <row r="504">
      <c r="A504">
        <f>INDEX(resultados!$A$2:$ZZ$3000, 498, MATCH($B$1, resultados!$A$1:$ZZ$1, 0))</f>
        <v/>
      </c>
      <c r="B504">
        <f>INDEX(resultados!$A$2:$ZZ$3000, 498, MATCH($B$2, resultados!$A$1:$ZZ$1, 0))</f>
        <v/>
      </c>
      <c r="C504">
        <f>INDEX(resultados!$A$2:$ZZ$3000, 498, MATCH($B$3, resultados!$A$1:$ZZ$1, 0))</f>
        <v/>
      </c>
    </row>
    <row r="505">
      <c r="A505">
        <f>INDEX(resultados!$A$2:$ZZ$3000, 499, MATCH($B$1, resultados!$A$1:$ZZ$1, 0))</f>
        <v/>
      </c>
      <c r="B505">
        <f>INDEX(resultados!$A$2:$ZZ$3000, 499, MATCH($B$2, resultados!$A$1:$ZZ$1, 0))</f>
        <v/>
      </c>
      <c r="C505">
        <f>INDEX(resultados!$A$2:$ZZ$3000, 499, MATCH($B$3, resultados!$A$1:$ZZ$1, 0))</f>
        <v/>
      </c>
    </row>
    <row r="506">
      <c r="A506">
        <f>INDEX(resultados!$A$2:$ZZ$3000, 500, MATCH($B$1, resultados!$A$1:$ZZ$1, 0))</f>
        <v/>
      </c>
      <c r="B506">
        <f>INDEX(resultados!$A$2:$ZZ$3000, 500, MATCH($B$2, resultados!$A$1:$ZZ$1, 0))</f>
        <v/>
      </c>
      <c r="C506">
        <f>INDEX(resultados!$A$2:$ZZ$3000, 500, MATCH($B$3, resultados!$A$1:$ZZ$1, 0))</f>
        <v/>
      </c>
    </row>
    <row r="507">
      <c r="A507">
        <f>INDEX(resultados!$A$2:$ZZ$3000, 501, MATCH($B$1, resultados!$A$1:$ZZ$1, 0))</f>
        <v/>
      </c>
      <c r="B507">
        <f>INDEX(resultados!$A$2:$ZZ$3000, 501, MATCH($B$2, resultados!$A$1:$ZZ$1, 0))</f>
        <v/>
      </c>
      <c r="C507">
        <f>INDEX(resultados!$A$2:$ZZ$3000, 501, MATCH($B$3, resultados!$A$1:$ZZ$1, 0))</f>
        <v/>
      </c>
    </row>
    <row r="508">
      <c r="A508">
        <f>INDEX(resultados!$A$2:$ZZ$3000, 502, MATCH($B$1, resultados!$A$1:$ZZ$1, 0))</f>
        <v/>
      </c>
      <c r="B508">
        <f>INDEX(resultados!$A$2:$ZZ$3000, 502, MATCH($B$2, resultados!$A$1:$ZZ$1, 0))</f>
        <v/>
      </c>
      <c r="C508">
        <f>INDEX(resultados!$A$2:$ZZ$3000, 502, MATCH($B$3, resultados!$A$1:$ZZ$1, 0))</f>
        <v/>
      </c>
    </row>
    <row r="509">
      <c r="A509">
        <f>INDEX(resultados!$A$2:$ZZ$3000, 503, MATCH($B$1, resultados!$A$1:$ZZ$1, 0))</f>
        <v/>
      </c>
      <c r="B509">
        <f>INDEX(resultados!$A$2:$ZZ$3000, 503, MATCH($B$2, resultados!$A$1:$ZZ$1, 0))</f>
        <v/>
      </c>
      <c r="C509">
        <f>INDEX(resultados!$A$2:$ZZ$3000, 503, MATCH($B$3, resultados!$A$1:$ZZ$1, 0))</f>
        <v/>
      </c>
    </row>
    <row r="510">
      <c r="A510">
        <f>INDEX(resultados!$A$2:$ZZ$3000, 504, MATCH($B$1, resultados!$A$1:$ZZ$1, 0))</f>
        <v/>
      </c>
      <c r="B510">
        <f>INDEX(resultados!$A$2:$ZZ$3000, 504, MATCH($B$2, resultados!$A$1:$ZZ$1, 0))</f>
        <v/>
      </c>
      <c r="C510">
        <f>INDEX(resultados!$A$2:$ZZ$3000, 504, MATCH($B$3, resultados!$A$1:$ZZ$1, 0))</f>
        <v/>
      </c>
    </row>
    <row r="511">
      <c r="A511">
        <f>INDEX(resultados!$A$2:$ZZ$3000, 505, MATCH($B$1, resultados!$A$1:$ZZ$1, 0))</f>
        <v/>
      </c>
      <c r="B511">
        <f>INDEX(resultados!$A$2:$ZZ$3000, 505, MATCH($B$2, resultados!$A$1:$ZZ$1, 0))</f>
        <v/>
      </c>
      <c r="C511">
        <f>INDEX(resultados!$A$2:$ZZ$3000, 505, MATCH($B$3, resultados!$A$1:$ZZ$1, 0))</f>
        <v/>
      </c>
    </row>
    <row r="512">
      <c r="A512">
        <f>INDEX(resultados!$A$2:$ZZ$3000, 506, MATCH($B$1, resultados!$A$1:$ZZ$1, 0))</f>
        <v/>
      </c>
      <c r="B512">
        <f>INDEX(resultados!$A$2:$ZZ$3000, 506, MATCH($B$2, resultados!$A$1:$ZZ$1, 0))</f>
        <v/>
      </c>
      <c r="C512">
        <f>INDEX(resultados!$A$2:$ZZ$3000, 506, MATCH($B$3, resultados!$A$1:$ZZ$1, 0))</f>
        <v/>
      </c>
    </row>
    <row r="513">
      <c r="A513">
        <f>INDEX(resultados!$A$2:$ZZ$3000, 507, MATCH($B$1, resultados!$A$1:$ZZ$1, 0))</f>
        <v/>
      </c>
      <c r="B513">
        <f>INDEX(resultados!$A$2:$ZZ$3000, 507, MATCH($B$2, resultados!$A$1:$ZZ$1, 0))</f>
        <v/>
      </c>
      <c r="C513">
        <f>INDEX(resultados!$A$2:$ZZ$3000, 507, MATCH($B$3, resultados!$A$1:$ZZ$1, 0))</f>
        <v/>
      </c>
    </row>
    <row r="514">
      <c r="A514">
        <f>INDEX(resultados!$A$2:$ZZ$3000, 508, MATCH($B$1, resultados!$A$1:$ZZ$1, 0))</f>
        <v/>
      </c>
      <c r="B514">
        <f>INDEX(resultados!$A$2:$ZZ$3000, 508, MATCH($B$2, resultados!$A$1:$ZZ$1, 0))</f>
        <v/>
      </c>
      <c r="C514">
        <f>INDEX(resultados!$A$2:$ZZ$3000, 508, MATCH($B$3, resultados!$A$1:$ZZ$1, 0))</f>
        <v/>
      </c>
    </row>
    <row r="515">
      <c r="A515">
        <f>INDEX(resultados!$A$2:$ZZ$3000, 509, MATCH($B$1, resultados!$A$1:$ZZ$1, 0))</f>
        <v/>
      </c>
      <c r="B515">
        <f>INDEX(resultados!$A$2:$ZZ$3000, 509, MATCH($B$2, resultados!$A$1:$ZZ$1, 0))</f>
        <v/>
      </c>
      <c r="C515">
        <f>INDEX(resultados!$A$2:$ZZ$3000, 509, MATCH($B$3, resultados!$A$1:$ZZ$1, 0))</f>
        <v/>
      </c>
    </row>
    <row r="516">
      <c r="A516">
        <f>INDEX(resultados!$A$2:$ZZ$3000, 510, MATCH($B$1, resultados!$A$1:$ZZ$1, 0))</f>
        <v/>
      </c>
      <c r="B516">
        <f>INDEX(resultados!$A$2:$ZZ$3000, 510, MATCH($B$2, resultados!$A$1:$ZZ$1, 0))</f>
        <v/>
      </c>
      <c r="C516">
        <f>INDEX(resultados!$A$2:$ZZ$3000, 510, MATCH($B$3, resultados!$A$1:$ZZ$1, 0))</f>
        <v/>
      </c>
    </row>
    <row r="517">
      <c r="A517">
        <f>INDEX(resultados!$A$2:$ZZ$3000, 511, MATCH($B$1, resultados!$A$1:$ZZ$1, 0))</f>
        <v/>
      </c>
      <c r="B517">
        <f>INDEX(resultados!$A$2:$ZZ$3000, 511, MATCH($B$2, resultados!$A$1:$ZZ$1, 0))</f>
        <v/>
      </c>
      <c r="C517">
        <f>INDEX(resultados!$A$2:$ZZ$3000, 511, MATCH($B$3, resultados!$A$1:$ZZ$1, 0))</f>
        <v/>
      </c>
    </row>
    <row r="518">
      <c r="A518">
        <f>INDEX(resultados!$A$2:$ZZ$3000, 512, MATCH($B$1, resultados!$A$1:$ZZ$1, 0))</f>
        <v/>
      </c>
      <c r="B518">
        <f>INDEX(resultados!$A$2:$ZZ$3000, 512, MATCH($B$2, resultados!$A$1:$ZZ$1, 0))</f>
        <v/>
      </c>
      <c r="C518">
        <f>INDEX(resultados!$A$2:$ZZ$3000, 512, MATCH($B$3, resultados!$A$1:$ZZ$1, 0))</f>
        <v/>
      </c>
    </row>
    <row r="519">
      <c r="A519">
        <f>INDEX(resultados!$A$2:$ZZ$3000, 513, MATCH($B$1, resultados!$A$1:$ZZ$1, 0))</f>
        <v/>
      </c>
      <c r="B519">
        <f>INDEX(resultados!$A$2:$ZZ$3000, 513, MATCH($B$2, resultados!$A$1:$ZZ$1, 0))</f>
        <v/>
      </c>
      <c r="C519">
        <f>INDEX(resultados!$A$2:$ZZ$3000, 513, MATCH($B$3, resultados!$A$1:$ZZ$1, 0))</f>
        <v/>
      </c>
    </row>
    <row r="520">
      <c r="A520">
        <f>INDEX(resultados!$A$2:$ZZ$3000, 514, MATCH($B$1, resultados!$A$1:$ZZ$1, 0))</f>
        <v/>
      </c>
      <c r="B520">
        <f>INDEX(resultados!$A$2:$ZZ$3000, 514, MATCH($B$2, resultados!$A$1:$ZZ$1, 0))</f>
        <v/>
      </c>
      <c r="C520">
        <f>INDEX(resultados!$A$2:$ZZ$3000, 514, MATCH($B$3, resultados!$A$1:$ZZ$1, 0))</f>
        <v/>
      </c>
    </row>
    <row r="521">
      <c r="A521">
        <f>INDEX(resultados!$A$2:$ZZ$3000, 515, MATCH($B$1, resultados!$A$1:$ZZ$1, 0))</f>
        <v/>
      </c>
      <c r="B521">
        <f>INDEX(resultados!$A$2:$ZZ$3000, 515, MATCH($B$2, resultados!$A$1:$ZZ$1, 0))</f>
        <v/>
      </c>
      <c r="C521">
        <f>INDEX(resultados!$A$2:$ZZ$3000, 515, MATCH($B$3, resultados!$A$1:$ZZ$1, 0))</f>
        <v/>
      </c>
    </row>
    <row r="522">
      <c r="A522">
        <f>INDEX(resultados!$A$2:$ZZ$3000, 516, MATCH($B$1, resultados!$A$1:$ZZ$1, 0))</f>
        <v/>
      </c>
      <c r="B522">
        <f>INDEX(resultados!$A$2:$ZZ$3000, 516, MATCH($B$2, resultados!$A$1:$ZZ$1, 0))</f>
        <v/>
      </c>
      <c r="C522">
        <f>INDEX(resultados!$A$2:$ZZ$3000, 516, MATCH($B$3, resultados!$A$1:$ZZ$1, 0))</f>
        <v/>
      </c>
    </row>
    <row r="523">
      <c r="A523">
        <f>INDEX(resultados!$A$2:$ZZ$3000, 517, MATCH($B$1, resultados!$A$1:$ZZ$1, 0))</f>
        <v/>
      </c>
      <c r="B523">
        <f>INDEX(resultados!$A$2:$ZZ$3000, 517, MATCH($B$2, resultados!$A$1:$ZZ$1, 0))</f>
        <v/>
      </c>
      <c r="C523">
        <f>INDEX(resultados!$A$2:$ZZ$3000, 517, MATCH($B$3, resultados!$A$1:$ZZ$1, 0))</f>
        <v/>
      </c>
    </row>
    <row r="524">
      <c r="A524">
        <f>INDEX(resultados!$A$2:$ZZ$3000, 518, MATCH($B$1, resultados!$A$1:$ZZ$1, 0))</f>
        <v/>
      </c>
      <c r="B524">
        <f>INDEX(resultados!$A$2:$ZZ$3000, 518, MATCH($B$2, resultados!$A$1:$ZZ$1, 0))</f>
        <v/>
      </c>
      <c r="C524">
        <f>INDEX(resultados!$A$2:$ZZ$3000, 518, MATCH($B$3, resultados!$A$1:$ZZ$1, 0))</f>
        <v/>
      </c>
    </row>
    <row r="525">
      <c r="A525">
        <f>INDEX(resultados!$A$2:$ZZ$3000, 519, MATCH($B$1, resultados!$A$1:$ZZ$1, 0))</f>
        <v/>
      </c>
      <c r="B525">
        <f>INDEX(resultados!$A$2:$ZZ$3000, 519, MATCH($B$2, resultados!$A$1:$ZZ$1, 0))</f>
        <v/>
      </c>
      <c r="C525">
        <f>INDEX(resultados!$A$2:$ZZ$3000, 519, MATCH($B$3, resultados!$A$1:$ZZ$1, 0))</f>
        <v/>
      </c>
    </row>
    <row r="526">
      <c r="A526">
        <f>INDEX(resultados!$A$2:$ZZ$3000, 520, MATCH($B$1, resultados!$A$1:$ZZ$1, 0))</f>
        <v/>
      </c>
      <c r="B526">
        <f>INDEX(resultados!$A$2:$ZZ$3000, 520, MATCH($B$2, resultados!$A$1:$ZZ$1, 0))</f>
        <v/>
      </c>
      <c r="C526">
        <f>INDEX(resultados!$A$2:$ZZ$3000, 520, MATCH($B$3, resultados!$A$1:$ZZ$1, 0))</f>
        <v/>
      </c>
    </row>
    <row r="527">
      <c r="A527">
        <f>INDEX(resultados!$A$2:$ZZ$3000, 521, MATCH($B$1, resultados!$A$1:$ZZ$1, 0))</f>
        <v/>
      </c>
      <c r="B527">
        <f>INDEX(resultados!$A$2:$ZZ$3000, 521, MATCH($B$2, resultados!$A$1:$ZZ$1, 0))</f>
        <v/>
      </c>
      <c r="C527">
        <f>INDEX(resultados!$A$2:$ZZ$3000, 521, MATCH($B$3, resultados!$A$1:$ZZ$1, 0))</f>
        <v/>
      </c>
    </row>
    <row r="528">
      <c r="A528">
        <f>INDEX(resultados!$A$2:$ZZ$3000, 522, MATCH($B$1, resultados!$A$1:$ZZ$1, 0))</f>
        <v/>
      </c>
      <c r="B528">
        <f>INDEX(resultados!$A$2:$ZZ$3000, 522, MATCH($B$2, resultados!$A$1:$ZZ$1, 0))</f>
        <v/>
      </c>
      <c r="C528">
        <f>INDEX(resultados!$A$2:$ZZ$3000, 522, MATCH($B$3, resultados!$A$1:$ZZ$1, 0))</f>
        <v/>
      </c>
    </row>
    <row r="529">
      <c r="A529">
        <f>INDEX(resultados!$A$2:$ZZ$3000, 523, MATCH($B$1, resultados!$A$1:$ZZ$1, 0))</f>
        <v/>
      </c>
      <c r="B529">
        <f>INDEX(resultados!$A$2:$ZZ$3000, 523, MATCH($B$2, resultados!$A$1:$ZZ$1, 0))</f>
        <v/>
      </c>
      <c r="C529">
        <f>INDEX(resultados!$A$2:$ZZ$3000, 523, MATCH($B$3, resultados!$A$1:$ZZ$1, 0))</f>
        <v/>
      </c>
    </row>
    <row r="530">
      <c r="A530">
        <f>INDEX(resultados!$A$2:$ZZ$3000, 524, MATCH($B$1, resultados!$A$1:$ZZ$1, 0))</f>
        <v/>
      </c>
      <c r="B530">
        <f>INDEX(resultados!$A$2:$ZZ$3000, 524, MATCH($B$2, resultados!$A$1:$ZZ$1, 0))</f>
        <v/>
      </c>
      <c r="C530">
        <f>INDEX(resultados!$A$2:$ZZ$3000, 524, MATCH($B$3, resultados!$A$1:$ZZ$1, 0))</f>
        <v/>
      </c>
    </row>
    <row r="531">
      <c r="A531">
        <f>INDEX(resultados!$A$2:$ZZ$3000, 525, MATCH($B$1, resultados!$A$1:$ZZ$1, 0))</f>
        <v/>
      </c>
      <c r="B531">
        <f>INDEX(resultados!$A$2:$ZZ$3000, 525, MATCH($B$2, resultados!$A$1:$ZZ$1, 0))</f>
        <v/>
      </c>
      <c r="C531">
        <f>INDEX(resultados!$A$2:$ZZ$3000, 525, MATCH($B$3, resultados!$A$1:$ZZ$1, 0))</f>
        <v/>
      </c>
    </row>
    <row r="532">
      <c r="A532">
        <f>INDEX(resultados!$A$2:$ZZ$3000, 526, MATCH($B$1, resultados!$A$1:$ZZ$1, 0))</f>
        <v/>
      </c>
      <c r="B532">
        <f>INDEX(resultados!$A$2:$ZZ$3000, 526, MATCH($B$2, resultados!$A$1:$ZZ$1, 0))</f>
        <v/>
      </c>
      <c r="C532">
        <f>INDEX(resultados!$A$2:$ZZ$3000, 526, MATCH($B$3, resultados!$A$1:$ZZ$1, 0))</f>
        <v/>
      </c>
    </row>
    <row r="533">
      <c r="A533">
        <f>INDEX(resultados!$A$2:$ZZ$3000, 527, MATCH($B$1, resultados!$A$1:$ZZ$1, 0))</f>
        <v/>
      </c>
      <c r="B533">
        <f>INDEX(resultados!$A$2:$ZZ$3000, 527, MATCH($B$2, resultados!$A$1:$ZZ$1, 0))</f>
        <v/>
      </c>
      <c r="C533">
        <f>INDEX(resultados!$A$2:$ZZ$3000, 527, MATCH($B$3, resultados!$A$1:$ZZ$1, 0))</f>
        <v/>
      </c>
    </row>
    <row r="534">
      <c r="A534">
        <f>INDEX(resultados!$A$2:$ZZ$3000, 528, MATCH($B$1, resultados!$A$1:$ZZ$1, 0))</f>
        <v/>
      </c>
      <c r="B534">
        <f>INDEX(resultados!$A$2:$ZZ$3000, 528, MATCH($B$2, resultados!$A$1:$ZZ$1, 0))</f>
        <v/>
      </c>
      <c r="C534">
        <f>INDEX(resultados!$A$2:$ZZ$3000, 528, MATCH($B$3, resultados!$A$1:$ZZ$1, 0))</f>
        <v/>
      </c>
    </row>
    <row r="535">
      <c r="A535">
        <f>INDEX(resultados!$A$2:$ZZ$3000, 529, MATCH($B$1, resultados!$A$1:$ZZ$1, 0))</f>
        <v/>
      </c>
      <c r="B535">
        <f>INDEX(resultados!$A$2:$ZZ$3000, 529, MATCH($B$2, resultados!$A$1:$ZZ$1, 0))</f>
        <v/>
      </c>
      <c r="C535">
        <f>INDEX(resultados!$A$2:$ZZ$3000, 529, MATCH($B$3, resultados!$A$1:$ZZ$1, 0))</f>
        <v/>
      </c>
    </row>
    <row r="536">
      <c r="A536">
        <f>INDEX(resultados!$A$2:$ZZ$3000, 530, MATCH($B$1, resultados!$A$1:$ZZ$1, 0))</f>
        <v/>
      </c>
      <c r="B536">
        <f>INDEX(resultados!$A$2:$ZZ$3000, 530, MATCH($B$2, resultados!$A$1:$ZZ$1, 0))</f>
        <v/>
      </c>
      <c r="C536">
        <f>INDEX(resultados!$A$2:$ZZ$3000, 530, MATCH($B$3, resultados!$A$1:$ZZ$1, 0))</f>
        <v/>
      </c>
    </row>
    <row r="537">
      <c r="A537">
        <f>INDEX(resultados!$A$2:$ZZ$3000, 531, MATCH($B$1, resultados!$A$1:$ZZ$1, 0))</f>
        <v/>
      </c>
      <c r="B537">
        <f>INDEX(resultados!$A$2:$ZZ$3000, 531, MATCH($B$2, resultados!$A$1:$ZZ$1, 0))</f>
        <v/>
      </c>
      <c r="C537">
        <f>INDEX(resultados!$A$2:$ZZ$3000, 531, MATCH($B$3, resultados!$A$1:$ZZ$1, 0))</f>
        <v/>
      </c>
    </row>
    <row r="538">
      <c r="A538">
        <f>INDEX(resultados!$A$2:$ZZ$3000, 532, MATCH($B$1, resultados!$A$1:$ZZ$1, 0))</f>
        <v/>
      </c>
      <c r="B538">
        <f>INDEX(resultados!$A$2:$ZZ$3000, 532, MATCH($B$2, resultados!$A$1:$ZZ$1, 0))</f>
        <v/>
      </c>
      <c r="C538">
        <f>INDEX(resultados!$A$2:$ZZ$3000, 532, MATCH($B$3, resultados!$A$1:$ZZ$1, 0))</f>
        <v/>
      </c>
    </row>
    <row r="539">
      <c r="A539">
        <f>INDEX(resultados!$A$2:$ZZ$3000, 533, MATCH($B$1, resultados!$A$1:$ZZ$1, 0))</f>
        <v/>
      </c>
      <c r="B539">
        <f>INDEX(resultados!$A$2:$ZZ$3000, 533, MATCH($B$2, resultados!$A$1:$ZZ$1, 0))</f>
        <v/>
      </c>
      <c r="C539">
        <f>INDEX(resultados!$A$2:$ZZ$3000, 533, MATCH($B$3, resultados!$A$1:$ZZ$1, 0))</f>
        <v/>
      </c>
    </row>
    <row r="540">
      <c r="A540">
        <f>INDEX(resultados!$A$2:$ZZ$3000, 534, MATCH($B$1, resultados!$A$1:$ZZ$1, 0))</f>
        <v/>
      </c>
      <c r="B540">
        <f>INDEX(resultados!$A$2:$ZZ$3000, 534, MATCH($B$2, resultados!$A$1:$ZZ$1, 0))</f>
        <v/>
      </c>
      <c r="C540">
        <f>INDEX(resultados!$A$2:$ZZ$3000, 534, MATCH($B$3, resultados!$A$1:$ZZ$1, 0))</f>
        <v/>
      </c>
    </row>
    <row r="541">
      <c r="A541">
        <f>INDEX(resultados!$A$2:$ZZ$3000, 535, MATCH($B$1, resultados!$A$1:$ZZ$1, 0))</f>
        <v/>
      </c>
      <c r="B541">
        <f>INDEX(resultados!$A$2:$ZZ$3000, 535, MATCH($B$2, resultados!$A$1:$ZZ$1, 0))</f>
        <v/>
      </c>
      <c r="C541">
        <f>INDEX(resultados!$A$2:$ZZ$3000, 535, MATCH($B$3, resultados!$A$1:$ZZ$1, 0))</f>
        <v/>
      </c>
    </row>
    <row r="542">
      <c r="A542">
        <f>INDEX(resultados!$A$2:$ZZ$3000, 536, MATCH($B$1, resultados!$A$1:$ZZ$1, 0))</f>
        <v/>
      </c>
      <c r="B542">
        <f>INDEX(resultados!$A$2:$ZZ$3000, 536, MATCH($B$2, resultados!$A$1:$ZZ$1, 0))</f>
        <v/>
      </c>
      <c r="C542">
        <f>INDEX(resultados!$A$2:$ZZ$3000, 536, MATCH($B$3, resultados!$A$1:$ZZ$1, 0))</f>
        <v/>
      </c>
    </row>
    <row r="543">
      <c r="A543">
        <f>INDEX(resultados!$A$2:$ZZ$3000, 537, MATCH($B$1, resultados!$A$1:$ZZ$1, 0))</f>
        <v/>
      </c>
      <c r="B543">
        <f>INDEX(resultados!$A$2:$ZZ$3000, 537, MATCH($B$2, resultados!$A$1:$ZZ$1, 0))</f>
        <v/>
      </c>
      <c r="C543">
        <f>INDEX(resultados!$A$2:$ZZ$3000, 537, MATCH($B$3, resultados!$A$1:$ZZ$1, 0))</f>
        <v/>
      </c>
    </row>
    <row r="544">
      <c r="A544">
        <f>INDEX(resultados!$A$2:$ZZ$3000, 538, MATCH($B$1, resultados!$A$1:$ZZ$1, 0))</f>
        <v/>
      </c>
      <c r="B544">
        <f>INDEX(resultados!$A$2:$ZZ$3000, 538, MATCH($B$2, resultados!$A$1:$ZZ$1, 0))</f>
        <v/>
      </c>
      <c r="C544">
        <f>INDEX(resultados!$A$2:$ZZ$3000, 538, MATCH($B$3, resultados!$A$1:$ZZ$1, 0))</f>
        <v/>
      </c>
    </row>
    <row r="545">
      <c r="A545">
        <f>INDEX(resultados!$A$2:$ZZ$3000, 539, MATCH($B$1, resultados!$A$1:$ZZ$1, 0))</f>
        <v/>
      </c>
      <c r="B545">
        <f>INDEX(resultados!$A$2:$ZZ$3000, 539, MATCH($B$2, resultados!$A$1:$ZZ$1, 0))</f>
        <v/>
      </c>
      <c r="C545">
        <f>INDEX(resultados!$A$2:$ZZ$3000, 539, MATCH($B$3, resultados!$A$1:$ZZ$1, 0))</f>
        <v/>
      </c>
    </row>
    <row r="546">
      <c r="A546">
        <f>INDEX(resultados!$A$2:$ZZ$3000, 540, MATCH($B$1, resultados!$A$1:$ZZ$1, 0))</f>
        <v/>
      </c>
      <c r="B546">
        <f>INDEX(resultados!$A$2:$ZZ$3000, 540, MATCH($B$2, resultados!$A$1:$ZZ$1, 0))</f>
        <v/>
      </c>
      <c r="C546">
        <f>INDEX(resultados!$A$2:$ZZ$3000, 540, MATCH($B$3, resultados!$A$1:$ZZ$1, 0))</f>
        <v/>
      </c>
    </row>
    <row r="547">
      <c r="A547">
        <f>INDEX(resultados!$A$2:$ZZ$3000, 541, MATCH($B$1, resultados!$A$1:$ZZ$1, 0))</f>
        <v/>
      </c>
      <c r="B547">
        <f>INDEX(resultados!$A$2:$ZZ$3000, 541, MATCH($B$2, resultados!$A$1:$ZZ$1, 0))</f>
        <v/>
      </c>
      <c r="C547">
        <f>INDEX(resultados!$A$2:$ZZ$3000, 541, MATCH($B$3, resultados!$A$1:$ZZ$1, 0))</f>
        <v/>
      </c>
    </row>
    <row r="548">
      <c r="A548">
        <f>INDEX(resultados!$A$2:$ZZ$3000, 542, MATCH($B$1, resultados!$A$1:$ZZ$1, 0))</f>
        <v/>
      </c>
      <c r="B548">
        <f>INDEX(resultados!$A$2:$ZZ$3000, 542, MATCH($B$2, resultados!$A$1:$ZZ$1, 0))</f>
        <v/>
      </c>
      <c r="C548">
        <f>INDEX(resultados!$A$2:$ZZ$3000, 542, MATCH($B$3, resultados!$A$1:$ZZ$1, 0))</f>
        <v/>
      </c>
    </row>
    <row r="549">
      <c r="A549">
        <f>INDEX(resultados!$A$2:$ZZ$3000, 543, MATCH($B$1, resultados!$A$1:$ZZ$1, 0))</f>
        <v/>
      </c>
      <c r="B549">
        <f>INDEX(resultados!$A$2:$ZZ$3000, 543, MATCH($B$2, resultados!$A$1:$ZZ$1, 0))</f>
        <v/>
      </c>
      <c r="C549">
        <f>INDEX(resultados!$A$2:$ZZ$3000, 543, MATCH($B$3, resultados!$A$1:$ZZ$1, 0))</f>
        <v/>
      </c>
    </row>
    <row r="550">
      <c r="A550">
        <f>INDEX(resultados!$A$2:$ZZ$3000, 544, MATCH($B$1, resultados!$A$1:$ZZ$1, 0))</f>
        <v/>
      </c>
      <c r="B550">
        <f>INDEX(resultados!$A$2:$ZZ$3000, 544, MATCH($B$2, resultados!$A$1:$ZZ$1, 0))</f>
        <v/>
      </c>
      <c r="C550">
        <f>INDEX(resultados!$A$2:$ZZ$3000, 544, MATCH($B$3, resultados!$A$1:$ZZ$1, 0))</f>
        <v/>
      </c>
    </row>
    <row r="551">
      <c r="A551">
        <f>INDEX(resultados!$A$2:$ZZ$3000, 545, MATCH($B$1, resultados!$A$1:$ZZ$1, 0))</f>
        <v/>
      </c>
      <c r="B551">
        <f>INDEX(resultados!$A$2:$ZZ$3000, 545, MATCH($B$2, resultados!$A$1:$ZZ$1, 0))</f>
        <v/>
      </c>
      <c r="C551">
        <f>INDEX(resultados!$A$2:$ZZ$3000, 545, MATCH($B$3, resultados!$A$1:$ZZ$1, 0))</f>
        <v/>
      </c>
    </row>
    <row r="552">
      <c r="A552">
        <f>INDEX(resultados!$A$2:$ZZ$3000, 546, MATCH($B$1, resultados!$A$1:$ZZ$1, 0))</f>
        <v/>
      </c>
      <c r="B552">
        <f>INDEX(resultados!$A$2:$ZZ$3000, 546, MATCH($B$2, resultados!$A$1:$ZZ$1, 0))</f>
        <v/>
      </c>
      <c r="C552">
        <f>INDEX(resultados!$A$2:$ZZ$3000, 546, MATCH($B$3, resultados!$A$1:$ZZ$1, 0))</f>
        <v/>
      </c>
    </row>
    <row r="553">
      <c r="A553">
        <f>INDEX(resultados!$A$2:$ZZ$3000, 547, MATCH($B$1, resultados!$A$1:$ZZ$1, 0))</f>
        <v/>
      </c>
      <c r="B553">
        <f>INDEX(resultados!$A$2:$ZZ$3000, 547, MATCH($B$2, resultados!$A$1:$ZZ$1, 0))</f>
        <v/>
      </c>
      <c r="C553">
        <f>INDEX(resultados!$A$2:$ZZ$3000, 547, MATCH($B$3, resultados!$A$1:$ZZ$1, 0))</f>
        <v/>
      </c>
    </row>
    <row r="554">
      <c r="A554">
        <f>INDEX(resultados!$A$2:$ZZ$3000, 548, MATCH($B$1, resultados!$A$1:$ZZ$1, 0))</f>
        <v/>
      </c>
      <c r="B554">
        <f>INDEX(resultados!$A$2:$ZZ$3000, 548, MATCH($B$2, resultados!$A$1:$ZZ$1, 0))</f>
        <v/>
      </c>
      <c r="C554">
        <f>INDEX(resultados!$A$2:$ZZ$3000, 548, MATCH($B$3, resultados!$A$1:$ZZ$1, 0))</f>
        <v/>
      </c>
    </row>
    <row r="555">
      <c r="A555">
        <f>INDEX(resultados!$A$2:$ZZ$3000, 549, MATCH($B$1, resultados!$A$1:$ZZ$1, 0))</f>
        <v/>
      </c>
      <c r="B555">
        <f>INDEX(resultados!$A$2:$ZZ$3000, 549, MATCH($B$2, resultados!$A$1:$ZZ$1, 0))</f>
        <v/>
      </c>
      <c r="C555">
        <f>INDEX(resultados!$A$2:$ZZ$3000, 549, MATCH($B$3, resultados!$A$1:$ZZ$1, 0))</f>
        <v/>
      </c>
    </row>
    <row r="556">
      <c r="A556">
        <f>INDEX(resultados!$A$2:$ZZ$3000, 550, MATCH($B$1, resultados!$A$1:$ZZ$1, 0))</f>
        <v/>
      </c>
      <c r="B556">
        <f>INDEX(resultados!$A$2:$ZZ$3000, 550, MATCH($B$2, resultados!$A$1:$ZZ$1, 0))</f>
        <v/>
      </c>
      <c r="C556">
        <f>INDEX(resultados!$A$2:$ZZ$3000, 550, MATCH($B$3, resultados!$A$1:$ZZ$1, 0))</f>
        <v/>
      </c>
    </row>
    <row r="557">
      <c r="A557">
        <f>INDEX(resultados!$A$2:$ZZ$3000, 551, MATCH($B$1, resultados!$A$1:$ZZ$1, 0))</f>
        <v/>
      </c>
      <c r="B557">
        <f>INDEX(resultados!$A$2:$ZZ$3000, 551, MATCH($B$2, resultados!$A$1:$ZZ$1, 0))</f>
        <v/>
      </c>
      <c r="C557">
        <f>INDEX(resultados!$A$2:$ZZ$3000, 551, MATCH($B$3, resultados!$A$1:$ZZ$1, 0))</f>
        <v/>
      </c>
    </row>
    <row r="558">
      <c r="A558">
        <f>INDEX(resultados!$A$2:$ZZ$3000, 552, MATCH($B$1, resultados!$A$1:$ZZ$1, 0))</f>
        <v/>
      </c>
      <c r="B558">
        <f>INDEX(resultados!$A$2:$ZZ$3000, 552, MATCH($B$2, resultados!$A$1:$ZZ$1, 0))</f>
        <v/>
      </c>
      <c r="C558">
        <f>INDEX(resultados!$A$2:$ZZ$3000, 552, MATCH($B$3, resultados!$A$1:$ZZ$1, 0))</f>
        <v/>
      </c>
    </row>
    <row r="559">
      <c r="A559">
        <f>INDEX(resultados!$A$2:$ZZ$3000, 553, MATCH($B$1, resultados!$A$1:$ZZ$1, 0))</f>
        <v/>
      </c>
      <c r="B559">
        <f>INDEX(resultados!$A$2:$ZZ$3000, 553, MATCH($B$2, resultados!$A$1:$ZZ$1, 0))</f>
        <v/>
      </c>
      <c r="C559">
        <f>INDEX(resultados!$A$2:$ZZ$3000, 553, MATCH($B$3, resultados!$A$1:$ZZ$1, 0))</f>
        <v/>
      </c>
    </row>
    <row r="560">
      <c r="A560">
        <f>INDEX(resultados!$A$2:$ZZ$3000, 554, MATCH($B$1, resultados!$A$1:$ZZ$1, 0))</f>
        <v/>
      </c>
      <c r="B560">
        <f>INDEX(resultados!$A$2:$ZZ$3000, 554, MATCH($B$2, resultados!$A$1:$ZZ$1, 0))</f>
        <v/>
      </c>
      <c r="C560">
        <f>INDEX(resultados!$A$2:$ZZ$3000, 554, MATCH($B$3, resultados!$A$1:$ZZ$1, 0))</f>
        <v/>
      </c>
    </row>
    <row r="561">
      <c r="A561">
        <f>INDEX(resultados!$A$2:$ZZ$3000, 555, MATCH($B$1, resultados!$A$1:$ZZ$1, 0))</f>
        <v/>
      </c>
      <c r="B561">
        <f>INDEX(resultados!$A$2:$ZZ$3000, 555, MATCH($B$2, resultados!$A$1:$ZZ$1, 0))</f>
        <v/>
      </c>
      <c r="C561">
        <f>INDEX(resultados!$A$2:$ZZ$3000, 555, MATCH($B$3, resultados!$A$1:$ZZ$1, 0))</f>
        <v/>
      </c>
    </row>
    <row r="562">
      <c r="A562">
        <f>INDEX(resultados!$A$2:$ZZ$3000, 556, MATCH($B$1, resultados!$A$1:$ZZ$1, 0))</f>
        <v/>
      </c>
      <c r="B562">
        <f>INDEX(resultados!$A$2:$ZZ$3000, 556, MATCH($B$2, resultados!$A$1:$ZZ$1, 0))</f>
        <v/>
      </c>
      <c r="C562">
        <f>INDEX(resultados!$A$2:$ZZ$3000, 556, MATCH($B$3, resultados!$A$1:$ZZ$1, 0))</f>
        <v/>
      </c>
    </row>
    <row r="563">
      <c r="A563">
        <f>INDEX(resultados!$A$2:$ZZ$3000, 557, MATCH($B$1, resultados!$A$1:$ZZ$1, 0))</f>
        <v/>
      </c>
      <c r="B563">
        <f>INDEX(resultados!$A$2:$ZZ$3000, 557, MATCH($B$2, resultados!$A$1:$ZZ$1, 0))</f>
        <v/>
      </c>
      <c r="C563">
        <f>INDEX(resultados!$A$2:$ZZ$3000, 557, MATCH($B$3, resultados!$A$1:$ZZ$1, 0))</f>
        <v/>
      </c>
    </row>
    <row r="564">
      <c r="A564">
        <f>INDEX(resultados!$A$2:$ZZ$3000, 558, MATCH($B$1, resultados!$A$1:$ZZ$1, 0))</f>
        <v/>
      </c>
      <c r="B564">
        <f>INDEX(resultados!$A$2:$ZZ$3000, 558, MATCH($B$2, resultados!$A$1:$ZZ$1, 0))</f>
        <v/>
      </c>
      <c r="C564">
        <f>INDEX(resultados!$A$2:$ZZ$3000, 558, MATCH($B$3, resultados!$A$1:$ZZ$1, 0))</f>
        <v/>
      </c>
    </row>
    <row r="565">
      <c r="A565">
        <f>INDEX(resultados!$A$2:$ZZ$3000, 559, MATCH($B$1, resultados!$A$1:$ZZ$1, 0))</f>
        <v/>
      </c>
      <c r="B565">
        <f>INDEX(resultados!$A$2:$ZZ$3000, 559, MATCH($B$2, resultados!$A$1:$ZZ$1, 0))</f>
        <v/>
      </c>
      <c r="C565">
        <f>INDEX(resultados!$A$2:$ZZ$3000, 559, MATCH($B$3, resultados!$A$1:$ZZ$1, 0))</f>
        <v/>
      </c>
    </row>
    <row r="566">
      <c r="A566">
        <f>INDEX(resultados!$A$2:$ZZ$3000, 560, MATCH($B$1, resultados!$A$1:$ZZ$1, 0))</f>
        <v/>
      </c>
      <c r="B566">
        <f>INDEX(resultados!$A$2:$ZZ$3000, 560, MATCH($B$2, resultados!$A$1:$ZZ$1, 0))</f>
        <v/>
      </c>
      <c r="C566">
        <f>INDEX(resultados!$A$2:$ZZ$3000, 560, MATCH($B$3, resultados!$A$1:$ZZ$1, 0))</f>
        <v/>
      </c>
    </row>
    <row r="567">
      <c r="A567">
        <f>INDEX(resultados!$A$2:$ZZ$3000, 561, MATCH($B$1, resultados!$A$1:$ZZ$1, 0))</f>
        <v/>
      </c>
      <c r="B567">
        <f>INDEX(resultados!$A$2:$ZZ$3000, 561, MATCH($B$2, resultados!$A$1:$ZZ$1, 0))</f>
        <v/>
      </c>
      <c r="C567">
        <f>INDEX(resultados!$A$2:$ZZ$3000, 561, MATCH($B$3, resultados!$A$1:$ZZ$1, 0))</f>
        <v/>
      </c>
    </row>
    <row r="568">
      <c r="A568">
        <f>INDEX(resultados!$A$2:$ZZ$3000, 562, MATCH($B$1, resultados!$A$1:$ZZ$1, 0))</f>
        <v/>
      </c>
      <c r="B568">
        <f>INDEX(resultados!$A$2:$ZZ$3000, 562, MATCH($B$2, resultados!$A$1:$ZZ$1, 0))</f>
        <v/>
      </c>
      <c r="C568">
        <f>INDEX(resultados!$A$2:$ZZ$3000, 562, MATCH($B$3, resultados!$A$1:$ZZ$1, 0))</f>
        <v/>
      </c>
    </row>
    <row r="569">
      <c r="A569">
        <f>INDEX(resultados!$A$2:$ZZ$3000, 563, MATCH($B$1, resultados!$A$1:$ZZ$1, 0))</f>
        <v/>
      </c>
      <c r="B569">
        <f>INDEX(resultados!$A$2:$ZZ$3000, 563, MATCH($B$2, resultados!$A$1:$ZZ$1, 0))</f>
        <v/>
      </c>
      <c r="C569">
        <f>INDEX(resultados!$A$2:$ZZ$3000, 563, MATCH($B$3, resultados!$A$1:$ZZ$1, 0))</f>
        <v/>
      </c>
    </row>
    <row r="570">
      <c r="A570">
        <f>INDEX(resultados!$A$2:$ZZ$3000, 564, MATCH($B$1, resultados!$A$1:$ZZ$1, 0))</f>
        <v/>
      </c>
      <c r="B570">
        <f>INDEX(resultados!$A$2:$ZZ$3000, 564, MATCH($B$2, resultados!$A$1:$ZZ$1, 0))</f>
        <v/>
      </c>
      <c r="C570">
        <f>INDEX(resultados!$A$2:$ZZ$3000, 564, MATCH($B$3, resultados!$A$1:$ZZ$1, 0))</f>
        <v/>
      </c>
    </row>
    <row r="571">
      <c r="A571">
        <f>INDEX(resultados!$A$2:$ZZ$3000, 565, MATCH($B$1, resultados!$A$1:$ZZ$1, 0))</f>
        <v/>
      </c>
      <c r="B571">
        <f>INDEX(resultados!$A$2:$ZZ$3000, 565, MATCH($B$2, resultados!$A$1:$ZZ$1, 0))</f>
        <v/>
      </c>
      <c r="C571">
        <f>INDEX(resultados!$A$2:$ZZ$3000, 565, MATCH($B$3, resultados!$A$1:$ZZ$1, 0))</f>
        <v/>
      </c>
    </row>
    <row r="572">
      <c r="A572">
        <f>INDEX(resultados!$A$2:$ZZ$3000, 566, MATCH($B$1, resultados!$A$1:$ZZ$1, 0))</f>
        <v/>
      </c>
      <c r="B572">
        <f>INDEX(resultados!$A$2:$ZZ$3000, 566, MATCH($B$2, resultados!$A$1:$ZZ$1, 0))</f>
        <v/>
      </c>
      <c r="C572">
        <f>INDEX(resultados!$A$2:$ZZ$3000, 566, MATCH($B$3, resultados!$A$1:$ZZ$1, 0))</f>
        <v/>
      </c>
    </row>
    <row r="573">
      <c r="A573">
        <f>INDEX(resultados!$A$2:$ZZ$3000, 567, MATCH($B$1, resultados!$A$1:$ZZ$1, 0))</f>
        <v/>
      </c>
      <c r="B573">
        <f>INDEX(resultados!$A$2:$ZZ$3000, 567, MATCH($B$2, resultados!$A$1:$ZZ$1, 0))</f>
        <v/>
      </c>
      <c r="C573">
        <f>INDEX(resultados!$A$2:$ZZ$3000, 567, MATCH($B$3, resultados!$A$1:$ZZ$1, 0))</f>
        <v/>
      </c>
    </row>
    <row r="574">
      <c r="A574">
        <f>INDEX(resultados!$A$2:$ZZ$3000, 568, MATCH($B$1, resultados!$A$1:$ZZ$1, 0))</f>
        <v/>
      </c>
      <c r="B574">
        <f>INDEX(resultados!$A$2:$ZZ$3000, 568, MATCH($B$2, resultados!$A$1:$ZZ$1, 0))</f>
        <v/>
      </c>
      <c r="C574">
        <f>INDEX(resultados!$A$2:$ZZ$3000, 568, MATCH($B$3, resultados!$A$1:$ZZ$1, 0))</f>
        <v/>
      </c>
    </row>
    <row r="575">
      <c r="A575">
        <f>INDEX(resultados!$A$2:$ZZ$3000, 569, MATCH($B$1, resultados!$A$1:$ZZ$1, 0))</f>
        <v/>
      </c>
      <c r="B575">
        <f>INDEX(resultados!$A$2:$ZZ$3000, 569, MATCH($B$2, resultados!$A$1:$ZZ$1, 0))</f>
        <v/>
      </c>
      <c r="C575">
        <f>INDEX(resultados!$A$2:$ZZ$3000, 569, MATCH($B$3, resultados!$A$1:$ZZ$1, 0))</f>
        <v/>
      </c>
    </row>
    <row r="576">
      <c r="A576">
        <f>INDEX(resultados!$A$2:$ZZ$3000, 570, MATCH($B$1, resultados!$A$1:$ZZ$1, 0))</f>
        <v/>
      </c>
      <c r="B576">
        <f>INDEX(resultados!$A$2:$ZZ$3000, 570, MATCH($B$2, resultados!$A$1:$ZZ$1, 0))</f>
        <v/>
      </c>
      <c r="C576">
        <f>INDEX(resultados!$A$2:$ZZ$3000, 570, MATCH($B$3, resultados!$A$1:$ZZ$1, 0))</f>
        <v/>
      </c>
    </row>
    <row r="577">
      <c r="A577">
        <f>INDEX(resultados!$A$2:$ZZ$3000, 571, MATCH($B$1, resultados!$A$1:$ZZ$1, 0))</f>
        <v/>
      </c>
      <c r="B577">
        <f>INDEX(resultados!$A$2:$ZZ$3000, 571, MATCH($B$2, resultados!$A$1:$ZZ$1, 0))</f>
        <v/>
      </c>
      <c r="C577">
        <f>INDEX(resultados!$A$2:$ZZ$3000, 571, MATCH($B$3, resultados!$A$1:$ZZ$1, 0))</f>
        <v/>
      </c>
    </row>
    <row r="578">
      <c r="A578">
        <f>INDEX(resultados!$A$2:$ZZ$3000, 572, MATCH($B$1, resultados!$A$1:$ZZ$1, 0))</f>
        <v/>
      </c>
      <c r="B578">
        <f>INDEX(resultados!$A$2:$ZZ$3000, 572, MATCH($B$2, resultados!$A$1:$ZZ$1, 0))</f>
        <v/>
      </c>
      <c r="C578">
        <f>INDEX(resultados!$A$2:$ZZ$3000, 572, MATCH($B$3, resultados!$A$1:$ZZ$1, 0))</f>
        <v/>
      </c>
    </row>
    <row r="579">
      <c r="A579">
        <f>INDEX(resultados!$A$2:$ZZ$3000, 573, MATCH($B$1, resultados!$A$1:$ZZ$1, 0))</f>
        <v/>
      </c>
      <c r="B579">
        <f>INDEX(resultados!$A$2:$ZZ$3000, 573, MATCH($B$2, resultados!$A$1:$ZZ$1, 0))</f>
        <v/>
      </c>
      <c r="C579">
        <f>INDEX(resultados!$A$2:$ZZ$3000, 573, MATCH($B$3, resultados!$A$1:$ZZ$1, 0))</f>
        <v/>
      </c>
    </row>
    <row r="580">
      <c r="A580">
        <f>INDEX(resultados!$A$2:$ZZ$3000, 574, MATCH($B$1, resultados!$A$1:$ZZ$1, 0))</f>
        <v/>
      </c>
      <c r="B580">
        <f>INDEX(resultados!$A$2:$ZZ$3000, 574, MATCH($B$2, resultados!$A$1:$ZZ$1, 0))</f>
        <v/>
      </c>
      <c r="C580">
        <f>INDEX(resultados!$A$2:$ZZ$3000, 574, MATCH($B$3, resultados!$A$1:$ZZ$1, 0))</f>
        <v/>
      </c>
    </row>
    <row r="581">
      <c r="A581">
        <f>INDEX(resultados!$A$2:$ZZ$3000, 575, MATCH($B$1, resultados!$A$1:$ZZ$1, 0))</f>
        <v/>
      </c>
      <c r="B581">
        <f>INDEX(resultados!$A$2:$ZZ$3000, 575, MATCH($B$2, resultados!$A$1:$ZZ$1, 0))</f>
        <v/>
      </c>
      <c r="C581">
        <f>INDEX(resultados!$A$2:$ZZ$3000, 575, MATCH($B$3, resultados!$A$1:$ZZ$1, 0))</f>
        <v/>
      </c>
    </row>
    <row r="582">
      <c r="A582">
        <f>INDEX(resultados!$A$2:$ZZ$3000, 576, MATCH($B$1, resultados!$A$1:$ZZ$1, 0))</f>
        <v/>
      </c>
      <c r="B582">
        <f>INDEX(resultados!$A$2:$ZZ$3000, 576, MATCH($B$2, resultados!$A$1:$ZZ$1, 0))</f>
        <v/>
      </c>
      <c r="C582">
        <f>INDEX(resultados!$A$2:$ZZ$3000, 576, MATCH($B$3, resultados!$A$1:$ZZ$1, 0))</f>
        <v/>
      </c>
    </row>
    <row r="583">
      <c r="A583">
        <f>INDEX(resultados!$A$2:$ZZ$3000, 577, MATCH($B$1, resultados!$A$1:$ZZ$1, 0))</f>
        <v/>
      </c>
      <c r="B583">
        <f>INDEX(resultados!$A$2:$ZZ$3000, 577, MATCH($B$2, resultados!$A$1:$ZZ$1, 0))</f>
        <v/>
      </c>
      <c r="C583">
        <f>INDEX(resultados!$A$2:$ZZ$3000, 577, MATCH($B$3, resultados!$A$1:$ZZ$1, 0))</f>
        <v/>
      </c>
    </row>
    <row r="584">
      <c r="A584">
        <f>INDEX(resultados!$A$2:$ZZ$3000, 578, MATCH($B$1, resultados!$A$1:$ZZ$1, 0))</f>
        <v/>
      </c>
      <c r="B584">
        <f>INDEX(resultados!$A$2:$ZZ$3000, 578, MATCH($B$2, resultados!$A$1:$ZZ$1, 0))</f>
        <v/>
      </c>
      <c r="C584">
        <f>INDEX(resultados!$A$2:$ZZ$3000, 578, MATCH($B$3, resultados!$A$1:$ZZ$1, 0))</f>
        <v/>
      </c>
    </row>
    <row r="585">
      <c r="A585">
        <f>INDEX(resultados!$A$2:$ZZ$3000, 579, MATCH($B$1, resultados!$A$1:$ZZ$1, 0))</f>
        <v/>
      </c>
      <c r="B585">
        <f>INDEX(resultados!$A$2:$ZZ$3000, 579, MATCH($B$2, resultados!$A$1:$ZZ$1, 0))</f>
        <v/>
      </c>
      <c r="C585">
        <f>INDEX(resultados!$A$2:$ZZ$3000, 579, MATCH($B$3, resultados!$A$1:$ZZ$1, 0))</f>
        <v/>
      </c>
    </row>
    <row r="586">
      <c r="A586">
        <f>INDEX(resultados!$A$2:$ZZ$3000, 580, MATCH($B$1, resultados!$A$1:$ZZ$1, 0))</f>
        <v/>
      </c>
      <c r="B586">
        <f>INDEX(resultados!$A$2:$ZZ$3000, 580, MATCH($B$2, resultados!$A$1:$ZZ$1, 0))</f>
        <v/>
      </c>
      <c r="C586">
        <f>INDEX(resultados!$A$2:$ZZ$3000, 580, MATCH($B$3, resultados!$A$1:$ZZ$1, 0))</f>
        <v/>
      </c>
    </row>
    <row r="587">
      <c r="A587">
        <f>INDEX(resultados!$A$2:$ZZ$3000, 581, MATCH($B$1, resultados!$A$1:$ZZ$1, 0))</f>
        <v/>
      </c>
      <c r="B587">
        <f>INDEX(resultados!$A$2:$ZZ$3000, 581, MATCH($B$2, resultados!$A$1:$ZZ$1, 0))</f>
        <v/>
      </c>
      <c r="C587">
        <f>INDEX(resultados!$A$2:$ZZ$3000, 581, MATCH($B$3, resultados!$A$1:$ZZ$1, 0))</f>
        <v/>
      </c>
    </row>
    <row r="588">
      <c r="A588">
        <f>INDEX(resultados!$A$2:$ZZ$3000, 582, MATCH($B$1, resultados!$A$1:$ZZ$1, 0))</f>
        <v/>
      </c>
      <c r="B588">
        <f>INDEX(resultados!$A$2:$ZZ$3000, 582, MATCH($B$2, resultados!$A$1:$ZZ$1, 0))</f>
        <v/>
      </c>
      <c r="C588">
        <f>INDEX(resultados!$A$2:$ZZ$3000, 582, MATCH($B$3, resultados!$A$1:$ZZ$1, 0))</f>
        <v/>
      </c>
    </row>
    <row r="589">
      <c r="A589">
        <f>INDEX(resultados!$A$2:$ZZ$3000, 583, MATCH($B$1, resultados!$A$1:$ZZ$1, 0))</f>
        <v/>
      </c>
      <c r="B589">
        <f>INDEX(resultados!$A$2:$ZZ$3000, 583, MATCH($B$2, resultados!$A$1:$ZZ$1, 0))</f>
        <v/>
      </c>
      <c r="C589">
        <f>INDEX(resultados!$A$2:$ZZ$3000, 583, MATCH($B$3, resultados!$A$1:$ZZ$1, 0))</f>
        <v/>
      </c>
    </row>
    <row r="590">
      <c r="A590">
        <f>INDEX(resultados!$A$2:$ZZ$3000, 584, MATCH($B$1, resultados!$A$1:$ZZ$1, 0))</f>
        <v/>
      </c>
      <c r="B590">
        <f>INDEX(resultados!$A$2:$ZZ$3000, 584, MATCH($B$2, resultados!$A$1:$ZZ$1, 0))</f>
        <v/>
      </c>
      <c r="C590">
        <f>INDEX(resultados!$A$2:$ZZ$3000, 584, MATCH($B$3, resultados!$A$1:$ZZ$1, 0))</f>
        <v/>
      </c>
    </row>
    <row r="591">
      <c r="A591">
        <f>INDEX(resultados!$A$2:$ZZ$3000, 585, MATCH($B$1, resultados!$A$1:$ZZ$1, 0))</f>
        <v/>
      </c>
      <c r="B591">
        <f>INDEX(resultados!$A$2:$ZZ$3000, 585, MATCH($B$2, resultados!$A$1:$ZZ$1, 0))</f>
        <v/>
      </c>
      <c r="C591">
        <f>INDEX(resultados!$A$2:$ZZ$3000, 585, MATCH($B$3, resultados!$A$1:$ZZ$1, 0))</f>
        <v/>
      </c>
    </row>
    <row r="592">
      <c r="A592">
        <f>INDEX(resultados!$A$2:$ZZ$3000, 586, MATCH($B$1, resultados!$A$1:$ZZ$1, 0))</f>
        <v/>
      </c>
      <c r="B592">
        <f>INDEX(resultados!$A$2:$ZZ$3000, 586, MATCH($B$2, resultados!$A$1:$ZZ$1, 0))</f>
        <v/>
      </c>
      <c r="C592">
        <f>INDEX(resultados!$A$2:$ZZ$3000, 586, MATCH($B$3, resultados!$A$1:$ZZ$1, 0))</f>
        <v/>
      </c>
    </row>
    <row r="593">
      <c r="A593">
        <f>INDEX(resultados!$A$2:$ZZ$3000, 587, MATCH($B$1, resultados!$A$1:$ZZ$1, 0))</f>
        <v/>
      </c>
      <c r="B593">
        <f>INDEX(resultados!$A$2:$ZZ$3000, 587, MATCH($B$2, resultados!$A$1:$ZZ$1, 0))</f>
        <v/>
      </c>
      <c r="C593">
        <f>INDEX(resultados!$A$2:$ZZ$3000, 587, MATCH($B$3, resultados!$A$1:$ZZ$1, 0))</f>
        <v/>
      </c>
    </row>
    <row r="594">
      <c r="A594">
        <f>INDEX(resultados!$A$2:$ZZ$3000, 588, MATCH($B$1, resultados!$A$1:$ZZ$1, 0))</f>
        <v/>
      </c>
      <c r="B594">
        <f>INDEX(resultados!$A$2:$ZZ$3000, 588, MATCH($B$2, resultados!$A$1:$ZZ$1, 0))</f>
        <v/>
      </c>
      <c r="C594">
        <f>INDEX(resultados!$A$2:$ZZ$3000, 588, MATCH($B$3, resultados!$A$1:$ZZ$1, 0))</f>
        <v/>
      </c>
    </row>
    <row r="595">
      <c r="A595">
        <f>INDEX(resultados!$A$2:$ZZ$3000, 589, MATCH($B$1, resultados!$A$1:$ZZ$1, 0))</f>
        <v/>
      </c>
      <c r="B595">
        <f>INDEX(resultados!$A$2:$ZZ$3000, 589, MATCH($B$2, resultados!$A$1:$ZZ$1, 0))</f>
        <v/>
      </c>
      <c r="C595">
        <f>INDEX(resultados!$A$2:$ZZ$3000, 589, MATCH($B$3, resultados!$A$1:$ZZ$1, 0))</f>
        <v/>
      </c>
    </row>
    <row r="596">
      <c r="A596">
        <f>INDEX(resultados!$A$2:$ZZ$3000, 590, MATCH($B$1, resultados!$A$1:$ZZ$1, 0))</f>
        <v/>
      </c>
      <c r="B596">
        <f>INDEX(resultados!$A$2:$ZZ$3000, 590, MATCH($B$2, resultados!$A$1:$ZZ$1, 0))</f>
        <v/>
      </c>
      <c r="C596">
        <f>INDEX(resultados!$A$2:$ZZ$3000, 590, MATCH($B$3, resultados!$A$1:$ZZ$1, 0))</f>
        <v/>
      </c>
    </row>
    <row r="597">
      <c r="A597">
        <f>INDEX(resultados!$A$2:$ZZ$3000, 591, MATCH($B$1, resultados!$A$1:$ZZ$1, 0))</f>
        <v/>
      </c>
      <c r="B597">
        <f>INDEX(resultados!$A$2:$ZZ$3000, 591, MATCH($B$2, resultados!$A$1:$ZZ$1, 0))</f>
        <v/>
      </c>
      <c r="C597">
        <f>INDEX(resultados!$A$2:$ZZ$3000, 591, MATCH($B$3, resultados!$A$1:$ZZ$1, 0))</f>
        <v/>
      </c>
    </row>
    <row r="598">
      <c r="A598">
        <f>INDEX(resultados!$A$2:$ZZ$3000, 592, MATCH($B$1, resultados!$A$1:$ZZ$1, 0))</f>
        <v/>
      </c>
      <c r="B598">
        <f>INDEX(resultados!$A$2:$ZZ$3000, 592, MATCH($B$2, resultados!$A$1:$ZZ$1, 0))</f>
        <v/>
      </c>
      <c r="C598">
        <f>INDEX(resultados!$A$2:$ZZ$3000, 592, MATCH($B$3, resultados!$A$1:$ZZ$1, 0))</f>
        <v/>
      </c>
    </row>
    <row r="599">
      <c r="A599">
        <f>INDEX(resultados!$A$2:$ZZ$3000, 593, MATCH($B$1, resultados!$A$1:$ZZ$1, 0))</f>
        <v/>
      </c>
      <c r="B599">
        <f>INDEX(resultados!$A$2:$ZZ$3000, 593, MATCH($B$2, resultados!$A$1:$ZZ$1, 0))</f>
        <v/>
      </c>
      <c r="C599">
        <f>INDEX(resultados!$A$2:$ZZ$3000, 593, MATCH($B$3, resultados!$A$1:$ZZ$1, 0))</f>
        <v/>
      </c>
    </row>
    <row r="600">
      <c r="A600">
        <f>INDEX(resultados!$A$2:$ZZ$3000, 594, MATCH($B$1, resultados!$A$1:$ZZ$1, 0))</f>
        <v/>
      </c>
      <c r="B600">
        <f>INDEX(resultados!$A$2:$ZZ$3000, 594, MATCH($B$2, resultados!$A$1:$ZZ$1, 0))</f>
        <v/>
      </c>
      <c r="C600">
        <f>INDEX(resultados!$A$2:$ZZ$3000, 594, MATCH($B$3, resultados!$A$1:$ZZ$1, 0))</f>
        <v/>
      </c>
    </row>
    <row r="601">
      <c r="A601">
        <f>INDEX(resultados!$A$2:$ZZ$3000, 595, MATCH($B$1, resultados!$A$1:$ZZ$1, 0))</f>
        <v/>
      </c>
      <c r="B601">
        <f>INDEX(resultados!$A$2:$ZZ$3000, 595, MATCH($B$2, resultados!$A$1:$ZZ$1, 0))</f>
        <v/>
      </c>
      <c r="C601">
        <f>INDEX(resultados!$A$2:$ZZ$3000, 595, MATCH($B$3, resultados!$A$1:$ZZ$1, 0))</f>
        <v/>
      </c>
    </row>
    <row r="602">
      <c r="A602">
        <f>INDEX(resultados!$A$2:$ZZ$3000, 596, MATCH($B$1, resultados!$A$1:$ZZ$1, 0))</f>
        <v/>
      </c>
      <c r="B602">
        <f>INDEX(resultados!$A$2:$ZZ$3000, 596, MATCH($B$2, resultados!$A$1:$ZZ$1, 0))</f>
        <v/>
      </c>
      <c r="C602">
        <f>INDEX(resultados!$A$2:$ZZ$3000, 596, MATCH($B$3, resultados!$A$1:$ZZ$1, 0))</f>
        <v/>
      </c>
    </row>
    <row r="603">
      <c r="A603">
        <f>INDEX(resultados!$A$2:$ZZ$3000, 597, MATCH($B$1, resultados!$A$1:$ZZ$1, 0))</f>
        <v/>
      </c>
      <c r="B603">
        <f>INDEX(resultados!$A$2:$ZZ$3000, 597, MATCH($B$2, resultados!$A$1:$ZZ$1, 0))</f>
        <v/>
      </c>
      <c r="C603">
        <f>INDEX(resultados!$A$2:$ZZ$3000, 597, MATCH($B$3, resultados!$A$1:$ZZ$1, 0))</f>
        <v/>
      </c>
    </row>
    <row r="604">
      <c r="A604">
        <f>INDEX(resultados!$A$2:$ZZ$3000, 598, MATCH($B$1, resultados!$A$1:$ZZ$1, 0))</f>
        <v/>
      </c>
      <c r="B604">
        <f>INDEX(resultados!$A$2:$ZZ$3000, 598, MATCH($B$2, resultados!$A$1:$ZZ$1, 0))</f>
        <v/>
      </c>
      <c r="C604">
        <f>INDEX(resultados!$A$2:$ZZ$3000, 598, MATCH($B$3, resultados!$A$1:$ZZ$1, 0))</f>
        <v/>
      </c>
    </row>
    <row r="605">
      <c r="A605">
        <f>INDEX(resultados!$A$2:$ZZ$3000, 599, MATCH($B$1, resultados!$A$1:$ZZ$1, 0))</f>
        <v/>
      </c>
      <c r="B605">
        <f>INDEX(resultados!$A$2:$ZZ$3000, 599, MATCH($B$2, resultados!$A$1:$ZZ$1, 0))</f>
        <v/>
      </c>
      <c r="C605">
        <f>INDEX(resultados!$A$2:$ZZ$3000, 599, MATCH($B$3, resultados!$A$1:$ZZ$1, 0))</f>
        <v/>
      </c>
    </row>
    <row r="606">
      <c r="A606">
        <f>INDEX(resultados!$A$2:$ZZ$3000, 600, MATCH($B$1, resultados!$A$1:$ZZ$1, 0))</f>
        <v/>
      </c>
      <c r="B606">
        <f>INDEX(resultados!$A$2:$ZZ$3000, 600, MATCH($B$2, resultados!$A$1:$ZZ$1, 0))</f>
        <v/>
      </c>
      <c r="C606">
        <f>INDEX(resultados!$A$2:$ZZ$3000, 600, MATCH($B$3, resultados!$A$1:$ZZ$1, 0))</f>
        <v/>
      </c>
    </row>
    <row r="607">
      <c r="A607">
        <f>INDEX(resultados!$A$2:$ZZ$3000, 601, MATCH($B$1, resultados!$A$1:$ZZ$1, 0))</f>
        <v/>
      </c>
      <c r="B607">
        <f>INDEX(resultados!$A$2:$ZZ$3000, 601, MATCH($B$2, resultados!$A$1:$ZZ$1, 0))</f>
        <v/>
      </c>
      <c r="C607">
        <f>INDEX(resultados!$A$2:$ZZ$3000, 601, MATCH($B$3, resultados!$A$1:$ZZ$1, 0))</f>
        <v/>
      </c>
    </row>
    <row r="608">
      <c r="A608">
        <f>INDEX(resultados!$A$2:$ZZ$3000, 602, MATCH($B$1, resultados!$A$1:$ZZ$1, 0))</f>
        <v/>
      </c>
      <c r="B608">
        <f>INDEX(resultados!$A$2:$ZZ$3000, 602, MATCH($B$2, resultados!$A$1:$ZZ$1, 0))</f>
        <v/>
      </c>
      <c r="C608">
        <f>INDEX(resultados!$A$2:$ZZ$3000, 602, MATCH($B$3, resultados!$A$1:$ZZ$1, 0))</f>
        <v/>
      </c>
    </row>
    <row r="609">
      <c r="A609">
        <f>INDEX(resultados!$A$2:$ZZ$3000, 603, MATCH($B$1, resultados!$A$1:$ZZ$1, 0))</f>
        <v/>
      </c>
      <c r="B609">
        <f>INDEX(resultados!$A$2:$ZZ$3000, 603, MATCH($B$2, resultados!$A$1:$ZZ$1, 0))</f>
        <v/>
      </c>
      <c r="C609">
        <f>INDEX(resultados!$A$2:$ZZ$3000, 603, MATCH($B$3, resultados!$A$1:$ZZ$1, 0))</f>
        <v/>
      </c>
    </row>
    <row r="610">
      <c r="A610">
        <f>INDEX(resultados!$A$2:$ZZ$3000, 604, MATCH($B$1, resultados!$A$1:$ZZ$1, 0))</f>
        <v/>
      </c>
      <c r="B610">
        <f>INDEX(resultados!$A$2:$ZZ$3000, 604, MATCH($B$2, resultados!$A$1:$ZZ$1, 0))</f>
        <v/>
      </c>
      <c r="C610">
        <f>INDEX(resultados!$A$2:$ZZ$3000, 604, MATCH($B$3, resultados!$A$1:$ZZ$1, 0))</f>
        <v/>
      </c>
    </row>
    <row r="611">
      <c r="A611">
        <f>INDEX(resultados!$A$2:$ZZ$3000, 605, MATCH($B$1, resultados!$A$1:$ZZ$1, 0))</f>
        <v/>
      </c>
      <c r="B611">
        <f>INDEX(resultados!$A$2:$ZZ$3000, 605, MATCH($B$2, resultados!$A$1:$ZZ$1, 0))</f>
        <v/>
      </c>
      <c r="C611">
        <f>INDEX(resultados!$A$2:$ZZ$3000, 605, MATCH($B$3, resultados!$A$1:$ZZ$1, 0))</f>
        <v/>
      </c>
    </row>
    <row r="612">
      <c r="A612">
        <f>INDEX(resultados!$A$2:$ZZ$3000, 606, MATCH($B$1, resultados!$A$1:$ZZ$1, 0))</f>
        <v/>
      </c>
      <c r="B612">
        <f>INDEX(resultados!$A$2:$ZZ$3000, 606, MATCH($B$2, resultados!$A$1:$ZZ$1, 0))</f>
        <v/>
      </c>
      <c r="C612">
        <f>INDEX(resultados!$A$2:$ZZ$3000, 606, MATCH($B$3, resultados!$A$1:$ZZ$1, 0))</f>
        <v/>
      </c>
    </row>
    <row r="613">
      <c r="A613">
        <f>INDEX(resultados!$A$2:$ZZ$3000, 607, MATCH($B$1, resultados!$A$1:$ZZ$1, 0))</f>
        <v/>
      </c>
      <c r="B613">
        <f>INDEX(resultados!$A$2:$ZZ$3000, 607, MATCH($B$2, resultados!$A$1:$ZZ$1, 0))</f>
        <v/>
      </c>
      <c r="C613">
        <f>INDEX(resultados!$A$2:$ZZ$3000, 607, MATCH($B$3, resultados!$A$1:$ZZ$1, 0))</f>
        <v/>
      </c>
    </row>
    <row r="614">
      <c r="A614">
        <f>INDEX(resultados!$A$2:$ZZ$3000, 608, MATCH($B$1, resultados!$A$1:$ZZ$1, 0))</f>
        <v/>
      </c>
      <c r="B614">
        <f>INDEX(resultados!$A$2:$ZZ$3000, 608, MATCH($B$2, resultados!$A$1:$ZZ$1, 0))</f>
        <v/>
      </c>
      <c r="C614">
        <f>INDEX(resultados!$A$2:$ZZ$3000, 608, MATCH($B$3, resultados!$A$1:$ZZ$1, 0))</f>
        <v/>
      </c>
    </row>
    <row r="615">
      <c r="A615">
        <f>INDEX(resultados!$A$2:$ZZ$3000, 609, MATCH($B$1, resultados!$A$1:$ZZ$1, 0))</f>
        <v/>
      </c>
      <c r="B615">
        <f>INDEX(resultados!$A$2:$ZZ$3000, 609, MATCH($B$2, resultados!$A$1:$ZZ$1, 0))</f>
        <v/>
      </c>
      <c r="C615">
        <f>INDEX(resultados!$A$2:$ZZ$3000, 609, MATCH($B$3, resultados!$A$1:$ZZ$1, 0))</f>
        <v/>
      </c>
    </row>
    <row r="616">
      <c r="A616">
        <f>INDEX(resultados!$A$2:$ZZ$3000, 610, MATCH($B$1, resultados!$A$1:$ZZ$1, 0))</f>
        <v/>
      </c>
      <c r="B616">
        <f>INDEX(resultados!$A$2:$ZZ$3000, 610, MATCH($B$2, resultados!$A$1:$ZZ$1, 0))</f>
        <v/>
      </c>
      <c r="C616">
        <f>INDEX(resultados!$A$2:$ZZ$3000, 610, MATCH($B$3, resultados!$A$1:$ZZ$1, 0))</f>
        <v/>
      </c>
    </row>
    <row r="617">
      <c r="A617">
        <f>INDEX(resultados!$A$2:$ZZ$3000, 611, MATCH($B$1, resultados!$A$1:$ZZ$1, 0))</f>
        <v/>
      </c>
      <c r="B617">
        <f>INDEX(resultados!$A$2:$ZZ$3000, 611, MATCH($B$2, resultados!$A$1:$ZZ$1, 0))</f>
        <v/>
      </c>
      <c r="C617">
        <f>INDEX(resultados!$A$2:$ZZ$3000, 611, MATCH($B$3, resultados!$A$1:$ZZ$1, 0))</f>
        <v/>
      </c>
    </row>
    <row r="618">
      <c r="A618">
        <f>INDEX(resultados!$A$2:$ZZ$3000, 612, MATCH($B$1, resultados!$A$1:$ZZ$1, 0))</f>
        <v/>
      </c>
      <c r="B618">
        <f>INDEX(resultados!$A$2:$ZZ$3000, 612, MATCH($B$2, resultados!$A$1:$ZZ$1, 0))</f>
        <v/>
      </c>
      <c r="C618">
        <f>INDEX(resultados!$A$2:$ZZ$3000, 612, MATCH($B$3, resultados!$A$1:$ZZ$1, 0))</f>
        <v/>
      </c>
    </row>
    <row r="619">
      <c r="A619">
        <f>INDEX(resultados!$A$2:$ZZ$3000, 613, MATCH($B$1, resultados!$A$1:$ZZ$1, 0))</f>
        <v/>
      </c>
      <c r="B619">
        <f>INDEX(resultados!$A$2:$ZZ$3000, 613, MATCH($B$2, resultados!$A$1:$ZZ$1, 0))</f>
        <v/>
      </c>
      <c r="C619">
        <f>INDEX(resultados!$A$2:$ZZ$3000, 613, MATCH($B$3, resultados!$A$1:$ZZ$1, 0))</f>
        <v/>
      </c>
    </row>
    <row r="620">
      <c r="A620">
        <f>INDEX(resultados!$A$2:$ZZ$3000, 614, MATCH($B$1, resultados!$A$1:$ZZ$1, 0))</f>
        <v/>
      </c>
      <c r="B620">
        <f>INDEX(resultados!$A$2:$ZZ$3000, 614, MATCH($B$2, resultados!$A$1:$ZZ$1, 0))</f>
        <v/>
      </c>
      <c r="C620">
        <f>INDEX(resultados!$A$2:$ZZ$3000, 614, MATCH($B$3, resultados!$A$1:$ZZ$1, 0))</f>
        <v/>
      </c>
    </row>
    <row r="621">
      <c r="A621">
        <f>INDEX(resultados!$A$2:$ZZ$3000, 615, MATCH($B$1, resultados!$A$1:$ZZ$1, 0))</f>
        <v/>
      </c>
      <c r="B621">
        <f>INDEX(resultados!$A$2:$ZZ$3000, 615, MATCH($B$2, resultados!$A$1:$ZZ$1, 0))</f>
        <v/>
      </c>
      <c r="C621">
        <f>INDEX(resultados!$A$2:$ZZ$3000, 615, MATCH($B$3, resultados!$A$1:$ZZ$1, 0))</f>
        <v/>
      </c>
    </row>
    <row r="622">
      <c r="A622">
        <f>INDEX(resultados!$A$2:$ZZ$3000, 616, MATCH($B$1, resultados!$A$1:$ZZ$1, 0))</f>
        <v/>
      </c>
      <c r="B622">
        <f>INDEX(resultados!$A$2:$ZZ$3000, 616, MATCH($B$2, resultados!$A$1:$ZZ$1, 0))</f>
        <v/>
      </c>
      <c r="C622">
        <f>INDEX(resultados!$A$2:$ZZ$3000, 616, MATCH($B$3, resultados!$A$1:$ZZ$1, 0))</f>
        <v/>
      </c>
    </row>
    <row r="623">
      <c r="A623">
        <f>INDEX(resultados!$A$2:$ZZ$3000, 617, MATCH($B$1, resultados!$A$1:$ZZ$1, 0))</f>
        <v/>
      </c>
      <c r="B623">
        <f>INDEX(resultados!$A$2:$ZZ$3000, 617, MATCH($B$2, resultados!$A$1:$ZZ$1, 0))</f>
        <v/>
      </c>
      <c r="C623">
        <f>INDEX(resultados!$A$2:$ZZ$3000, 617, MATCH($B$3, resultados!$A$1:$ZZ$1, 0))</f>
        <v/>
      </c>
    </row>
    <row r="624">
      <c r="A624">
        <f>INDEX(resultados!$A$2:$ZZ$3000, 618, MATCH($B$1, resultados!$A$1:$ZZ$1, 0))</f>
        <v/>
      </c>
      <c r="B624">
        <f>INDEX(resultados!$A$2:$ZZ$3000, 618, MATCH($B$2, resultados!$A$1:$ZZ$1, 0))</f>
        <v/>
      </c>
      <c r="C624">
        <f>INDEX(resultados!$A$2:$ZZ$3000, 618, MATCH($B$3, resultados!$A$1:$ZZ$1, 0))</f>
        <v/>
      </c>
    </row>
    <row r="625">
      <c r="A625">
        <f>INDEX(resultados!$A$2:$ZZ$3000, 619, MATCH($B$1, resultados!$A$1:$ZZ$1, 0))</f>
        <v/>
      </c>
      <c r="B625">
        <f>INDEX(resultados!$A$2:$ZZ$3000, 619, MATCH($B$2, resultados!$A$1:$ZZ$1, 0))</f>
        <v/>
      </c>
      <c r="C625">
        <f>INDEX(resultados!$A$2:$ZZ$3000, 619, MATCH($B$3, resultados!$A$1:$ZZ$1, 0))</f>
        <v/>
      </c>
    </row>
    <row r="626">
      <c r="A626">
        <f>INDEX(resultados!$A$2:$ZZ$3000, 620, MATCH($B$1, resultados!$A$1:$ZZ$1, 0))</f>
        <v/>
      </c>
      <c r="B626">
        <f>INDEX(resultados!$A$2:$ZZ$3000, 620, MATCH($B$2, resultados!$A$1:$ZZ$1, 0))</f>
        <v/>
      </c>
      <c r="C626">
        <f>INDEX(resultados!$A$2:$ZZ$3000, 620, MATCH($B$3, resultados!$A$1:$ZZ$1, 0))</f>
        <v/>
      </c>
    </row>
    <row r="627">
      <c r="A627">
        <f>INDEX(resultados!$A$2:$ZZ$3000, 621, MATCH($B$1, resultados!$A$1:$ZZ$1, 0))</f>
        <v/>
      </c>
      <c r="B627">
        <f>INDEX(resultados!$A$2:$ZZ$3000, 621, MATCH($B$2, resultados!$A$1:$ZZ$1, 0))</f>
        <v/>
      </c>
      <c r="C627">
        <f>INDEX(resultados!$A$2:$ZZ$3000, 621, MATCH($B$3, resultados!$A$1:$ZZ$1, 0))</f>
        <v/>
      </c>
    </row>
    <row r="628">
      <c r="A628">
        <f>INDEX(resultados!$A$2:$ZZ$3000, 622, MATCH($B$1, resultados!$A$1:$ZZ$1, 0))</f>
        <v/>
      </c>
      <c r="B628">
        <f>INDEX(resultados!$A$2:$ZZ$3000, 622, MATCH($B$2, resultados!$A$1:$ZZ$1, 0))</f>
        <v/>
      </c>
      <c r="C628">
        <f>INDEX(resultados!$A$2:$ZZ$3000, 622, MATCH($B$3, resultados!$A$1:$ZZ$1, 0))</f>
        <v/>
      </c>
    </row>
    <row r="629">
      <c r="A629">
        <f>INDEX(resultados!$A$2:$ZZ$3000, 623, MATCH($B$1, resultados!$A$1:$ZZ$1, 0))</f>
        <v/>
      </c>
      <c r="B629">
        <f>INDEX(resultados!$A$2:$ZZ$3000, 623, MATCH($B$2, resultados!$A$1:$ZZ$1, 0))</f>
        <v/>
      </c>
      <c r="C629">
        <f>INDEX(resultados!$A$2:$ZZ$3000, 623, MATCH($B$3, resultados!$A$1:$ZZ$1, 0))</f>
        <v/>
      </c>
    </row>
    <row r="630">
      <c r="A630">
        <f>INDEX(resultados!$A$2:$ZZ$3000, 624, MATCH($B$1, resultados!$A$1:$ZZ$1, 0))</f>
        <v/>
      </c>
      <c r="B630">
        <f>INDEX(resultados!$A$2:$ZZ$3000, 624, MATCH($B$2, resultados!$A$1:$ZZ$1, 0))</f>
        <v/>
      </c>
      <c r="C630">
        <f>INDEX(resultados!$A$2:$ZZ$3000, 624, MATCH($B$3, resultados!$A$1:$ZZ$1, 0))</f>
        <v/>
      </c>
    </row>
    <row r="631">
      <c r="A631">
        <f>INDEX(resultados!$A$2:$ZZ$3000, 625, MATCH($B$1, resultados!$A$1:$ZZ$1, 0))</f>
        <v/>
      </c>
      <c r="B631">
        <f>INDEX(resultados!$A$2:$ZZ$3000, 625, MATCH($B$2, resultados!$A$1:$ZZ$1, 0))</f>
        <v/>
      </c>
      <c r="C631">
        <f>INDEX(resultados!$A$2:$ZZ$3000, 625, MATCH($B$3, resultados!$A$1:$ZZ$1, 0))</f>
        <v/>
      </c>
    </row>
    <row r="632">
      <c r="A632">
        <f>INDEX(resultados!$A$2:$ZZ$3000, 626, MATCH($B$1, resultados!$A$1:$ZZ$1, 0))</f>
        <v/>
      </c>
      <c r="B632">
        <f>INDEX(resultados!$A$2:$ZZ$3000, 626, MATCH($B$2, resultados!$A$1:$ZZ$1, 0))</f>
        <v/>
      </c>
      <c r="C632">
        <f>INDEX(resultados!$A$2:$ZZ$3000, 626, MATCH($B$3, resultados!$A$1:$ZZ$1, 0))</f>
        <v/>
      </c>
    </row>
    <row r="633">
      <c r="A633">
        <f>INDEX(resultados!$A$2:$ZZ$3000, 627, MATCH($B$1, resultados!$A$1:$ZZ$1, 0))</f>
        <v/>
      </c>
      <c r="B633">
        <f>INDEX(resultados!$A$2:$ZZ$3000, 627, MATCH($B$2, resultados!$A$1:$ZZ$1, 0))</f>
        <v/>
      </c>
      <c r="C633">
        <f>INDEX(resultados!$A$2:$ZZ$3000, 627, MATCH($B$3, resultados!$A$1:$ZZ$1, 0))</f>
        <v/>
      </c>
    </row>
    <row r="634">
      <c r="A634">
        <f>INDEX(resultados!$A$2:$ZZ$3000, 628, MATCH($B$1, resultados!$A$1:$ZZ$1, 0))</f>
        <v/>
      </c>
      <c r="B634">
        <f>INDEX(resultados!$A$2:$ZZ$3000, 628, MATCH($B$2, resultados!$A$1:$ZZ$1, 0))</f>
        <v/>
      </c>
      <c r="C634">
        <f>INDEX(resultados!$A$2:$ZZ$3000, 628, MATCH($B$3, resultados!$A$1:$ZZ$1, 0))</f>
        <v/>
      </c>
    </row>
    <row r="635">
      <c r="A635">
        <f>INDEX(resultados!$A$2:$ZZ$3000, 629, MATCH($B$1, resultados!$A$1:$ZZ$1, 0))</f>
        <v/>
      </c>
      <c r="B635">
        <f>INDEX(resultados!$A$2:$ZZ$3000, 629, MATCH($B$2, resultados!$A$1:$ZZ$1, 0))</f>
        <v/>
      </c>
      <c r="C635">
        <f>INDEX(resultados!$A$2:$ZZ$3000, 629, MATCH($B$3, resultados!$A$1:$ZZ$1, 0))</f>
        <v/>
      </c>
    </row>
    <row r="636">
      <c r="A636">
        <f>INDEX(resultados!$A$2:$ZZ$3000, 630, MATCH($B$1, resultados!$A$1:$ZZ$1, 0))</f>
        <v/>
      </c>
      <c r="B636">
        <f>INDEX(resultados!$A$2:$ZZ$3000, 630, MATCH($B$2, resultados!$A$1:$ZZ$1, 0))</f>
        <v/>
      </c>
      <c r="C636">
        <f>INDEX(resultados!$A$2:$ZZ$3000, 630, MATCH($B$3, resultados!$A$1:$ZZ$1, 0))</f>
        <v/>
      </c>
    </row>
    <row r="637">
      <c r="A637">
        <f>INDEX(resultados!$A$2:$ZZ$3000, 631, MATCH($B$1, resultados!$A$1:$ZZ$1, 0))</f>
        <v/>
      </c>
      <c r="B637">
        <f>INDEX(resultados!$A$2:$ZZ$3000, 631, MATCH($B$2, resultados!$A$1:$ZZ$1, 0))</f>
        <v/>
      </c>
      <c r="C637">
        <f>INDEX(resultados!$A$2:$ZZ$3000, 631, MATCH($B$3, resultados!$A$1:$ZZ$1, 0))</f>
        <v/>
      </c>
    </row>
    <row r="638">
      <c r="A638">
        <f>INDEX(resultados!$A$2:$ZZ$3000, 632, MATCH($B$1, resultados!$A$1:$ZZ$1, 0))</f>
        <v/>
      </c>
      <c r="B638">
        <f>INDEX(resultados!$A$2:$ZZ$3000, 632, MATCH($B$2, resultados!$A$1:$ZZ$1, 0))</f>
        <v/>
      </c>
      <c r="C638">
        <f>INDEX(resultados!$A$2:$ZZ$3000, 632, MATCH($B$3, resultados!$A$1:$ZZ$1, 0))</f>
        <v/>
      </c>
    </row>
    <row r="639">
      <c r="A639">
        <f>INDEX(resultados!$A$2:$ZZ$3000, 633, MATCH($B$1, resultados!$A$1:$ZZ$1, 0))</f>
        <v/>
      </c>
      <c r="B639">
        <f>INDEX(resultados!$A$2:$ZZ$3000, 633, MATCH($B$2, resultados!$A$1:$ZZ$1, 0))</f>
        <v/>
      </c>
      <c r="C639">
        <f>INDEX(resultados!$A$2:$ZZ$3000, 633, MATCH($B$3, resultados!$A$1:$ZZ$1, 0))</f>
        <v/>
      </c>
    </row>
    <row r="640">
      <c r="A640">
        <f>INDEX(resultados!$A$2:$ZZ$3000, 634, MATCH($B$1, resultados!$A$1:$ZZ$1, 0))</f>
        <v/>
      </c>
      <c r="B640">
        <f>INDEX(resultados!$A$2:$ZZ$3000, 634, MATCH($B$2, resultados!$A$1:$ZZ$1, 0))</f>
        <v/>
      </c>
      <c r="C640">
        <f>INDEX(resultados!$A$2:$ZZ$3000, 634, MATCH($B$3, resultados!$A$1:$ZZ$1, 0))</f>
        <v/>
      </c>
    </row>
    <row r="641">
      <c r="A641">
        <f>INDEX(resultados!$A$2:$ZZ$3000, 635, MATCH($B$1, resultados!$A$1:$ZZ$1, 0))</f>
        <v/>
      </c>
      <c r="B641">
        <f>INDEX(resultados!$A$2:$ZZ$3000, 635, MATCH($B$2, resultados!$A$1:$ZZ$1, 0))</f>
        <v/>
      </c>
      <c r="C641">
        <f>INDEX(resultados!$A$2:$ZZ$3000, 635, MATCH($B$3, resultados!$A$1:$ZZ$1, 0))</f>
        <v/>
      </c>
    </row>
    <row r="642">
      <c r="A642">
        <f>INDEX(resultados!$A$2:$ZZ$3000, 636, MATCH($B$1, resultados!$A$1:$ZZ$1, 0))</f>
        <v/>
      </c>
      <c r="B642">
        <f>INDEX(resultados!$A$2:$ZZ$3000, 636, MATCH($B$2, resultados!$A$1:$ZZ$1, 0))</f>
        <v/>
      </c>
      <c r="C642">
        <f>INDEX(resultados!$A$2:$ZZ$3000, 636, MATCH($B$3, resultados!$A$1:$ZZ$1, 0))</f>
        <v/>
      </c>
    </row>
    <row r="643">
      <c r="A643">
        <f>INDEX(resultados!$A$2:$ZZ$3000, 637, MATCH($B$1, resultados!$A$1:$ZZ$1, 0))</f>
        <v/>
      </c>
      <c r="B643">
        <f>INDEX(resultados!$A$2:$ZZ$3000, 637, MATCH($B$2, resultados!$A$1:$ZZ$1, 0))</f>
        <v/>
      </c>
      <c r="C643">
        <f>INDEX(resultados!$A$2:$ZZ$3000, 637, MATCH($B$3, resultados!$A$1:$ZZ$1, 0))</f>
        <v/>
      </c>
    </row>
    <row r="644">
      <c r="A644">
        <f>INDEX(resultados!$A$2:$ZZ$3000, 638, MATCH($B$1, resultados!$A$1:$ZZ$1, 0))</f>
        <v/>
      </c>
      <c r="B644">
        <f>INDEX(resultados!$A$2:$ZZ$3000, 638, MATCH($B$2, resultados!$A$1:$ZZ$1, 0))</f>
        <v/>
      </c>
      <c r="C644">
        <f>INDEX(resultados!$A$2:$ZZ$3000, 638, MATCH($B$3, resultados!$A$1:$ZZ$1, 0))</f>
        <v/>
      </c>
    </row>
    <row r="645">
      <c r="A645">
        <f>INDEX(resultados!$A$2:$ZZ$3000, 639, MATCH($B$1, resultados!$A$1:$ZZ$1, 0))</f>
        <v/>
      </c>
      <c r="B645">
        <f>INDEX(resultados!$A$2:$ZZ$3000, 639, MATCH($B$2, resultados!$A$1:$ZZ$1, 0))</f>
        <v/>
      </c>
      <c r="C645">
        <f>INDEX(resultados!$A$2:$ZZ$3000, 639, MATCH($B$3, resultados!$A$1:$ZZ$1, 0))</f>
        <v/>
      </c>
    </row>
    <row r="646">
      <c r="A646">
        <f>INDEX(resultados!$A$2:$ZZ$3000, 640, MATCH($B$1, resultados!$A$1:$ZZ$1, 0))</f>
        <v/>
      </c>
      <c r="B646">
        <f>INDEX(resultados!$A$2:$ZZ$3000, 640, MATCH($B$2, resultados!$A$1:$ZZ$1, 0))</f>
        <v/>
      </c>
      <c r="C646">
        <f>INDEX(resultados!$A$2:$ZZ$3000, 640, MATCH($B$3, resultados!$A$1:$ZZ$1, 0))</f>
        <v/>
      </c>
    </row>
    <row r="647">
      <c r="A647">
        <f>INDEX(resultados!$A$2:$ZZ$3000, 641, MATCH($B$1, resultados!$A$1:$ZZ$1, 0))</f>
        <v/>
      </c>
      <c r="B647">
        <f>INDEX(resultados!$A$2:$ZZ$3000, 641, MATCH($B$2, resultados!$A$1:$ZZ$1, 0))</f>
        <v/>
      </c>
      <c r="C647">
        <f>INDEX(resultados!$A$2:$ZZ$3000, 641, MATCH($B$3, resultados!$A$1:$ZZ$1, 0))</f>
        <v/>
      </c>
    </row>
    <row r="648">
      <c r="A648">
        <f>INDEX(resultados!$A$2:$ZZ$3000, 642, MATCH($B$1, resultados!$A$1:$ZZ$1, 0))</f>
        <v/>
      </c>
      <c r="B648">
        <f>INDEX(resultados!$A$2:$ZZ$3000, 642, MATCH($B$2, resultados!$A$1:$ZZ$1, 0))</f>
        <v/>
      </c>
      <c r="C648">
        <f>INDEX(resultados!$A$2:$ZZ$3000, 642, MATCH($B$3, resultados!$A$1:$ZZ$1, 0))</f>
        <v/>
      </c>
    </row>
    <row r="649">
      <c r="A649">
        <f>INDEX(resultados!$A$2:$ZZ$3000, 643, MATCH($B$1, resultados!$A$1:$ZZ$1, 0))</f>
        <v/>
      </c>
      <c r="B649">
        <f>INDEX(resultados!$A$2:$ZZ$3000, 643, MATCH($B$2, resultados!$A$1:$ZZ$1, 0))</f>
        <v/>
      </c>
      <c r="C649">
        <f>INDEX(resultados!$A$2:$ZZ$3000, 643, MATCH($B$3, resultados!$A$1:$ZZ$1, 0))</f>
        <v/>
      </c>
    </row>
    <row r="650">
      <c r="A650">
        <f>INDEX(resultados!$A$2:$ZZ$3000, 644, MATCH($B$1, resultados!$A$1:$ZZ$1, 0))</f>
        <v/>
      </c>
      <c r="B650">
        <f>INDEX(resultados!$A$2:$ZZ$3000, 644, MATCH($B$2, resultados!$A$1:$ZZ$1, 0))</f>
        <v/>
      </c>
      <c r="C650">
        <f>INDEX(resultados!$A$2:$ZZ$3000, 644, MATCH($B$3, resultados!$A$1:$ZZ$1, 0))</f>
        <v/>
      </c>
    </row>
    <row r="651">
      <c r="A651">
        <f>INDEX(resultados!$A$2:$ZZ$3000, 645, MATCH($B$1, resultados!$A$1:$ZZ$1, 0))</f>
        <v/>
      </c>
      <c r="B651">
        <f>INDEX(resultados!$A$2:$ZZ$3000, 645, MATCH($B$2, resultados!$A$1:$ZZ$1, 0))</f>
        <v/>
      </c>
      <c r="C651">
        <f>INDEX(resultados!$A$2:$ZZ$3000, 645, MATCH($B$3, resultados!$A$1:$ZZ$1, 0))</f>
        <v/>
      </c>
    </row>
    <row r="652">
      <c r="A652">
        <f>INDEX(resultados!$A$2:$ZZ$3000, 646, MATCH($B$1, resultados!$A$1:$ZZ$1, 0))</f>
        <v/>
      </c>
      <c r="B652">
        <f>INDEX(resultados!$A$2:$ZZ$3000, 646, MATCH($B$2, resultados!$A$1:$ZZ$1, 0))</f>
        <v/>
      </c>
      <c r="C652">
        <f>INDEX(resultados!$A$2:$ZZ$3000, 646, MATCH($B$3, resultados!$A$1:$ZZ$1, 0))</f>
        <v/>
      </c>
    </row>
    <row r="653">
      <c r="A653">
        <f>INDEX(resultados!$A$2:$ZZ$3000, 647, MATCH($B$1, resultados!$A$1:$ZZ$1, 0))</f>
        <v/>
      </c>
      <c r="B653">
        <f>INDEX(resultados!$A$2:$ZZ$3000, 647, MATCH($B$2, resultados!$A$1:$ZZ$1, 0))</f>
        <v/>
      </c>
      <c r="C653">
        <f>INDEX(resultados!$A$2:$ZZ$3000, 647, MATCH($B$3, resultados!$A$1:$ZZ$1, 0))</f>
        <v/>
      </c>
    </row>
    <row r="654">
      <c r="A654">
        <f>INDEX(resultados!$A$2:$ZZ$3000, 648, MATCH($B$1, resultados!$A$1:$ZZ$1, 0))</f>
        <v/>
      </c>
      <c r="B654">
        <f>INDEX(resultados!$A$2:$ZZ$3000, 648, MATCH($B$2, resultados!$A$1:$ZZ$1, 0))</f>
        <v/>
      </c>
      <c r="C654">
        <f>INDEX(resultados!$A$2:$ZZ$3000, 648, MATCH($B$3, resultados!$A$1:$ZZ$1, 0))</f>
        <v/>
      </c>
    </row>
    <row r="655">
      <c r="A655">
        <f>INDEX(resultados!$A$2:$ZZ$3000, 649, MATCH($B$1, resultados!$A$1:$ZZ$1, 0))</f>
        <v/>
      </c>
      <c r="B655">
        <f>INDEX(resultados!$A$2:$ZZ$3000, 649, MATCH($B$2, resultados!$A$1:$ZZ$1, 0))</f>
        <v/>
      </c>
      <c r="C655">
        <f>INDEX(resultados!$A$2:$ZZ$3000, 649, MATCH($B$3, resultados!$A$1:$ZZ$1, 0))</f>
        <v/>
      </c>
    </row>
    <row r="656">
      <c r="A656">
        <f>INDEX(resultados!$A$2:$ZZ$3000, 650, MATCH($B$1, resultados!$A$1:$ZZ$1, 0))</f>
        <v/>
      </c>
      <c r="B656">
        <f>INDEX(resultados!$A$2:$ZZ$3000, 650, MATCH($B$2, resultados!$A$1:$ZZ$1, 0))</f>
        <v/>
      </c>
      <c r="C656">
        <f>INDEX(resultados!$A$2:$ZZ$3000, 650, MATCH($B$3, resultados!$A$1:$ZZ$1, 0))</f>
        <v/>
      </c>
    </row>
    <row r="657">
      <c r="A657">
        <f>INDEX(resultados!$A$2:$ZZ$3000, 651, MATCH($B$1, resultados!$A$1:$ZZ$1, 0))</f>
        <v/>
      </c>
      <c r="B657">
        <f>INDEX(resultados!$A$2:$ZZ$3000, 651, MATCH($B$2, resultados!$A$1:$ZZ$1, 0))</f>
        <v/>
      </c>
      <c r="C657">
        <f>INDEX(resultados!$A$2:$ZZ$3000, 651, MATCH($B$3, resultados!$A$1:$ZZ$1, 0))</f>
        <v/>
      </c>
    </row>
    <row r="658">
      <c r="A658">
        <f>INDEX(resultados!$A$2:$ZZ$3000, 652, MATCH($B$1, resultados!$A$1:$ZZ$1, 0))</f>
        <v/>
      </c>
      <c r="B658">
        <f>INDEX(resultados!$A$2:$ZZ$3000, 652, MATCH($B$2, resultados!$A$1:$ZZ$1, 0))</f>
        <v/>
      </c>
      <c r="C658">
        <f>INDEX(resultados!$A$2:$ZZ$3000, 652, MATCH($B$3, resultados!$A$1:$ZZ$1, 0))</f>
        <v/>
      </c>
    </row>
    <row r="659">
      <c r="A659">
        <f>INDEX(resultados!$A$2:$ZZ$3000, 653, MATCH($B$1, resultados!$A$1:$ZZ$1, 0))</f>
        <v/>
      </c>
      <c r="B659">
        <f>INDEX(resultados!$A$2:$ZZ$3000, 653, MATCH($B$2, resultados!$A$1:$ZZ$1, 0))</f>
        <v/>
      </c>
      <c r="C659">
        <f>INDEX(resultados!$A$2:$ZZ$3000, 653, MATCH($B$3, resultados!$A$1:$ZZ$1, 0))</f>
        <v/>
      </c>
    </row>
    <row r="660">
      <c r="A660">
        <f>INDEX(resultados!$A$2:$ZZ$3000, 654, MATCH($B$1, resultados!$A$1:$ZZ$1, 0))</f>
        <v/>
      </c>
      <c r="B660">
        <f>INDEX(resultados!$A$2:$ZZ$3000, 654, MATCH($B$2, resultados!$A$1:$ZZ$1, 0))</f>
        <v/>
      </c>
      <c r="C660">
        <f>INDEX(resultados!$A$2:$ZZ$3000, 654, MATCH($B$3, resultados!$A$1:$ZZ$1, 0))</f>
        <v/>
      </c>
    </row>
    <row r="661">
      <c r="A661">
        <f>INDEX(resultados!$A$2:$ZZ$3000, 655, MATCH($B$1, resultados!$A$1:$ZZ$1, 0))</f>
        <v/>
      </c>
      <c r="B661">
        <f>INDEX(resultados!$A$2:$ZZ$3000, 655, MATCH($B$2, resultados!$A$1:$ZZ$1, 0))</f>
        <v/>
      </c>
      <c r="C661">
        <f>INDEX(resultados!$A$2:$ZZ$3000, 655, MATCH($B$3, resultados!$A$1:$ZZ$1, 0))</f>
        <v/>
      </c>
    </row>
    <row r="662">
      <c r="A662">
        <f>INDEX(resultados!$A$2:$ZZ$3000, 656, MATCH($B$1, resultados!$A$1:$ZZ$1, 0))</f>
        <v/>
      </c>
      <c r="B662">
        <f>INDEX(resultados!$A$2:$ZZ$3000, 656, MATCH($B$2, resultados!$A$1:$ZZ$1, 0))</f>
        <v/>
      </c>
      <c r="C662">
        <f>INDEX(resultados!$A$2:$ZZ$3000, 656, MATCH($B$3, resultados!$A$1:$ZZ$1, 0))</f>
        <v/>
      </c>
    </row>
    <row r="663">
      <c r="A663">
        <f>INDEX(resultados!$A$2:$ZZ$3000, 657, MATCH($B$1, resultados!$A$1:$ZZ$1, 0))</f>
        <v/>
      </c>
      <c r="B663">
        <f>INDEX(resultados!$A$2:$ZZ$3000, 657, MATCH($B$2, resultados!$A$1:$ZZ$1, 0))</f>
        <v/>
      </c>
      <c r="C663">
        <f>INDEX(resultados!$A$2:$ZZ$3000, 657, MATCH($B$3, resultados!$A$1:$ZZ$1, 0))</f>
        <v/>
      </c>
    </row>
    <row r="664">
      <c r="A664">
        <f>INDEX(resultados!$A$2:$ZZ$3000, 658, MATCH($B$1, resultados!$A$1:$ZZ$1, 0))</f>
        <v/>
      </c>
      <c r="B664">
        <f>INDEX(resultados!$A$2:$ZZ$3000, 658, MATCH($B$2, resultados!$A$1:$ZZ$1, 0))</f>
        <v/>
      </c>
      <c r="C664">
        <f>INDEX(resultados!$A$2:$ZZ$3000, 658, MATCH($B$3, resultados!$A$1:$ZZ$1, 0))</f>
        <v/>
      </c>
    </row>
    <row r="665">
      <c r="A665">
        <f>INDEX(resultados!$A$2:$ZZ$3000, 659, MATCH($B$1, resultados!$A$1:$ZZ$1, 0))</f>
        <v/>
      </c>
      <c r="B665">
        <f>INDEX(resultados!$A$2:$ZZ$3000, 659, MATCH($B$2, resultados!$A$1:$ZZ$1, 0))</f>
        <v/>
      </c>
      <c r="C665">
        <f>INDEX(resultados!$A$2:$ZZ$3000, 659, MATCH($B$3, resultados!$A$1:$ZZ$1, 0))</f>
        <v/>
      </c>
    </row>
    <row r="666">
      <c r="A666">
        <f>INDEX(resultados!$A$2:$ZZ$3000, 660, MATCH($B$1, resultados!$A$1:$ZZ$1, 0))</f>
        <v/>
      </c>
      <c r="B666">
        <f>INDEX(resultados!$A$2:$ZZ$3000, 660, MATCH($B$2, resultados!$A$1:$ZZ$1, 0))</f>
        <v/>
      </c>
      <c r="C666">
        <f>INDEX(resultados!$A$2:$ZZ$3000, 660, MATCH($B$3, resultados!$A$1:$ZZ$1, 0))</f>
        <v/>
      </c>
    </row>
    <row r="667">
      <c r="A667">
        <f>INDEX(resultados!$A$2:$ZZ$3000, 661, MATCH($B$1, resultados!$A$1:$ZZ$1, 0))</f>
        <v/>
      </c>
      <c r="B667">
        <f>INDEX(resultados!$A$2:$ZZ$3000, 661, MATCH($B$2, resultados!$A$1:$ZZ$1, 0))</f>
        <v/>
      </c>
      <c r="C667">
        <f>INDEX(resultados!$A$2:$ZZ$3000, 661, MATCH($B$3, resultados!$A$1:$ZZ$1, 0))</f>
        <v/>
      </c>
    </row>
    <row r="668">
      <c r="A668">
        <f>INDEX(resultados!$A$2:$ZZ$3000, 662, MATCH($B$1, resultados!$A$1:$ZZ$1, 0))</f>
        <v/>
      </c>
      <c r="B668">
        <f>INDEX(resultados!$A$2:$ZZ$3000, 662, MATCH($B$2, resultados!$A$1:$ZZ$1, 0))</f>
        <v/>
      </c>
      <c r="C668">
        <f>INDEX(resultados!$A$2:$ZZ$3000, 662, MATCH($B$3, resultados!$A$1:$ZZ$1, 0))</f>
        <v/>
      </c>
    </row>
    <row r="669">
      <c r="A669">
        <f>INDEX(resultados!$A$2:$ZZ$3000, 663, MATCH($B$1, resultados!$A$1:$ZZ$1, 0))</f>
        <v/>
      </c>
      <c r="B669">
        <f>INDEX(resultados!$A$2:$ZZ$3000, 663, MATCH($B$2, resultados!$A$1:$ZZ$1, 0))</f>
        <v/>
      </c>
      <c r="C669">
        <f>INDEX(resultados!$A$2:$ZZ$3000, 663, MATCH($B$3, resultados!$A$1:$ZZ$1, 0))</f>
        <v/>
      </c>
    </row>
    <row r="670">
      <c r="A670">
        <f>INDEX(resultados!$A$2:$ZZ$3000, 664, MATCH($B$1, resultados!$A$1:$ZZ$1, 0))</f>
        <v/>
      </c>
      <c r="B670">
        <f>INDEX(resultados!$A$2:$ZZ$3000, 664, MATCH($B$2, resultados!$A$1:$ZZ$1, 0))</f>
        <v/>
      </c>
      <c r="C670">
        <f>INDEX(resultados!$A$2:$ZZ$3000, 664, MATCH($B$3, resultados!$A$1:$ZZ$1, 0))</f>
        <v/>
      </c>
    </row>
    <row r="671">
      <c r="A671">
        <f>INDEX(resultados!$A$2:$ZZ$3000, 665, MATCH($B$1, resultados!$A$1:$ZZ$1, 0))</f>
        <v/>
      </c>
      <c r="B671">
        <f>INDEX(resultados!$A$2:$ZZ$3000, 665, MATCH($B$2, resultados!$A$1:$ZZ$1, 0))</f>
        <v/>
      </c>
      <c r="C671">
        <f>INDEX(resultados!$A$2:$ZZ$3000, 665, MATCH($B$3, resultados!$A$1:$ZZ$1, 0))</f>
        <v/>
      </c>
    </row>
    <row r="672">
      <c r="A672">
        <f>INDEX(resultados!$A$2:$ZZ$3000, 666, MATCH($B$1, resultados!$A$1:$ZZ$1, 0))</f>
        <v/>
      </c>
      <c r="B672">
        <f>INDEX(resultados!$A$2:$ZZ$3000, 666, MATCH($B$2, resultados!$A$1:$ZZ$1, 0))</f>
        <v/>
      </c>
      <c r="C672">
        <f>INDEX(resultados!$A$2:$ZZ$3000, 666, MATCH($B$3, resultados!$A$1:$ZZ$1, 0))</f>
        <v/>
      </c>
    </row>
    <row r="673">
      <c r="A673">
        <f>INDEX(resultados!$A$2:$ZZ$3000, 667, MATCH($B$1, resultados!$A$1:$ZZ$1, 0))</f>
        <v/>
      </c>
      <c r="B673">
        <f>INDEX(resultados!$A$2:$ZZ$3000, 667, MATCH($B$2, resultados!$A$1:$ZZ$1, 0))</f>
        <v/>
      </c>
      <c r="C673">
        <f>INDEX(resultados!$A$2:$ZZ$3000, 667, MATCH($B$3, resultados!$A$1:$ZZ$1, 0))</f>
        <v/>
      </c>
    </row>
    <row r="674">
      <c r="A674">
        <f>INDEX(resultados!$A$2:$ZZ$3000, 668, MATCH($B$1, resultados!$A$1:$ZZ$1, 0))</f>
        <v/>
      </c>
      <c r="B674">
        <f>INDEX(resultados!$A$2:$ZZ$3000, 668, MATCH($B$2, resultados!$A$1:$ZZ$1, 0))</f>
        <v/>
      </c>
      <c r="C674">
        <f>INDEX(resultados!$A$2:$ZZ$3000, 668, MATCH($B$3, resultados!$A$1:$ZZ$1, 0))</f>
        <v/>
      </c>
    </row>
    <row r="675">
      <c r="A675">
        <f>INDEX(resultados!$A$2:$ZZ$3000, 669, MATCH($B$1, resultados!$A$1:$ZZ$1, 0))</f>
        <v/>
      </c>
      <c r="B675">
        <f>INDEX(resultados!$A$2:$ZZ$3000, 669, MATCH($B$2, resultados!$A$1:$ZZ$1, 0))</f>
        <v/>
      </c>
      <c r="C675">
        <f>INDEX(resultados!$A$2:$ZZ$3000, 669, MATCH($B$3, resultados!$A$1:$ZZ$1, 0))</f>
        <v/>
      </c>
    </row>
    <row r="676">
      <c r="A676">
        <f>INDEX(resultados!$A$2:$ZZ$3000, 670, MATCH($B$1, resultados!$A$1:$ZZ$1, 0))</f>
        <v/>
      </c>
      <c r="B676">
        <f>INDEX(resultados!$A$2:$ZZ$3000, 670, MATCH($B$2, resultados!$A$1:$ZZ$1, 0))</f>
        <v/>
      </c>
      <c r="C676">
        <f>INDEX(resultados!$A$2:$ZZ$3000, 670, MATCH($B$3, resultados!$A$1:$ZZ$1, 0))</f>
        <v/>
      </c>
    </row>
    <row r="677">
      <c r="A677">
        <f>INDEX(resultados!$A$2:$ZZ$3000, 671, MATCH($B$1, resultados!$A$1:$ZZ$1, 0))</f>
        <v/>
      </c>
      <c r="B677">
        <f>INDEX(resultados!$A$2:$ZZ$3000, 671, MATCH($B$2, resultados!$A$1:$ZZ$1, 0))</f>
        <v/>
      </c>
      <c r="C677">
        <f>INDEX(resultados!$A$2:$ZZ$3000, 671, MATCH($B$3, resultados!$A$1:$ZZ$1, 0))</f>
        <v/>
      </c>
    </row>
    <row r="678">
      <c r="A678">
        <f>INDEX(resultados!$A$2:$ZZ$3000, 672, MATCH($B$1, resultados!$A$1:$ZZ$1, 0))</f>
        <v/>
      </c>
      <c r="B678">
        <f>INDEX(resultados!$A$2:$ZZ$3000, 672, MATCH($B$2, resultados!$A$1:$ZZ$1, 0))</f>
        <v/>
      </c>
      <c r="C678">
        <f>INDEX(resultados!$A$2:$ZZ$3000, 672, MATCH($B$3, resultados!$A$1:$ZZ$1, 0))</f>
        <v/>
      </c>
    </row>
    <row r="679">
      <c r="A679">
        <f>INDEX(resultados!$A$2:$ZZ$3000, 673, MATCH($B$1, resultados!$A$1:$ZZ$1, 0))</f>
        <v/>
      </c>
      <c r="B679">
        <f>INDEX(resultados!$A$2:$ZZ$3000, 673, MATCH($B$2, resultados!$A$1:$ZZ$1, 0))</f>
        <v/>
      </c>
      <c r="C679">
        <f>INDEX(resultados!$A$2:$ZZ$3000, 673, MATCH($B$3, resultados!$A$1:$ZZ$1, 0))</f>
        <v/>
      </c>
    </row>
    <row r="680">
      <c r="A680">
        <f>INDEX(resultados!$A$2:$ZZ$3000, 674, MATCH($B$1, resultados!$A$1:$ZZ$1, 0))</f>
        <v/>
      </c>
      <c r="B680">
        <f>INDEX(resultados!$A$2:$ZZ$3000, 674, MATCH($B$2, resultados!$A$1:$ZZ$1, 0))</f>
        <v/>
      </c>
      <c r="C680">
        <f>INDEX(resultados!$A$2:$ZZ$3000, 674, MATCH($B$3, resultados!$A$1:$ZZ$1, 0))</f>
        <v/>
      </c>
    </row>
    <row r="681">
      <c r="A681">
        <f>INDEX(resultados!$A$2:$ZZ$3000, 675, MATCH($B$1, resultados!$A$1:$ZZ$1, 0))</f>
        <v/>
      </c>
      <c r="B681">
        <f>INDEX(resultados!$A$2:$ZZ$3000, 675, MATCH($B$2, resultados!$A$1:$ZZ$1, 0))</f>
        <v/>
      </c>
      <c r="C681">
        <f>INDEX(resultados!$A$2:$ZZ$3000, 675, MATCH($B$3, resultados!$A$1:$ZZ$1, 0))</f>
        <v/>
      </c>
    </row>
    <row r="682">
      <c r="A682">
        <f>INDEX(resultados!$A$2:$ZZ$3000, 676, MATCH($B$1, resultados!$A$1:$ZZ$1, 0))</f>
        <v/>
      </c>
      <c r="B682">
        <f>INDEX(resultados!$A$2:$ZZ$3000, 676, MATCH($B$2, resultados!$A$1:$ZZ$1, 0))</f>
        <v/>
      </c>
      <c r="C682">
        <f>INDEX(resultados!$A$2:$ZZ$3000, 676, MATCH($B$3, resultados!$A$1:$ZZ$1, 0))</f>
        <v/>
      </c>
    </row>
    <row r="683">
      <c r="A683">
        <f>INDEX(resultados!$A$2:$ZZ$3000, 677, MATCH($B$1, resultados!$A$1:$ZZ$1, 0))</f>
        <v/>
      </c>
      <c r="B683">
        <f>INDEX(resultados!$A$2:$ZZ$3000, 677, MATCH($B$2, resultados!$A$1:$ZZ$1, 0))</f>
        <v/>
      </c>
      <c r="C683">
        <f>INDEX(resultados!$A$2:$ZZ$3000, 677, MATCH($B$3, resultados!$A$1:$ZZ$1, 0))</f>
        <v/>
      </c>
    </row>
    <row r="684">
      <c r="A684">
        <f>INDEX(resultados!$A$2:$ZZ$3000, 678, MATCH($B$1, resultados!$A$1:$ZZ$1, 0))</f>
        <v/>
      </c>
      <c r="B684">
        <f>INDEX(resultados!$A$2:$ZZ$3000, 678, MATCH($B$2, resultados!$A$1:$ZZ$1, 0))</f>
        <v/>
      </c>
      <c r="C684">
        <f>INDEX(resultados!$A$2:$ZZ$3000, 678, MATCH($B$3, resultados!$A$1:$ZZ$1, 0))</f>
        <v/>
      </c>
    </row>
    <row r="685">
      <c r="A685">
        <f>INDEX(resultados!$A$2:$ZZ$3000, 679, MATCH($B$1, resultados!$A$1:$ZZ$1, 0))</f>
        <v/>
      </c>
      <c r="B685">
        <f>INDEX(resultados!$A$2:$ZZ$3000, 679, MATCH($B$2, resultados!$A$1:$ZZ$1, 0))</f>
        <v/>
      </c>
      <c r="C685">
        <f>INDEX(resultados!$A$2:$ZZ$3000, 679, MATCH($B$3, resultados!$A$1:$ZZ$1, 0))</f>
        <v/>
      </c>
    </row>
    <row r="686">
      <c r="A686">
        <f>INDEX(resultados!$A$2:$ZZ$3000, 680, MATCH($B$1, resultados!$A$1:$ZZ$1, 0))</f>
        <v/>
      </c>
      <c r="B686">
        <f>INDEX(resultados!$A$2:$ZZ$3000, 680, MATCH($B$2, resultados!$A$1:$ZZ$1, 0))</f>
        <v/>
      </c>
      <c r="C686">
        <f>INDEX(resultados!$A$2:$ZZ$3000, 680, MATCH($B$3, resultados!$A$1:$ZZ$1, 0))</f>
        <v/>
      </c>
    </row>
    <row r="687">
      <c r="A687">
        <f>INDEX(resultados!$A$2:$ZZ$3000, 681, MATCH($B$1, resultados!$A$1:$ZZ$1, 0))</f>
        <v/>
      </c>
      <c r="B687">
        <f>INDEX(resultados!$A$2:$ZZ$3000, 681, MATCH($B$2, resultados!$A$1:$ZZ$1, 0))</f>
        <v/>
      </c>
      <c r="C687">
        <f>INDEX(resultados!$A$2:$ZZ$3000, 681, MATCH($B$3, resultados!$A$1:$ZZ$1, 0))</f>
        <v/>
      </c>
    </row>
    <row r="688">
      <c r="A688">
        <f>INDEX(resultados!$A$2:$ZZ$3000, 682, MATCH($B$1, resultados!$A$1:$ZZ$1, 0))</f>
        <v/>
      </c>
      <c r="B688">
        <f>INDEX(resultados!$A$2:$ZZ$3000, 682, MATCH($B$2, resultados!$A$1:$ZZ$1, 0))</f>
        <v/>
      </c>
      <c r="C688">
        <f>INDEX(resultados!$A$2:$ZZ$3000, 682, MATCH($B$3, resultados!$A$1:$ZZ$1, 0))</f>
        <v/>
      </c>
    </row>
    <row r="689">
      <c r="A689">
        <f>INDEX(resultados!$A$2:$ZZ$3000, 683, MATCH($B$1, resultados!$A$1:$ZZ$1, 0))</f>
        <v/>
      </c>
      <c r="B689">
        <f>INDEX(resultados!$A$2:$ZZ$3000, 683, MATCH($B$2, resultados!$A$1:$ZZ$1, 0))</f>
        <v/>
      </c>
      <c r="C689">
        <f>INDEX(resultados!$A$2:$ZZ$3000, 683, MATCH($B$3, resultados!$A$1:$ZZ$1, 0))</f>
        <v/>
      </c>
    </row>
    <row r="690">
      <c r="A690">
        <f>INDEX(resultados!$A$2:$ZZ$3000, 684, MATCH($B$1, resultados!$A$1:$ZZ$1, 0))</f>
        <v/>
      </c>
      <c r="B690">
        <f>INDEX(resultados!$A$2:$ZZ$3000, 684, MATCH($B$2, resultados!$A$1:$ZZ$1, 0))</f>
        <v/>
      </c>
      <c r="C690">
        <f>INDEX(resultados!$A$2:$ZZ$3000, 684, MATCH($B$3, resultados!$A$1:$ZZ$1, 0))</f>
        <v/>
      </c>
    </row>
    <row r="691">
      <c r="A691">
        <f>INDEX(resultados!$A$2:$ZZ$3000, 685, MATCH($B$1, resultados!$A$1:$ZZ$1, 0))</f>
        <v/>
      </c>
      <c r="B691">
        <f>INDEX(resultados!$A$2:$ZZ$3000, 685, MATCH($B$2, resultados!$A$1:$ZZ$1, 0))</f>
        <v/>
      </c>
      <c r="C691">
        <f>INDEX(resultados!$A$2:$ZZ$3000, 685, MATCH($B$3, resultados!$A$1:$ZZ$1, 0))</f>
        <v/>
      </c>
    </row>
    <row r="692">
      <c r="A692">
        <f>INDEX(resultados!$A$2:$ZZ$3000, 686, MATCH($B$1, resultados!$A$1:$ZZ$1, 0))</f>
        <v/>
      </c>
      <c r="B692">
        <f>INDEX(resultados!$A$2:$ZZ$3000, 686, MATCH($B$2, resultados!$A$1:$ZZ$1, 0))</f>
        <v/>
      </c>
      <c r="C692">
        <f>INDEX(resultados!$A$2:$ZZ$3000, 686, MATCH($B$3, resultados!$A$1:$ZZ$1, 0))</f>
        <v/>
      </c>
    </row>
    <row r="693">
      <c r="A693">
        <f>INDEX(resultados!$A$2:$ZZ$3000, 687, MATCH($B$1, resultados!$A$1:$ZZ$1, 0))</f>
        <v/>
      </c>
      <c r="B693">
        <f>INDEX(resultados!$A$2:$ZZ$3000, 687, MATCH($B$2, resultados!$A$1:$ZZ$1, 0))</f>
        <v/>
      </c>
      <c r="C693">
        <f>INDEX(resultados!$A$2:$ZZ$3000, 687, MATCH($B$3, resultados!$A$1:$ZZ$1, 0))</f>
        <v/>
      </c>
    </row>
    <row r="694">
      <c r="A694">
        <f>INDEX(resultados!$A$2:$ZZ$3000, 688, MATCH($B$1, resultados!$A$1:$ZZ$1, 0))</f>
        <v/>
      </c>
      <c r="B694">
        <f>INDEX(resultados!$A$2:$ZZ$3000, 688, MATCH($B$2, resultados!$A$1:$ZZ$1, 0))</f>
        <v/>
      </c>
      <c r="C694">
        <f>INDEX(resultados!$A$2:$ZZ$3000, 688, MATCH($B$3, resultados!$A$1:$ZZ$1, 0))</f>
        <v/>
      </c>
    </row>
    <row r="695">
      <c r="A695">
        <f>INDEX(resultados!$A$2:$ZZ$3000, 689, MATCH($B$1, resultados!$A$1:$ZZ$1, 0))</f>
        <v/>
      </c>
      <c r="B695">
        <f>INDEX(resultados!$A$2:$ZZ$3000, 689, MATCH($B$2, resultados!$A$1:$ZZ$1, 0))</f>
        <v/>
      </c>
      <c r="C695">
        <f>INDEX(resultados!$A$2:$ZZ$3000, 689, MATCH($B$3, resultados!$A$1:$ZZ$1, 0))</f>
        <v/>
      </c>
    </row>
    <row r="696">
      <c r="A696">
        <f>INDEX(resultados!$A$2:$ZZ$3000, 690, MATCH($B$1, resultados!$A$1:$ZZ$1, 0))</f>
        <v/>
      </c>
      <c r="B696">
        <f>INDEX(resultados!$A$2:$ZZ$3000, 690, MATCH($B$2, resultados!$A$1:$ZZ$1, 0))</f>
        <v/>
      </c>
      <c r="C696">
        <f>INDEX(resultados!$A$2:$ZZ$3000, 690, MATCH($B$3, resultados!$A$1:$ZZ$1, 0))</f>
        <v/>
      </c>
    </row>
    <row r="697">
      <c r="A697">
        <f>INDEX(resultados!$A$2:$ZZ$3000, 691, MATCH($B$1, resultados!$A$1:$ZZ$1, 0))</f>
        <v/>
      </c>
      <c r="B697">
        <f>INDEX(resultados!$A$2:$ZZ$3000, 691, MATCH($B$2, resultados!$A$1:$ZZ$1, 0))</f>
        <v/>
      </c>
      <c r="C697">
        <f>INDEX(resultados!$A$2:$ZZ$3000, 691, MATCH($B$3, resultados!$A$1:$ZZ$1, 0))</f>
        <v/>
      </c>
    </row>
    <row r="698">
      <c r="A698">
        <f>INDEX(resultados!$A$2:$ZZ$3000, 692, MATCH($B$1, resultados!$A$1:$ZZ$1, 0))</f>
        <v/>
      </c>
      <c r="B698">
        <f>INDEX(resultados!$A$2:$ZZ$3000, 692, MATCH($B$2, resultados!$A$1:$ZZ$1, 0))</f>
        <v/>
      </c>
      <c r="C698">
        <f>INDEX(resultados!$A$2:$ZZ$3000, 692, MATCH($B$3, resultados!$A$1:$ZZ$1, 0))</f>
        <v/>
      </c>
    </row>
    <row r="699">
      <c r="A699">
        <f>INDEX(resultados!$A$2:$ZZ$3000, 693, MATCH($B$1, resultados!$A$1:$ZZ$1, 0))</f>
        <v/>
      </c>
      <c r="B699">
        <f>INDEX(resultados!$A$2:$ZZ$3000, 693, MATCH($B$2, resultados!$A$1:$ZZ$1, 0))</f>
        <v/>
      </c>
      <c r="C699">
        <f>INDEX(resultados!$A$2:$ZZ$3000, 693, MATCH($B$3, resultados!$A$1:$ZZ$1, 0))</f>
        <v/>
      </c>
    </row>
    <row r="700">
      <c r="A700">
        <f>INDEX(resultados!$A$2:$ZZ$3000, 694, MATCH($B$1, resultados!$A$1:$ZZ$1, 0))</f>
        <v/>
      </c>
      <c r="B700">
        <f>INDEX(resultados!$A$2:$ZZ$3000, 694, MATCH($B$2, resultados!$A$1:$ZZ$1, 0))</f>
        <v/>
      </c>
      <c r="C700">
        <f>INDEX(resultados!$A$2:$ZZ$3000, 694, MATCH($B$3, resultados!$A$1:$ZZ$1, 0))</f>
        <v/>
      </c>
    </row>
    <row r="701">
      <c r="A701">
        <f>INDEX(resultados!$A$2:$ZZ$3000, 695, MATCH($B$1, resultados!$A$1:$ZZ$1, 0))</f>
        <v/>
      </c>
      <c r="B701">
        <f>INDEX(resultados!$A$2:$ZZ$3000, 695, MATCH($B$2, resultados!$A$1:$ZZ$1, 0))</f>
        <v/>
      </c>
      <c r="C701">
        <f>INDEX(resultados!$A$2:$ZZ$3000, 695, MATCH($B$3, resultados!$A$1:$ZZ$1, 0))</f>
        <v/>
      </c>
    </row>
    <row r="702">
      <c r="A702">
        <f>INDEX(resultados!$A$2:$ZZ$3000, 696, MATCH($B$1, resultados!$A$1:$ZZ$1, 0))</f>
        <v/>
      </c>
      <c r="B702">
        <f>INDEX(resultados!$A$2:$ZZ$3000, 696, MATCH($B$2, resultados!$A$1:$ZZ$1, 0))</f>
        <v/>
      </c>
      <c r="C702">
        <f>INDEX(resultados!$A$2:$ZZ$3000, 696, MATCH($B$3, resultados!$A$1:$ZZ$1, 0))</f>
        <v/>
      </c>
    </row>
    <row r="703">
      <c r="A703">
        <f>INDEX(resultados!$A$2:$ZZ$3000, 697, MATCH($B$1, resultados!$A$1:$ZZ$1, 0))</f>
        <v/>
      </c>
      <c r="B703">
        <f>INDEX(resultados!$A$2:$ZZ$3000, 697, MATCH($B$2, resultados!$A$1:$ZZ$1, 0))</f>
        <v/>
      </c>
      <c r="C703">
        <f>INDEX(resultados!$A$2:$ZZ$3000, 697, MATCH($B$3, resultados!$A$1:$ZZ$1, 0))</f>
        <v/>
      </c>
    </row>
    <row r="704">
      <c r="A704">
        <f>INDEX(resultados!$A$2:$ZZ$3000, 698, MATCH($B$1, resultados!$A$1:$ZZ$1, 0))</f>
        <v/>
      </c>
      <c r="B704">
        <f>INDEX(resultados!$A$2:$ZZ$3000, 698, MATCH($B$2, resultados!$A$1:$ZZ$1, 0))</f>
        <v/>
      </c>
      <c r="C704">
        <f>INDEX(resultados!$A$2:$ZZ$3000, 698, MATCH($B$3, resultados!$A$1:$ZZ$1, 0))</f>
        <v/>
      </c>
    </row>
    <row r="705">
      <c r="A705">
        <f>INDEX(resultados!$A$2:$ZZ$3000, 699, MATCH($B$1, resultados!$A$1:$ZZ$1, 0))</f>
        <v/>
      </c>
      <c r="B705">
        <f>INDEX(resultados!$A$2:$ZZ$3000, 699, MATCH($B$2, resultados!$A$1:$ZZ$1, 0))</f>
        <v/>
      </c>
      <c r="C705">
        <f>INDEX(resultados!$A$2:$ZZ$3000, 699, MATCH($B$3, resultados!$A$1:$ZZ$1, 0))</f>
        <v/>
      </c>
    </row>
    <row r="706">
      <c r="A706">
        <f>INDEX(resultados!$A$2:$ZZ$3000, 700, MATCH($B$1, resultados!$A$1:$ZZ$1, 0))</f>
        <v/>
      </c>
      <c r="B706">
        <f>INDEX(resultados!$A$2:$ZZ$3000, 700, MATCH($B$2, resultados!$A$1:$ZZ$1, 0))</f>
        <v/>
      </c>
      <c r="C706">
        <f>INDEX(resultados!$A$2:$ZZ$3000, 700, MATCH($B$3, resultados!$A$1:$ZZ$1, 0))</f>
        <v/>
      </c>
    </row>
    <row r="707">
      <c r="A707">
        <f>INDEX(resultados!$A$2:$ZZ$3000, 701, MATCH($B$1, resultados!$A$1:$ZZ$1, 0))</f>
        <v/>
      </c>
      <c r="B707">
        <f>INDEX(resultados!$A$2:$ZZ$3000, 701, MATCH($B$2, resultados!$A$1:$ZZ$1, 0))</f>
        <v/>
      </c>
      <c r="C707">
        <f>INDEX(resultados!$A$2:$ZZ$3000, 701, MATCH($B$3, resultados!$A$1:$ZZ$1, 0))</f>
        <v/>
      </c>
    </row>
    <row r="708">
      <c r="A708">
        <f>INDEX(resultados!$A$2:$ZZ$3000, 702, MATCH($B$1, resultados!$A$1:$ZZ$1, 0))</f>
        <v/>
      </c>
      <c r="B708">
        <f>INDEX(resultados!$A$2:$ZZ$3000, 702, MATCH($B$2, resultados!$A$1:$ZZ$1, 0))</f>
        <v/>
      </c>
      <c r="C708">
        <f>INDEX(resultados!$A$2:$ZZ$3000, 702, MATCH($B$3, resultados!$A$1:$ZZ$1, 0))</f>
        <v/>
      </c>
    </row>
    <row r="709">
      <c r="A709">
        <f>INDEX(resultados!$A$2:$ZZ$3000, 703, MATCH($B$1, resultados!$A$1:$ZZ$1, 0))</f>
        <v/>
      </c>
      <c r="B709">
        <f>INDEX(resultados!$A$2:$ZZ$3000, 703, MATCH($B$2, resultados!$A$1:$ZZ$1, 0))</f>
        <v/>
      </c>
      <c r="C709">
        <f>INDEX(resultados!$A$2:$ZZ$3000, 703, MATCH($B$3, resultados!$A$1:$ZZ$1, 0))</f>
        <v/>
      </c>
    </row>
    <row r="710">
      <c r="A710">
        <f>INDEX(resultados!$A$2:$ZZ$3000, 704, MATCH($B$1, resultados!$A$1:$ZZ$1, 0))</f>
        <v/>
      </c>
      <c r="B710">
        <f>INDEX(resultados!$A$2:$ZZ$3000, 704, MATCH($B$2, resultados!$A$1:$ZZ$1, 0))</f>
        <v/>
      </c>
      <c r="C710">
        <f>INDEX(resultados!$A$2:$ZZ$3000, 704, MATCH($B$3, resultados!$A$1:$ZZ$1, 0))</f>
        <v/>
      </c>
    </row>
    <row r="711">
      <c r="A711">
        <f>INDEX(resultados!$A$2:$ZZ$3000, 705, MATCH($B$1, resultados!$A$1:$ZZ$1, 0))</f>
        <v/>
      </c>
      <c r="B711">
        <f>INDEX(resultados!$A$2:$ZZ$3000, 705, MATCH($B$2, resultados!$A$1:$ZZ$1, 0))</f>
        <v/>
      </c>
      <c r="C711">
        <f>INDEX(resultados!$A$2:$ZZ$3000, 705, MATCH($B$3, resultados!$A$1:$ZZ$1, 0))</f>
        <v/>
      </c>
    </row>
    <row r="712">
      <c r="A712">
        <f>INDEX(resultados!$A$2:$ZZ$3000, 706, MATCH($B$1, resultados!$A$1:$ZZ$1, 0))</f>
        <v/>
      </c>
      <c r="B712">
        <f>INDEX(resultados!$A$2:$ZZ$3000, 706, MATCH($B$2, resultados!$A$1:$ZZ$1, 0))</f>
        <v/>
      </c>
      <c r="C712">
        <f>INDEX(resultados!$A$2:$ZZ$3000, 706, MATCH($B$3, resultados!$A$1:$ZZ$1, 0))</f>
        <v/>
      </c>
    </row>
    <row r="713">
      <c r="A713">
        <f>INDEX(resultados!$A$2:$ZZ$3000, 707, MATCH($B$1, resultados!$A$1:$ZZ$1, 0))</f>
        <v/>
      </c>
      <c r="B713">
        <f>INDEX(resultados!$A$2:$ZZ$3000, 707, MATCH($B$2, resultados!$A$1:$ZZ$1, 0))</f>
        <v/>
      </c>
      <c r="C713">
        <f>INDEX(resultados!$A$2:$ZZ$3000, 707, MATCH($B$3, resultados!$A$1:$ZZ$1, 0))</f>
        <v/>
      </c>
    </row>
    <row r="714">
      <c r="A714">
        <f>INDEX(resultados!$A$2:$ZZ$3000, 708, MATCH($B$1, resultados!$A$1:$ZZ$1, 0))</f>
        <v/>
      </c>
      <c r="B714">
        <f>INDEX(resultados!$A$2:$ZZ$3000, 708, MATCH($B$2, resultados!$A$1:$ZZ$1, 0))</f>
        <v/>
      </c>
      <c r="C714">
        <f>INDEX(resultados!$A$2:$ZZ$3000, 708, MATCH($B$3, resultados!$A$1:$ZZ$1, 0))</f>
        <v/>
      </c>
    </row>
    <row r="715">
      <c r="A715">
        <f>INDEX(resultados!$A$2:$ZZ$3000, 709, MATCH($B$1, resultados!$A$1:$ZZ$1, 0))</f>
        <v/>
      </c>
      <c r="B715">
        <f>INDEX(resultados!$A$2:$ZZ$3000, 709, MATCH($B$2, resultados!$A$1:$ZZ$1, 0))</f>
        <v/>
      </c>
      <c r="C715">
        <f>INDEX(resultados!$A$2:$ZZ$3000, 709, MATCH($B$3, resultados!$A$1:$ZZ$1, 0))</f>
        <v/>
      </c>
    </row>
    <row r="716">
      <c r="A716">
        <f>INDEX(resultados!$A$2:$ZZ$3000, 710, MATCH($B$1, resultados!$A$1:$ZZ$1, 0))</f>
        <v/>
      </c>
      <c r="B716">
        <f>INDEX(resultados!$A$2:$ZZ$3000, 710, MATCH($B$2, resultados!$A$1:$ZZ$1, 0))</f>
        <v/>
      </c>
      <c r="C716">
        <f>INDEX(resultados!$A$2:$ZZ$3000, 710, MATCH($B$3, resultados!$A$1:$ZZ$1, 0))</f>
        <v/>
      </c>
    </row>
    <row r="717">
      <c r="A717">
        <f>INDEX(resultados!$A$2:$ZZ$3000, 711, MATCH($B$1, resultados!$A$1:$ZZ$1, 0))</f>
        <v/>
      </c>
      <c r="B717">
        <f>INDEX(resultados!$A$2:$ZZ$3000, 711, MATCH($B$2, resultados!$A$1:$ZZ$1, 0))</f>
        <v/>
      </c>
      <c r="C717">
        <f>INDEX(resultados!$A$2:$ZZ$3000, 711, MATCH($B$3, resultados!$A$1:$ZZ$1, 0))</f>
        <v/>
      </c>
    </row>
    <row r="718">
      <c r="A718">
        <f>INDEX(resultados!$A$2:$ZZ$3000, 712, MATCH($B$1, resultados!$A$1:$ZZ$1, 0))</f>
        <v/>
      </c>
      <c r="B718">
        <f>INDEX(resultados!$A$2:$ZZ$3000, 712, MATCH($B$2, resultados!$A$1:$ZZ$1, 0))</f>
        <v/>
      </c>
      <c r="C718">
        <f>INDEX(resultados!$A$2:$ZZ$3000, 712, MATCH($B$3, resultados!$A$1:$ZZ$1, 0))</f>
        <v/>
      </c>
    </row>
    <row r="719">
      <c r="A719">
        <f>INDEX(resultados!$A$2:$ZZ$3000, 713, MATCH($B$1, resultados!$A$1:$ZZ$1, 0))</f>
        <v/>
      </c>
      <c r="B719">
        <f>INDEX(resultados!$A$2:$ZZ$3000, 713, MATCH($B$2, resultados!$A$1:$ZZ$1, 0))</f>
        <v/>
      </c>
      <c r="C719">
        <f>INDEX(resultados!$A$2:$ZZ$3000, 713, MATCH($B$3, resultados!$A$1:$ZZ$1, 0))</f>
        <v/>
      </c>
    </row>
    <row r="720">
      <c r="A720">
        <f>INDEX(resultados!$A$2:$ZZ$3000, 714, MATCH($B$1, resultados!$A$1:$ZZ$1, 0))</f>
        <v/>
      </c>
      <c r="B720">
        <f>INDEX(resultados!$A$2:$ZZ$3000, 714, MATCH($B$2, resultados!$A$1:$ZZ$1, 0))</f>
        <v/>
      </c>
      <c r="C720">
        <f>INDEX(resultados!$A$2:$ZZ$3000, 714, MATCH($B$3, resultados!$A$1:$ZZ$1, 0))</f>
        <v/>
      </c>
    </row>
    <row r="721">
      <c r="A721">
        <f>INDEX(resultados!$A$2:$ZZ$3000, 715, MATCH($B$1, resultados!$A$1:$ZZ$1, 0))</f>
        <v/>
      </c>
      <c r="B721">
        <f>INDEX(resultados!$A$2:$ZZ$3000, 715, MATCH($B$2, resultados!$A$1:$ZZ$1, 0))</f>
        <v/>
      </c>
      <c r="C721">
        <f>INDEX(resultados!$A$2:$ZZ$3000, 715, MATCH($B$3, resultados!$A$1:$ZZ$1, 0))</f>
        <v/>
      </c>
    </row>
    <row r="722">
      <c r="A722">
        <f>INDEX(resultados!$A$2:$ZZ$3000, 716, MATCH($B$1, resultados!$A$1:$ZZ$1, 0))</f>
        <v/>
      </c>
      <c r="B722">
        <f>INDEX(resultados!$A$2:$ZZ$3000, 716, MATCH($B$2, resultados!$A$1:$ZZ$1, 0))</f>
        <v/>
      </c>
      <c r="C722">
        <f>INDEX(resultados!$A$2:$ZZ$3000, 716, MATCH($B$3, resultados!$A$1:$ZZ$1, 0))</f>
        <v/>
      </c>
    </row>
    <row r="723">
      <c r="A723">
        <f>INDEX(resultados!$A$2:$ZZ$3000, 717, MATCH($B$1, resultados!$A$1:$ZZ$1, 0))</f>
        <v/>
      </c>
      <c r="B723">
        <f>INDEX(resultados!$A$2:$ZZ$3000, 717, MATCH($B$2, resultados!$A$1:$ZZ$1, 0))</f>
        <v/>
      </c>
      <c r="C723">
        <f>INDEX(resultados!$A$2:$ZZ$3000, 717, MATCH($B$3, resultados!$A$1:$ZZ$1, 0))</f>
        <v/>
      </c>
    </row>
    <row r="724">
      <c r="A724">
        <f>INDEX(resultados!$A$2:$ZZ$3000, 718, MATCH($B$1, resultados!$A$1:$ZZ$1, 0))</f>
        <v/>
      </c>
      <c r="B724">
        <f>INDEX(resultados!$A$2:$ZZ$3000, 718, MATCH($B$2, resultados!$A$1:$ZZ$1, 0))</f>
        <v/>
      </c>
      <c r="C724">
        <f>INDEX(resultados!$A$2:$ZZ$3000, 718, MATCH($B$3, resultados!$A$1:$ZZ$1, 0))</f>
        <v/>
      </c>
    </row>
    <row r="725">
      <c r="A725">
        <f>INDEX(resultados!$A$2:$ZZ$3000, 719, MATCH($B$1, resultados!$A$1:$ZZ$1, 0))</f>
        <v/>
      </c>
      <c r="B725">
        <f>INDEX(resultados!$A$2:$ZZ$3000, 719, MATCH($B$2, resultados!$A$1:$ZZ$1, 0))</f>
        <v/>
      </c>
      <c r="C725">
        <f>INDEX(resultados!$A$2:$ZZ$3000, 719, MATCH($B$3, resultados!$A$1:$ZZ$1, 0))</f>
        <v/>
      </c>
    </row>
    <row r="726">
      <c r="A726">
        <f>INDEX(resultados!$A$2:$ZZ$3000, 720, MATCH($B$1, resultados!$A$1:$ZZ$1, 0))</f>
        <v/>
      </c>
      <c r="B726">
        <f>INDEX(resultados!$A$2:$ZZ$3000, 720, MATCH($B$2, resultados!$A$1:$ZZ$1, 0))</f>
        <v/>
      </c>
      <c r="C726">
        <f>INDEX(resultados!$A$2:$ZZ$3000, 720, MATCH($B$3, resultados!$A$1:$ZZ$1, 0))</f>
        <v/>
      </c>
    </row>
    <row r="727">
      <c r="A727">
        <f>INDEX(resultados!$A$2:$ZZ$3000, 721, MATCH($B$1, resultados!$A$1:$ZZ$1, 0))</f>
        <v/>
      </c>
      <c r="B727">
        <f>INDEX(resultados!$A$2:$ZZ$3000, 721, MATCH($B$2, resultados!$A$1:$ZZ$1, 0))</f>
        <v/>
      </c>
      <c r="C727">
        <f>INDEX(resultados!$A$2:$ZZ$3000, 721, MATCH($B$3, resultados!$A$1:$ZZ$1, 0))</f>
        <v/>
      </c>
    </row>
    <row r="728">
      <c r="A728">
        <f>INDEX(resultados!$A$2:$ZZ$3000, 722, MATCH($B$1, resultados!$A$1:$ZZ$1, 0))</f>
        <v/>
      </c>
      <c r="B728">
        <f>INDEX(resultados!$A$2:$ZZ$3000, 722, MATCH($B$2, resultados!$A$1:$ZZ$1, 0))</f>
        <v/>
      </c>
      <c r="C728">
        <f>INDEX(resultados!$A$2:$ZZ$3000, 722, MATCH($B$3, resultados!$A$1:$ZZ$1, 0))</f>
        <v/>
      </c>
    </row>
    <row r="729">
      <c r="A729">
        <f>INDEX(resultados!$A$2:$ZZ$3000, 723, MATCH($B$1, resultados!$A$1:$ZZ$1, 0))</f>
        <v/>
      </c>
      <c r="B729">
        <f>INDEX(resultados!$A$2:$ZZ$3000, 723, MATCH($B$2, resultados!$A$1:$ZZ$1, 0))</f>
        <v/>
      </c>
      <c r="C729">
        <f>INDEX(resultados!$A$2:$ZZ$3000, 723, MATCH($B$3, resultados!$A$1:$ZZ$1, 0))</f>
        <v/>
      </c>
    </row>
    <row r="730">
      <c r="A730">
        <f>INDEX(resultados!$A$2:$ZZ$3000, 724, MATCH($B$1, resultados!$A$1:$ZZ$1, 0))</f>
        <v/>
      </c>
      <c r="B730">
        <f>INDEX(resultados!$A$2:$ZZ$3000, 724, MATCH($B$2, resultados!$A$1:$ZZ$1, 0))</f>
        <v/>
      </c>
      <c r="C730">
        <f>INDEX(resultados!$A$2:$ZZ$3000, 724, MATCH($B$3, resultados!$A$1:$ZZ$1, 0))</f>
        <v/>
      </c>
    </row>
    <row r="731">
      <c r="A731">
        <f>INDEX(resultados!$A$2:$ZZ$3000, 725, MATCH($B$1, resultados!$A$1:$ZZ$1, 0))</f>
        <v/>
      </c>
      <c r="B731">
        <f>INDEX(resultados!$A$2:$ZZ$3000, 725, MATCH($B$2, resultados!$A$1:$ZZ$1, 0))</f>
        <v/>
      </c>
      <c r="C731">
        <f>INDEX(resultados!$A$2:$ZZ$3000, 725, MATCH($B$3, resultados!$A$1:$ZZ$1, 0))</f>
        <v/>
      </c>
    </row>
    <row r="732">
      <c r="A732">
        <f>INDEX(resultados!$A$2:$ZZ$3000, 726, MATCH($B$1, resultados!$A$1:$ZZ$1, 0))</f>
        <v/>
      </c>
      <c r="B732">
        <f>INDEX(resultados!$A$2:$ZZ$3000, 726, MATCH($B$2, resultados!$A$1:$ZZ$1, 0))</f>
        <v/>
      </c>
      <c r="C732">
        <f>INDEX(resultados!$A$2:$ZZ$3000, 726, MATCH($B$3, resultados!$A$1:$ZZ$1, 0))</f>
        <v/>
      </c>
    </row>
    <row r="733">
      <c r="A733">
        <f>INDEX(resultados!$A$2:$ZZ$3000, 727, MATCH($B$1, resultados!$A$1:$ZZ$1, 0))</f>
        <v/>
      </c>
      <c r="B733">
        <f>INDEX(resultados!$A$2:$ZZ$3000, 727, MATCH($B$2, resultados!$A$1:$ZZ$1, 0))</f>
        <v/>
      </c>
      <c r="C733">
        <f>INDEX(resultados!$A$2:$ZZ$3000, 727, MATCH($B$3, resultados!$A$1:$ZZ$1, 0))</f>
        <v/>
      </c>
    </row>
    <row r="734">
      <c r="A734">
        <f>INDEX(resultados!$A$2:$ZZ$3000, 728, MATCH($B$1, resultados!$A$1:$ZZ$1, 0))</f>
        <v/>
      </c>
      <c r="B734">
        <f>INDEX(resultados!$A$2:$ZZ$3000, 728, MATCH($B$2, resultados!$A$1:$ZZ$1, 0))</f>
        <v/>
      </c>
      <c r="C734">
        <f>INDEX(resultados!$A$2:$ZZ$3000, 728, MATCH($B$3, resultados!$A$1:$ZZ$1, 0))</f>
        <v/>
      </c>
    </row>
    <row r="735">
      <c r="A735">
        <f>INDEX(resultados!$A$2:$ZZ$3000, 729, MATCH($B$1, resultados!$A$1:$ZZ$1, 0))</f>
        <v/>
      </c>
      <c r="B735">
        <f>INDEX(resultados!$A$2:$ZZ$3000, 729, MATCH($B$2, resultados!$A$1:$ZZ$1, 0))</f>
        <v/>
      </c>
      <c r="C735">
        <f>INDEX(resultados!$A$2:$ZZ$3000, 729, MATCH($B$3, resultados!$A$1:$ZZ$1, 0))</f>
        <v/>
      </c>
    </row>
    <row r="736">
      <c r="A736">
        <f>INDEX(resultados!$A$2:$ZZ$3000, 730, MATCH($B$1, resultados!$A$1:$ZZ$1, 0))</f>
        <v/>
      </c>
      <c r="B736">
        <f>INDEX(resultados!$A$2:$ZZ$3000, 730, MATCH($B$2, resultados!$A$1:$ZZ$1, 0))</f>
        <v/>
      </c>
      <c r="C736">
        <f>INDEX(resultados!$A$2:$ZZ$3000, 730, MATCH($B$3, resultados!$A$1:$ZZ$1, 0))</f>
        <v/>
      </c>
    </row>
    <row r="737">
      <c r="A737">
        <f>INDEX(resultados!$A$2:$ZZ$3000, 731, MATCH($B$1, resultados!$A$1:$ZZ$1, 0))</f>
        <v/>
      </c>
      <c r="B737">
        <f>INDEX(resultados!$A$2:$ZZ$3000, 731, MATCH($B$2, resultados!$A$1:$ZZ$1, 0))</f>
        <v/>
      </c>
      <c r="C737">
        <f>INDEX(resultados!$A$2:$ZZ$3000, 731, MATCH($B$3, resultados!$A$1:$ZZ$1, 0))</f>
        <v/>
      </c>
    </row>
    <row r="738">
      <c r="A738">
        <f>INDEX(resultados!$A$2:$ZZ$3000, 732, MATCH($B$1, resultados!$A$1:$ZZ$1, 0))</f>
        <v/>
      </c>
      <c r="B738">
        <f>INDEX(resultados!$A$2:$ZZ$3000, 732, MATCH($B$2, resultados!$A$1:$ZZ$1, 0))</f>
        <v/>
      </c>
      <c r="C738">
        <f>INDEX(resultados!$A$2:$ZZ$3000, 732, MATCH($B$3, resultados!$A$1:$ZZ$1, 0))</f>
        <v/>
      </c>
    </row>
    <row r="739">
      <c r="A739">
        <f>INDEX(resultados!$A$2:$ZZ$3000, 733, MATCH($B$1, resultados!$A$1:$ZZ$1, 0))</f>
        <v/>
      </c>
      <c r="B739">
        <f>INDEX(resultados!$A$2:$ZZ$3000, 733, MATCH($B$2, resultados!$A$1:$ZZ$1, 0))</f>
        <v/>
      </c>
      <c r="C739">
        <f>INDEX(resultados!$A$2:$ZZ$3000, 733, MATCH($B$3, resultados!$A$1:$ZZ$1, 0))</f>
        <v/>
      </c>
    </row>
    <row r="740">
      <c r="A740">
        <f>INDEX(resultados!$A$2:$ZZ$3000, 734, MATCH($B$1, resultados!$A$1:$ZZ$1, 0))</f>
        <v/>
      </c>
      <c r="B740">
        <f>INDEX(resultados!$A$2:$ZZ$3000, 734, MATCH($B$2, resultados!$A$1:$ZZ$1, 0))</f>
        <v/>
      </c>
      <c r="C740">
        <f>INDEX(resultados!$A$2:$ZZ$3000, 734, MATCH($B$3, resultados!$A$1:$ZZ$1, 0))</f>
        <v/>
      </c>
    </row>
    <row r="741">
      <c r="A741">
        <f>INDEX(resultados!$A$2:$ZZ$3000, 735, MATCH($B$1, resultados!$A$1:$ZZ$1, 0))</f>
        <v/>
      </c>
      <c r="B741">
        <f>INDEX(resultados!$A$2:$ZZ$3000, 735, MATCH($B$2, resultados!$A$1:$ZZ$1, 0))</f>
        <v/>
      </c>
      <c r="C741">
        <f>INDEX(resultados!$A$2:$ZZ$3000, 735, MATCH($B$3, resultados!$A$1:$ZZ$1, 0))</f>
        <v/>
      </c>
    </row>
    <row r="742">
      <c r="A742">
        <f>INDEX(resultados!$A$2:$ZZ$3000, 736, MATCH($B$1, resultados!$A$1:$ZZ$1, 0))</f>
        <v/>
      </c>
      <c r="B742">
        <f>INDEX(resultados!$A$2:$ZZ$3000, 736, MATCH($B$2, resultados!$A$1:$ZZ$1, 0))</f>
        <v/>
      </c>
      <c r="C742">
        <f>INDEX(resultados!$A$2:$ZZ$3000, 736, MATCH($B$3, resultados!$A$1:$ZZ$1, 0))</f>
        <v/>
      </c>
    </row>
    <row r="743">
      <c r="A743">
        <f>INDEX(resultados!$A$2:$ZZ$3000, 737, MATCH($B$1, resultados!$A$1:$ZZ$1, 0))</f>
        <v/>
      </c>
      <c r="B743">
        <f>INDEX(resultados!$A$2:$ZZ$3000, 737, MATCH($B$2, resultados!$A$1:$ZZ$1, 0))</f>
        <v/>
      </c>
      <c r="C743">
        <f>INDEX(resultados!$A$2:$ZZ$3000, 737, MATCH($B$3, resultados!$A$1:$ZZ$1, 0))</f>
        <v/>
      </c>
    </row>
    <row r="744">
      <c r="A744">
        <f>INDEX(resultados!$A$2:$ZZ$3000, 738, MATCH($B$1, resultados!$A$1:$ZZ$1, 0))</f>
        <v/>
      </c>
      <c r="B744">
        <f>INDEX(resultados!$A$2:$ZZ$3000, 738, MATCH($B$2, resultados!$A$1:$ZZ$1, 0))</f>
        <v/>
      </c>
      <c r="C744">
        <f>INDEX(resultados!$A$2:$ZZ$3000, 738, MATCH($B$3, resultados!$A$1:$ZZ$1, 0))</f>
        <v/>
      </c>
    </row>
    <row r="745">
      <c r="A745">
        <f>INDEX(resultados!$A$2:$ZZ$3000, 739, MATCH($B$1, resultados!$A$1:$ZZ$1, 0))</f>
        <v/>
      </c>
      <c r="B745">
        <f>INDEX(resultados!$A$2:$ZZ$3000, 739, MATCH($B$2, resultados!$A$1:$ZZ$1, 0))</f>
        <v/>
      </c>
      <c r="C745">
        <f>INDEX(resultados!$A$2:$ZZ$3000, 739, MATCH($B$3, resultados!$A$1:$ZZ$1, 0))</f>
        <v/>
      </c>
    </row>
    <row r="746">
      <c r="A746">
        <f>INDEX(resultados!$A$2:$ZZ$3000, 740, MATCH($B$1, resultados!$A$1:$ZZ$1, 0))</f>
        <v/>
      </c>
      <c r="B746">
        <f>INDEX(resultados!$A$2:$ZZ$3000, 740, MATCH($B$2, resultados!$A$1:$ZZ$1, 0))</f>
        <v/>
      </c>
      <c r="C746">
        <f>INDEX(resultados!$A$2:$ZZ$3000, 740, MATCH($B$3, resultados!$A$1:$ZZ$1, 0))</f>
        <v/>
      </c>
    </row>
    <row r="747">
      <c r="A747">
        <f>INDEX(resultados!$A$2:$ZZ$3000, 741, MATCH($B$1, resultados!$A$1:$ZZ$1, 0))</f>
        <v/>
      </c>
      <c r="B747">
        <f>INDEX(resultados!$A$2:$ZZ$3000, 741, MATCH($B$2, resultados!$A$1:$ZZ$1, 0))</f>
        <v/>
      </c>
      <c r="C747">
        <f>INDEX(resultados!$A$2:$ZZ$3000, 741, MATCH($B$3, resultados!$A$1:$ZZ$1, 0))</f>
        <v/>
      </c>
    </row>
    <row r="748">
      <c r="A748">
        <f>INDEX(resultados!$A$2:$ZZ$3000, 742, MATCH($B$1, resultados!$A$1:$ZZ$1, 0))</f>
        <v/>
      </c>
      <c r="B748">
        <f>INDEX(resultados!$A$2:$ZZ$3000, 742, MATCH($B$2, resultados!$A$1:$ZZ$1, 0))</f>
        <v/>
      </c>
      <c r="C748">
        <f>INDEX(resultados!$A$2:$ZZ$3000, 742, MATCH($B$3, resultados!$A$1:$ZZ$1, 0))</f>
        <v/>
      </c>
    </row>
    <row r="749">
      <c r="A749">
        <f>INDEX(resultados!$A$2:$ZZ$3000, 743, MATCH($B$1, resultados!$A$1:$ZZ$1, 0))</f>
        <v/>
      </c>
      <c r="B749">
        <f>INDEX(resultados!$A$2:$ZZ$3000, 743, MATCH($B$2, resultados!$A$1:$ZZ$1, 0))</f>
        <v/>
      </c>
      <c r="C749">
        <f>INDEX(resultados!$A$2:$ZZ$3000, 743, MATCH($B$3, resultados!$A$1:$ZZ$1, 0))</f>
        <v/>
      </c>
    </row>
    <row r="750">
      <c r="A750">
        <f>INDEX(resultados!$A$2:$ZZ$3000, 744, MATCH($B$1, resultados!$A$1:$ZZ$1, 0))</f>
        <v/>
      </c>
      <c r="B750">
        <f>INDEX(resultados!$A$2:$ZZ$3000, 744, MATCH($B$2, resultados!$A$1:$ZZ$1, 0))</f>
        <v/>
      </c>
      <c r="C750">
        <f>INDEX(resultados!$A$2:$ZZ$3000, 744, MATCH($B$3, resultados!$A$1:$ZZ$1, 0))</f>
        <v/>
      </c>
    </row>
    <row r="751">
      <c r="A751">
        <f>INDEX(resultados!$A$2:$ZZ$3000, 745, MATCH($B$1, resultados!$A$1:$ZZ$1, 0))</f>
        <v/>
      </c>
      <c r="B751">
        <f>INDEX(resultados!$A$2:$ZZ$3000, 745, MATCH($B$2, resultados!$A$1:$ZZ$1, 0))</f>
        <v/>
      </c>
      <c r="C751">
        <f>INDEX(resultados!$A$2:$ZZ$3000, 745, MATCH($B$3, resultados!$A$1:$ZZ$1, 0))</f>
        <v/>
      </c>
    </row>
    <row r="752">
      <c r="A752">
        <f>INDEX(resultados!$A$2:$ZZ$3000, 746, MATCH($B$1, resultados!$A$1:$ZZ$1, 0))</f>
        <v/>
      </c>
      <c r="B752">
        <f>INDEX(resultados!$A$2:$ZZ$3000, 746, MATCH($B$2, resultados!$A$1:$ZZ$1, 0))</f>
        <v/>
      </c>
      <c r="C752">
        <f>INDEX(resultados!$A$2:$ZZ$3000, 746, MATCH($B$3, resultados!$A$1:$ZZ$1, 0))</f>
        <v/>
      </c>
    </row>
    <row r="753">
      <c r="A753">
        <f>INDEX(resultados!$A$2:$ZZ$3000, 747, MATCH($B$1, resultados!$A$1:$ZZ$1, 0))</f>
        <v/>
      </c>
      <c r="B753">
        <f>INDEX(resultados!$A$2:$ZZ$3000, 747, MATCH($B$2, resultados!$A$1:$ZZ$1, 0))</f>
        <v/>
      </c>
      <c r="C753">
        <f>INDEX(resultados!$A$2:$ZZ$3000, 747, MATCH($B$3, resultados!$A$1:$ZZ$1, 0))</f>
        <v/>
      </c>
    </row>
    <row r="754">
      <c r="A754">
        <f>INDEX(resultados!$A$2:$ZZ$3000, 748, MATCH($B$1, resultados!$A$1:$ZZ$1, 0))</f>
        <v/>
      </c>
      <c r="B754">
        <f>INDEX(resultados!$A$2:$ZZ$3000, 748, MATCH($B$2, resultados!$A$1:$ZZ$1, 0))</f>
        <v/>
      </c>
      <c r="C754">
        <f>INDEX(resultados!$A$2:$ZZ$3000, 748, MATCH($B$3, resultados!$A$1:$ZZ$1, 0))</f>
        <v/>
      </c>
    </row>
    <row r="755">
      <c r="A755">
        <f>INDEX(resultados!$A$2:$ZZ$3000, 749, MATCH($B$1, resultados!$A$1:$ZZ$1, 0))</f>
        <v/>
      </c>
      <c r="B755">
        <f>INDEX(resultados!$A$2:$ZZ$3000, 749, MATCH($B$2, resultados!$A$1:$ZZ$1, 0))</f>
        <v/>
      </c>
      <c r="C755">
        <f>INDEX(resultados!$A$2:$ZZ$3000, 749, MATCH($B$3, resultados!$A$1:$ZZ$1, 0))</f>
        <v/>
      </c>
    </row>
    <row r="756">
      <c r="A756">
        <f>INDEX(resultados!$A$2:$ZZ$3000, 750, MATCH($B$1, resultados!$A$1:$ZZ$1, 0))</f>
        <v/>
      </c>
      <c r="B756">
        <f>INDEX(resultados!$A$2:$ZZ$3000, 750, MATCH($B$2, resultados!$A$1:$ZZ$1, 0))</f>
        <v/>
      </c>
      <c r="C756">
        <f>INDEX(resultados!$A$2:$ZZ$3000, 750, MATCH($B$3, resultados!$A$1:$ZZ$1, 0))</f>
        <v/>
      </c>
    </row>
    <row r="757">
      <c r="A757">
        <f>INDEX(resultados!$A$2:$ZZ$3000, 751, MATCH($B$1, resultados!$A$1:$ZZ$1, 0))</f>
        <v/>
      </c>
      <c r="B757">
        <f>INDEX(resultados!$A$2:$ZZ$3000, 751, MATCH($B$2, resultados!$A$1:$ZZ$1, 0))</f>
        <v/>
      </c>
      <c r="C757">
        <f>INDEX(resultados!$A$2:$ZZ$3000, 751, MATCH($B$3, resultados!$A$1:$ZZ$1, 0))</f>
        <v/>
      </c>
    </row>
    <row r="758">
      <c r="A758">
        <f>INDEX(resultados!$A$2:$ZZ$3000, 752, MATCH($B$1, resultados!$A$1:$ZZ$1, 0))</f>
        <v/>
      </c>
      <c r="B758">
        <f>INDEX(resultados!$A$2:$ZZ$3000, 752, MATCH($B$2, resultados!$A$1:$ZZ$1, 0))</f>
        <v/>
      </c>
      <c r="C758">
        <f>INDEX(resultados!$A$2:$ZZ$3000, 752, MATCH($B$3, resultados!$A$1:$ZZ$1, 0))</f>
        <v/>
      </c>
    </row>
    <row r="759">
      <c r="A759">
        <f>INDEX(resultados!$A$2:$ZZ$3000, 753, MATCH($B$1, resultados!$A$1:$ZZ$1, 0))</f>
        <v/>
      </c>
      <c r="B759">
        <f>INDEX(resultados!$A$2:$ZZ$3000, 753, MATCH($B$2, resultados!$A$1:$ZZ$1, 0))</f>
        <v/>
      </c>
      <c r="C759">
        <f>INDEX(resultados!$A$2:$ZZ$3000, 753, MATCH($B$3, resultados!$A$1:$ZZ$1, 0))</f>
        <v/>
      </c>
    </row>
    <row r="760">
      <c r="A760">
        <f>INDEX(resultados!$A$2:$ZZ$3000, 754, MATCH($B$1, resultados!$A$1:$ZZ$1, 0))</f>
        <v/>
      </c>
      <c r="B760">
        <f>INDEX(resultados!$A$2:$ZZ$3000, 754, MATCH($B$2, resultados!$A$1:$ZZ$1, 0))</f>
        <v/>
      </c>
      <c r="C760">
        <f>INDEX(resultados!$A$2:$ZZ$3000, 754, MATCH($B$3, resultados!$A$1:$ZZ$1, 0))</f>
        <v/>
      </c>
    </row>
    <row r="761">
      <c r="A761">
        <f>INDEX(resultados!$A$2:$ZZ$3000, 755, MATCH($B$1, resultados!$A$1:$ZZ$1, 0))</f>
        <v/>
      </c>
      <c r="B761">
        <f>INDEX(resultados!$A$2:$ZZ$3000, 755, MATCH($B$2, resultados!$A$1:$ZZ$1, 0))</f>
        <v/>
      </c>
      <c r="C761">
        <f>INDEX(resultados!$A$2:$ZZ$3000, 755, MATCH($B$3, resultados!$A$1:$ZZ$1, 0))</f>
        <v/>
      </c>
    </row>
    <row r="762">
      <c r="A762">
        <f>INDEX(resultados!$A$2:$ZZ$3000, 756, MATCH($B$1, resultados!$A$1:$ZZ$1, 0))</f>
        <v/>
      </c>
      <c r="B762">
        <f>INDEX(resultados!$A$2:$ZZ$3000, 756, MATCH($B$2, resultados!$A$1:$ZZ$1, 0))</f>
        <v/>
      </c>
      <c r="C762">
        <f>INDEX(resultados!$A$2:$ZZ$3000, 756, MATCH($B$3, resultados!$A$1:$ZZ$1, 0))</f>
        <v/>
      </c>
    </row>
    <row r="763">
      <c r="A763">
        <f>INDEX(resultados!$A$2:$ZZ$3000, 757, MATCH($B$1, resultados!$A$1:$ZZ$1, 0))</f>
        <v/>
      </c>
      <c r="B763">
        <f>INDEX(resultados!$A$2:$ZZ$3000, 757, MATCH($B$2, resultados!$A$1:$ZZ$1, 0))</f>
        <v/>
      </c>
      <c r="C763">
        <f>INDEX(resultados!$A$2:$ZZ$3000, 757, MATCH($B$3, resultados!$A$1:$ZZ$1, 0))</f>
        <v/>
      </c>
    </row>
    <row r="764">
      <c r="A764">
        <f>INDEX(resultados!$A$2:$ZZ$3000, 758, MATCH($B$1, resultados!$A$1:$ZZ$1, 0))</f>
        <v/>
      </c>
      <c r="B764">
        <f>INDEX(resultados!$A$2:$ZZ$3000, 758, MATCH($B$2, resultados!$A$1:$ZZ$1, 0))</f>
        <v/>
      </c>
      <c r="C764">
        <f>INDEX(resultados!$A$2:$ZZ$3000, 758, MATCH($B$3, resultados!$A$1:$ZZ$1, 0))</f>
        <v/>
      </c>
    </row>
    <row r="765">
      <c r="A765">
        <f>INDEX(resultados!$A$2:$ZZ$3000, 759, MATCH($B$1, resultados!$A$1:$ZZ$1, 0))</f>
        <v/>
      </c>
      <c r="B765">
        <f>INDEX(resultados!$A$2:$ZZ$3000, 759, MATCH($B$2, resultados!$A$1:$ZZ$1, 0))</f>
        <v/>
      </c>
      <c r="C765">
        <f>INDEX(resultados!$A$2:$ZZ$3000, 759, MATCH($B$3, resultados!$A$1:$ZZ$1, 0))</f>
        <v/>
      </c>
    </row>
    <row r="766">
      <c r="A766">
        <f>INDEX(resultados!$A$2:$ZZ$3000, 760, MATCH($B$1, resultados!$A$1:$ZZ$1, 0))</f>
        <v/>
      </c>
      <c r="B766">
        <f>INDEX(resultados!$A$2:$ZZ$3000, 760, MATCH($B$2, resultados!$A$1:$ZZ$1, 0))</f>
        <v/>
      </c>
      <c r="C766">
        <f>INDEX(resultados!$A$2:$ZZ$3000, 760, MATCH($B$3, resultados!$A$1:$ZZ$1, 0))</f>
        <v/>
      </c>
    </row>
    <row r="767">
      <c r="A767">
        <f>INDEX(resultados!$A$2:$ZZ$3000, 761, MATCH($B$1, resultados!$A$1:$ZZ$1, 0))</f>
        <v/>
      </c>
      <c r="B767">
        <f>INDEX(resultados!$A$2:$ZZ$3000, 761, MATCH($B$2, resultados!$A$1:$ZZ$1, 0))</f>
        <v/>
      </c>
      <c r="C767">
        <f>INDEX(resultados!$A$2:$ZZ$3000, 761, MATCH($B$3, resultados!$A$1:$ZZ$1, 0))</f>
        <v/>
      </c>
    </row>
    <row r="768">
      <c r="A768">
        <f>INDEX(resultados!$A$2:$ZZ$3000, 762, MATCH($B$1, resultados!$A$1:$ZZ$1, 0))</f>
        <v/>
      </c>
      <c r="B768">
        <f>INDEX(resultados!$A$2:$ZZ$3000, 762, MATCH($B$2, resultados!$A$1:$ZZ$1, 0))</f>
        <v/>
      </c>
      <c r="C768">
        <f>INDEX(resultados!$A$2:$ZZ$3000, 762, MATCH($B$3, resultados!$A$1:$ZZ$1, 0))</f>
        <v/>
      </c>
    </row>
    <row r="769">
      <c r="A769">
        <f>INDEX(resultados!$A$2:$ZZ$3000, 763, MATCH($B$1, resultados!$A$1:$ZZ$1, 0))</f>
        <v/>
      </c>
      <c r="B769">
        <f>INDEX(resultados!$A$2:$ZZ$3000, 763, MATCH($B$2, resultados!$A$1:$ZZ$1, 0))</f>
        <v/>
      </c>
      <c r="C769">
        <f>INDEX(resultados!$A$2:$ZZ$3000, 763, MATCH($B$3, resultados!$A$1:$ZZ$1, 0))</f>
        <v/>
      </c>
    </row>
    <row r="770">
      <c r="A770">
        <f>INDEX(resultados!$A$2:$ZZ$3000, 764, MATCH($B$1, resultados!$A$1:$ZZ$1, 0))</f>
        <v/>
      </c>
      <c r="B770">
        <f>INDEX(resultados!$A$2:$ZZ$3000, 764, MATCH($B$2, resultados!$A$1:$ZZ$1, 0))</f>
        <v/>
      </c>
      <c r="C770">
        <f>INDEX(resultados!$A$2:$ZZ$3000, 764, MATCH($B$3, resultados!$A$1:$ZZ$1, 0))</f>
        <v/>
      </c>
    </row>
    <row r="771">
      <c r="A771">
        <f>INDEX(resultados!$A$2:$ZZ$3000, 765, MATCH($B$1, resultados!$A$1:$ZZ$1, 0))</f>
        <v/>
      </c>
      <c r="B771">
        <f>INDEX(resultados!$A$2:$ZZ$3000, 765, MATCH($B$2, resultados!$A$1:$ZZ$1, 0))</f>
        <v/>
      </c>
      <c r="C771">
        <f>INDEX(resultados!$A$2:$ZZ$3000, 765, MATCH($B$3, resultados!$A$1:$ZZ$1, 0))</f>
        <v/>
      </c>
    </row>
    <row r="772">
      <c r="A772">
        <f>INDEX(resultados!$A$2:$ZZ$3000, 766, MATCH($B$1, resultados!$A$1:$ZZ$1, 0))</f>
        <v/>
      </c>
      <c r="B772">
        <f>INDEX(resultados!$A$2:$ZZ$3000, 766, MATCH($B$2, resultados!$A$1:$ZZ$1, 0))</f>
        <v/>
      </c>
      <c r="C772">
        <f>INDEX(resultados!$A$2:$ZZ$3000, 766, MATCH($B$3, resultados!$A$1:$ZZ$1, 0))</f>
        <v/>
      </c>
    </row>
    <row r="773">
      <c r="A773">
        <f>INDEX(resultados!$A$2:$ZZ$3000, 767, MATCH($B$1, resultados!$A$1:$ZZ$1, 0))</f>
        <v/>
      </c>
      <c r="B773">
        <f>INDEX(resultados!$A$2:$ZZ$3000, 767, MATCH($B$2, resultados!$A$1:$ZZ$1, 0))</f>
        <v/>
      </c>
      <c r="C773">
        <f>INDEX(resultados!$A$2:$ZZ$3000, 767, MATCH($B$3, resultados!$A$1:$ZZ$1, 0))</f>
        <v/>
      </c>
    </row>
    <row r="774">
      <c r="A774">
        <f>INDEX(resultados!$A$2:$ZZ$3000, 768, MATCH($B$1, resultados!$A$1:$ZZ$1, 0))</f>
        <v/>
      </c>
      <c r="B774">
        <f>INDEX(resultados!$A$2:$ZZ$3000, 768, MATCH($B$2, resultados!$A$1:$ZZ$1, 0))</f>
        <v/>
      </c>
      <c r="C774">
        <f>INDEX(resultados!$A$2:$ZZ$3000, 768, MATCH($B$3, resultados!$A$1:$ZZ$1, 0))</f>
        <v/>
      </c>
    </row>
    <row r="775">
      <c r="A775">
        <f>INDEX(resultados!$A$2:$ZZ$3000, 769, MATCH($B$1, resultados!$A$1:$ZZ$1, 0))</f>
        <v/>
      </c>
      <c r="B775">
        <f>INDEX(resultados!$A$2:$ZZ$3000, 769, MATCH($B$2, resultados!$A$1:$ZZ$1, 0))</f>
        <v/>
      </c>
      <c r="C775">
        <f>INDEX(resultados!$A$2:$ZZ$3000, 769, MATCH($B$3, resultados!$A$1:$ZZ$1, 0))</f>
        <v/>
      </c>
    </row>
    <row r="776">
      <c r="A776">
        <f>INDEX(resultados!$A$2:$ZZ$3000, 770, MATCH($B$1, resultados!$A$1:$ZZ$1, 0))</f>
        <v/>
      </c>
      <c r="B776">
        <f>INDEX(resultados!$A$2:$ZZ$3000, 770, MATCH($B$2, resultados!$A$1:$ZZ$1, 0))</f>
        <v/>
      </c>
      <c r="C776">
        <f>INDEX(resultados!$A$2:$ZZ$3000, 770, MATCH($B$3, resultados!$A$1:$ZZ$1, 0))</f>
        <v/>
      </c>
    </row>
    <row r="777">
      <c r="A777">
        <f>INDEX(resultados!$A$2:$ZZ$3000, 771, MATCH($B$1, resultados!$A$1:$ZZ$1, 0))</f>
        <v/>
      </c>
      <c r="B777">
        <f>INDEX(resultados!$A$2:$ZZ$3000, 771, MATCH($B$2, resultados!$A$1:$ZZ$1, 0))</f>
        <v/>
      </c>
      <c r="C777">
        <f>INDEX(resultados!$A$2:$ZZ$3000, 771, MATCH($B$3, resultados!$A$1:$ZZ$1, 0))</f>
        <v/>
      </c>
    </row>
    <row r="778">
      <c r="A778">
        <f>INDEX(resultados!$A$2:$ZZ$3000, 772, MATCH($B$1, resultados!$A$1:$ZZ$1, 0))</f>
        <v/>
      </c>
      <c r="B778">
        <f>INDEX(resultados!$A$2:$ZZ$3000, 772, MATCH($B$2, resultados!$A$1:$ZZ$1, 0))</f>
        <v/>
      </c>
      <c r="C778">
        <f>INDEX(resultados!$A$2:$ZZ$3000, 772, MATCH($B$3, resultados!$A$1:$ZZ$1, 0))</f>
        <v/>
      </c>
    </row>
    <row r="779">
      <c r="A779">
        <f>INDEX(resultados!$A$2:$ZZ$3000, 773, MATCH($B$1, resultados!$A$1:$ZZ$1, 0))</f>
        <v/>
      </c>
      <c r="B779">
        <f>INDEX(resultados!$A$2:$ZZ$3000, 773, MATCH($B$2, resultados!$A$1:$ZZ$1, 0))</f>
        <v/>
      </c>
      <c r="C779">
        <f>INDEX(resultados!$A$2:$ZZ$3000, 773, MATCH($B$3, resultados!$A$1:$ZZ$1, 0))</f>
        <v/>
      </c>
    </row>
    <row r="780">
      <c r="A780">
        <f>INDEX(resultados!$A$2:$ZZ$3000, 774, MATCH($B$1, resultados!$A$1:$ZZ$1, 0))</f>
        <v/>
      </c>
      <c r="B780">
        <f>INDEX(resultados!$A$2:$ZZ$3000, 774, MATCH($B$2, resultados!$A$1:$ZZ$1, 0))</f>
        <v/>
      </c>
      <c r="C780">
        <f>INDEX(resultados!$A$2:$ZZ$3000, 774, MATCH($B$3, resultados!$A$1:$ZZ$1, 0))</f>
        <v/>
      </c>
    </row>
    <row r="781">
      <c r="A781">
        <f>INDEX(resultados!$A$2:$ZZ$3000, 775, MATCH($B$1, resultados!$A$1:$ZZ$1, 0))</f>
        <v/>
      </c>
      <c r="B781">
        <f>INDEX(resultados!$A$2:$ZZ$3000, 775, MATCH($B$2, resultados!$A$1:$ZZ$1, 0))</f>
        <v/>
      </c>
      <c r="C781">
        <f>INDEX(resultados!$A$2:$ZZ$3000, 775, MATCH($B$3, resultados!$A$1:$ZZ$1, 0))</f>
        <v/>
      </c>
    </row>
    <row r="782">
      <c r="A782">
        <f>INDEX(resultados!$A$2:$ZZ$3000, 776, MATCH($B$1, resultados!$A$1:$ZZ$1, 0))</f>
        <v/>
      </c>
      <c r="B782">
        <f>INDEX(resultados!$A$2:$ZZ$3000, 776, MATCH($B$2, resultados!$A$1:$ZZ$1, 0))</f>
        <v/>
      </c>
      <c r="C782">
        <f>INDEX(resultados!$A$2:$ZZ$3000, 776, MATCH($B$3, resultados!$A$1:$ZZ$1, 0))</f>
        <v/>
      </c>
    </row>
    <row r="783">
      <c r="A783">
        <f>INDEX(resultados!$A$2:$ZZ$3000, 777, MATCH($B$1, resultados!$A$1:$ZZ$1, 0))</f>
        <v/>
      </c>
      <c r="B783">
        <f>INDEX(resultados!$A$2:$ZZ$3000, 777, MATCH($B$2, resultados!$A$1:$ZZ$1, 0))</f>
        <v/>
      </c>
      <c r="C783">
        <f>INDEX(resultados!$A$2:$ZZ$3000, 777, MATCH($B$3, resultados!$A$1:$ZZ$1, 0))</f>
        <v/>
      </c>
    </row>
    <row r="784">
      <c r="A784">
        <f>INDEX(resultados!$A$2:$ZZ$3000, 778, MATCH($B$1, resultados!$A$1:$ZZ$1, 0))</f>
        <v/>
      </c>
      <c r="B784">
        <f>INDEX(resultados!$A$2:$ZZ$3000, 778, MATCH($B$2, resultados!$A$1:$ZZ$1, 0))</f>
        <v/>
      </c>
      <c r="C784">
        <f>INDEX(resultados!$A$2:$ZZ$3000, 778, MATCH($B$3, resultados!$A$1:$ZZ$1, 0))</f>
        <v/>
      </c>
    </row>
    <row r="785">
      <c r="A785">
        <f>INDEX(resultados!$A$2:$ZZ$3000, 779, MATCH($B$1, resultados!$A$1:$ZZ$1, 0))</f>
        <v/>
      </c>
      <c r="B785">
        <f>INDEX(resultados!$A$2:$ZZ$3000, 779, MATCH($B$2, resultados!$A$1:$ZZ$1, 0))</f>
        <v/>
      </c>
      <c r="C785">
        <f>INDEX(resultados!$A$2:$ZZ$3000, 779, MATCH($B$3, resultados!$A$1:$ZZ$1, 0))</f>
        <v/>
      </c>
    </row>
    <row r="786">
      <c r="A786">
        <f>INDEX(resultados!$A$2:$ZZ$3000, 780, MATCH($B$1, resultados!$A$1:$ZZ$1, 0))</f>
        <v/>
      </c>
      <c r="B786">
        <f>INDEX(resultados!$A$2:$ZZ$3000, 780, MATCH($B$2, resultados!$A$1:$ZZ$1, 0))</f>
        <v/>
      </c>
      <c r="C786">
        <f>INDEX(resultados!$A$2:$ZZ$3000, 780, MATCH($B$3, resultados!$A$1:$ZZ$1, 0))</f>
        <v/>
      </c>
    </row>
    <row r="787">
      <c r="A787">
        <f>INDEX(resultados!$A$2:$ZZ$3000, 781, MATCH($B$1, resultados!$A$1:$ZZ$1, 0))</f>
        <v/>
      </c>
      <c r="B787">
        <f>INDEX(resultados!$A$2:$ZZ$3000, 781, MATCH($B$2, resultados!$A$1:$ZZ$1, 0))</f>
        <v/>
      </c>
      <c r="C787">
        <f>INDEX(resultados!$A$2:$ZZ$3000, 781, MATCH($B$3, resultados!$A$1:$ZZ$1, 0))</f>
        <v/>
      </c>
    </row>
    <row r="788">
      <c r="A788">
        <f>INDEX(resultados!$A$2:$ZZ$3000, 782, MATCH($B$1, resultados!$A$1:$ZZ$1, 0))</f>
        <v/>
      </c>
      <c r="B788">
        <f>INDEX(resultados!$A$2:$ZZ$3000, 782, MATCH($B$2, resultados!$A$1:$ZZ$1, 0))</f>
        <v/>
      </c>
      <c r="C788">
        <f>INDEX(resultados!$A$2:$ZZ$3000, 782, MATCH($B$3, resultados!$A$1:$ZZ$1, 0))</f>
        <v/>
      </c>
    </row>
    <row r="789">
      <c r="A789">
        <f>INDEX(resultados!$A$2:$ZZ$3000, 783, MATCH($B$1, resultados!$A$1:$ZZ$1, 0))</f>
        <v/>
      </c>
      <c r="B789">
        <f>INDEX(resultados!$A$2:$ZZ$3000, 783, MATCH($B$2, resultados!$A$1:$ZZ$1, 0))</f>
        <v/>
      </c>
      <c r="C789">
        <f>INDEX(resultados!$A$2:$ZZ$3000, 783, MATCH($B$3, resultados!$A$1:$ZZ$1, 0))</f>
        <v/>
      </c>
    </row>
    <row r="790">
      <c r="A790">
        <f>INDEX(resultados!$A$2:$ZZ$3000, 784, MATCH($B$1, resultados!$A$1:$ZZ$1, 0))</f>
        <v/>
      </c>
      <c r="B790">
        <f>INDEX(resultados!$A$2:$ZZ$3000, 784, MATCH($B$2, resultados!$A$1:$ZZ$1, 0))</f>
        <v/>
      </c>
      <c r="C790">
        <f>INDEX(resultados!$A$2:$ZZ$3000, 784, MATCH($B$3, resultados!$A$1:$ZZ$1, 0))</f>
        <v/>
      </c>
    </row>
    <row r="791">
      <c r="A791">
        <f>INDEX(resultados!$A$2:$ZZ$3000, 785, MATCH($B$1, resultados!$A$1:$ZZ$1, 0))</f>
        <v/>
      </c>
      <c r="B791">
        <f>INDEX(resultados!$A$2:$ZZ$3000, 785, MATCH($B$2, resultados!$A$1:$ZZ$1, 0))</f>
        <v/>
      </c>
      <c r="C791">
        <f>INDEX(resultados!$A$2:$ZZ$3000, 785, MATCH($B$3, resultados!$A$1:$ZZ$1, 0))</f>
        <v/>
      </c>
    </row>
    <row r="792">
      <c r="A792">
        <f>INDEX(resultados!$A$2:$ZZ$3000, 786, MATCH($B$1, resultados!$A$1:$ZZ$1, 0))</f>
        <v/>
      </c>
      <c r="B792">
        <f>INDEX(resultados!$A$2:$ZZ$3000, 786, MATCH($B$2, resultados!$A$1:$ZZ$1, 0))</f>
        <v/>
      </c>
      <c r="C792">
        <f>INDEX(resultados!$A$2:$ZZ$3000, 786, MATCH($B$3, resultados!$A$1:$ZZ$1, 0))</f>
        <v/>
      </c>
    </row>
    <row r="793">
      <c r="A793">
        <f>INDEX(resultados!$A$2:$ZZ$3000, 787, MATCH($B$1, resultados!$A$1:$ZZ$1, 0))</f>
        <v/>
      </c>
      <c r="B793">
        <f>INDEX(resultados!$A$2:$ZZ$3000, 787, MATCH($B$2, resultados!$A$1:$ZZ$1, 0))</f>
        <v/>
      </c>
      <c r="C793">
        <f>INDEX(resultados!$A$2:$ZZ$3000, 787, MATCH($B$3, resultados!$A$1:$ZZ$1, 0))</f>
        <v/>
      </c>
    </row>
    <row r="794">
      <c r="A794">
        <f>INDEX(resultados!$A$2:$ZZ$3000, 788, MATCH($B$1, resultados!$A$1:$ZZ$1, 0))</f>
        <v/>
      </c>
      <c r="B794">
        <f>INDEX(resultados!$A$2:$ZZ$3000, 788, MATCH($B$2, resultados!$A$1:$ZZ$1, 0))</f>
        <v/>
      </c>
      <c r="C794">
        <f>INDEX(resultados!$A$2:$ZZ$3000, 788, MATCH($B$3, resultados!$A$1:$ZZ$1, 0))</f>
        <v/>
      </c>
    </row>
    <row r="795">
      <c r="A795">
        <f>INDEX(resultados!$A$2:$ZZ$3000, 789, MATCH($B$1, resultados!$A$1:$ZZ$1, 0))</f>
        <v/>
      </c>
      <c r="B795">
        <f>INDEX(resultados!$A$2:$ZZ$3000, 789, MATCH($B$2, resultados!$A$1:$ZZ$1, 0))</f>
        <v/>
      </c>
      <c r="C795">
        <f>INDEX(resultados!$A$2:$ZZ$3000, 789, MATCH($B$3, resultados!$A$1:$ZZ$1, 0))</f>
        <v/>
      </c>
    </row>
    <row r="796">
      <c r="A796">
        <f>INDEX(resultados!$A$2:$ZZ$3000, 790, MATCH($B$1, resultados!$A$1:$ZZ$1, 0))</f>
        <v/>
      </c>
      <c r="B796">
        <f>INDEX(resultados!$A$2:$ZZ$3000, 790, MATCH($B$2, resultados!$A$1:$ZZ$1, 0))</f>
        <v/>
      </c>
      <c r="C796">
        <f>INDEX(resultados!$A$2:$ZZ$3000, 790, MATCH($B$3, resultados!$A$1:$ZZ$1, 0))</f>
        <v/>
      </c>
    </row>
    <row r="797">
      <c r="A797">
        <f>INDEX(resultados!$A$2:$ZZ$3000, 791, MATCH($B$1, resultados!$A$1:$ZZ$1, 0))</f>
        <v/>
      </c>
      <c r="B797">
        <f>INDEX(resultados!$A$2:$ZZ$3000, 791, MATCH($B$2, resultados!$A$1:$ZZ$1, 0))</f>
        <v/>
      </c>
      <c r="C797">
        <f>INDEX(resultados!$A$2:$ZZ$3000, 791, MATCH($B$3, resultados!$A$1:$ZZ$1, 0))</f>
        <v/>
      </c>
    </row>
    <row r="798">
      <c r="A798">
        <f>INDEX(resultados!$A$2:$ZZ$3000, 792, MATCH($B$1, resultados!$A$1:$ZZ$1, 0))</f>
        <v/>
      </c>
      <c r="B798">
        <f>INDEX(resultados!$A$2:$ZZ$3000, 792, MATCH($B$2, resultados!$A$1:$ZZ$1, 0))</f>
        <v/>
      </c>
      <c r="C798">
        <f>INDEX(resultados!$A$2:$ZZ$3000, 792, MATCH($B$3, resultados!$A$1:$ZZ$1, 0))</f>
        <v/>
      </c>
    </row>
    <row r="799">
      <c r="A799">
        <f>INDEX(resultados!$A$2:$ZZ$3000, 793, MATCH($B$1, resultados!$A$1:$ZZ$1, 0))</f>
        <v/>
      </c>
      <c r="B799">
        <f>INDEX(resultados!$A$2:$ZZ$3000, 793, MATCH($B$2, resultados!$A$1:$ZZ$1, 0))</f>
        <v/>
      </c>
      <c r="C799">
        <f>INDEX(resultados!$A$2:$ZZ$3000, 793, MATCH($B$3, resultados!$A$1:$ZZ$1, 0))</f>
        <v/>
      </c>
    </row>
    <row r="800">
      <c r="A800">
        <f>INDEX(resultados!$A$2:$ZZ$3000, 794, MATCH($B$1, resultados!$A$1:$ZZ$1, 0))</f>
        <v/>
      </c>
      <c r="B800">
        <f>INDEX(resultados!$A$2:$ZZ$3000, 794, MATCH($B$2, resultados!$A$1:$ZZ$1, 0))</f>
        <v/>
      </c>
      <c r="C800">
        <f>INDEX(resultados!$A$2:$ZZ$3000, 794, MATCH($B$3, resultados!$A$1:$ZZ$1, 0))</f>
        <v/>
      </c>
    </row>
    <row r="801">
      <c r="A801">
        <f>INDEX(resultados!$A$2:$ZZ$3000, 795, MATCH($B$1, resultados!$A$1:$ZZ$1, 0))</f>
        <v/>
      </c>
      <c r="B801">
        <f>INDEX(resultados!$A$2:$ZZ$3000, 795, MATCH($B$2, resultados!$A$1:$ZZ$1, 0))</f>
        <v/>
      </c>
      <c r="C801">
        <f>INDEX(resultados!$A$2:$ZZ$3000, 795, MATCH($B$3, resultados!$A$1:$ZZ$1, 0))</f>
        <v/>
      </c>
    </row>
    <row r="802">
      <c r="A802">
        <f>INDEX(resultados!$A$2:$ZZ$3000, 796, MATCH($B$1, resultados!$A$1:$ZZ$1, 0))</f>
        <v/>
      </c>
      <c r="B802">
        <f>INDEX(resultados!$A$2:$ZZ$3000, 796, MATCH($B$2, resultados!$A$1:$ZZ$1, 0))</f>
        <v/>
      </c>
      <c r="C802">
        <f>INDEX(resultados!$A$2:$ZZ$3000, 796, MATCH($B$3, resultados!$A$1:$ZZ$1, 0))</f>
        <v/>
      </c>
    </row>
    <row r="803">
      <c r="A803">
        <f>INDEX(resultados!$A$2:$ZZ$3000, 797, MATCH($B$1, resultados!$A$1:$ZZ$1, 0))</f>
        <v/>
      </c>
      <c r="B803">
        <f>INDEX(resultados!$A$2:$ZZ$3000, 797, MATCH($B$2, resultados!$A$1:$ZZ$1, 0))</f>
        <v/>
      </c>
      <c r="C803">
        <f>INDEX(resultados!$A$2:$ZZ$3000, 797, MATCH($B$3, resultados!$A$1:$ZZ$1, 0))</f>
        <v/>
      </c>
    </row>
    <row r="804">
      <c r="A804">
        <f>INDEX(resultados!$A$2:$ZZ$3000, 798, MATCH($B$1, resultados!$A$1:$ZZ$1, 0))</f>
        <v/>
      </c>
      <c r="B804">
        <f>INDEX(resultados!$A$2:$ZZ$3000, 798, MATCH($B$2, resultados!$A$1:$ZZ$1, 0))</f>
        <v/>
      </c>
      <c r="C804">
        <f>INDEX(resultados!$A$2:$ZZ$3000, 798, MATCH($B$3, resultados!$A$1:$ZZ$1, 0))</f>
        <v/>
      </c>
    </row>
    <row r="805">
      <c r="A805">
        <f>INDEX(resultados!$A$2:$ZZ$3000, 799, MATCH($B$1, resultados!$A$1:$ZZ$1, 0))</f>
        <v/>
      </c>
      <c r="B805">
        <f>INDEX(resultados!$A$2:$ZZ$3000, 799, MATCH($B$2, resultados!$A$1:$ZZ$1, 0))</f>
        <v/>
      </c>
      <c r="C805">
        <f>INDEX(resultados!$A$2:$ZZ$3000, 799, MATCH($B$3, resultados!$A$1:$ZZ$1, 0))</f>
        <v/>
      </c>
    </row>
    <row r="806">
      <c r="A806">
        <f>INDEX(resultados!$A$2:$ZZ$3000, 800, MATCH($B$1, resultados!$A$1:$ZZ$1, 0))</f>
        <v/>
      </c>
      <c r="B806">
        <f>INDEX(resultados!$A$2:$ZZ$3000, 800, MATCH($B$2, resultados!$A$1:$ZZ$1, 0))</f>
        <v/>
      </c>
      <c r="C806">
        <f>INDEX(resultados!$A$2:$ZZ$3000, 800, MATCH($B$3, resultados!$A$1:$ZZ$1, 0))</f>
        <v/>
      </c>
    </row>
    <row r="807">
      <c r="A807">
        <f>INDEX(resultados!$A$2:$ZZ$3000, 801, MATCH($B$1, resultados!$A$1:$ZZ$1, 0))</f>
        <v/>
      </c>
      <c r="B807">
        <f>INDEX(resultados!$A$2:$ZZ$3000, 801, MATCH($B$2, resultados!$A$1:$ZZ$1, 0))</f>
        <v/>
      </c>
      <c r="C807">
        <f>INDEX(resultados!$A$2:$ZZ$3000, 801, MATCH($B$3, resultados!$A$1:$ZZ$1, 0))</f>
        <v/>
      </c>
    </row>
    <row r="808">
      <c r="A808">
        <f>INDEX(resultados!$A$2:$ZZ$3000, 802, MATCH($B$1, resultados!$A$1:$ZZ$1, 0))</f>
        <v/>
      </c>
      <c r="B808">
        <f>INDEX(resultados!$A$2:$ZZ$3000, 802, MATCH($B$2, resultados!$A$1:$ZZ$1, 0))</f>
        <v/>
      </c>
      <c r="C808">
        <f>INDEX(resultados!$A$2:$ZZ$3000, 802, MATCH($B$3, resultados!$A$1:$ZZ$1, 0))</f>
        <v/>
      </c>
    </row>
    <row r="809">
      <c r="A809">
        <f>INDEX(resultados!$A$2:$ZZ$3000, 803, MATCH($B$1, resultados!$A$1:$ZZ$1, 0))</f>
        <v/>
      </c>
      <c r="B809">
        <f>INDEX(resultados!$A$2:$ZZ$3000, 803, MATCH($B$2, resultados!$A$1:$ZZ$1, 0))</f>
        <v/>
      </c>
      <c r="C809">
        <f>INDEX(resultados!$A$2:$ZZ$3000, 803, MATCH($B$3, resultados!$A$1:$ZZ$1, 0))</f>
        <v/>
      </c>
    </row>
    <row r="810">
      <c r="A810">
        <f>INDEX(resultados!$A$2:$ZZ$3000, 804, MATCH($B$1, resultados!$A$1:$ZZ$1, 0))</f>
        <v/>
      </c>
      <c r="B810">
        <f>INDEX(resultados!$A$2:$ZZ$3000, 804, MATCH($B$2, resultados!$A$1:$ZZ$1, 0))</f>
        <v/>
      </c>
      <c r="C810">
        <f>INDEX(resultados!$A$2:$ZZ$3000, 804, MATCH($B$3, resultados!$A$1:$ZZ$1, 0))</f>
        <v/>
      </c>
    </row>
    <row r="811">
      <c r="A811">
        <f>INDEX(resultados!$A$2:$ZZ$3000, 805, MATCH($B$1, resultados!$A$1:$ZZ$1, 0))</f>
        <v/>
      </c>
      <c r="B811">
        <f>INDEX(resultados!$A$2:$ZZ$3000, 805, MATCH($B$2, resultados!$A$1:$ZZ$1, 0))</f>
        <v/>
      </c>
      <c r="C811">
        <f>INDEX(resultados!$A$2:$ZZ$3000, 805, MATCH($B$3, resultados!$A$1:$ZZ$1, 0))</f>
        <v/>
      </c>
    </row>
    <row r="812">
      <c r="A812">
        <f>INDEX(resultados!$A$2:$ZZ$3000, 806, MATCH($B$1, resultados!$A$1:$ZZ$1, 0))</f>
        <v/>
      </c>
      <c r="B812">
        <f>INDEX(resultados!$A$2:$ZZ$3000, 806, MATCH($B$2, resultados!$A$1:$ZZ$1, 0))</f>
        <v/>
      </c>
      <c r="C812">
        <f>INDEX(resultados!$A$2:$ZZ$3000, 806, MATCH($B$3, resultados!$A$1:$ZZ$1, 0))</f>
        <v/>
      </c>
    </row>
    <row r="813">
      <c r="A813">
        <f>INDEX(resultados!$A$2:$ZZ$3000, 807, MATCH($B$1, resultados!$A$1:$ZZ$1, 0))</f>
        <v/>
      </c>
      <c r="B813">
        <f>INDEX(resultados!$A$2:$ZZ$3000, 807, MATCH($B$2, resultados!$A$1:$ZZ$1, 0))</f>
        <v/>
      </c>
      <c r="C813">
        <f>INDEX(resultados!$A$2:$ZZ$3000, 807, MATCH($B$3, resultados!$A$1:$ZZ$1, 0))</f>
        <v/>
      </c>
    </row>
    <row r="814">
      <c r="A814">
        <f>INDEX(resultados!$A$2:$ZZ$3000, 808, MATCH($B$1, resultados!$A$1:$ZZ$1, 0))</f>
        <v/>
      </c>
      <c r="B814">
        <f>INDEX(resultados!$A$2:$ZZ$3000, 808, MATCH($B$2, resultados!$A$1:$ZZ$1, 0))</f>
        <v/>
      </c>
      <c r="C814">
        <f>INDEX(resultados!$A$2:$ZZ$3000, 808, MATCH($B$3, resultados!$A$1:$ZZ$1, 0))</f>
        <v/>
      </c>
    </row>
    <row r="815">
      <c r="A815">
        <f>INDEX(resultados!$A$2:$ZZ$3000, 809, MATCH($B$1, resultados!$A$1:$ZZ$1, 0))</f>
        <v/>
      </c>
      <c r="B815">
        <f>INDEX(resultados!$A$2:$ZZ$3000, 809, MATCH($B$2, resultados!$A$1:$ZZ$1, 0))</f>
        <v/>
      </c>
      <c r="C815">
        <f>INDEX(resultados!$A$2:$ZZ$3000, 809, MATCH($B$3, resultados!$A$1:$ZZ$1, 0))</f>
        <v/>
      </c>
    </row>
    <row r="816">
      <c r="A816">
        <f>INDEX(resultados!$A$2:$ZZ$3000, 810, MATCH($B$1, resultados!$A$1:$ZZ$1, 0))</f>
        <v/>
      </c>
      <c r="B816">
        <f>INDEX(resultados!$A$2:$ZZ$3000, 810, MATCH($B$2, resultados!$A$1:$ZZ$1, 0))</f>
        <v/>
      </c>
      <c r="C816">
        <f>INDEX(resultados!$A$2:$ZZ$3000, 810, MATCH($B$3, resultados!$A$1:$ZZ$1, 0))</f>
        <v/>
      </c>
    </row>
    <row r="817">
      <c r="A817">
        <f>INDEX(resultados!$A$2:$ZZ$3000, 811, MATCH($B$1, resultados!$A$1:$ZZ$1, 0))</f>
        <v/>
      </c>
      <c r="B817">
        <f>INDEX(resultados!$A$2:$ZZ$3000, 811, MATCH($B$2, resultados!$A$1:$ZZ$1, 0))</f>
        <v/>
      </c>
      <c r="C817">
        <f>INDEX(resultados!$A$2:$ZZ$3000, 811, MATCH($B$3, resultados!$A$1:$ZZ$1, 0))</f>
        <v/>
      </c>
    </row>
    <row r="818">
      <c r="A818">
        <f>INDEX(resultados!$A$2:$ZZ$3000, 812, MATCH($B$1, resultados!$A$1:$ZZ$1, 0))</f>
        <v/>
      </c>
      <c r="B818">
        <f>INDEX(resultados!$A$2:$ZZ$3000, 812, MATCH($B$2, resultados!$A$1:$ZZ$1, 0))</f>
        <v/>
      </c>
      <c r="C818">
        <f>INDEX(resultados!$A$2:$ZZ$3000, 812, MATCH($B$3, resultados!$A$1:$ZZ$1, 0))</f>
        <v/>
      </c>
    </row>
    <row r="819">
      <c r="A819">
        <f>INDEX(resultados!$A$2:$ZZ$3000, 813, MATCH($B$1, resultados!$A$1:$ZZ$1, 0))</f>
        <v/>
      </c>
      <c r="B819">
        <f>INDEX(resultados!$A$2:$ZZ$3000, 813, MATCH($B$2, resultados!$A$1:$ZZ$1, 0))</f>
        <v/>
      </c>
      <c r="C819">
        <f>INDEX(resultados!$A$2:$ZZ$3000, 813, MATCH($B$3, resultados!$A$1:$ZZ$1, 0))</f>
        <v/>
      </c>
    </row>
    <row r="820">
      <c r="A820">
        <f>INDEX(resultados!$A$2:$ZZ$3000, 814, MATCH($B$1, resultados!$A$1:$ZZ$1, 0))</f>
        <v/>
      </c>
      <c r="B820">
        <f>INDEX(resultados!$A$2:$ZZ$3000, 814, MATCH($B$2, resultados!$A$1:$ZZ$1, 0))</f>
        <v/>
      </c>
      <c r="C820">
        <f>INDEX(resultados!$A$2:$ZZ$3000, 814, MATCH($B$3, resultados!$A$1:$ZZ$1, 0))</f>
        <v/>
      </c>
    </row>
    <row r="821">
      <c r="A821">
        <f>INDEX(resultados!$A$2:$ZZ$3000, 815, MATCH($B$1, resultados!$A$1:$ZZ$1, 0))</f>
        <v/>
      </c>
      <c r="B821">
        <f>INDEX(resultados!$A$2:$ZZ$3000, 815, MATCH($B$2, resultados!$A$1:$ZZ$1, 0))</f>
        <v/>
      </c>
      <c r="C821">
        <f>INDEX(resultados!$A$2:$ZZ$3000, 815, MATCH($B$3, resultados!$A$1:$ZZ$1, 0))</f>
        <v/>
      </c>
    </row>
    <row r="822">
      <c r="A822">
        <f>INDEX(resultados!$A$2:$ZZ$3000, 816, MATCH($B$1, resultados!$A$1:$ZZ$1, 0))</f>
        <v/>
      </c>
      <c r="B822">
        <f>INDEX(resultados!$A$2:$ZZ$3000, 816, MATCH($B$2, resultados!$A$1:$ZZ$1, 0))</f>
        <v/>
      </c>
      <c r="C822">
        <f>INDEX(resultados!$A$2:$ZZ$3000, 816, MATCH($B$3, resultados!$A$1:$ZZ$1, 0))</f>
        <v/>
      </c>
    </row>
    <row r="823">
      <c r="A823">
        <f>INDEX(resultados!$A$2:$ZZ$3000, 817, MATCH($B$1, resultados!$A$1:$ZZ$1, 0))</f>
        <v/>
      </c>
      <c r="B823">
        <f>INDEX(resultados!$A$2:$ZZ$3000, 817, MATCH($B$2, resultados!$A$1:$ZZ$1, 0))</f>
        <v/>
      </c>
      <c r="C823">
        <f>INDEX(resultados!$A$2:$ZZ$3000, 817, MATCH($B$3, resultados!$A$1:$ZZ$1, 0))</f>
        <v/>
      </c>
    </row>
    <row r="824">
      <c r="A824">
        <f>INDEX(resultados!$A$2:$ZZ$3000, 818, MATCH($B$1, resultados!$A$1:$ZZ$1, 0))</f>
        <v/>
      </c>
      <c r="B824">
        <f>INDEX(resultados!$A$2:$ZZ$3000, 818, MATCH($B$2, resultados!$A$1:$ZZ$1, 0))</f>
        <v/>
      </c>
      <c r="C824">
        <f>INDEX(resultados!$A$2:$ZZ$3000, 818, MATCH($B$3, resultados!$A$1:$ZZ$1, 0))</f>
        <v/>
      </c>
    </row>
    <row r="825">
      <c r="A825">
        <f>INDEX(resultados!$A$2:$ZZ$3000, 819, MATCH($B$1, resultados!$A$1:$ZZ$1, 0))</f>
        <v/>
      </c>
      <c r="B825">
        <f>INDEX(resultados!$A$2:$ZZ$3000, 819, MATCH($B$2, resultados!$A$1:$ZZ$1, 0))</f>
        <v/>
      </c>
      <c r="C825">
        <f>INDEX(resultados!$A$2:$ZZ$3000, 819, MATCH($B$3, resultados!$A$1:$ZZ$1, 0))</f>
        <v/>
      </c>
    </row>
    <row r="826">
      <c r="A826">
        <f>INDEX(resultados!$A$2:$ZZ$3000, 820, MATCH($B$1, resultados!$A$1:$ZZ$1, 0))</f>
        <v/>
      </c>
      <c r="B826">
        <f>INDEX(resultados!$A$2:$ZZ$3000, 820, MATCH($B$2, resultados!$A$1:$ZZ$1, 0))</f>
        <v/>
      </c>
      <c r="C826">
        <f>INDEX(resultados!$A$2:$ZZ$3000, 820, MATCH($B$3, resultados!$A$1:$ZZ$1, 0))</f>
        <v/>
      </c>
    </row>
    <row r="827">
      <c r="A827">
        <f>INDEX(resultados!$A$2:$ZZ$3000, 821, MATCH($B$1, resultados!$A$1:$ZZ$1, 0))</f>
        <v/>
      </c>
      <c r="B827">
        <f>INDEX(resultados!$A$2:$ZZ$3000, 821, MATCH($B$2, resultados!$A$1:$ZZ$1, 0))</f>
        <v/>
      </c>
      <c r="C827">
        <f>INDEX(resultados!$A$2:$ZZ$3000, 821, MATCH($B$3, resultados!$A$1:$ZZ$1, 0))</f>
        <v/>
      </c>
    </row>
    <row r="828">
      <c r="A828">
        <f>INDEX(resultados!$A$2:$ZZ$3000, 822, MATCH($B$1, resultados!$A$1:$ZZ$1, 0))</f>
        <v/>
      </c>
      <c r="B828">
        <f>INDEX(resultados!$A$2:$ZZ$3000, 822, MATCH($B$2, resultados!$A$1:$ZZ$1, 0))</f>
        <v/>
      </c>
      <c r="C828">
        <f>INDEX(resultados!$A$2:$ZZ$3000, 822, MATCH($B$3, resultados!$A$1:$ZZ$1, 0))</f>
        <v/>
      </c>
    </row>
    <row r="829">
      <c r="A829">
        <f>INDEX(resultados!$A$2:$ZZ$3000, 823, MATCH($B$1, resultados!$A$1:$ZZ$1, 0))</f>
        <v/>
      </c>
      <c r="B829">
        <f>INDEX(resultados!$A$2:$ZZ$3000, 823, MATCH($B$2, resultados!$A$1:$ZZ$1, 0))</f>
        <v/>
      </c>
      <c r="C829">
        <f>INDEX(resultados!$A$2:$ZZ$3000, 823, MATCH($B$3, resultados!$A$1:$ZZ$1, 0))</f>
        <v/>
      </c>
    </row>
    <row r="830">
      <c r="A830">
        <f>INDEX(resultados!$A$2:$ZZ$3000, 824, MATCH($B$1, resultados!$A$1:$ZZ$1, 0))</f>
        <v/>
      </c>
      <c r="B830">
        <f>INDEX(resultados!$A$2:$ZZ$3000, 824, MATCH($B$2, resultados!$A$1:$ZZ$1, 0))</f>
        <v/>
      </c>
      <c r="C830">
        <f>INDEX(resultados!$A$2:$ZZ$3000, 824, MATCH($B$3, resultados!$A$1:$ZZ$1, 0))</f>
        <v/>
      </c>
    </row>
    <row r="831">
      <c r="A831">
        <f>INDEX(resultados!$A$2:$ZZ$3000, 825, MATCH($B$1, resultados!$A$1:$ZZ$1, 0))</f>
        <v/>
      </c>
      <c r="B831">
        <f>INDEX(resultados!$A$2:$ZZ$3000, 825, MATCH($B$2, resultados!$A$1:$ZZ$1, 0))</f>
        <v/>
      </c>
      <c r="C831">
        <f>INDEX(resultados!$A$2:$ZZ$3000, 825, MATCH($B$3, resultados!$A$1:$ZZ$1, 0))</f>
        <v/>
      </c>
    </row>
    <row r="832">
      <c r="A832">
        <f>INDEX(resultados!$A$2:$ZZ$3000, 826, MATCH($B$1, resultados!$A$1:$ZZ$1, 0))</f>
        <v/>
      </c>
      <c r="B832">
        <f>INDEX(resultados!$A$2:$ZZ$3000, 826, MATCH($B$2, resultados!$A$1:$ZZ$1, 0))</f>
        <v/>
      </c>
      <c r="C832">
        <f>INDEX(resultados!$A$2:$ZZ$3000, 826, MATCH($B$3, resultados!$A$1:$ZZ$1, 0))</f>
        <v/>
      </c>
    </row>
    <row r="833">
      <c r="A833">
        <f>INDEX(resultados!$A$2:$ZZ$3000, 827, MATCH($B$1, resultados!$A$1:$ZZ$1, 0))</f>
        <v/>
      </c>
      <c r="B833">
        <f>INDEX(resultados!$A$2:$ZZ$3000, 827, MATCH($B$2, resultados!$A$1:$ZZ$1, 0))</f>
        <v/>
      </c>
      <c r="C833">
        <f>INDEX(resultados!$A$2:$ZZ$3000, 827, MATCH($B$3, resultados!$A$1:$ZZ$1, 0))</f>
        <v/>
      </c>
    </row>
    <row r="834">
      <c r="A834">
        <f>INDEX(resultados!$A$2:$ZZ$3000, 828, MATCH($B$1, resultados!$A$1:$ZZ$1, 0))</f>
        <v/>
      </c>
      <c r="B834">
        <f>INDEX(resultados!$A$2:$ZZ$3000, 828, MATCH($B$2, resultados!$A$1:$ZZ$1, 0))</f>
        <v/>
      </c>
      <c r="C834">
        <f>INDEX(resultados!$A$2:$ZZ$3000, 828, MATCH($B$3, resultados!$A$1:$ZZ$1, 0))</f>
        <v/>
      </c>
    </row>
    <row r="835">
      <c r="A835">
        <f>INDEX(resultados!$A$2:$ZZ$3000, 829, MATCH($B$1, resultados!$A$1:$ZZ$1, 0))</f>
        <v/>
      </c>
      <c r="B835">
        <f>INDEX(resultados!$A$2:$ZZ$3000, 829, MATCH($B$2, resultados!$A$1:$ZZ$1, 0))</f>
        <v/>
      </c>
      <c r="C835">
        <f>INDEX(resultados!$A$2:$ZZ$3000, 829, MATCH($B$3, resultados!$A$1:$ZZ$1, 0))</f>
        <v/>
      </c>
    </row>
    <row r="836">
      <c r="A836">
        <f>INDEX(resultados!$A$2:$ZZ$3000, 830, MATCH($B$1, resultados!$A$1:$ZZ$1, 0))</f>
        <v/>
      </c>
      <c r="B836">
        <f>INDEX(resultados!$A$2:$ZZ$3000, 830, MATCH($B$2, resultados!$A$1:$ZZ$1, 0))</f>
        <v/>
      </c>
      <c r="C836">
        <f>INDEX(resultados!$A$2:$ZZ$3000, 830, MATCH($B$3, resultados!$A$1:$ZZ$1, 0))</f>
        <v/>
      </c>
    </row>
    <row r="837">
      <c r="A837">
        <f>INDEX(resultados!$A$2:$ZZ$3000, 831, MATCH($B$1, resultados!$A$1:$ZZ$1, 0))</f>
        <v/>
      </c>
      <c r="B837">
        <f>INDEX(resultados!$A$2:$ZZ$3000, 831, MATCH($B$2, resultados!$A$1:$ZZ$1, 0))</f>
        <v/>
      </c>
      <c r="C837">
        <f>INDEX(resultados!$A$2:$ZZ$3000, 831, MATCH($B$3, resultados!$A$1:$ZZ$1, 0))</f>
        <v/>
      </c>
    </row>
    <row r="838">
      <c r="A838">
        <f>INDEX(resultados!$A$2:$ZZ$3000, 832, MATCH($B$1, resultados!$A$1:$ZZ$1, 0))</f>
        <v/>
      </c>
      <c r="B838">
        <f>INDEX(resultados!$A$2:$ZZ$3000, 832, MATCH($B$2, resultados!$A$1:$ZZ$1, 0))</f>
        <v/>
      </c>
      <c r="C838">
        <f>INDEX(resultados!$A$2:$ZZ$3000, 832, MATCH($B$3, resultados!$A$1:$ZZ$1, 0))</f>
        <v/>
      </c>
    </row>
    <row r="839">
      <c r="A839">
        <f>INDEX(resultados!$A$2:$ZZ$3000, 833, MATCH($B$1, resultados!$A$1:$ZZ$1, 0))</f>
        <v/>
      </c>
      <c r="B839">
        <f>INDEX(resultados!$A$2:$ZZ$3000, 833, MATCH($B$2, resultados!$A$1:$ZZ$1, 0))</f>
        <v/>
      </c>
      <c r="C839">
        <f>INDEX(resultados!$A$2:$ZZ$3000, 833, MATCH($B$3, resultados!$A$1:$ZZ$1, 0))</f>
        <v/>
      </c>
    </row>
    <row r="840">
      <c r="A840">
        <f>INDEX(resultados!$A$2:$ZZ$3000, 834, MATCH($B$1, resultados!$A$1:$ZZ$1, 0))</f>
        <v/>
      </c>
      <c r="B840">
        <f>INDEX(resultados!$A$2:$ZZ$3000, 834, MATCH($B$2, resultados!$A$1:$ZZ$1, 0))</f>
        <v/>
      </c>
      <c r="C840">
        <f>INDEX(resultados!$A$2:$ZZ$3000, 834, MATCH($B$3, resultados!$A$1:$ZZ$1, 0))</f>
        <v/>
      </c>
    </row>
    <row r="841">
      <c r="A841">
        <f>INDEX(resultados!$A$2:$ZZ$3000, 835, MATCH($B$1, resultados!$A$1:$ZZ$1, 0))</f>
        <v/>
      </c>
      <c r="B841">
        <f>INDEX(resultados!$A$2:$ZZ$3000, 835, MATCH($B$2, resultados!$A$1:$ZZ$1, 0))</f>
        <v/>
      </c>
      <c r="C841">
        <f>INDEX(resultados!$A$2:$ZZ$3000, 835, MATCH($B$3, resultados!$A$1:$ZZ$1, 0))</f>
        <v/>
      </c>
    </row>
    <row r="842">
      <c r="A842">
        <f>INDEX(resultados!$A$2:$ZZ$3000, 836, MATCH($B$1, resultados!$A$1:$ZZ$1, 0))</f>
        <v/>
      </c>
      <c r="B842">
        <f>INDEX(resultados!$A$2:$ZZ$3000, 836, MATCH($B$2, resultados!$A$1:$ZZ$1, 0))</f>
        <v/>
      </c>
      <c r="C842">
        <f>INDEX(resultados!$A$2:$ZZ$3000, 836, MATCH($B$3, resultados!$A$1:$ZZ$1, 0))</f>
        <v/>
      </c>
    </row>
    <row r="843">
      <c r="A843">
        <f>INDEX(resultados!$A$2:$ZZ$3000, 837, MATCH($B$1, resultados!$A$1:$ZZ$1, 0))</f>
        <v/>
      </c>
      <c r="B843">
        <f>INDEX(resultados!$A$2:$ZZ$3000, 837, MATCH($B$2, resultados!$A$1:$ZZ$1, 0))</f>
        <v/>
      </c>
      <c r="C843">
        <f>INDEX(resultados!$A$2:$ZZ$3000, 837, MATCH($B$3, resultados!$A$1:$ZZ$1, 0))</f>
        <v/>
      </c>
    </row>
    <row r="844">
      <c r="A844">
        <f>INDEX(resultados!$A$2:$ZZ$3000, 838, MATCH($B$1, resultados!$A$1:$ZZ$1, 0))</f>
        <v/>
      </c>
      <c r="B844">
        <f>INDEX(resultados!$A$2:$ZZ$3000, 838, MATCH($B$2, resultados!$A$1:$ZZ$1, 0))</f>
        <v/>
      </c>
      <c r="C844">
        <f>INDEX(resultados!$A$2:$ZZ$3000, 838, MATCH($B$3, resultados!$A$1:$ZZ$1, 0))</f>
        <v/>
      </c>
    </row>
    <row r="845">
      <c r="A845">
        <f>INDEX(resultados!$A$2:$ZZ$3000, 839, MATCH($B$1, resultados!$A$1:$ZZ$1, 0))</f>
        <v/>
      </c>
      <c r="B845">
        <f>INDEX(resultados!$A$2:$ZZ$3000, 839, MATCH($B$2, resultados!$A$1:$ZZ$1, 0))</f>
        <v/>
      </c>
      <c r="C845">
        <f>INDEX(resultados!$A$2:$ZZ$3000, 839, MATCH($B$3, resultados!$A$1:$ZZ$1, 0))</f>
        <v/>
      </c>
    </row>
    <row r="846">
      <c r="A846">
        <f>INDEX(resultados!$A$2:$ZZ$3000, 840, MATCH($B$1, resultados!$A$1:$ZZ$1, 0))</f>
        <v/>
      </c>
      <c r="B846">
        <f>INDEX(resultados!$A$2:$ZZ$3000, 840, MATCH($B$2, resultados!$A$1:$ZZ$1, 0))</f>
        <v/>
      </c>
      <c r="C846">
        <f>INDEX(resultados!$A$2:$ZZ$3000, 840, MATCH($B$3, resultados!$A$1:$ZZ$1, 0))</f>
        <v/>
      </c>
    </row>
    <row r="847">
      <c r="A847">
        <f>INDEX(resultados!$A$2:$ZZ$3000, 841, MATCH($B$1, resultados!$A$1:$ZZ$1, 0))</f>
        <v/>
      </c>
      <c r="B847">
        <f>INDEX(resultados!$A$2:$ZZ$3000, 841, MATCH($B$2, resultados!$A$1:$ZZ$1, 0))</f>
        <v/>
      </c>
      <c r="C847">
        <f>INDEX(resultados!$A$2:$ZZ$3000, 841, MATCH($B$3, resultados!$A$1:$ZZ$1, 0))</f>
        <v/>
      </c>
    </row>
    <row r="848">
      <c r="A848">
        <f>INDEX(resultados!$A$2:$ZZ$3000, 842, MATCH($B$1, resultados!$A$1:$ZZ$1, 0))</f>
        <v/>
      </c>
      <c r="B848">
        <f>INDEX(resultados!$A$2:$ZZ$3000, 842, MATCH($B$2, resultados!$A$1:$ZZ$1, 0))</f>
        <v/>
      </c>
      <c r="C848">
        <f>INDEX(resultados!$A$2:$ZZ$3000, 842, MATCH($B$3, resultados!$A$1:$ZZ$1, 0))</f>
        <v/>
      </c>
    </row>
    <row r="849">
      <c r="A849">
        <f>INDEX(resultados!$A$2:$ZZ$3000, 843, MATCH($B$1, resultados!$A$1:$ZZ$1, 0))</f>
        <v/>
      </c>
      <c r="B849">
        <f>INDEX(resultados!$A$2:$ZZ$3000, 843, MATCH($B$2, resultados!$A$1:$ZZ$1, 0))</f>
        <v/>
      </c>
      <c r="C849">
        <f>INDEX(resultados!$A$2:$ZZ$3000, 843, MATCH($B$3, resultados!$A$1:$ZZ$1, 0))</f>
        <v/>
      </c>
    </row>
    <row r="850">
      <c r="A850">
        <f>INDEX(resultados!$A$2:$ZZ$3000, 844, MATCH($B$1, resultados!$A$1:$ZZ$1, 0))</f>
        <v/>
      </c>
      <c r="B850">
        <f>INDEX(resultados!$A$2:$ZZ$3000, 844, MATCH($B$2, resultados!$A$1:$ZZ$1, 0))</f>
        <v/>
      </c>
      <c r="C850">
        <f>INDEX(resultados!$A$2:$ZZ$3000, 844, MATCH($B$3, resultados!$A$1:$ZZ$1, 0))</f>
        <v/>
      </c>
    </row>
    <row r="851">
      <c r="A851">
        <f>INDEX(resultados!$A$2:$ZZ$3000, 845, MATCH($B$1, resultados!$A$1:$ZZ$1, 0))</f>
        <v/>
      </c>
      <c r="B851">
        <f>INDEX(resultados!$A$2:$ZZ$3000, 845, MATCH($B$2, resultados!$A$1:$ZZ$1, 0))</f>
        <v/>
      </c>
      <c r="C851">
        <f>INDEX(resultados!$A$2:$ZZ$3000, 845, MATCH($B$3, resultados!$A$1:$ZZ$1, 0))</f>
        <v/>
      </c>
    </row>
    <row r="852">
      <c r="A852">
        <f>INDEX(resultados!$A$2:$ZZ$3000, 846, MATCH($B$1, resultados!$A$1:$ZZ$1, 0))</f>
        <v/>
      </c>
      <c r="B852">
        <f>INDEX(resultados!$A$2:$ZZ$3000, 846, MATCH($B$2, resultados!$A$1:$ZZ$1, 0))</f>
        <v/>
      </c>
      <c r="C852">
        <f>INDEX(resultados!$A$2:$ZZ$3000, 846, MATCH($B$3, resultados!$A$1:$ZZ$1, 0))</f>
        <v/>
      </c>
    </row>
    <row r="853">
      <c r="A853">
        <f>INDEX(resultados!$A$2:$ZZ$3000, 847, MATCH($B$1, resultados!$A$1:$ZZ$1, 0))</f>
        <v/>
      </c>
      <c r="B853">
        <f>INDEX(resultados!$A$2:$ZZ$3000, 847, MATCH($B$2, resultados!$A$1:$ZZ$1, 0))</f>
        <v/>
      </c>
      <c r="C853">
        <f>INDEX(resultados!$A$2:$ZZ$3000, 847, MATCH($B$3, resultados!$A$1:$ZZ$1, 0))</f>
        <v/>
      </c>
    </row>
    <row r="854">
      <c r="A854">
        <f>INDEX(resultados!$A$2:$ZZ$3000, 848, MATCH($B$1, resultados!$A$1:$ZZ$1, 0))</f>
        <v/>
      </c>
      <c r="B854">
        <f>INDEX(resultados!$A$2:$ZZ$3000, 848, MATCH($B$2, resultados!$A$1:$ZZ$1, 0))</f>
        <v/>
      </c>
      <c r="C854">
        <f>INDEX(resultados!$A$2:$ZZ$3000, 848, MATCH($B$3, resultados!$A$1:$ZZ$1, 0))</f>
        <v/>
      </c>
    </row>
    <row r="855">
      <c r="A855">
        <f>INDEX(resultados!$A$2:$ZZ$3000, 849, MATCH($B$1, resultados!$A$1:$ZZ$1, 0))</f>
        <v/>
      </c>
      <c r="B855">
        <f>INDEX(resultados!$A$2:$ZZ$3000, 849, MATCH($B$2, resultados!$A$1:$ZZ$1, 0))</f>
        <v/>
      </c>
      <c r="C855">
        <f>INDEX(resultados!$A$2:$ZZ$3000, 849, MATCH($B$3, resultados!$A$1:$ZZ$1, 0))</f>
        <v/>
      </c>
    </row>
    <row r="856">
      <c r="A856">
        <f>INDEX(resultados!$A$2:$ZZ$3000, 850, MATCH($B$1, resultados!$A$1:$ZZ$1, 0))</f>
        <v/>
      </c>
      <c r="B856">
        <f>INDEX(resultados!$A$2:$ZZ$3000, 850, MATCH($B$2, resultados!$A$1:$ZZ$1, 0))</f>
        <v/>
      </c>
      <c r="C856">
        <f>INDEX(resultados!$A$2:$ZZ$3000, 850, MATCH($B$3, resultados!$A$1:$ZZ$1, 0))</f>
        <v/>
      </c>
    </row>
    <row r="857">
      <c r="A857">
        <f>INDEX(resultados!$A$2:$ZZ$3000, 851, MATCH($B$1, resultados!$A$1:$ZZ$1, 0))</f>
        <v/>
      </c>
      <c r="B857">
        <f>INDEX(resultados!$A$2:$ZZ$3000, 851, MATCH($B$2, resultados!$A$1:$ZZ$1, 0))</f>
        <v/>
      </c>
      <c r="C857">
        <f>INDEX(resultados!$A$2:$ZZ$3000, 851, MATCH($B$3, resultados!$A$1:$ZZ$1, 0))</f>
        <v/>
      </c>
    </row>
    <row r="858">
      <c r="A858">
        <f>INDEX(resultados!$A$2:$ZZ$3000, 852, MATCH($B$1, resultados!$A$1:$ZZ$1, 0))</f>
        <v/>
      </c>
      <c r="B858">
        <f>INDEX(resultados!$A$2:$ZZ$3000, 852, MATCH($B$2, resultados!$A$1:$ZZ$1, 0))</f>
        <v/>
      </c>
      <c r="C858">
        <f>INDEX(resultados!$A$2:$ZZ$3000, 852, MATCH($B$3, resultados!$A$1:$ZZ$1, 0))</f>
        <v/>
      </c>
    </row>
    <row r="859">
      <c r="A859">
        <f>INDEX(resultados!$A$2:$ZZ$3000, 853, MATCH($B$1, resultados!$A$1:$ZZ$1, 0))</f>
        <v/>
      </c>
      <c r="B859">
        <f>INDEX(resultados!$A$2:$ZZ$3000, 853, MATCH($B$2, resultados!$A$1:$ZZ$1, 0))</f>
        <v/>
      </c>
      <c r="C859">
        <f>INDEX(resultados!$A$2:$ZZ$3000, 853, MATCH($B$3, resultados!$A$1:$ZZ$1, 0))</f>
        <v/>
      </c>
    </row>
    <row r="860">
      <c r="A860">
        <f>INDEX(resultados!$A$2:$ZZ$3000, 854, MATCH($B$1, resultados!$A$1:$ZZ$1, 0))</f>
        <v/>
      </c>
      <c r="B860">
        <f>INDEX(resultados!$A$2:$ZZ$3000, 854, MATCH($B$2, resultados!$A$1:$ZZ$1, 0))</f>
        <v/>
      </c>
      <c r="C860">
        <f>INDEX(resultados!$A$2:$ZZ$3000, 854, MATCH($B$3, resultados!$A$1:$ZZ$1, 0))</f>
        <v/>
      </c>
    </row>
    <row r="861">
      <c r="A861">
        <f>INDEX(resultados!$A$2:$ZZ$3000, 855, MATCH($B$1, resultados!$A$1:$ZZ$1, 0))</f>
        <v/>
      </c>
      <c r="B861">
        <f>INDEX(resultados!$A$2:$ZZ$3000, 855, MATCH($B$2, resultados!$A$1:$ZZ$1, 0))</f>
        <v/>
      </c>
      <c r="C861">
        <f>INDEX(resultados!$A$2:$ZZ$3000, 855, MATCH($B$3, resultados!$A$1:$ZZ$1, 0))</f>
        <v/>
      </c>
    </row>
    <row r="862">
      <c r="A862">
        <f>INDEX(resultados!$A$2:$ZZ$3000, 856, MATCH($B$1, resultados!$A$1:$ZZ$1, 0))</f>
        <v/>
      </c>
      <c r="B862">
        <f>INDEX(resultados!$A$2:$ZZ$3000, 856, MATCH($B$2, resultados!$A$1:$ZZ$1, 0))</f>
        <v/>
      </c>
      <c r="C862">
        <f>INDEX(resultados!$A$2:$ZZ$3000, 856, MATCH($B$3, resultados!$A$1:$ZZ$1, 0))</f>
        <v/>
      </c>
    </row>
    <row r="863">
      <c r="A863">
        <f>INDEX(resultados!$A$2:$ZZ$3000, 857, MATCH($B$1, resultados!$A$1:$ZZ$1, 0))</f>
        <v/>
      </c>
      <c r="B863">
        <f>INDEX(resultados!$A$2:$ZZ$3000, 857, MATCH($B$2, resultados!$A$1:$ZZ$1, 0))</f>
        <v/>
      </c>
      <c r="C863">
        <f>INDEX(resultados!$A$2:$ZZ$3000, 857, MATCH($B$3, resultados!$A$1:$ZZ$1, 0))</f>
        <v/>
      </c>
    </row>
    <row r="864">
      <c r="A864">
        <f>INDEX(resultados!$A$2:$ZZ$3000, 858, MATCH($B$1, resultados!$A$1:$ZZ$1, 0))</f>
        <v/>
      </c>
      <c r="B864">
        <f>INDEX(resultados!$A$2:$ZZ$3000, 858, MATCH($B$2, resultados!$A$1:$ZZ$1, 0))</f>
        <v/>
      </c>
      <c r="C864">
        <f>INDEX(resultados!$A$2:$ZZ$3000, 858, MATCH($B$3, resultados!$A$1:$ZZ$1, 0))</f>
        <v/>
      </c>
    </row>
    <row r="865">
      <c r="A865">
        <f>INDEX(resultados!$A$2:$ZZ$3000, 859, MATCH($B$1, resultados!$A$1:$ZZ$1, 0))</f>
        <v/>
      </c>
      <c r="B865">
        <f>INDEX(resultados!$A$2:$ZZ$3000, 859, MATCH($B$2, resultados!$A$1:$ZZ$1, 0))</f>
        <v/>
      </c>
      <c r="C865">
        <f>INDEX(resultados!$A$2:$ZZ$3000, 859, MATCH($B$3, resultados!$A$1:$ZZ$1, 0))</f>
        <v/>
      </c>
    </row>
    <row r="866">
      <c r="A866">
        <f>INDEX(resultados!$A$2:$ZZ$3000, 860, MATCH($B$1, resultados!$A$1:$ZZ$1, 0))</f>
        <v/>
      </c>
      <c r="B866">
        <f>INDEX(resultados!$A$2:$ZZ$3000, 860, MATCH($B$2, resultados!$A$1:$ZZ$1, 0))</f>
        <v/>
      </c>
      <c r="C866">
        <f>INDEX(resultados!$A$2:$ZZ$3000, 860, MATCH($B$3, resultados!$A$1:$ZZ$1, 0))</f>
        <v/>
      </c>
    </row>
    <row r="867">
      <c r="A867">
        <f>INDEX(resultados!$A$2:$ZZ$3000, 861, MATCH($B$1, resultados!$A$1:$ZZ$1, 0))</f>
        <v/>
      </c>
      <c r="B867">
        <f>INDEX(resultados!$A$2:$ZZ$3000, 861, MATCH($B$2, resultados!$A$1:$ZZ$1, 0))</f>
        <v/>
      </c>
      <c r="C867">
        <f>INDEX(resultados!$A$2:$ZZ$3000, 861, MATCH($B$3, resultados!$A$1:$ZZ$1, 0))</f>
        <v/>
      </c>
    </row>
    <row r="868">
      <c r="A868">
        <f>INDEX(resultados!$A$2:$ZZ$3000, 862, MATCH($B$1, resultados!$A$1:$ZZ$1, 0))</f>
        <v/>
      </c>
      <c r="B868">
        <f>INDEX(resultados!$A$2:$ZZ$3000, 862, MATCH($B$2, resultados!$A$1:$ZZ$1, 0))</f>
        <v/>
      </c>
      <c r="C868">
        <f>INDEX(resultados!$A$2:$ZZ$3000, 862, MATCH($B$3, resultados!$A$1:$ZZ$1, 0))</f>
        <v/>
      </c>
    </row>
    <row r="869">
      <c r="A869">
        <f>INDEX(resultados!$A$2:$ZZ$3000, 863, MATCH($B$1, resultados!$A$1:$ZZ$1, 0))</f>
        <v/>
      </c>
      <c r="B869">
        <f>INDEX(resultados!$A$2:$ZZ$3000, 863, MATCH($B$2, resultados!$A$1:$ZZ$1, 0))</f>
        <v/>
      </c>
      <c r="C869">
        <f>INDEX(resultados!$A$2:$ZZ$3000, 863, MATCH($B$3, resultados!$A$1:$ZZ$1, 0))</f>
        <v/>
      </c>
    </row>
    <row r="870">
      <c r="A870">
        <f>INDEX(resultados!$A$2:$ZZ$3000, 864, MATCH($B$1, resultados!$A$1:$ZZ$1, 0))</f>
        <v/>
      </c>
      <c r="B870">
        <f>INDEX(resultados!$A$2:$ZZ$3000, 864, MATCH($B$2, resultados!$A$1:$ZZ$1, 0))</f>
        <v/>
      </c>
      <c r="C870">
        <f>INDEX(resultados!$A$2:$ZZ$3000, 864, MATCH($B$3, resultados!$A$1:$ZZ$1, 0))</f>
        <v/>
      </c>
    </row>
    <row r="871">
      <c r="A871">
        <f>INDEX(resultados!$A$2:$ZZ$3000, 865, MATCH($B$1, resultados!$A$1:$ZZ$1, 0))</f>
        <v/>
      </c>
      <c r="B871">
        <f>INDEX(resultados!$A$2:$ZZ$3000, 865, MATCH($B$2, resultados!$A$1:$ZZ$1, 0))</f>
        <v/>
      </c>
      <c r="C871">
        <f>INDEX(resultados!$A$2:$ZZ$3000, 865, MATCH($B$3, resultados!$A$1:$ZZ$1, 0))</f>
        <v/>
      </c>
    </row>
    <row r="872">
      <c r="A872">
        <f>INDEX(resultados!$A$2:$ZZ$3000, 866, MATCH($B$1, resultados!$A$1:$ZZ$1, 0))</f>
        <v/>
      </c>
      <c r="B872">
        <f>INDEX(resultados!$A$2:$ZZ$3000, 866, MATCH($B$2, resultados!$A$1:$ZZ$1, 0))</f>
        <v/>
      </c>
      <c r="C872">
        <f>INDEX(resultados!$A$2:$ZZ$3000, 866, MATCH($B$3, resultados!$A$1:$ZZ$1, 0))</f>
        <v/>
      </c>
    </row>
    <row r="873">
      <c r="A873">
        <f>INDEX(resultados!$A$2:$ZZ$3000, 867, MATCH($B$1, resultados!$A$1:$ZZ$1, 0))</f>
        <v/>
      </c>
      <c r="B873">
        <f>INDEX(resultados!$A$2:$ZZ$3000, 867, MATCH($B$2, resultados!$A$1:$ZZ$1, 0))</f>
        <v/>
      </c>
      <c r="C873">
        <f>INDEX(resultados!$A$2:$ZZ$3000, 867, MATCH($B$3, resultados!$A$1:$ZZ$1, 0))</f>
        <v/>
      </c>
    </row>
    <row r="874">
      <c r="A874">
        <f>INDEX(resultados!$A$2:$ZZ$3000, 868, MATCH($B$1, resultados!$A$1:$ZZ$1, 0))</f>
        <v/>
      </c>
      <c r="B874">
        <f>INDEX(resultados!$A$2:$ZZ$3000, 868, MATCH($B$2, resultados!$A$1:$ZZ$1, 0))</f>
        <v/>
      </c>
      <c r="C874">
        <f>INDEX(resultados!$A$2:$ZZ$3000, 868, MATCH($B$3, resultados!$A$1:$ZZ$1, 0))</f>
        <v/>
      </c>
    </row>
    <row r="875">
      <c r="A875">
        <f>INDEX(resultados!$A$2:$ZZ$3000, 869, MATCH($B$1, resultados!$A$1:$ZZ$1, 0))</f>
        <v/>
      </c>
      <c r="B875">
        <f>INDEX(resultados!$A$2:$ZZ$3000, 869, MATCH($B$2, resultados!$A$1:$ZZ$1, 0))</f>
        <v/>
      </c>
      <c r="C875">
        <f>INDEX(resultados!$A$2:$ZZ$3000, 869, MATCH($B$3, resultados!$A$1:$ZZ$1, 0))</f>
        <v/>
      </c>
    </row>
    <row r="876">
      <c r="A876">
        <f>INDEX(resultados!$A$2:$ZZ$3000, 870, MATCH($B$1, resultados!$A$1:$ZZ$1, 0))</f>
        <v/>
      </c>
      <c r="B876">
        <f>INDEX(resultados!$A$2:$ZZ$3000, 870, MATCH($B$2, resultados!$A$1:$ZZ$1, 0))</f>
        <v/>
      </c>
      <c r="C876">
        <f>INDEX(resultados!$A$2:$ZZ$3000, 870, MATCH($B$3, resultados!$A$1:$ZZ$1, 0))</f>
        <v/>
      </c>
    </row>
    <row r="877">
      <c r="A877">
        <f>INDEX(resultados!$A$2:$ZZ$3000, 871, MATCH($B$1, resultados!$A$1:$ZZ$1, 0))</f>
        <v/>
      </c>
      <c r="B877">
        <f>INDEX(resultados!$A$2:$ZZ$3000, 871, MATCH($B$2, resultados!$A$1:$ZZ$1, 0))</f>
        <v/>
      </c>
      <c r="C877">
        <f>INDEX(resultados!$A$2:$ZZ$3000, 871, MATCH($B$3, resultados!$A$1:$ZZ$1, 0))</f>
        <v/>
      </c>
    </row>
    <row r="878">
      <c r="A878">
        <f>INDEX(resultados!$A$2:$ZZ$3000, 872, MATCH($B$1, resultados!$A$1:$ZZ$1, 0))</f>
        <v/>
      </c>
      <c r="B878">
        <f>INDEX(resultados!$A$2:$ZZ$3000, 872, MATCH($B$2, resultados!$A$1:$ZZ$1, 0))</f>
        <v/>
      </c>
      <c r="C878">
        <f>INDEX(resultados!$A$2:$ZZ$3000, 872, MATCH($B$3, resultados!$A$1:$ZZ$1, 0))</f>
        <v/>
      </c>
    </row>
    <row r="879">
      <c r="A879">
        <f>INDEX(resultados!$A$2:$ZZ$3000, 873, MATCH($B$1, resultados!$A$1:$ZZ$1, 0))</f>
        <v/>
      </c>
      <c r="B879">
        <f>INDEX(resultados!$A$2:$ZZ$3000, 873, MATCH($B$2, resultados!$A$1:$ZZ$1, 0))</f>
        <v/>
      </c>
      <c r="C879">
        <f>INDEX(resultados!$A$2:$ZZ$3000, 873, MATCH($B$3, resultados!$A$1:$ZZ$1, 0))</f>
        <v/>
      </c>
    </row>
    <row r="880">
      <c r="A880">
        <f>INDEX(resultados!$A$2:$ZZ$3000, 874, MATCH($B$1, resultados!$A$1:$ZZ$1, 0))</f>
        <v/>
      </c>
      <c r="B880">
        <f>INDEX(resultados!$A$2:$ZZ$3000, 874, MATCH($B$2, resultados!$A$1:$ZZ$1, 0))</f>
        <v/>
      </c>
      <c r="C880">
        <f>INDEX(resultados!$A$2:$ZZ$3000, 874, MATCH($B$3, resultados!$A$1:$ZZ$1, 0))</f>
        <v/>
      </c>
    </row>
    <row r="881">
      <c r="A881">
        <f>INDEX(resultados!$A$2:$ZZ$3000, 875, MATCH($B$1, resultados!$A$1:$ZZ$1, 0))</f>
        <v/>
      </c>
      <c r="B881">
        <f>INDEX(resultados!$A$2:$ZZ$3000, 875, MATCH($B$2, resultados!$A$1:$ZZ$1, 0))</f>
        <v/>
      </c>
      <c r="C881">
        <f>INDEX(resultados!$A$2:$ZZ$3000, 875, MATCH($B$3, resultados!$A$1:$ZZ$1, 0))</f>
        <v/>
      </c>
    </row>
    <row r="882">
      <c r="A882">
        <f>INDEX(resultados!$A$2:$ZZ$3000, 876, MATCH($B$1, resultados!$A$1:$ZZ$1, 0))</f>
        <v/>
      </c>
      <c r="B882">
        <f>INDEX(resultados!$A$2:$ZZ$3000, 876, MATCH($B$2, resultados!$A$1:$ZZ$1, 0))</f>
        <v/>
      </c>
      <c r="C882">
        <f>INDEX(resultados!$A$2:$ZZ$3000, 876, MATCH($B$3, resultados!$A$1:$ZZ$1, 0))</f>
        <v/>
      </c>
    </row>
    <row r="883">
      <c r="A883">
        <f>INDEX(resultados!$A$2:$ZZ$3000, 877, MATCH($B$1, resultados!$A$1:$ZZ$1, 0))</f>
        <v/>
      </c>
      <c r="B883">
        <f>INDEX(resultados!$A$2:$ZZ$3000, 877, MATCH($B$2, resultados!$A$1:$ZZ$1, 0))</f>
        <v/>
      </c>
      <c r="C883">
        <f>INDEX(resultados!$A$2:$ZZ$3000, 877, MATCH($B$3, resultados!$A$1:$ZZ$1, 0))</f>
        <v/>
      </c>
    </row>
    <row r="884">
      <c r="A884">
        <f>INDEX(resultados!$A$2:$ZZ$3000, 878, MATCH($B$1, resultados!$A$1:$ZZ$1, 0))</f>
        <v/>
      </c>
      <c r="B884">
        <f>INDEX(resultados!$A$2:$ZZ$3000, 878, MATCH($B$2, resultados!$A$1:$ZZ$1, 0))</f>
        <v/>
      </c>
      <c r="C884">
        <f>INDEX(resultados!$A$2:$ZZ$3000, 878, MATCH($B$3, resultados!$A$1:$ZZ$1, 0))</f>
        <v/>
      </c>
    </row>
    <row r="885">
      <c r="A885">
        <f>INDEX(resultados!$A$2:$ZZ$3000, 879, MATCH($B$1, resultados!$A$1:$ZZ$1, 0))</f>
        <v/>
      </c>
      <c r="B885">
        <f>INDEX(resultados!$A$2:$ZZ$3000, 879, MATCH($B$2, resultados!$A$1:$ZZ$1, 0))</f>
        <v/>
      </c>
      <c r="C885">
        <f>INDEX(resultados!$A$2:$ZZ$3000, 879, MATCH($B$3, resultados!$A$1:$ZZ$1, 0))</f>
        <v/>
      </c>
    </row>
    <row r="886">
      <c r="A886">
        <f>INDEX(resultados!$A$2:$ZZ$3000, 880, MATCH($B$1, resultados!$A$1:$ZZ$1, 0))</f>
        <v/>
      </c>
      <c r="B886">
        <f>INDEX(resultados!$A$2:$ZZ$3000, 880, MATCH($B$2, resultados!$A$1:$ZZ$1, 0))</f>
        <v/>
      </c>
      <c r="C886">
        <f>INDEX(resultados!$A$2:$ZZ$3000, 880, MATCH($B$3, resultados!$A$1:$ZZ$1, 0))</f>
        <v/>
      </c>
    </row>
    <row r="887">
      <c r="A887">
        <f>INDEX(resultados!$A$2:$ZZ$3000, 881, MATCH($B$1, resultados!$A$1:$ZZ$1, 0))</f>
        <v/>
      </c>
      <c r="B887">
        <f>INDEX(resultados!$A$2:$ZZ$3000, 881, MATCH($B$2, resultados!$A$1:$ZZ$1, 0))</f>
        <v/>
      </c>
      <c r="C887">
        <f>INDEX(resultados!$A$2:$ZZ$3000, 881, MATCH($B$3, resultados!$A$1:$ZZ$1, 0))</f>
        <v/>
      </c>
    </row>
    <row r="888">
      <c r="A888">
        <f>INDEX(resultados!$A$2:$ZZ$3000, 882, MATCH($B$1, resultados!$A$1:$ZZ$1, 0))</f>
        <v/>
      </c>
      <c r="B888">
        <f>INDEX(resultados!$A$2:$ZZ$3000, 882, MATCH($B$2, resultados!$A$1:$ZZ$1, 0))</f>
        <v/>
      </c>
      <c r="C888">
        <f>INDEX(resultados!$A$2:$ZZ$3000, 882, MATCH($B$3, resultados!$A$1:$ZZ$1, 0))</f>
        <v/>
      </c>
    </row>
    <row r="889">
      <c r="A889">
        <f>INDEX(resultados!$A$2:$ZZ$3000, 883, MATCH($B$1, resultados!$A$1:$ZZ$1, 0))</f>
        <v/>
      </c>
      <c r="B889">
        <f>INDEX(resultados!$A$2:$ZZ$3000, 883, MATCH($B$2, resultados!$A$1:$ZZ$1, 0))</f>
        <v/>
      </c>
      <c r="C889">
        <f>INDEX(resultados!$A$2:$ZZ$3000, 883, MATCH($B$3, resultados!$A$1:$ZZ$1, 0))</f>
        <v/>
      </c>
    </row>
    <row r="890">
      <c r="A890">
        <f>INDEX(resultados!$A$2:$ZZ$3000, 884, MATCH($B$1, resultados!$A$1:$ZZ$1, 0))</f>
        <v/>
      </c>
      <c r="B890">
        <f>INDEX(resultados!$A$2:$ZZ$3000, 884, MATCH($B$2, resultados!$A$1:$ZZ$1, 0))</f>
        <v/>
      </c>
      <c r="C890">
        <f>INDEX(resultados!$A$2:$ZZ$3000, 884, MATCH($B$3, resultados!$A$1:$ZZ$1, 0))</f>
        <v/>
      </c>
    </row>
    <row r="891">
      <c r="A891">
        <f>INDEX(resultados!$A$2:$ZZ$3000, 885, MATCH($B$1, resultados!$A$1:$ZZ$1, 0))</f>
        <v/>
      </c>
      <c r="B891">
        <f>INDEX(resultados!$A$2:$ZZ$3000, 885, MATCH($B$2, resultados!$A$1:$ZZ$1, 0))</f>
        <v/>
      </c>
      <c r="C891">
        <f>INDEX(resultados!$A$2:$ZZ$3000, 885, MATCH($B$3, resultados!$A$1:$ZZ$1, 0))</f>
        <v/>
      </c>
    </row>
    <row r="892">
      <c r="A892">
        <f>INDEX(resultados!$A$2:$ZZ$3000, 886, MATCH($B$1, resultados!$A$1:$ZZ$1, 0))</f>
        <v/>
      </c>
      <c r="B892">
        <f>INDEX(resultados!$A$2:$ZZ$3000, 886, MATCH($B$2, resultados!$A$1:$ZZ$1, 0))</f>
        <v/>
      </c>
      <c r="C892">
        <f>INDEX(resultados!$A$2:$ZZ$3000, 886, MATCH($B$3, resultados!$A$1:$ZZ$1, 0))</f>
        <v/>
      </c>
    </row>
    <row r="893">
      <c r="A893">
        <f>INDEX(resultados!$A$2:$ZZ$3000, 887, MATCH($B$1, resultados!$A$1:$ZZ$1, 0))</f>
        <v/>
      </c>
      <c r="B893">
        <f>INDEX(resultados!$A$2:$ZZ$3000, 887, MATCH($B$2, resultados!$A$1:$ZZ$1, 0))</f>
        <v/>
      </c>
      <c r="C893">
        <f>INDEX(resultados!$A$2:$ZZ$3000, 887, MATCH($B$3, resultados!$A$1:$ZZ$1, 0))</f>
        <v/>
      </c>
    </row>
    <row r="894">
      <c r="A894">
        <f>INDEX(resultados!$A$2:$ZZ$3000, 888, MATCH($B$1, resultados!$A$1:$ZZ$1, 0))</f>
        <v/>
      </c>
      <c r="B894">
        <f>INDEX(resultados!$A$2:$ZZ$3000, 888, MATCH($B$2, resultados!$A$1:$ZZ$1, 0))</f>
        <v/>
      </c>
      <c r="C894">
        <f>INDEX(resultados!$A$2:$ZZ$3000, 888, MATCH($B$3, resultados!$A$1:$ZZ$1, 0))</f>
        <v/>
      </c>
    </row>
    <row r="895">
      <c r="A895">
        <f>INDEX(resultados!$A$2:$ZZ$3000, 889, MATCH($B$1, resultados!$A$1:$ZZ$1, 0))</f>
        <v/>
      </c>
      <c r="B895">
        <f>INDEX(resultados!$A$2:$ZZ$3000, 889, MATCH($B$2, resultados!$A$1:$ZZ$1, 0))</f>
        <v/>
      </c>
      <c r="C895">
        <f>INDEX(resultados!$A$2:$ZZ$3000, 889, MATCH($B$3, resultados!$A$1:$ZZ$1, 0))</f>
        <v/>
      </c>
    </row>
    <row r="896">
      <c r="A896">
        <f>INDEX(resultados!$A$2:$ZZ$3000, 890, MATCH($B$1, resultados!$A$1:$ZZ$1, 0))</f>
        <v/>
      </c>
      <c r="B896">
        <f>INDEX(resultados!$A$2:$ZZ$3000, 890, MATCH($B$2, resultados!$A$1:$ZZ$1, 0))</f>
        <v/>
      </c>
      <c r="C896">
        <f>INDEX(resultados!$A$2:$ZZ$3000, 890, MATCH($B$3, resultados!$A$1:$ZZ$1, 0))</f>
        <v/>
      </c>
    </row>
    <row r="897">
      <c r="A897">
        <f>INDEX(resultados!$A$2:$ZZ$3000, 891, MATCH($B$1, resultados!$A$1:$ZZ$1, 0))</f>
        <v/>
      </c>
      <c r="B897">
        <f>INDEX(resultados!$A$2:$ZZ$3000, 891, MATCH($B$2, resultados!$A$1:$ZZ$1, 0))</f>
        <v/>
      </c>
      <c r="C897">
        <f>INDEX(resultados!$A$2:$ZZ$3000, 891, MATCH($B$3, resultados!$A$1:$ZZ$1, 0))</f>
        <v/>
      </c>
    </row>
    <row r="898">
      <c r="A898">
        <f>INDEX(resultados!$A$2:$ZZ$3000, 892, MATCH($B$1, resultados!$A$1:$ZZ$1, 0))</f>
        <v/>
      </c>
      <c r="B898">
        <f>INDEX(resultados!$A$2:$ZZ$3000, 892, MATCH($B$2, resultados!$A$1:$ZZ$1, 0))</f>
        <v/>
      </c>
      <c r="C898">
        <f>INDEX(resultados!$A$2:$ZZ$3000, 892, MATCH($B$3, resultados!$A$1:$ZZ$1, 0))</f>
        <v/>
      </c>
    </row>
    <row r="899">
      <c r="A899">
        <f>INDEX(resultados!$A$2:$ZZ$3000, 893, MATCH($B$1, resultados!$A$1:$ZZ$1, 0))</f>
        <v/>
      </c>
      <c r="B899">
        <f>INDEX(resultados!$A$2:$ZZ$3000, 893, MATCH($B$2, resultados!$A$1:$ZZ$1, 0))</f>
        <v/>
      </c>
      <c r="C899">
        <f>INDEX(resultados!$A$2:$ZZ$3000, 893, MATCH($B$3, resultados!$A$1:$ZZ$1, 0))</f>
        <v/>
      </c>
    </row>
    <row r="900">
      <c r="A900">
        <f>INDEX(resultados!$A$2:$ZZ$3000, 894, MATCH($B$1, resultados!$A$1:$ZZ$1, 0))</f>
        <v/>
      </c>
      <c r="B900">
        <f>INDEX(resultados!$A$2:$ZZ$3000, 894, MATCH($B$2, resultados!$A$1:$ZZ$1, 0))</f>
        <v/>
      </c>
      <c r="C900">
        <f>INDEX(resultados!$A$2:$ZZ$3000, 894, MATCH($B$3, resultados!$A$1:$ZZ$1, 0))</f>
        <v/>
      </c>
    </row>
    <row r="901">
      <c r="A901">
        <f>INDEX(resultados!$A$2:$ZZ$3000, 895, MATCH($B$1, resultados!$A$1:$ZZ$1, 0))</f>
        <v/>
      </c>
      <c r="B901">
        <f>INDEX(resultados!$A$2:$ZZ$3000, 895, MATCH($B$2, resultados!$A$1:$ZZ$1, 0))</f>
        <v/>
      </c>
      <c r="C901">
        <f>INDEX(resultados!$A$2:$ZZ$3000, 895, MATCH($B$3, resultados!$A$1:$ZZ$1, 0))</f>
        <v/>
      </c>
    </row>
    <row r="902">
      <c r="A902">
        <f>INDEX(resultados!$A$2:$ZZ$3000, 896, MATCH($B$1, resultados!$A$1:$ZZ$1, 0))</f>
        <v/>
      </c>
      <c r="B902">
        <f>INDEX(resultados!$A$2:$ZZ$3000, 896, MATCH($B$2, resultados!$A$1:$ZZ$1, 0))</f>
        <v/>
      </c>
      <c r="C902">
        <f>INDEX(resultados!$A$2:$ZZ$3000, 896, MATCH($B$3, resultados!$A$1:$ZZ$1, 0))</f>
        <v/>
      </c>
    </row>
    <row r="903">
      <c r="A903">
        <f>INDEX(resultados!$A$2:$ZZ$3000, 897, MATCH($B$1, resultados!$A$1:$ZZ$1, 0))</f>
        <v/>
      </c>
      <c r="B903">
        <f>INDEX(resultados!$A$2:$ZZ$3000, 897, MATCH($B$2, resultados!$A$1:$ZZ$1, 0))</f>
        <v/>
      </c>
      <c r="C903">
        <f>INDEX(resultados!$A$2:$ZZ$3000, 897, MATCH($B$3, resultados!$A$1:$ZZ$1, 0))</f>
        <v/>
      </c>
    </row>
    <row r="904">
      <c r="A904">
        <f>INDEX(resultados!$A$2:$ZZ$3000, 898, MATCH($B$1, resultados!$A$1:$ZZ$1, 0))</f>
        <v/>
      </c>
      <c r="B904">
        <f>INDEX(resultados!$A$2:$ZZ$3000, 898, MATCH($B$2, resultados!$A$1:$ZZ$1, 0))</f>
        <v/>
      </c>
      <c r="C904">
        <f>INDEX(resultados!$A$2:$ZZ$3000, 898, MATCH($B$3, resultados!$A$1:$ZZ$1, 0))</f>
        <v/>
      </c>
    </row>
    <row r="905">
      <c r="A905">
        <f>INDEX(resultados!$A$2:$ZZ$3000, 899, MATCH($B$1, resultados!$A$1:$ZZ$1, 0))</f>
        <v/>
      </c>
      <c r="B905">
        <f>INDEX(resultados!$A$2:$ZZ$3000, 899, MATCH($B$2, resultados!$A$1:$ZZ$1, 0))</f>
        <v/>
      </c>
      <c r="C905">
        <f>INDEX(resultados!$A$2:$ZZ$3000, 899, MATCH($B$3, resultados!$A$1:$ZZ$1, 0))</f>
        <v/>
      </c>
    </row>
    <row r="906">
      <c r="A906">
        <f>INDEX(resultados!$A$2:$ZZ$3000, 900, MATCH($B$1, resultados!$A$1:$ZZ$1, 0))</f>
        <v/>
      </c>
      <c r="B906">
        <f>INDEX(resultados!$A$2:$ZZ$3000, 900, MATCH($B$2, resultados!$A$1:$ZZ$1, 0))</f>
        <v/>
      </c>
      <c r="C906">
        <f>INDEX(resultados!$A$2:$ZZ$3000, 900, MATCH($B$3, resultados!$A$1:$ZZ$1, 0))</f>
        <v/>
      </c>
    </row>
    <row r="907">
      <c r="A907">
        <f>INDEX(resultados!$A$2:$ZZ$3000, 901, MATCH($B$1, resultados!$A$1:$ZZ$1, 0))</f>
        <v/>
      </c>
      <c r="B907">
        <f>INDEX(resultados!$A$2:$ZZ$3000, 901, MATCH($B$2, resultados!$A$1:$ZZ$1, 0))</f>
        <v/>
      </c>
      <c r="C907">
        <f>INDEX(resultados!$A$2:$ZZ$3000, 901, MATCH($B$3, resultados!$A$1:$ZZ$1, 0))</f>
        <v/>
      </c>
    </row>
    <row r="908">
      <c r="A908">
        <f>INDEX(resultados!$A$2:$ZZ$3000, 902, MATCH($B$1, resultados!$A$1:$ZZ$1, 0))</f>
        <v/>
      </c>
      <c r="B908">
        <f>INDEX(resultados!$A$2:$ZZ$3000, 902, MATCH($B$2, resultados!$A$1:$ZZ$1, 0))</f>
        <v/>
      </c>
      <c r="C908">
        <f>INDEX(resultados!$A$2:$ZZ$3000, 902, MATCH($B$3, resultados!$A$1:$ZZ$1, 0))</f>
        <v/>
      </c>
    </row>
    <row r="909">
      <c r="A909">
        <f>INDEX(resultados!$A$2:$ZZ$3000, 903, MATCH($B$1, resultados!$A$1:$ZZ$1, 0))</f>
        <v/>
      </c>
      <c r="B909">
        <f>INDEX(resultados!$A$2:$ZZ$3000, 903, MATCH($B$2, resultados!$A$1:$ZZ$1, 0))</f>
        <v/>
      </c>
      <c r="C909">
        <f>INDEX(resultados!$A$2:$ZZ$3000, 903, MATCH($B$3, resultados!$A$1:$ZZ$1, 0))</f>
        <v/>
      </c>
    </row>
    <row r="910">
      <c r="A910">
        <f>INDEX(resultados!$A$2:$ZZ$3000, 904, MATCH($B$1, resultados!$A$1:$ZZ$1, 0))</f>
        <v/>
      </c>
      <c r="B910">
        <f>INDEX(resultados!$A$2:$ZZ$3000, 904, MATCH($B$2, resultados!$A$1:$ZZ$1, 0))</f>
        <v/>
      </c>
      <c r="C910">
        <f>INDEX(resultados!$A$2:$ZZ$3000, 904, MATCH($B$3, resultados!$A$1:$ZZ$1, 0))</f>
        <v/>
      </c>
    </row>
    <row r="911">
      <c r="A911">
        <f>INDEX(resultados!$A$2:$ZZ$3000, 905, MATCH($B$1, resultados!$A$1:$ZZ$1, 0))</f>
        <v/>
      </c>
      <c r="B911">
        <f>INDEX(resultados!$A$2:$ZZ$3000, 905, MATCH($B$2, resultados!$A$1:$ZZ$1, 0))</f>
        <v/>
      </c>
      <c r="C911">
        <f>INDEX(resultados!$A$2:$ZZ$3000, 905, MATCH($B$3, resultados!$A$1:$ZZ$1, 0))</f>
        <v/>
      </c>
    </row>
    <row r="912">
      <c r="A912">
        <f>INDEX(resultados!$A$2:$ZZ$3000, 906, MATCH($B$1, resultados!$A$1:$ZZ$1, 0))</f>
        <v/>
      </c>
      <c r="B912">
        <f>INDEX(resultados!$A$2:$ZZ$3000, 906, MATCH($B$2, resultados!$A$1:$ZZ$1, 0))</f>
        <v/>
      </c>
      <c r="C912">
        <f>INDEX(resultados!$A$2:$ZZ$3000, 906, MATCH($B$3, resultados!$A$1:$ZZ$1, 0))</f>
        <v/>
      </c>
    </row>
    <row r="913">
      <c r="A913">
        <f>INDEX(resultados!$A$2:$ZZ$3000, 907, MATCH($B$1, resultados!$A$1:$ZZ$1, 0))</f>
        <v/>
      </c>
      <c r="B913">
        <f>INDEX(resultados!$A$2:$ZZ$3000, 907, MATCH($B$2, resultados!$A$1:$ZZ$1, 0))</f>
        <v/>
      </c>
      <c r="C913">
        <f>INDEX(resultados!$A$2:$ZZ$3000, 907, MATCH($B$3, resultados!$A$1:$ZZ$1, 0))</f>
        <v/>
      </c>
    </row>
    <row r="914">
      <c r="A914">
        <f>INDEX(resultados!$A$2:$ZZ$3000, 908, MATCH($B$1, resultados!$A$1:$ZZ$1, 0))</f>
        <v/>
      </c>
      <c r="B914">
        <f>INDEX(resultados!$A$2:$ZZ$3000, 908, MATCH($B$2, resultados!$A$1:$ZZ$1, 0))</f>
        <v/>
      </c>
      <c r="C914">
        <f>INDEX(resultados!$A$2:$ZZ$3000, 908, MATCH($B$3, resultados!$A$1:$ZZ$1, 0))</f>
        <v/>
      </c>
    </row>
    <row r="915">
      <c r="A915">
        <f>INDEX(resultados!$A$2:$ZZ$3000, 909, MATCH($B$1, resultados!$A$1:$ZZ$1, 0))</f>
        <v/>
      </c>
      <c r="B915">
        <f>INDEX(resultados!$A$2:$ZZ$3000, 909, MATCH($B$2, resultados!$A$1:$ZZ$1, 0))</f>
        <v/>
      </c>
      <c r="C915">
        <f>INDEX(resultados!$A$2:$ZZ$3000, 909, MATCH($B$3, resultados!$A$1:$ZZ$1, 0))</f>
        <v/>
      </c>
    </row>
    <row r="916">
      <c r="A916">
        <f>INDEX(resultados!$A$2:$ZZ$3000, 910, MATCH($B$1, resultados!$A$1:$ZZ$1, 0))</f>
        <v/>
      </c>
      <c r="B916">
        <f>INDEX(resultados!$A$2:$ZZ$3000, 910, MATCH($B$2, resultados!$A$1:$ZZ$1, 0))</f>
        <v/>
      </c>
      <c r="C916">
        <f>INDEX(resultados!$A$2:$ZZ$3000, 910, MATCH($B$3, resultados!$A$1:$ZZ$1, 0))</f>
        <v/>
      </c>
    </row>
    <row r="917">
      <c r="A917">
        <f>INDEX(resultados!$A$2:$ZZ$3000, 911, MATCH($B$1, resultados!$A$1:$ZZ$1, 0))</f>
        <v/>
      </c>
      <c r="B917">
        <f>INDEX(resultados!$A$2:$ZZ$3000, 911, MATCH($B$2, resultados!$A$1:$ZZ$1, 0))</f>
        <v/>
      </c>
      <c r="C917">
        <f>INDEX(resultados!$A$2:$ZZ$3000, 911, MATCH($B$3, resultados!$A$1:$ZZ$1, 0))</f>
        <v/>
      </c>
    </row>
    <row r="918">
      <c r="A918">
        <f>INDEX(resultados!$A$2:$ZZ$3000, 912, MATCH($B$1, resultados!$A$1:$ZZ$1, 0))</f>
        <v/>
      </c>
      <c r="B918">
        <f>INDEX(resultados!$A$2:$ZZ$3000, 912, MATCH($B$2, resultados!$A$1:$ZZ$1, 0))</f>
        <v/>
      </c>
      <c r="C918">
        <f>INDEX(resultados!$A$2:$ZZ$3000, 912, MATCH($B$3, resultados!$A$1:$ZZ$1, 0))</f>
        <v/>
      </c>
    </row>
    <row r="919">
      <c r="A919">
        <f>INDEX(resultados!$A$2:$ZZ$3000, 913, MATCH($B$1, resultados!$A$1:$ZZ$1, 0))</f>
        <v/>
      </c>
      <c r="B919">
        <f>INDEX(resultados!$A$2:$ZZ$3000, 913, MATCH($B$2, resultados!$A$1:$ZZ$1, 0))</f>
        <v/>
      </c>
      <c r="C919">
        <f>INDEX(resultados!$A$2:$ZZ$3000, 913, MATCH($B$3, resultados!$A$1:$ZZ$1, 0))</f>
        <v/>
      </c>
    </row>
    <row r="920">
      <c r="A920">
        <f>INDEX(resultados!$A$2:$ZZ$3000, 914, MATCH($B$1, resultados!$A$1:$ZZ$1, 0))</f>
        <v/>
      </c>
      <c r="B920">
        <f>INDEX(resultados!$A$2:$ZZ$3000, 914, MATCH($B$2, resultados!$A$1:$ZZ$1, 0))</f>
        <v/>
      </c>
      <c r="C920">
        <f>INDEX(resultados!$A$2:$ZZ$3000, 914, MATCH($B$3, resultados!$A$1:$ZZ$1, 0))</f>
        <v/>
      </c>
    </row>
    <row r="921">
      <c r="A921">
        <f>INDEX(resultados!$A$2:$ZZ$3000, 915, MATCH($B$1, resultados!$A$1:$ZZ$1, 0))</f>
        <v/>
      </c>
      <c r="B921">
        <f>INDEX(resultados!$A$2:$ZZ$3000, 915, MATCH($B$2, resultados!$A$1:$ZZ$1, 0))</f>
        <v/>
      </c>
      <c r="C921">
        <f>INDEX(resultados!$A$2:$ZZ$3000, 915, MATCH($B$3, resultados!$A$1:$ZZ$1, 0))</f>
        <v/>
      </c>
    </row>
    <row r="922">
      <c r="A922">
        <f>INDEX(resultados!$A$2:$ZZ$3000, 916, MATCH($B$1, resultados!$A$1:$ZZ$1, 0))</f>
        <v/>
      </c>
      <c r="B922">
        <f>INDEX(resultados!$A$2:$ZZ$3000, 916, MATCH($B$2, resultados!$A$1:$ZZ$1, 0))</f>
        <v/>
      </c>
      <c r="C922">
        <f>INDEX(resultados!$A$2:$ZZ$3000, 916, MATCH($B$3, resultados!$A$1:$ZZ$1, 0))</f>
        <v/>
      </c>
    </row>
    <row r="923">
      <c r="A923">
        <f>INDEX(resultados!$A$2:$ZZ$3000, 917, MATCH($B$1, resultados!$A$1:$ZZ$1, 0))</f>
        <v/>
      </c>
      <c r="B923">
        <f>INDEX(resultados!$A$2:$ZZ$3000, 917, MATCH($B$2, resultados!$A$1:$ZZ$1, 0))</f>
        <v/>
      </c>
      <c r="C923">
        <f>INDEX(resultados!$A$2:$ZZ$3000, 917, MATCH($B$3, resultados!$A$1:$ZZ$1, 0))</f>
        <v/>
      </c>
    </row>
    <row r="924">
      <c r="A924">
        <f>INDEX(resultados!$A$2:$ZZ$3000, 918, MATCH($B$1, resultados!$A$1:$ZZ$1, 0))</f>
        <v/>
      </c>
      <c r="B924">
        <f>INDEX(resultados!$A$2:$ZZ$3000, 918, MATCH($B$2, resultados!$A$1:$ZZ$1, 0))</f>
        <v/>
      </c>
      <c r="C924">
        <f>INDEX(resultados!$A$2:$ZZ$3000, 918, MATCH($B$3, resultados!$A$1:$ZZ$1, 0))</f>
        <v/>
      </c>
    </row>
    <row r="925">
      <c r="A925">
        <f>INDEX(resultados!$A$2:$ZZ$3000, 919, MATCH($B$1, resultados!$A$1:$ZZ$1, 0))</f>
        <v/>
      </c>
      <c r="B925">
        <f>INDEX(resultados!$A$2:$ZZ$3000, 919, MATCH($B$2, resultados!$A$1:$ZZ$1, 0))</f>
        <v/>
      </c>
      <c r="C925">
        <f>INDEX(resultados!$A$2:$ZZ$3000, 919, MATCH($B$3, resultados!$A$1:$ZZ$1, 0))</f>
        <v/>
      </c>
    </row>
    <row r="926">
      <c r="A926">
        <f>INDEX(resultados!$A$2:$ZZ$3000, 920, MATCH($B$1, resultados!$A$1:$ZZ$1, 0))</f>
        <v/>
      </c>
      <c r="B926">
        <f>INDEX(resultados!$A$2:$ZZ$3000, 920, MATCH($B$2, resultados!$A$1:$ZZ$1, 0))</f>
        <v/>
      </c>
      <c r="C926">
        <f>INDEX(resultados!$A$2:$ZZ$3000, 920, MATCH($B$3, resultados!$A$1:$ZZ$1, 0))</f>
        <v/>
      </c>
    </row>
    <row r="927">
      <c r="A927">
        <f>INDEX(resultados!$A$2:$ZZ$3000, 921, MATCH($B$1, resultados!$A$1:$ZZ$1, 0))</f>
        <v/>
      </c>
      <c r="B927">
        <f>INDEX(resultados!$A$2:$ZZ$3000, 921, MATCH($B$2, resultados!$A$1:$ZZ$1, 0))</f>
        <v/>
      </c>
      <c r="C927">
        <f>INDEX(resultados!$A$2:$ZZ$3000, 921, MATCH($B$3, resultados!$A$1:$ZZ$1, 0))</f>
        <v/>
      </c>
    </row>
    <row r="928">
      <c r="A928">
        <f>INDEX(resultados!$A$2:$ZZ$3000, 922, MATCH($B$1, resultados!$A$1:$ZZ$1, 0))</f>
        <v/>
      </c>
      <c r="B928">
        <f>INDEX(resultados!$A$2:$ZZ$3000, 922, MATCH($B$2, resultados!$A$1:$ZZ$1, 0))</f>
        <v/>
      </c>
      <c r="C928">
        <f>INDEX(resultados!$A$2:$ZZ$3000, 922, MATCH($B$3, resultados!$A$1:$ZZ$1, 0))</f>
        <v/>
      </c>
    </row>
    <row r="929">
      <c r="A929">
        <f>INDEX(resultados!$A$2:$ZZ$3000, 923, MATCH($B$1, resultados!$A$1:$ZZ$1, 0))</f>
        <v/>
      </c>
      <c r="B929">
        <f>INDEX(resultados!$A$2:$ZZ$3000, 923, MATCH($B$2, resultados!$A$1:$ZZ$1, 0))</f>
        <v/>
      </c>
      <c r="C929">
        <f>INDEX(resultados!$A$2:$ZZ$3000, 923, MATCH($B$3, resultados!$A$1:$ZZ$1, 0))</f>
        <v/>
      </c>
    </row>
    <row r="930">
      <c r="A930">
        <f>INDEX(resultados!$A$2:$ZZ$3000, 924, MATCH($B$1, resultados!$A$1:$ZZ$1, 0))</f>
        <v/>
      </c>
      <c r="B930">
        <f>INDEX(resultados!$A$2:$ZZ$3000, 924, MATCH($B$2, resultados!$A$1:$ZZ$1, 0))</f>
        <v/>
      </c>
      <c r="C930">
        <f>INDEX(resultados!$A$2:$ZZ$3000, 924, MATCH($B$3, resultados!$A$1:$ZZ$1, 0))</f>
        <v/>
      </c>
    </row>
    <row r="931">
      <c r="A931">
        <f>INDEX(resultados!$A$2:$ZZ$3000, 925, MATCH($B$1, resultados!$A$1:$ZZ$1, 0))</f>
        <v/>
      </c>
      <c r="B931">
        <f>INDEX(resultados!$A$2:$ZZ$3000, 925, MATCH($B$2, resultados!$A$1:$ZZ$1, 0))</f>
        <v/>
      </c>
      <c r="C931">
        <f>INDEX(resultados!$A$2:$ZZ$3000, 925, MATCH($B$3, resultados!$A$1:$ZZ$1, 0))</f>
        <v/>
      </c>
    </row>
    <row r="932">
      <c r="A932">
        <f>INDEX(resultados!$A$2:$ZZ$3000, 926, MATCH($B$1, resultados!$A$1:$ZZ$1, 0))</f>
        <v/>
      </c>
      <c r="B932">
        <f>INDEX(resultados!$A$2:$ZZ$3000, 926, MATCH($B$2, resultados!$A$1:$ZZ$1, 0))</f>
        <v/>
      </c>
      <c r="C932">
        <f>INDEX(resultados!$A$2:$ZZ$3000, 926, MATCH($B$3, resultados!$A$1:$ZZ$1, 0))</f>
        <v/>
      </c>
    </row>
    <row r="933">
      <c r="A933">
        <f>INDEX(resultados!$A$2:$ZZ$3000, 927, MATCH($B$1, resultados!$A$1:$ZZ$1, 0))</f>
        <v/>
      </c>
      <c r="B933">
        <f>INDEX(resultados!$A$2:$ZZ$3000, 927, MATCH($B$2, resultados!$A$1:$ZZ$1, 0))</f>
        <v/>
      </c>
      <c r="C933">
        <f>INDEX(resultados!$A$2:$ZZ$3000, 927, MATCH($B$3, resultados!$A$1:$ZZ$1, 0))</f>
        <v/>
      </c>
    </row>
    <row r="934">
      <c r="A934">
        <f>INDEX(resultados!$A$2:$ZZ$3000, 928, MATCH($B$1, resultados!$A$1:$ZZ$1, 0))</f>
        <v/>
      </c>
      <c r="B934">
        <f>INDEX(resultados!$A$2:$ZZ$3000, 928, MATCH($B$2, resultados!$A$1:$ZZ$1, 0))</f>
        <v/>
      </c>
      <c r="C934">
        <f>INDEX(resultados!$A$2:$ZZ$3000, 928, MATCH($B$3, resultados!$A$1:$ZZ$1, 0))</f>
        <v/>
      </c>
    </row>
    <row r="935">
      <c r="A935">
        <f>INDEX(resultados!$A$2:$ZZ$3000, 929, MATCH($B$1, resultados!$A$1:$ZZ$1, 0))</f>
        <v/>
      </c>
      <c r="B935">
        <f>INDEX(resultados!$A$2:$ZZ$3000, 929, MATCH($B$2, resultados!$A$1:$ZZ$1, 0))</f>
        <v/>
      </c>
      <c r="C935">
        <f>INDEX(resultados!$A$2:$ZZ$3000, 929, MATCH($B$3, resultados!$A$1:$ZZ$1, 0))</f>
        <v/>
      </c>
    </row>
    <row r="936">
      <c r="A936">
        <f>INDEX(resultados!$A$2:$ZZ$3000, 930, MATCH($B$1, resultados!$A$1:$ZZ$1, 0))</f>
        <v/>
      </c>
      <c r="B936">
        <f>INDEX(resultados!$A$2:$ZZ$3000, 930, MATCH($B$2, resultados!$A$1:$ZZ$1, 0))</f>
        <v/>
      </c>
      <c r="C936">
        <f>INDEX(resultados!$A$2:$ZZ$3000, 930, MATCH($B$3, resultados!$A$1:$ZZ$1, 0))</f>
        <v/>
      </c>
    </row>
    <row r="937">
      <c r="A937">
        <f>INDEX(resultados!$A$2:$ZZ$3000, 931, MATCH($B$1, resultados!$A$1:$ZZ$1, 0))</f>
        <v/>
      </c>
      <c r="B937">
        <f>INDEX(resultados!$A$2:$ZZ$3000, 931, MATCH($B$2, resultados!$A$1:$ZZ$1, 0))</f>
        <v/>
      </c>
      <c r="C937">
        <f>INDEX(resultados!$A$2:$ZZ$3000, 931, MATCH($B$3, resultados!$A$1:$ZZ$1, 0))</f>
        <v/>
      </c>
    </row>
    <row r="938">
      <c r="A938">
        <f>INDEX(resultados!$A$2:$ZZ$3000, 932, MATCH($B$1, resultados!$A$1:$ZZ$1, 0))</f>
        <v/>
      </c>
      <c r="B938">
        <f>INDEX(resultados!$A$2:$ZZ$3000, 932, MATCH($B$2, resultados!$A$1:$ZZ$1, 0))</f>
        <v/>
      </c>
      <c r="C938">
        <f>INDEX(resultados!$A$2:$ZZ$3000, 932, MATCH($B$3, resultados!$A$1:$ZZ$1, 0))</f>
        <v/>
      </c>
    </row>
    <row r="939">
      <c r="A939">
        <f>INDEX(resultados!$A$2:$ZZ$3000, 933, MATCH($B$1, resultados!$A$1:$ZZ$1, 0))</f>
        <v/>
      </c>
      <c r="B939">
        <f>INDEX(resultados!$A$2:$ZZ$3000, 933, MATCH($B$2, resultados!$A$1:$ZZ$1, 0))</f>
        <v/>
      </c>
      <c r="C939">
        <f>INDEX(resultados!$A$2:$ZZ$3000, 933, MATCH($B$3, resultados!$A$1:$ZZ$1, 0))</f>
        <v/>
      </c>
    </row>
    <row r="940">
      <c r="A940">
        <f>INDEX(resultados!$A$2:$ZZ$3000, 934, MATCH($B$1, resultados!$A$1:$ZZ$1, 0))</f>
        <v/>
      </c>
      <c r="B940">
        <f>INDEX(resultados!$A$2:$ZZ$3000, 934, MATCH($B$2, resultados!$A$1:$ZZ$1, 0))</f>
        <v/>
      </c>
      <c r="C940">
        <f>INDEX(resultados!$A$2:$ZZ$3000, 934, MATCH($B$3, resultados!$A$1:$ZZ$1, 0))</f>
        <v/>
      </c>
    </row>
    <row r="941">
      <c r="A941">
        <f>INDEX(resultados!$A$2:$ZZ$3000, 935, MATCH($B$1, resultados!$A$1:$ZZ$1, 0))</f>
        <v/>
      </c>
      <c r="B941">
        <f>INDEX(resultados!$A$2:$ZZ$3000, 935, MATCH($B$2, resultados!$A$1:$ZZ$1, 0))</f>
        <v/>
      </c>
      <c r="C941">
        <f>INDEX(resultados!$A$2:$ZZ$3000, 935, MATCH($B$3, resultados!$A$1:$ZZ$1, 0))</f>
        <v/>
      </c>
    </row>
    <row r="942">
      <c r="A942">
        <f>INDEX(resultados!$A$2:$ZZ$3000, 936, MATCH($B$1, resultados!$A$1:$ZZ$1, 0))</f>
        <v/>
      </c>
      <c r="B942">
        <f>INDEX(resultados!$A$2:$ZZ$3000, 936, MATCH($B$2, resultados!$A$1:$ZZ$1, 0))</f>
        <v/>
      </c>
      <c r="C942">
        <f>INDEX(resultados!$A$2:$ZZ$3000, 936, MATCH($B$3, resultados!$A$1:$ZZ$1, 0))</f>
        <v/>
      </c>
    </row>
    <row r="943">
      <c r="A943">
        <f>INDEX(resultados!$A$2:$ZZ$3000, 937, MATCH($B$1, resultados!$A$1:$ZZ$1, 0))</f>
        <v/>
      </c>
      <c r="B943">
        <f>INDEX(resultados!$A$2:$ZZ$3000, 937, MATCH($B$2, resultados!$A$1:$ZZ$1, 0))</f>
        <v/>
      </c>
      <c r="C943">
        <f>INDEX(resultados!$A$2:$ZZ$3000, 937, MATCH($B$3, resultados!$A$1:$ZZ$1, 0))</f>
        <v/>
      </c>
    </row>
    <row r="944">
      <c r="A944">
        <f>INDEX(resultados!$A$2:$ZZ$3000, 938, MATCH($B$1, resultados!$A$1:$ZZ$1, 0))</f>
        <v/>
      </c>
      <c r="B944">
        <f>INDEX(resultados!$A$2:$ZZ$3000, 938, MATCH($B$2, resultados!$A$1:$ZZ$1, 0))</f>
        <v/>
      </c>
      <c r="C944">
        <f>INDEX(resultados!$A$2:$ZZ$3000, 938, MATCH($B$3, resultados!$A$1:$ZZ$1, 0))</f>
        <v/>
      </c>
    </row>
    <row r="945">
      <c r="A945">
        <f>INDEX(resultados!$A$2:$ZZ$3000, 939, MATCH($B$1, resultados!$A$1:$ZZ$1, 0))</f>
        <v/>
      </c>
      <c r="B945">
        <f>INDEX(resultados!$A$2:$ZZ$3000, 939, MATCH($B$2, resultados!$A$1:$ZZ$1, 0))</f>
        <v/>
      </c>
      <c r="C945">
        <f>INDEX(resultados!$A$2:$ZZ$3000, 939, MATCH($B$3, resultados!$A$1:$ZZ$1, 0))</f>
        <v/>
      </c>
    </row>
    <row r="946">
      <c r="A946">
        <f>INDEX(resultados!$A$2:$ZZ$3000, 940, MATCH($B$1, resultados!$A$1:$ZZ$1, 0))</f>
        <v/>
      </c>
      <c r="B946">
        <f>INDEX(resultados!$A$2:$ZZ$3000, 940, MATCH($B$2, resultados!$A$1:$ZZ$1, 0))</f>
        <v/>
      </c>
      <c r="C946">
        <f>INDEX(resultados!$A$2:$ZZ$3000, 940, MATCH($B$3, resultados!$A$1:$ZZ$1, 0))</f>
        <v/>
      </c>
    </row>
    <row r="947">
      <c r="A947">
        <f>INDEX(resultados!$A$2:$ZZ$3000, 941, MATCH($B$1, resultados!$A$1:$ZZ$1, 0))</f>
        <v/>
      </c>
      <c r="B947">
        <f>INDEX(resultados!$A$2:$ZZ$3000, 941, MATCH($B$2, resultados!$A$1:$ZZ$1, 0))</f>
        <v/>
      </c>
      <c r="C947">
        <f>INDEX(resultados!$A$2:$ZZ$3000, 941, MATCH($B$3, resultados!$A$1:$ZZ$1, 0))</f>
        <v/>
      </c>
    </row>
    <row r="948">
      <c r="A948">
        <f>INDEX(resultados!$A$2:$ZZ$3000, 942, MATCH($B$1, resultados!$A$1:$ZZ$1, 0))</f>
        <v/>
      </c>
      <c r="B948">
        <f>INDEX(resultados!$A$2:$ZZ$3000, 942, MATCH($B$2, resultados!$A$1:$ZZ$1, 0))</f>
        <v/>
      </c>
      <c r="C948">
        <f>INDEX(resultados!$A$2:$ZZ$3000, 942, MATCH($B$3, resultados!$A$1:$ZZ$1, 0))</f>
        <v/>
      </c>
    </row>
    <row r="949">
      <c r="A949">
        <f>INDEX(resultados!$A$2:$ZZ$3000, 943, MATCH($B$1, resultados!$A$1:$ZZ$1, 0))</f>
        <v/>
      </c>
      <c r="B949">
        <f>INDEX(resultados!$A$2:$ZZ$3000, 943, MATCH($B$2, resultados!$A$1:$ZZ$1, 0))</f>
        <v/>
      </c>
      <c r="C949">
        <f>INDEX(resultados!$A$2:$ZZ$3000, 943, MATCH($B$3, resultados!$A$1:$ZZ$1, 0))</f>
        <v/>
      </c>
    </row>
    <row r="950">
      <c r="A950">
        <f>INDEX(resultados!$A$2:$ZZ$3000, 944, MATCH($B$1, resultados!$A$1:$ZZ$1, 0))</f>
        <v/>
      </c>
      <c r="B950">
        <f>INDEX(resultados!$A$2:$ZZ$3000, 944, MATCH($B$2, resultados!$A$1:$ZZ$1, 0))</f>
        <v/>
      </c>
      <c r="C950">
        <f>INDEX(resultados!$A$2:$ZZ$3000, 944, MATCH($B$3, resultados!$A$1:$ZZ$1, 0))</f>
        <v/>
      </c>
    </row>
    <row r="951">
      <c r="A951">
        <f>INDEX(resultados!$A$2:$ZZ$3000, 945, MATCH($B$1, resultados!$A$1:$ZZ$1, 0))</f>
        <v/>
      </c>
      <c r="B951">
        <f>INDEX(resultados!$A$2:$ZZ$3000, 945, MATCH($B$2, resultados!$A$1:$ZZ$1, 0))</f>
        <v/>
      </c>
      <c r="C951">
        <f>INDEX(resultados!$A$2:$ZZ$3000, 945, MATCH($B$3, resultados!$A$1:$ZZ$1, 0))</f>
        <v/>
      </c>
    </row>
    <row r="952">
      <c r="A952">
        <f>INDEX(resultados!$A$2:$ZZ$3000, 946, MATCH($B$1, resultados!$A$1:$ZZ$1, 0))</f>
        <v/>
      </c>
      <c r="B952">
        <f>INDEX(resultados!$A$2:$ZZ$3000, 946, MATCH($B$2, resultados!$A$1:$ZZ$1, 0))</f>
        <v/>
      </c>
      <c r="C952">
        <f>INDEX(resultados!$A$2:$ZZ$3000, 946, MATCH($B$3, resultados!$A$1:$ZZ$1, 0))</f>
        <v/>
      </c>
    </row>
    <row r="953">
      <c r="A953">
        <f>INDEX(resultados!$A$2:$ZZ$3000, 947, MATCH($B$1, resultados!$A$1:$ZZ$1, 0))</f>
        <v/>
      </c>
      <c r="B953">
        <f>INDEX(resultados!$A$2:$ZZ$3000, 947, MATCH($B$2, resultados!$A$1:$ZZ$1, 0))</f>
        <v/>
      </c>
      <c r="C953">
        <f>INDEX(resultados!$A$2:$ZZ$3000, 947, MATCH($B$3, resultados!$A$1:$ZZ$1, 0))</f>
        <v/>
      </c>
    </row>
    <row r="954">
      <c r="A954">
        <f>INDEX(resultados!$A$2:$ZZ$3000, 948, MATCH($B$1, resultados!$A$1:$ZZ$1, 0))</f>
        <v/>
      </c>
      <c r="B954">
        <f>INDEX(resultados!$A$2:$ZZ$3000, 948, MATCH($B$2, resultados!$A$1:$ZZ$1, 0))</f>
        <v/>
      </c>
      <c r="C954">
        <f>INDEX(resultados!$A$2:$ZZ$3000, 948, MATCH($B$3, resultados!$A$1:$ZZ$1, 0))</f>
        <v/>
      </c>
    </row>
    <row r="955">
      <c r="A955">
        <f>INDEX(resultados!$A$2:$ZZ$3000, 949, MATCH($B$1, resultados!$A$1:$ZZ$1, 0))</f>
        <v/>
      </c>
      <c r="B955">
        <f>INDEX(resultados!$A$2:$ZZ$3000, 949, MATCH($B$2, resultados!$A$1:$ZZ$1, 0))</f>
        <v/>
      </c>
      <c r="C955">
        <f>INDEX(resultados!$A$2:$ZZ$3000, 949, MATCH($B$3, resultados!$A$1:$ZZ$1, 0))</f>
        <v/>
      </c>
    </row>
    <row r="956">
      <c r="A956">
        <f>INDEX(resultados!$A$2:$ZZ$3000, 950, MATCH($B$1, resultados!$A$1:$ZZ$1, 0))</f>
        <v/>
      </c>
      <c r="B956">
        <f>INDEX(resultados!$A$2:$ZZ$3000, 950, MATCH($B$2, resultados!$A$1:$ZZ$1, 0))</f>
        <v/>
      </c>
      <c r="C956">
        <f>INDEX(resultados!$A$2:$ZZ$3000, 950, MATCH($B$3, resultados!$A$1:$ZZ$1, 0))</f>
        <v/>
      </c>
    </row>
    <row r="957">
      <c r="A957">
        <f>INDEX(resultados!$A$2:$ZZ$3000, 951, MATCH($B$1, resultados!$A$1:$ZZ$1, 0))</f>
        <v/>
      </c>
      <c r="B957">
        <f>INDEX(resultados!$A$2:$ZZ$3000, 951, MATCH($B$2, resultados!$A$1:$ZZ$1, 0))</f>
        <v/>
      </c>
      <c r="C957">
        <f>INDEX(resultados!$A$2:$ZZ$3000, 951, MATCH($B$3, resultados!$A$1:$ZZ$1, 0))</f>
        <v/>
      </c>
    </row>
    <row r="958">
      <c r="A958">
        <f>INDEX(resultados!$A$2:$ZZ$3000, 952, MATCH($B$1, resultados!$A$1:$ZZ$1, 0))</f>
        <v/>
      </c>
      <c r="B958">
        <f>INDEX(resultados!$A$2:$ZZ$3000, 952, MATCH($B$2, resultados!$A$1:$ZZ$1, 0))</f>
        <v/>
      </c>
      <c r="C958">
        <f>INDEX(resultados!$A$2:$ZZ$3000, 952, MATCH($B$3, resultados!$A$1:$ZZ$1, 0))</f>
        <v/>
      </c>
    </row>
    <row r="959">
      <c r="A959">
        <f>INDEX(resultados!$A$2:$ZZ$3000, 953, MATCH($B$1, resultados!$A$1:$ZZ$1, 0))</f>
        <v/>
      </c>
      <c r="B959">
        <f>INDEX(resultados!$A$2:$ZZ$3000, 953, MATCH($B$2, resultados!$A$1:$ZZ$1, 0))</f>
        <v/>
      </c>
      <c r="C959">
        <f>INDEX(resultados!$A$2:$ZZ$3000, 953, MATCH($B$3, resultados!$A$1:$ZZ$1, 0))</f>
        <v/>
      </c>
    </row>
    <row r="960">
      <c r="A960">
        <f>INDEX(resultados!$A$2:$ZZ$3000, 954, MATCH($B$1, resultados!$A$1:$ZZ$1, 0))</f>
        <v/>
      </c>
      <c r="B960">
        <f>INDEX(resultados!$A$2:$ZZ$3000, 954, MATCH($B$2, resultados!$A$1:$ZZ$1, 0))</f>
        <v/>
      </c>
      <c r="C960">
        <f>INDEX(resultados!$A$2:$ZZ$3000, 954, MATCH($B$3, resultados!$A$1:$ZZ$1, 0))</f>
        <v/>
      </c>
    </row>
    <row r="961">
      <c r="A961">
        <f>INDEX(resultados!$A$2:$ZZ$3000, 955, MATCH($B$1, resultados!$A$1:$ZZ$1, 0))</f>
        <v/>
      </c>
      <c r="B961">
        <f>INDEX(resultados!$A$2:$ZZ$3000, 955, MATCH($B$2, resultados!$A$1:$ZZ$1, 0))</f>
        <v/>
      </c>
      <c r="C961">
        <f>INDEX(resultados!$A$2:$ZZ$3000, 955, MATCH($B$3, resultados!$A$1:$ZZ$1, 0))</f>
        <v/>
      </c>
    </row>
    <row r="962">
      <c r="A962">
        <f>INDEX(resultados!$A$2:$ZZ$3000, 956, MATCH($B$1, resultados!$A$1:$ZZ$1, 0))</f>
        <v/>
      </c>
      <c r="B962">
        <f>INDEX(resultados!$A$2:$ZZ$3000, 956, MATCH($B$2, resultados!$A$1:$ZZ$1, 0))</f>
        <v/>
      </c>
      <c r="C962">
        <f>INDEX(resultados!$A$2:$ZZ$3000, 956, MATCH($B$3, resultados!$A$1:$ZZ$1, 0))</f>
        <v/>
      </c>
    </row>
    <row r="963">
      <c r="A963">
        <f>INDEX(resultados!$A$2:$ZZ$3000, 957, MATCH($B$1, resultados!$A$1:$ZZ$1, 0))</f>
        <v/>
      </c>
      <c r="B963">
        <f>INDEX(resultados!$A$2:$ZZ$3000, 957, MATCH($B$2, resultados!$A$1:$ZZ$1, 0))</f>
        <v/>
      </c>
      <c r="C963">
        <f>INDEX(resultados!$A$2:$ZZ$3000, 957, MATCH($B$3, resultados!$A$1:$ZZ$1, 0))</f>
        <v/>
      </c>
    </row>
    <row r="964">
      <c r="A964">
        <f>INDEX(resultados!$A$2:$ZZ$3000, 958, MATCH($B$1, resultados!$A$1:$ZZ$1, 0))</f>
        <v/>
      </c>
      <c r="B964">
        <f>INDEX(resultados!$A$2:$ZZ$3000, 958, MATCH($B$2, resultados!$A$1:$ZZ$1, 0))</f>
        <v/>
      </c>
      <c r="C964">
        <f>INDEX(resultados!$A$2:$ZZ$3000, 958, MATCH($B$3, resultados!$A$1:$ZZ$1, 0))</f>
        <v/>
      </c>
    </row>
    <row r="965">
      <c r="A965">
        <f>INDEX(resultados!$A$2:$ZZ$3000, 959, MATCH($B$1, resultados!$A$1:$ZZ$1, 0))</f>
        <v/>
      </c>
      <c r="B965">
        <f>INDEX(resultados!$A$2:$ZZ$3000, 959, MATCH($B$2, resultados!$A$1:$ZZ$1, 0))</f>
        <v/>
      </c>
      <c r="C965">
        <f>INDEX(resultados!$A$2:$ZZ$3000, 959, MATCH($B$3, resultados!$A$1:$ZZ$1, 0))</f>
        <v/>
      </c>
    </row>
    <row r="966">
      <c r="A966">
        <f>INDEX(resultados!$A$2:$ZZ$3000, 960, MATCH($B$1, resultados!$A$1:$ZZ$1, 0))</f>
        <v/>
      </c>
      <c r="B966">
        <f>INDEX(resultados!$A$2:$ZZ$3000, 960, MATCH($B$2, resultados!$A$1:$ZZ$1, 0))</f>
        <v/>
      </c>
      <c r="C966">
        <f>INDEX(resultados!$A$2:$ZZ$3000, 960, MATCH($B$3, resultados!$A$1:$ZZ$1, 0))</f>
        <v/>
      </c>
    </row>
    <row r="967">
      <c r="A967">
        <f>INDEX(resultados!$A$2:$ZZ$3000, 961, MATCH($B$1, resultados!$A$1:$ZZ$1, 0))</f>
        <v/>
      </c>
      <c r="B967">
        <f>INDEX(resultados!$A$2:$ZZ$3000, 961, MATCH($B$2, resultados!$A$1:$ZZ$1, 0))</f>
        <v/>
      </c>
      <c r="C967">
        <f>INDEX(resultados!$A$2:$ZZ$3000, 961, MATCH($B$3, resultados!$A$1:$ZZ$1, 0))</f>
        <v/>
      </c>
    </row>
    <row r="968">
      <c r="A968">
        <f>INDEX(resultados!$A$2:$ZZ$3000, 962, MATCH($B$1, resultados!$A$1:$ZZ$1, 0))</f>
        <v/>
      </c>
      <c r="B968">
        <f>INDEX(resultados!$A$2:$ZZ$3000, 962, MATCH($B$2, resultados!$A$1:$ZZ$1, 0))</f>
        <v/>
      </c>
      <c r="C968">
        <f>INDEX(resultados!$A$2:$ZZ$3000, 962, MATCH($B$3, resultados!$A$1:$ZZ$1, 0))</f>
        <v/>
      </c>
    </row>
    <row r="969">
      <c r="A969">
        <f>INDEX(resultados!$A$2:$ZZ$3000, 963, MATCH($B$1, resultados!$A$1:$ZZ$1, 0))</f>
        <v/>
      </c>
      <c r="B969">
        <f>INDEX(resultados!$A$2:$ZZ$3000, 963, MATCH($B$2, resultados!$A$1:$ZZ$1, 0))</f>
        <v/>
      </c>
      <c r="C969">
        <f>INDEX(resultados!$A$2:$ZZ$3000, 963, MATCH($B$3, resultados!$A$1:$ZZ$1, 0))</f>
        <v/>
      </c>
    </row>
    <row r="970">
      <c r="A970">
        <f>INDEX(resultados!$A$2:$ZZ$3000, 964, MATCH($B$1, resultados!$A$1:$ZZ$1, 0))</f>
        <v/>
      </c>
      <c r="B970">
        <f>INDEX(resultados!$A$2:$ZZ$3000, 964, MATCH($B$2, resultados!$A$1:$ZZ$1, 0))</f>
        <v/>
      </c>
      <c r="C970">
        <f>INDEX(resultados!$A$2:$ZZ$3000, 964, MATCH($B$3, resultados!$A$1:$ZZ$1, 0))</f>
        <v/>
      </c>
    </row>
    <row r="971">
      <c r="A971">
        <f>INDEX(resultados!$A$2:$ZZ$3000, 965, MATCH($B$1, resultados!$A$1:$ZZ$1, 0))</f>
        <v/>
      </c>
      <c r="B971">
        <f>INDEX(resultados!$A$2:$ZZ$3000, 965, MATCH($B$2, resultados!$A$1:$ZZ$1, 0))</f>
        <v/>
      </c>
      <c r="C971">
        <f>INDEX(resultados!$A$2:$ZZ$3000, 965, MATCH($B$3, resultados!$A$1:$ZZ$1, 0))</f>
        <v/>
      </c>
    </row>
    <row r="972">
      <c r="A972">
        <f>INDEX(resultados!$A$2:$ZZ$3000, 966, MATCH($B$1, resultados!$A$1:$ZZ$1, 0))</f>
        <v/>
      </c>
      <c r="B972">
        <f>INDEX(resultados!$A$2:$ZZ$3000, 966, MATCH($B$2, resultados!$A$1:$ZZ$1, 0))</f>
        <v/>
      </c>
      <c r="C972">
        <f>INDEX(resultados!$A$2:$ZZ$3000, 966, MATCH($B$3, resultados!$A$1:$ZZ$1, 0))</f>
        <v/>
      </c>
    </row>
    <row r="973">
      <c r="A973">
        <f>INDEX(resultados!$A$2:$ZZ$3000, 967, MATCH($B$1, resultados!$A$1:$ZZ$1, 0))</f>
        <v/>
      </c>
      <c r="B973">
        <f>INDEX(resultados!$A$2:$ZZ$3000, 967, MATCH($B$2, resultados!$A$1:$ZZ$1, 0))</f>
        <v/>
      </c>
      <c r="C973">
        <f>INDEX(resultados!$A$2:$ZZ$3000, 967, MATCH($B$3, resultados!$A$1:$ZZ$1, 0))</f>
        <v/>
      </c>
    </row>
    <row r="974">
      <c r="A974">
        <f>INDEX(resultados!$A$2:$ZZ$3000, 968, MATCH($B$1, resultados!$A$1:$ZZ$1, 0))</f>
        <v/>
      </c>
      <c r="B974">
        <f>INDEX(resultados!$A$2:$ZZ$3000, 968, MATCH($B$2, resultados!$A$1:$ZZ$1, 0))</f>
        <v/>
      </c>
      <c r="C974">
        <f>INDEX(resultados!$A$2:$ZZ$3000, 968, MATCH($B$3, resultados!$A$1:$ZZ$1, 0))</f>
        <v/>
      </c>
    </row>
    <row r="975">
      <c r="A975">
        <f>INDEX(resultados!$A$2:$ZZ$3000, 969, MATCH($B$1, resultados!$A$1:$ZZ$1, 0))</f>
        <v/>
      </c>
      <c r="B975">
        <f>INDEX(resultados!$A$2:$ZZ$3000, 969, MATCH($B$2, resultados!$A$1:$ZZ$1, 0))</f>
        <v/>
      </c>
      <c r="C975">
        <f>INDEX(resultados!$A$2:$ZZ$3000, 969, MATCH($B$3, resultados!$A$1:$ZZ$1, 0))</f>
        <v/>
      </c>
    </row>
    <row r="976">
      <c r="A976">
        <f>INDEX(resultados!$A$2:$ZZ$3000, 970, MATCH($B$1, resultados!$A$1:$ZZ$1, 0))</f>
        <v/>
      </c>
      <c r="B976">
        <f>INDEX(resultados!$A$2:$ZZ$3000, 970, MATCH($B$2, resultados!$A$1:$ZZ$1, 0))</f>
        <v/>
      </c>
      <c r="C976">
        <f>INDEX(resultados!$A$2:$ZZ$3000, 970, MATCH($B$3, resultados!$A$1:$ZZ$1, 0))</f>
        <v/>
      </c>
    </row>
    <row r="977">
      <c r="A977">
        <f>INDEX(resultados!$A$2:$ZZ$3000, 971, MATCH($B$1, resultados!$A$1:$ZZ$1, 0))</f>
        <v/>
      </c>
      <c r="B977">
        <f>INDEX(resultados!$A$2:$ZZ$3000, 971, MATCH($B$2, resultados!$A$1:$ZZ$1, 0))</f>
        <v/>
      </c>
      <c r="C977">
        <f>INDEX(resultados!$A$2:$ZZ$3000, 971, MATCH($B$3, resultados!$A$1:$ZZ$1, 0))</f>
        <v/>
      </c>
    </row>
    <row r="978">
      <c r="A978">
        <f>INDEX(resultados!$A$2:$ZZ$3000, 972, MATCH($B$1, resultados!$A$1:$ZZ$1, 0))</f>
        <v/>
      </c>
      <c r="B978">
        <f>INDEX(resultados!$A$2:$ZZ$3000, 972, MATCH($B$2, resultados!$A$1:$ZZ$1, 0))</f>
        <v/>
      </c>
      <c r="C978">
        <f>INDEX(resultados!$A$2:$ZZ$3000, 972, MATCH($B$3, resultados!$A$1:$ZZ$1, 0))</f>
        <v/>
      </c>
    </row>
    <row r="979">
      <c r="A979">
        <f>INDEX(resultados!$A$2:$ZZ$3000, 973, MATCH($B$1, resultados!$A$1:$ZZ$1, 0))</f>
        <v/>
      </c>
      <c r="B979">
        <f>INDEX(resultados!$A$2:$ZZ$3000, 973, MATCH($B$2, resultados!$A$1:$ZZ$1, 0))</f>
        <v/>
      </c>
      <c r="C979">
        <f>INDEX(resultados!$A$2:$ZZ$3000, 973, MATCH($B$3, resultados!$A$1:$ZZ$1, 0))</f>
        <v/>
      </c>
    </row>
    <row r="980">
      <c r="A980">
        <f>INDEX(resultados!$A$2:$ZZ$3000, 974, MATCH($B$1, resultados!$A$1:$ZZ$1, 0))</f>
        <v/>
      </c>
      <c r="B980">
        <f>INDEX(resultados!$A$2:$ZZ$3000, 974, MATCH($B$2, resultados!$A$1:$ZZ$1, 0))</f>
        <v/>
      </c>
      <c r="C980">
        <f>INDEX(resultados!$A$2:$ZZ$3000, 974, MATCH($B$3, resultados!$A$1:$ZZ$1, 0))</f>
        <v/>
      </c>
    </row>
    <row r="981">
      <c r="A981">
        <f>INDEX(resultados!$A$2:$ZZ$3000, 975, MATCH($B$1, resultados!$A$1:$ZZ$1, 0))</f>
        <v/>
      </c>
      <c r="B981">
        <f>INDEX(resultados!$A$2:$ZZ$3000, 975, MATCH($B$2, resultados!$A$1:$ZZ$1, 0))</f>
        <v/>
      </c>
      <c r="C981">
        <f>INDEX(resultados!$A$2:$ZZ$3000, 975, MATCH($B$3, resultados!$A$1:$ZZ$1, 0))</f>
        <v/>
      </c>
    </row>
    <row r="982">
      <c r="A982">
        <f>INDEX(resultados!$A$2:$ZZ$3000, 976, MATCH($B$1, resultados!$A$1:$ZZ$1, 0))</f>
        <v/>
      </c>
      <c r="B982">
        <f>INDEX(resultados!$A$2:$ZZ$3000, 976, MATCH($B$2, resultados!$A$1:$ZZ$1, 0))</f>
        <v/>
      </c>
      <c r="C982">
        <f>INDEX(resultados!$A$2:$ZZ$3000, 976, MATCH($B$3, resultados!$A$1:$ZZ$1, 0))</f>
        <v/>
      </c>
    </row>
    <row r="983">
      <c r="A983">
        <f>INDEX(resultados!$A$2:$ZZ$3000, 977, MATCH($B$1, resultados!$A$1:$ZZ$1, 0))</f>
        <v/>
      </c>
      <c r="B983">
        <f>INDEX(resultados!$A$2:$ZZ$3000, 977, MATCH($B$2, resultados!$A$1:$ZZ$1, 0))</f>
        <v/>
      </c>
      <c r="C983">
        <f>INDEX(resultados!$A$2:$ZZ$3000, 977, MATCH($B$3, resultados!$A$1:$ZZ$1, 0))</f>
        <v/>
      </c>
    </row>
    <row r="984">
      <c r="A984">
        <f>INDEX(resultados!$A$2:$ZZ$3000, 978, MATCH($B$1, resultados!$A$1:$ZZ$1, 0))</f>
        <v/>
      </c>
      <c r="B984">
        <f>INDEX(resultados!$A$2:$ZZ$3000, 978, MATCH($B$2, resultados!$A$1:$ZZ$1, 0))</f>
        <v/>
      </c>
      <c r="C984">
        <f>INDEX(resultados!$A$2:$ZZ$3000, 978, MATCH($B$3, resultados!$A$1:$ZZ$1, 0))</f>
        <v/>
      </c>
    </row>
    <row r="985">
      <c r="A985">
        <f>INDEX(resultados!$A$2:$ZZ$3000, 979, MATCH($B$1, resultados!$A$1:$ZZ$1, 0))</f>
        <v/>
      </c>
      <c r="B985">
        <f>INDEX(resultados!$A$2:$ZZ$3000, 979, MATCH($B$2, resultados!$A$1:$ZZ$1, 0))</f>
        <v/>
      </c>
      <c r="C985">
        <f>INDEX(resultados!$A$2:$ZZ$3000, 979, MATCH($B$3, resultados!$A$1:$ZZ$1, 0))</f>
        <v/>
      </c>
    </row>
    <row r="986">
      <c r="A986">
        <f>INDEX(resultados!$A$2:$ZZ$3000, 980, MATCH($B$1, resultados!$A$1:$ZZ$1, 0))</f>
        <v/>
      </c>
      <c r="B986">
        <f>INDEX(resultados!$A$2:$ZZ$3000, 980, MATCH($B$2, resultados!$A$1:$ZZ$1, 0))</f>
        <v/>
      </c>
      <c r="C986">
        <f>INDEX(resultados!$A$2:$ZZ$3000, 980, MATCH($B$3, resultados!$A$1:$ZZ$1, 0))</f>
        <v/>
      </c>
    </row>
    <row r="987">
      <c r="A987">
        <f>INDEX(resultados!$A$2:$ZZ$3000, 981, MATCH($B$1, resultados!$A$1:$ZZ$1, 0))</f>
        <v/>
      </c>
      <c r="B987">
        <f>INDEX(resultados!$A$2:$ZZ$3000, 981, MATCH($B$2, resultados!$A$1:$ZZ$1, 0))</f>
        <v/>
      </c>
      <c r="C987">
        <f>INDEX(resultados!$A$2:$ZZ$3000, 981, MATCH($B$3, resultados!$A$1:$ZZ$1, 0))</f>
        <v/>
      </c>
    </row>
    <row r="988">
      <c r="A988">
        <f>INDEX(resultados!$A$2:$ZZ$3000, 982, MATCH($B$1, resultados!$A$1:$ZZ$1, 0))</f>
        <v/>
      </c>
      <c r="B988">
        <f>INDEX(resultados!$A$2:$ZZ$3000, 982, MATCH($B$2, resultados!$A$1:$ZZ$1, 0))</f>
        <v/>
      </c>
      <c r="C988">
        <f>INDEX(resultados!$A$2:$ZZ$3000, 982, MATCH($B$3, resultados!$A$1:$ZZ$1, 0))</f>
        <v/>
      </c>
    </row>
    <row r="989">
      <c r="A989">
        <f>INDEX(resultados!$A$2:$ZZ$3000, 983, MATCH($B$1, resultados!$A$1:$ZZ$1, 0))</f>
        <v/>
      </c>
      <c r="B989">
        <f>INDEX(resultados!$A$2:$ZZ$3000, 983, MATCH($B$2, resultados!$A$1:$ZZ$1, 0))</f>
        <v/>
      </c>
      <c r="C989">
        <f>INDEX(resultados!$A$2:$ZZ$3000, 983, MATCH($B$3, resultados!$A$1:$ZZ$1, 0))</f>
        <v/>
      </c>
    </row>
    <row r="990">
      <c r="A990">
        <f>INDEX(resultados!$A$2:$ZZ$3000, 984, MATCH($B$1, resultados!$A$1:$ZZ$1, 0))</f>
        <v/>
      </c>
      <c r="B990">
        <f>INDEX(resultados!$A$2:$ZZ$3000, 984, MATCH($B$2, resultados!$A$1:$ZZ$1, 0))</f>
        <v/>
      </c>
      <c r="C990">
        <f>INDEX(resultados!$A$2:$ZZ$3000, 984, MATCH($B$3, resultados!$A$1:$ZZ$1, 0))</f>
        <v/>
      </c>
    </row>
    <row r="991">
      <c r="A991">
        <f>INDEX(resultados!$A$2:$ZZ$3000, 985, MATCH($B$1, resultados!$A$1:$ZZ$1, 0))</f>
        <v/>
      </c>
      <c r="B991">
        <f>INDEX(resultados!$A$2:$ZZ$3000, 985, MATCH($B$2, resultados!$A$1:$ZZ$1, 0))</f>
        <v/>
      </c>
      <c r="C991">
        <f>INDEX(resultados!$A$2:$ZZ$3000, 985, MATCH($B$3, resultados!$A$1:$ZZ$1, 0))</f>
        <v/>
      </c>
    </row>
    <row r="992">
      <c r="A992">
        <f>INDEX(resultados!$A$2:$ZZ$3000, 986, MATCH($B$1, resultados!$A$1:$ZZ$1, 0))</f>
        <v/>
      </c>
      <c r="B992">
        <f>INDEX(resultados!$A$2:$ZZ$3000, 986, MATCH($B$2, resultados!$A$1:$ZZ$1, 0))</f>
        <v/>
      </c>
      <c r="C992">
        <f>INDEX(resultados!$A$2:$ZZ$3000, 986, MATCH($B$3, resultados!$A$1:$ZZ$1, 0))</f>
        <v/>
      </c>
    </row>
    <row r="993">
      <c r="A993">
        <f>INDEX(resultados!$A$2:$ZZ$3000, 987, MATCH($B$1, resultados!$A$1:$ZZ$1, 0))</f>
        <v/>
      </c>
      <c r="B993">
        <f>INDEX(resultados!$A$2:$ZZ$3000, 987, MATCH($B$2, resultados!$A$1:$ZZ$1, 0))</f>
        <v/>
      </c>
      <c r="C993">
        <f>INDEX(resultados!$A$2:$ZZ$3000, 987, MATCH($B$3, resultados!$A$1:$ZZ$1, 0))</f>
        <v/>
      </c>
    </row>
    <row r="994">
      <c r="A994">
        <f>INDEX(resultados!$A$2:$ZZ$3000, 988, MATCH($B$1, resultados!$A$1:$ZZ$1, 0))</f>
        <v/>
      </c>
      <c r="B994">
        <f>INDEX(resultados!$A$2:$ZZ$3000, 988, MATCH($B$2, resultados!$A$1:$ZZ$1, 0))</f>
        <v/>
      </c>
      <c r="C994">
        <f>INDEX(resultados!$A$2:$ZZ$3000, 988, MATCH($B$3, resultados!$A$1:$ZZ$1, 0))</f>
        <v/>
      </c>
    </row>
    <row r="995">
      <c r="A995">
        <f>INDEX(resultados!$A$2:$ZZ$3000, 989, MATCH($B$1, resultados!$A$1:$ZZ$1, 0))</f>
        <v/>
      </c>
      <c r="B995">
        <f>INDEX(resultados!$A$2:$ZZ$3000, 989, MATCH($B$2, resultados!$A$1:$ZZ$1, 0))</f>
        <v/>
      </c>
      <c r="C995">
        <f>INDEX(resultados!$A$2:$ZZ$3000, 989, MATCH($B$3, resultados!$A$1:$ZZ$1, 0))</f>
        <v/>
      </c>
    </row>
    <row r="996">
      <c r="A996">
        <f>INDEX(resultados!$A$2:$ZZ$3000, 990, MATCH($B$1, resultados!$A$1:$ZZ$1, 0))</f>
        <v/>
      </c>
      <c r="B996">
        <f>INDEX(resultados!$A$2:$ZZ$3000, 990, MATCH($B$2, resultados!$A$1:$ZZ$1, 0))</f>
        <v/>
      </c>
      <c r="C996">
        <f>INDEX(resultados!$A$2:$ZZ$3000, 990, MATCH($B$3, resultados!$A$1:$ZZ$1, 0))</f>
        <v/>
      </c>
    </row>
    <row r="997">
      <c r="A997">
        <f>INDEX(resultados!$A$2:$ZZ$3000, 991, MATCH($B$1, resultados!$A$1:$ZZ$1, 0))</f>
        <v/>
      </c>
      <c r="B997">
        <f>INDEX(resultados!$A$2:$ZZ$3000, 991, MATCH($B$2, resultados!$A$1:$ZZ$1, 0))</f>
        <v/>
      </c>
      <c r="C997">
        <f>INDEX(resultados!$A$2:$ZZ$3000, 991, MATCH($B$3, resultados!$A$1:$ZZ$1, 0))</f>
        <v/>
      </c>
    </row>
    <row r="998">
      <c r="A998">
        <f>INDEX(resultados!$A$2:$ZZ$3000, 992, MATCH($B$1, resultados!$A$1:$ZZ$1, 0))</f>
        <v/>
      </c>
      <c r="B998">
        <f>INDEX(resultados!$A$2:$ZZ$3000, 992, MATCH($B$2, resultados!$A$1:$ZZ$1, 0))</f>
        <v/>
      </c>
      <c r="C998">
        <f>INDEX(resultados!$A$2:$ZZ$3000, 992, MATCH($B$3, resultados!$A$1:$ZZ$1, 0))</f>
        <v/>
      </c>
    </row>
    <row r="999">
      <c r="A999">
        <f>INDEX(resultados!$A$2:$ZZ$3000, 993, MATCH($B$1, resultados!$A$1:$ZZ$1, 0))</f>
        <v/>
      </c>
      <c r="B999">
        <f>INDEX(resultados!$A$2:$ZZ$3000, 993, MATCH($B$2, resultados!$A$1:$ZZ$1, 0))</f>
        <v/>
      </c>
      <c r="C999">
        <f>INDEX(resultados!$A$2:$ZZ$3000, 993, MATCH($B$3, resultados!$A$1:$ZZ$1, 0))</f>
        <v/>
      </c>
    </row>
    <row r="1000">
      <c r="A1000">
        <f>INDEX(resultados!$A$2:$ZZ$3000, 994, MATCH($B$1, resultados!$A$1:$ZZ$1, 0))</f>
        <v/>
      </c>
      <c r="B1000">
        <f>INDEX(resultados!$A$2:$ZZ$3000, 994, MATCH($B$2, resultados!$A$1:$ZZ$1, 0))</f>
        <v/>
      </c>
      <c r="C1000">
        <f>INDEX(resultados!$A$2:$ZZ$3000, 994, MATCH($B$3, resultados!$A$1:$ZZ$1, 0))</f>
        <v/>
      </c>
    </row>
    <row r="1001">
      <c r="A1001">
        <f>INDEX(resultados!$A$2:$ZZ$3000, 995, MATCH($B$1, resultados!$A$1:$ZZ$1, 0))</f>
        <v/>
      </c>
      <c r="B1001">
        <f>INDEX(resultados!$A$2:$ZZ$3000, 995, MATCH($B$2, resultados!$A$1:$ZZ$1, 0))</f>
        <v/>
      </c>
      <c r="C1001">
        <f>INDEX(resultados!$A$2:$ZZ$3000, 995, MATCH($B$3, resultados!$A$1:$ZZ$1, 0))</f>
        <v/>
      </c>
    </row>
    <row r="1002">
      <c r="A1002">
        <f>INDEX(resultados!$A$2:$ZZ$3000, 996, MATCH($B$1, resultados!$A$1:$ZZ$1, 0))</f>
        <v/>
      </c>
      <c r="B1002">
        <f>INDEX(resultados!$A$2:$ZZ$3000, 996, MATCH($B$2, resultados!$A$1:$ZZ$1, 0))</f>
        <v/>
      </c>
      <c r="C1002">
        <f>INDEX(resultados!$A$2:$ZZ$3000, 996, MATCH($B$3, resultados!$A$1:$ZZ$1, 0))</f>
        <v/>
      </c>
    </row>
    <row r="1003">
      <c r="A1003">
        <f>INDEX(resultados!$A$2:$ZZ$3000, 997, MATCH($B$1, resultados!$A$1:$ZZ$1, 0))</f>
        <v/>
      </c>
      <c r="B1003">
        <f>INDEX(resultados!$A$2:$ZZ$3000, 997, MATCH($B$2, resultados!$A$1:$ZZ$1, 0))</f>
        <v/>
      </c>
      <c r="C1003">
        <f>INDEX(resultados!$A$2:$ZZ$3000, 997, MATCH($B$3, resultados!$A$1:$ZZ$1, 0))</f>
        <v/>
      </c>
    </row>
    <row r="1004">
      <c r="A1004">
        <f>INDEX(resultados!$A$2:$ZZ$3000, 998, MATCH($B$1, resultados!$A$1:$ZZ$1, 0))</f>
        <v/>
      </c>
      <c r="B1004">
        <f>INDEX(resultados!$A$2:$ZZ$3000, 998, MATCH($B$2, resultados!$A$1:$ZZ$1, 0))</f>
        <v/>
      </c>
      <c r="C1004">
        <f>INDEX(resultados!$A$2:$ZZ$3000, 998, MATCH($B$3, resultados!$A$1:$ZZ$1, 0))</f>
        <v/>
      </c>
    </row>
    <row r="1005">
      <c r="A1005">
        <f>INDEX(resultados!$A$2:$ZZ$3000, 999, MATCH($B$1, resultados!$A$1:$ZZ$1, 0))</f>
        <v/>
      </c>
      <c r="B1005">
        <f>INDEX(resultados!$A$2:$ZZ$3000, 999, MATCH($B$2, resultados!$A$1:$ZZ$1, 0))</f>
        <v/>
      </c>
      <c r="C1005">
        <f>INDEX(resultados!$A$2:$ZZ$3000, 999, MATCH($B$3, resultados!$A$1:$ZZ$1, 0))</f>
        <v/>
      </c>
    </row>
    <row r="1006">
      <c r="A1006">
        <f>INDEX(resultados!$A$2:$ZZ$3000, 1000, MATCH($B$1, resultados!$A$1:$ZZ$1, 0))</f>
        <v/>
      </c>
      <c r="B1006">
        <f>INDEX(resultados!$A$2:$ZZ$3000, 1000, MATCH($B$2, resultados!$A$1:$ZZ$1, 0))</f>
        <v/>
      </c>
      <c r="C1006">
        <f>INDEX(resultados!$A$2:$ZZ$3000, 1000, MATCH($B$3, resultados!$A$1:$ZZ$1, 0))</f>
        <v/>
      </c>
    </row>
    <row r="1007">
      <c r="A1007">
        <f>INDEX(resultados!$A$2:$ZZ$3000, 1001, MATCH($B$1, resultados!$A$1:$ZZ$1, 0))</f>
        <v/>
      </c>
      <c r="B1007">
        <f>INDEX(resultados!$A$2:$ZZ$3000, 1001, MATCH($B$2, resultados!$A$1:$ZZ$1, 0))</f>
        <v/>
      </c>
      <c r="C1007">
        <f>INDEX(resultados!$A$2:$ZZ$3000, 1001, MATCH($B$3, resultados!$A$1:$ZZ$1, 0))</f>
        <v/>
      </c>
    </row>
    <row r="1008">
      <c r="A1008">
        <f>INDEX(resultados!$A$2:$ZZ$3000, 1002, MATCH($B$1, resultados!$A$1:$ZZ$1, 0))</f>
        <v/>
      </c>
      <c r="B1008">
        <f>INDEX(resultados!$A$2:$ZZ$3000, 1002, MATCH($B$2, resultados!$A$1:$ZZ$1, 0))</f>
        <v/>
      </c>
      <c r="C1008">
        <f>INDEX(resultados!$A$2:$ZZ$3000, 1002, MATCH($B$3, resultados!$A$1:$ZZ$1, 0))</f>
        <v/>
      </c>
    </row>
    <row r="1009">
      <c r="A1009">
        <f>INDEX(resultados!$A$2:$ZZ$3000, 1003, MATCH($B$1, resultados!$A$1:$ZZ$1, 0))</f>
        <v/>
      </c>
      <c r="B1009">
        <f>INDEX(resultados!$A$2:$ZZ$3000, 1003, MATCH($B$2, resultados!$A$1:$ZZ$1, 0))</f>
        <v/>
      </c>
      <c r="C1009">
        <f>INDEX(resultados!$A$2:$ZZ$3000, 1003, MATCH($B$3, resultados!$A$1:$ZZ$1, 0))</f>
        <v/>
      </c>
    </row>
    <row r="1010">
      <c r="A1010">
        <f>INDEX(resultados!$A$2:$ZZ$3000, 1004, MATCH($B$1, resultados!$A$1:$ZZ$1, 0))</f>
        <v/>
      </c>
      <c r="B1010">
        <f>INDEX(resultados!$A$2:$ZZ$3000, 1004, MATCH($B$2, resultados!$A$1:$ZZ$1, 0))</f>
        <v/>
      </c>
      <c r="C1010">
        <f>INDEX(resultados!$A$2:$ZZ$3000, 1004, MATCH($B$3, resultados!$A$1:$ZZ$1, 0))</f>
        <v/>
      </c>
    </row>
    <row r="1011">
      <c r="A1011">
        <f>INDEX(resultados!$A$2:$ZZ$3000, 1005, MATCH($B$1, resultados!$A$1:$ZZ$1, 0))</f>
        <v/>
      </c>
      <c r="B1011">
        <f>INDEX(resultados!$A$2:$ZZ$3000, 1005, MATCH($B$2, resultados!$A$1:$ZZ$1, 0))</f>
        <v/>
      </c>
      <c r="C1011">
        <f>INDEX(resultados!$A$2:$ZZ$3000, 1005, MATCH($B$3, resultados!$A$1:$ZZ$1, 0))</f>
        <v/>
      </c>
    </row>
    <row r="1012">
      <c r="A1012">
        <f>INDEX(resultados!$A$2:$ZZ$3000, 1006, MATCH($B$1, resultados!$A$1:$ZZ$1, 0))</f>
        <v/>
      </c>
      <c r="B1012">
        <f>INDEX(resultados!$A$2:$ZZ$3000, 1006, MATCH($B$2, resultados!$A$1:$ZZ$1, 0))</f>
        <v/>
      </c>
      <c r="C1012">
        <f>INDEX(resultados!$A$2:$ZZ$3000, 1006, MATCH($B$3, resultados!$A$1:$ZZ$1, 0))</f>
        <v/>
      </c>
    </row>
    <row r="1013">
      <c r="A1013">
        <f>INDEX(resultados!$A$2:$ZZ$3000, 1007, MATCH($B$1, resultados!$A$1:$ZZ$1, 0))</f>
        <v/>
      </c>
      <c r="B1013">
        <f>INDEX(resultados!$A$2:$ZZ$3000, 1007, MATCH($B$2, resultados!$A$1:$ZZ$1, 0))</f>
        <v/>
      </c>
      <c r="C1013">
        <f>INDEX(resultados!$A$2:$ZZ$3000, 1007, MATCH($B$3, resultados!$A$1:$ZZ$1, 0))</f>
        <v/>
      </c>
    </row>
    <row r="1014">
      <c r="A1014">
        <f>INDEX(resultados!$A$2:$ZZ$3000, 1008, MATCH($B$1, resultados!$A$1:$ZZ$1, 0))</f>
        <v/>
      </c>
      <c r="B1014">
        <f>INDEX(resultados!$A$2:$ZZ$3000, 1008, MATCH($B$2, resultados!$A$1:$ZZ$1, 0))</f>
        <v/>
      </c>
      <c r="C1014">
        <f>INDEX(resultados!$A$2:$ZZ$3000, 1008, MATCH($B$3, resultados!$A$1:$ZZ$1, 0))</f>
        <v/>
      </c>
    </row>
    <row r="1015">
      <c r="A1015">
        <f>INDEX(resultados!$A$2:$ZZ$3000, 1009, MATCH($B$1, resultados!$A$1:$ZZ$1, 0))</f>
        <v/>
      </c>
      <c r="B1015">
        <f>INDEX(resultados!$A$2:$ZZ$3000, 1009, MATCH($B$2, resultados!$A$1:$ZZ$1, 0))</f>
        <v/>
      </c>
      <c r="C1015">
        <f>INDEX(resultados!$A$2:$ZZ$3000, 1009, MATCH($B$3, resultados!$A$1:$ZZ$1, 0))</f>
        <v/>
      </c>
    </row>
    <row r="1016">
      <c r="A1016">
        <f>INDEX(resultados!$A$2:$ZZ$3000, 1010, MATCH($B$1, resultados!$A$1:$ZZ$1, 0))</f>
        <v/>
      </c>
      <c r="B1016">
        <f>INDEX(resultados!$A$2:$ZZ$3000, 1010, MATCH($B$2, resultados!$A$1:$ZZ$1, 0))</f>
        <v/>
      </c>
      <c r="C1016">
        <f>INDEX(resultados!$A$2:$ZZ$3000, 1010, MATCH($B$3, resultados!$A$1:$ZZ$1, 0))</f>
        <v/>
      </c>
    </row>
    <row r="1017">
      <c r="A1017">
        <f>INDEX(resultados!$A$2:$ZZ$3000, 1011, MATCH($B$1, resultados!$A$1:$ZZ$1, 0))</f>
        <v/>
      </c>
      <c r="B1017">
        <f>INDEX(resultados!$A$2:$ZZ$3000, 1011, MATCH($B$2, resultados!$A$1:$ZZ$1, 0))</f>
        <v/>
      </c>
      <c r="C1017">
        <f>INDEX(resultados!$A$2:$ZZ$3000, 1011, MATCH($B$3, resultados!$A$1:$ZZ$1, 0))</f>
        <v/>
      </c>
    </row>
    <row r="1018">
      <c r="A1018">
        <f>INDEX(resultados!$A$2:$ZZ$3000, 1012, MATCH($B$1, resultados!$A$1:$ZZ$1, 0))</f>
        <v/>
      </c>
      <c r="B1018">
        <f>INDEX(resultados!$A$2:$ZZ$3000, 1012, MATCH($B$2, resultados!$A$1:$ZZ$1, 0))</f>
        <v/>
      </c>
      <c r="C1018">
        <f>INDEX(resultados!$A$2:$ZZ$3000, 1012, MATCH($B$3, resultados!$A$1:$ZZ$1, 0))</f>
        <v/>
      </c>
    </row>
    <row r="1019">
      <c r="A1019">
        <f>INDEX(resultados!$A$2:$ZZ$3000, 1013, MATCH($B$1, resultados!$A$1:$ZZ$1, 0))</f>
        <v/>
      </c>
      <c r="B1019">
        <f>INDEX(resultados!$A$2:$ZZ$3000, 1013, MATCH($B$2, resultados!$A$1:$ZZ$1, 0))</f>
        <v/>
      </c>
      <c r="C1019">
        <f>INDEX(resultados!$A$2:$ZZ$3000, 1013, MATCH($B$3, resultados!$A$1:$ZZ$1, 0))</f>
        <v/>
      </c>
    </row>
    <row r="1020">
      <c r="A1020">
        <f>INDEX(resultados!$A$2:$ZZ$3000, 1014, MATCH($B$1, resultados!$A$1:$ZZ$1, 0))</f>
        <v/>
      </c>
      <c r="B1020">
        <f>INDEX(resultados!$A$2:$ZZ$3000, 1014, MATCH($B$2, resultados!$A$1:$ZZ$1, 0))</f>
        <v/>
      </c>
      <c r="C1020">
        <f>INDEX(resultados!$A$2:$ZZ$3000, 1014, MATCH($B$3, resultados!$A$1:$ZZ$1, 0))</f>
        <v/>
      </c>
    </row>
    <row r="1021">
      <c r="A1021">
        <f>INDEX(resultados!$A$2:$ZZ$3000, 1015, MATCH($B$1, resultados!$A$1:$ZZ$1, 0))</f>
        <v/>
      </c>
      <c r="B1021">
        <f>INDEX(resultados!$A$2:$ZZ$3000, 1015, MATCH($B$2, resultados!$A$1:$ZZ$1, 0))</f>
        <v/>
      </c>
      <c r="C1021">
        <f>INDEX(resultados!$A$2:$ZZ$3000, 1015, MATCH($B$3, resultados!$A$1:$ZZ$1, 0))</f>
        <v/>
      </c>
    </row>
    <row r="1022">
      <c r="A1022">
        <f>INDEX(resultados!$A$2:$ZZ$3000, 1016, MATCH($B$1, resultados!$A$1:$ZZ$1, 0))</f>
        <v/>
      </c>
      <c r="B1022">
        <f>INDEX(resultados!$A$2:$ZZ$3000, 1016, MATCH($B$2, resultados!$A$1:$ZZ$1, 0))</f>
        <v/>
      </c>
      <c r="C1022">
        <f>INDEX(resultados!$A$2:$ZZ$3000, 1016, MATCH($B$3, resultados!$A$1:$ZZ$1, 0))</f>
        <v/>
      </c>
    </row>
    <row r="1023">
      <c r="A1023">
        <f>INDEX(resultados!$A$2:$ZZ$3000, 1017, MATCH($B$1, resultados!$A$1:$ZZ$1, 0))</f>
        <v/>
      </c>
      <c r="B1023">
        <f>INDEX(resultados!$A$2:$ZZ$3000, 1017, MATCH($B$2, resultados!$A$1:$ZZ$1, 0))</f>
        <v/>
      </c>
      <c r="C1023">
        <f>INDEX(resultados!$A$2:$ZZ$3000, 1017, MATCH($B$3, resultados!$A$1:$ZZ$1, 0))</f>
        <v/>
      </c>
    </row>
    <row r="1024">
      <c r="A1024">
        <f>INDEX(resultados!$A$2:$ZZ$3000, 1018, MATCH($B$1, resultados!$A$1:$ZZ$1, 0))</f>
        <v/>
      </c>
      <c r="B1024">
        <f>INDEX(resultados!$A$2:$ZZ$3000, 1018, MATCH($B$2, resultados!$A$1:$ZZ$1, 0))</f>
        <v/>
      </c>
      <c r="C1024">
        <f>INDEX(resultados!$A$2:$ZZ$3000, 1018, MATCH($B$3, resultados!$A$1:$ZZ$1, 0))</f>
        <v/>
      </c>
    </row>
    <row r="1025">
      <c r="A1025">
        <f>INDEX(resultados!$A$2:$ZZ$3000, 1019, MATCH($B$1, resultados!$A$1:$ZZ$1, 0))</f>
        <v/>
      </c>
      <c r="B1025">
        <f>INDEX(resultados!$A$2:$ZZ$3000, 1019, MATCH($B$2, resultados!$A$1:$ZZ$1, 0))</f>
        <v/>
      </c>
      <c r="C1025">
        <f>INDEX(resultados!$A$2:$ZZ$3000, 1019, MATCH($B$3, resultados!$A$1:$ZZ$1, 0))</f>
        <v/>
      </c>
    </row>
    <row r="1026">
      <c r="A1026">
        <f>INDEX(resultados!$A$2:$ZZ$3000, 1020, MATCH($B$1, resultados!$A$1:$ZZ$1, 0))</f>
        <v/>
      </c>
      <c r="B1026">
        <f>INDEX(resultados!$A$2:$ZZ$3000, 1020, MATCH($B$2, resultados!$A$1:$ZZ$1, 0))</f>
        <v/>
      </c>
      <c r="C1026">
        <f>INDEX(resultados!$A$2:$ZZ$3000, 1020, MATCH($B$3, resultados!$A$1:$ZZ$1, 0))</f>
        <v/>
      </c>
    </row>
    <row r="1027">
      <c r="A1027">
        <f>INDEX(resultados!$A$2:$ZZ$3000, 1021, MATCH($B$1, resultados!$A$1:$ZZ$1, 0))</f>
        <v/>
      </c>
      <c r="B1027">
        <f>INDEX(resultados!$A$2:$ZZ$3000, 1021, MATCH($B$2, resultados!$A$1:$ZZ$1, 0))</f>
        <v/>
      </c>
      <c r="C1027">
        <f>INDEX(resultados!$A$2:$ZZ$3000, 1021, MATCH($B$3, resultados!$A$1:$ZZ$1, 0))</f>
        <v/>
      </c>
    </row>
    <row r="1028">
      <c r="A1028">
        <f>INDEX(resultados!$A$2:$ZZ$3000, 1022, MATCH($B$1, resultados!$A$1:$ZZ$1, 0))</f>
        <v/>
      </c>
      <c r="B1028">
        <f>INDEX(resultados!$A$2:$ZZ$3000, 1022, MATCH($B$2, resultados!$A$1:$ZZ$1, 0))</f>
        <v/>
      </c>
      <c r="C1028">
        <f>INDEX(resultados!$A$2:$ZZ$3000, 1022, MATCH($B$3, resultados!$A$1:$ZZ$1, 0))</f>
        <v/>
      </c>
    </row>
    <row r="1029">
      <c r="A1029">
        <f>INDEX(resultados!$A$2:$ZZ$3000, 1023, MATCH($B$1, resultados!$A$1:$ZZ$1, 0))</f>
        <v/>
      </c>
      <c r="B1029">
        <f>INDEX(resultados!$A$2:$ZZ$3000, 1023, MATCH($B$2, resultados!$A$1:$ZZ$1, 0))</f>
        <v/>
      </c>
      <c r="C1029">
        <f>INDEX(resultados!$A$2:$ZZ$3000, 1023, MATCH($B$3, resultados!$A$1:$ZZ$1, 0))</f>
        <v/>
      </c>
    </row>
    <row r="1030">
      <c r="A1030">
        <f>INDEX(resultados!$A$2:$ZZ$3000, 1024, MATCH($B$1, resultados!$A$1:$ZZ$1, 0))</f>
        <v/>
      </c>
      <c r="B1030">
        <f>INDEX(resultados!$A$2:$ZZ$3000, 1024, MATCH($B$2, resultados!$A$1:$ZZ$1, 0))</f>
        <v/>
      </c>
      <c r="C1030">
        <f>INDEX(resultados!$A$2:$ZZ$3000, 1024, MATCH($B$3, resultados!$A$1:$ZZ$1, 0))</f>
        <v/>
      </c>
    </row>
    <row r="1031">
      <c r="A1031">
        <f>INDEX(resultados!$A$2:$ZZ$3000, 1025, MATCH($B$1, resultados!$A$1:$ZZ$1, 0))</f>
        <v/>
      </c>
      <c r="B1031">
        <f>INDEX(resultados!$A$2:$ZZ$3000, 1025, MATCH($B$2, resultados!$A$1:$ZZ$1, 0))</f>
        <v/>
      </c>
      <c r="C1031">
        <f>INDEX(resultados!$A$2:$ZZ$3000, 1025, MATCH($B$3, resultados!$A$1:$ZZ$1, 0))</f>
        <v/>
      </c>
    </row>
    <row r="1032">
      <c r="A1032">
        <f>INDEX(resultados!$A$2:$ZZ$3000, 1026, MATCH($B$1, resultados!$A$1:$ZZ$1, 0))</f>
        <v/>
      </c>
      <c r="B1032">
        <f>INDEX(resultados!$A$2:$ZZ$3000, 1026, MATCH($B$2, resultados!$A$1:$ZZ$1, 0))</f>
        <v/>
      </c>
      <c r="C1032">
        <f>INDEX(resultados!$A$2:$ZZ$3000, 1026, MATCH($B$3, resultados!$A$1:$ZZ$1, 0))</f>
        <v/>
      </c>
    </row>
    <row r="1033">
      <c r="A1033">
        <f>INDEX(resultados!$A$2:$ZZ$3000, 1027, MATCH($B$1, resultados!$A$1:$ZZ$1, 0))</f>
        <v/>
      </c>
      <c r="B1033">
        <f>INDEX(resultados!$A$2:$ZZ$3000, 1027, MATCH($B$2, resultados!$A$1:$ZZ$1, 0))</f>
        <v/>
      </c>
      <c r="C1033">
        <f>INDEX(resultados!$A$2:$ZZ$3000, 1027, MATCH($B$3, resultados!$A$1:$ZZ$1, 0))</f>
        <v/>
      </c>
    </row>
    <row r="1034">
      <c r="A1034">
        <f>INDEX(resultados!$A$2:$ZZ$3000, 1028, MATCH($B$1, resultados!$A$1:$ZZ$1, 0))</f>
        <v/>
      </c>
      <c r="B1034">
        <f>INDEX(resultados!$A$2:$ZZ$3000, 1028, MATCH($B$2, resultados!$A$1:$ZZ$1, 0))</f>
        <v/>
      </c>
      <c r="C1034">
        <f>INDEX(resultados!$A$2:$ZZ$3000, 1028, MATCH($B$3, resultados!$A$1:$ZZ$1, 0))</f>
        <v/>
      </c>
    </row>
    <row r="1035">
      <c r="A1035">
        <f>INDEX(resultados!$A$2:$ZZ$3000, 1029, MATCH($B$1, resultados!$A$1:$ZZ$1, 0))</f>
        <v/>
      </c>
      <c r="B1035">
        <f>INDEX(resultados!$A$2:$ZZ$3000, 1029, MATCH($B$2, resultados!$A$1:$ZZ$1, 0))</f>
        <v/>
      </c>
      <c r="C1035">
        <f>INDEX(resultados!$A$2:$ZZ$3000, 1029, MATCH($B$3, resultados!$A$1:$ZZ$1, 0))</f>
        <v/>
      </c>
    </row>
    <row r="1036">
      <c r="A1036">
        <f>INDEX(resultados!$A$2:$ZZ$3000, 1030, MATCH($B$1, resultados!$A$1:$ZZ$1, 0))</f>
        <v/>
      </c>
      <c r="B1036">
        <f>INDEX(resultados!$A$2:$ZZ$3000, 1030, MATCH($B$2, resultados!$A$1:$ZZ$1, 0))</f>
        <v/>
      </c>
      <c r="C1036">
        <f>INDEX(resultados!$A$2:$ZZ$3000, 1030, MATCH($B$3, resultados!$A$1:$ZZ$1, 0))</f>
        <v/>
      </c>
    </row>
    <row r="1037">
      <c r="A1037">
        <f>INDEX(resultados!$A$2:$ZZ$3000, 1031, MATCH($B$1, resultados!$A$1:$ZZ$1, 0))</f>
        <v/>
      </c>
      <c r="B1037">
        <f>INDEX(resultados!$A$2:$ZZ$3000, 1031, MATCH($B$2, resultados!$A$1:$ZZ$1, 0))</f>
        <v/>
      </c>
      <c r="C1037">
        <f>INDEX(resultados!$A$2:$ZZ$3000, 1031, MATCH($B$3, resultados!$A$1:$ZZ$1, 0))</f>
        <v/>
      </c>
    </row>
    <row r="1038">
      <c r="A1038">
        <f>INDEX(resultados!$A$2:$ZZ$3000, 1032, MATCH($B$1, resultados!$A$1:$ZZ$1, 0))</f>
        <v/>
      </c>
      <c r="B1038">
        <f>INDEX(resultados!$A$2:$ZZ$3000, 1032, MATCH($B$2, resultados!$A$1:$ZZ$1, 0))</f>
        <v/>
      </c>
      <c r="C1038">
        <f>INDEX(resultados!$A$2:$ZZ$3000, 1032, MATCH($B$3, resultados!$A$1:$ZZ$1, 0))</f>
        <v/>
      </c>
    </row>
    <row r="1039">
      <c r="A1039">
        <f>INDEX(resultados!$A$2:$ZZ$3000, 1033, MATCH($B$1, resultados!$A$1:$ZZ$1, 0))</f>
        <v/>
      </c>
      <c r="B1039">
        <f>INDEX(resultados!$A$2:$ZZ$3000, 1033, MATCH($B$2, resultados!$A$1:$ZZ$1, 0))</f>
        <v/>
      </c>
      <c r="C1039">
        <f>INDEX(resultados!$A$2:$ZZ$3000, 1033, MATCH($B$3, resultados!$A$1:$ZZ$1, 0))</f>
        <v/>
      </c>
    </row>
    <row r="1040">
      <c r="A1040">
        <f>INDEX(resultados!$A$2:$ZZ$3000, 1034, MATCH($B$1, resultados!$A$1:$ZZ$1, 0))</f>
        <v/>
      </c>
      <c r="B1040">
        <f>INDEX(resultados!$A$2:$ZZ$3000, 1034, MATCH($B$2, resultados!$A$1:$ZZ$1, 0))</f>
        <v/>
      </c>
      <c r="C1040">
        <f>INDEX(resultados!$A$2:$ZZ$3000, 1034, MATCH($B$3, resultados!$A$1:$ZZ$1, 0))</f>
        <v/>
      </c>
    </row>
    <row r="1041">
      <c r="A1041">
        <f>INDEX(resultados!$A$2:$ZZ$3000, 1035, MATCH($B$1, resultados!$A$1:$ZZ$1, 0))</f>
        <v/>
      </c>
      <c r="B1041">
        <f>INDEX(resultados!$A$2:$ZZ$3000, 1035, MATCH($B$2, resultados!$A$1:$ZZ$1, 0))</f>
        <v/>
      </c>
      <c r="C1041">
        <f>INDEX(resultados!$A$2:$ZZ$3000, 1035, MATCH($B$3, resultados!$A$1:$ZZ$1, 0))</f>
        <v/>
      </c>
    </row>
    <row r="1042">
      <c r="A1042">
        <f>INDEX(resultados!$A$2:$ZZ$3000, 1036, MATCH($B$1, resultados!$A$1:$ZZ$1, 0))</f>
        <v/>
      </c>
      <c r="B1042">
        <f>INDEX(resultados!$A$2:$ZZ$3000, 1036, MATCH($B$2, resultados!$A$1:$ZZ$1, 0))</f>
        <v/>
      </c>
      <c r="C1042">
        <f>INDEX(resultados!$A$2:$ZZ$3000, 1036, MATCH($B$3, resultados!$A$1:$ZZ$1, 0))</f>
        <v/>
      </c>
    </row>
    <row r="1043">
      <c r="A1043">
        <f>INDEX(resultados!$A$2:$ZZ$3000, 1037, MATCH($B$1, resultados!$A$1:$ZZ$1, 0))</f>
        <v/>
      </c>
      <c r="B1043">
        <f>INDEX(resultados!$A$2:$ZZ$3000, 1037, MATCH($B$2, resultados!$A$1:$ZZ$1, 0))</f>
        <v/>
      </c>
      <c r="C1043">
        <f>INDEX(resultados!$A$2:$ZZ$3000, 1037, MATCH($B$3, resultados!$A$1:$ZZ$1, 0))</f>
        <v/>
      </c>
    </row>
    <row r="1044">
      <c r="A1044">
        <f>INDEX(resultados!$A$2:$ZZ$3000, 1038, MATCH($B$1, resultados!$A$1:$ZZ$1, 0))</f>
        <v/>
      </c>
      <c r="B1044">
        <f>INDEX(resultados!$A$2:$ZZ$3000, 1038, MATCH($B$2, resultados!$A$1:$ZZ$1, 0))</f>
        <v/>
      </c>
      <c r="C1044">
        <f>INDEX(resultados!$A$2:$ZZ$3000, 1038, MATCH($B$3, resultados!$A$1:$ZZ$1, 0))</f>
        <v/>
      </c>
    </row>
    <row r="1045">
      <c r="A1045">
        <f>INDEX(resultados!$A$2:$ZZ$3000, 1039, MATCH($B$1, resultados!$A$1:$ZZ$1, 0))</f>
        <v/>
      </c>
      <c r="B1045">
        <f>INDEX(resultados!$A$2:$ZZ$3000, 1039, MATCH($B$2, resultados!$A$1:$ZZ$1, 0))</f>
        <v/>
      </c>
      <c r="C1045">
        <f>INDEX(resultados!$A$2:$ZZ$3000, 1039, MATCH($B$3, resultados!$A$1:$ZZ$1, 0))</f>
        <v/>
      </c>
    </row>
    <row r="1046">
      <c r="A1046">
        <f>INDEX(resultados!$A$2:$ZZ$3000, 1040, MATCH($B$1, resultados!$A$1:$ZZ$1, 0))</f>
        <v/>
      </c>
      <c r="B1046">
        <f>INDEX(resultados!$A$2:$ZZ$3000, 1040, MATCH($B$2, resultados!$A$1:$ZZ$1, 0))</f>
        <v/>
      </c>
      <c r="C1046">
        <f>INDEX(resultados!$A$2:$ZZ$3000, 1040, MATCH($B$3, resultados!$A$1:$ZZ$1, 0))</f>
        <v/>
      </c>
    </row>
    <row r="1047">
      <c r="A1047">
        <f>INDEX(resultados!$A$2:$ZZ$3000, 1041, MATCH($B$1, resultados!$A$1:$ZZ$1, 0))</f>
        <v/>
      </c>
      <c r="B1047">
        <f>INDEX(resultados!$A$2:$ZZ$3000, 1041, MATCH($B$2, resultados!$A$1:$ZZ$1, 0))</f>
        <v/>
      </c>
      <c r="C1047">
        <f>INDEX(resultados!$A$2:$ZZ$3000, 1041, MATCH($B$3, resultados!$A$1:$ZZ$1, 0))</f>
        <v/>
      </c>
    </row>
    <row r="1048">
      <c r="A1048">
        <f>INDEX(resultados!$A$2:$ZZ$3000, 1042, MATCH($B$1, resultados!$A$1:$ZZ$1, 0))</f>
        <v/>
      </c>
      <c r="B1048">
        <f>INDEX(resultados!$A$2:$ZZ$3000, 1042, MATCH($B$2, resultados!$A$1:$ZZ$1, 0))</f>
        <v/>
      </c>
      <c r="C1048">
        <f>INDEX(resultados!$A$2:$ZZ$3000, 1042, MATCH($B$3, resultados!$A$1:$ZZ$1, 0))</f>
        <v/>
      </c>
    </row>
    <row r="1049">
      <c r="A1049">
        <f>INDEX(resultados!$A$2:$ZZ$3000, 1043, MATCH($B$1, resultados!$A$1:$ZZ$1, 0))</f>
        <v/>
      </c>
      <c r="B1049">
        <f>INDEX(resultados!$A$2:$ZZ$3000, 1043, MATCH($B$2, resultados!$A$1:$ZZ$1, 0))</f>
        <v/>
      </c>
      <c r="C1049">
        <f>INDEX(resultados!$A$2:$ZZ$3000, 1043, MATCH($B$3, resultados!$A$1:$ZZ$1, 0))</f>
        <v/>
      </c>
    </row>
    <row r="1050">
      <c r="A1050">
        <f>INDEX(resultados!$A$2:$ZZ$3000, 1044, MATCH($B$1, resultados!$A$1:$ZZ$1, 0))</f>
        <v/>
      </c>
      <c r="B1050">
        <f>INDEX(resultados!$A$2:$ZZ$3000, 1044, MATCH($B$2, resultados!$A$1:$ZZ$1, 0))</f>
        <v/>
      </c>
      <c r="C1050">
        <f>INDEX(resultados!$A$2:$ZZ$3000, 1044, MATCH($B$3, resultados!$A$1:$ZZ$1, 0))</f>
        <v/>
      </c>
    </row>
    <row r="1051">
      <c r="A1051">
        <f>INDEX(resultados!$A$2:$ZZ$3000, 1045, MATCH($B$1, resultados!$A$1:$ZZ$1, 0))</f>
        <v/>
      </c>
      <c r="B1051">
        <f>INDEX(resultados!$A$2:$ZZ$3000, 1045, MATCH($B$2, resultados!$A$1:$ZZ$1, 0))</f>
        <v/>
      </c>
      <c r="C1051">
        <f>INDEX(resultados!$A$2:$ZZ$3000, 1045, MATCH($B$3, resultados!$A$1:$ZZ$1, 0))</f>
        <v/>
      </c>
    </row>
    <row r="1052">
      <c r="A1052">
        <f>INDEX(resultados!$A$2:$ZZ$3000, 1046, MATCH($B$1, resultados!$A$1:$ZZ$1, 0))</f>
        <v/>
      </c>
      <c r="B1052">
        <f>INDEX(resultados!$A$2:$ZZ$3000, 1046, MATCH($B$2, resultados!$A$1:$ZZ$1, 0))</f>
        <v/>
      </c>
      <c r="C1052">
        <f>INDEX(resultados!$A$2:$ZZ$3000, 1046, MATCH($B$3, resultados!$A$1:$ZZ$1, 0))</f>
        <v/>
      </c>
    </row>
    <row r="1053">
      <c r="A1053">
        <f>INDEX(resultados!$A$2:$ZZ$3000, 1047, MATCH($B$1, resultados!$A$1:$ZZ$1, 0))</f>
        <v/>
      </c>
      <c r="B1053">
        <f>INDEX(resultados!$A$2:$ZZ$3000, 1047, MATCH($B$2, resultados!$A$1:$ZZ$1, 0))</f>
        <v/>
      </c>
      <c r="C1053">
        <f>INDEX(resultados!$A$2:$ZZ$3000, 1047, MATCH($B$3, resultados!$A$1:$ZZ$1, 0))</f>
        <v/>
      </c>
    </row>
    <row r="1054">
      <c r="A1054">
        <f>INDEX(resultados!$A$2:$ZZ$3000, 1048, MATCH($B$1, resultados!$A$1:$ZZ$1, 0))</f>
        <v/>
      </c>
      <c r="B1054">
        <f>INDEX(resultados!$A$2:$ZZ$3000, 1048, MATCH($B$2, resultados!$A$1:$ZZ$1, 0))</f>
        <v/>
      </c>
      <c r="C1054">
        <f>INDEX(resultados!$A$2:$ZZ$3000, 1048, MATCH($B$3, resultados!$A$1:$ZZ$1, 0))</f>
        <v/>
      </c>
    </row>
    <row r="1055">
      <c r="A1055">
        <f>INDEX(resultados!$A$2:$ZZ$3000, 1049, MATCH($B$1, resultados!$A$1:$ZZ$1, 0))</f>
        <v/>
      </c>
      <c r="B1055">
        <f>INDEX(resultados!$A$2:$ZZ$3000, 1049, MATCH($B$2, resultados!$A$1:$ZZ$1, 0))</f>
        <v/>
      </c>
      <c r="C1055">
        <f>INDEX(resultados!$A$2:$ZZ$3000, 1049, MATCH($B$3, resultados!$A$1:$ZZ$1, 0))</f>
        <v/>
      </c>
    </row>
    <row r="1056">
      <c r="A1056">
        <f>INDEX(resultados!$A$2:$ZZ$3000, 1050, MATCH($B$1, resultados!$A$1:$ZZ$1, 0))</f>
        <v/>
      </c>
      <c r="B1056">
        <f>INDEX(resultados!$A$2:$ZZ$3000, 1050, MATCH($B$2, resultados!$A$1:$ZZ$1, 0))</f>
        <v/>
      </c>
      <c r="C1056">
        <f>INDEX(resultados!$A$2:$ZZ$3000, 1050, MATCH($B$3, resultados!$A$1:$ZZ$1, 0))</f>
        <v/>
      </c>
    </row>
    <row r="1057">
      <c r="A1057">
        <f>INDEX(resultados!$A$2:$ZZ$3000, 1051, MATCH($B$1, resultados!$A$1:$ZZ$1, 0))</f>
        <v/>
      </c>
      <c r="B1057">
        <f>INDEX(resultados!$A$2:$ZZ$3000, 1051, MATCH($B$2, resultados!$A$1:$ZZ$1, 0))</f>
        <v/>
      </c>
      <c r="C1057">
        <f>INDEX(resultados!$A$2:$ZZ$3000, 1051, MATCH($B$3, resultados!$A$1:$ZZ$1, 0))</f>
        <v/>
      </c>
    </row>
    <row r="1058">
      <c r="A1058">
        <f>INDEX(resultados!$A$2:$ZZ$3000, 1052, MATCH($B$1, resultados!$A$1:$ZZ$1, 0))</f>
        <v/>
      </c>
      <c r="B1058">
        <f>INDEX(resultados!$A$2:$ZZ$3000, 1052, MATCH($B$2, resultados!$A$1:$ZZ$1, 0))</f>
        <v/>
      </c>
      <c r="C1058">
        <f>INDEX(resultados!$A$2:$ZZ$3000, 1052, MATCH($B$3, resultados!$A$1:$ZZ$1, 0))</f>
        <v/>
      </c>
    </row>
    <row r="1059">
      <c r="A1059">
        <f>INDEX(resultados!$A$2:$ZZ$3000, 1053, MATCH($B$1, resultados!$A$1:$ZZ$1, 0))</f>
        <v/>
      </c>
      <c r="B1059">
        <f>INDEX(resultados!$A$2:$ZZ$3000, 1053, MATCH($B$2, resultados!$A$1:$ZZ$1, 0))</f>
        <v/>
      </c>
      <c r="C1059">
        <f>INDEX(resultados!$A$2:$ZZ$3000, 1053, MATCH($B$3, resultados!$A$1:$ZZ$1, 0))</f>
        <v/>
      </c>
    </row>
    <row r="1060">
      <c r="A1060">
        <f>INDEX(resultados!$A$2:$ZZ$3000, 1054, MATCH($B$1, resultados!$A$1:$ZZ$1, 0))</f>
        <v/>
      </c>
      <c r="B1060">
        <f>INDEX(resultados!$A$2:$ZZ$3000, 1054, MATCH($B$2, resultados!$A$1:$ZZ$1, 0))</f>
        <v/>
      </c>
      <c r="C1060">
        <f>INDEX(resultados!$A$2:$ZZ$3000, 1054, MATCH($B$3, resultados!$A$1:$ZZ$1, 0))</f>
        <v/>
      </c>
    </row>
    <row r="1061">
      <c r="A1061">
        <f>INDEX(resultados!$A$2:$ZZ$3000, 1055, MATCH($B$1, resultados!$A$1:$ZZ$1, 0))</f>
        <v/>
      </c>
      <c r="B1061">
        <f>INDEX(resultados!$A$2:$ZZ$3000, 1055, MATCH($B$2, resultados!$A$1:$ZZ$1, 0))</f>
        <v/>
      </c>
      <c r="C1061">
        <f>INDEX(resultados!$A$2:$ZZ$3000, 1055, MATCH($B$3, resultados!$A$1:$ZZ$1, 0))</f>
        <v/>
      </c>
    </row>
    <row r="1062">
      <c r="A1062">
        <f>INDEX(resultados!$A$2:$ZZ$3000, 1056, MATCH($B$1, resultados!$A$1:$ZZ$1, 0))</f>
        <v/>
      </c>
      <c r="B1062">
        <f>INDEX(resultados!$A$2:$ZZ$3000, 1056, MATCH($B$2, resultados!$A$1:$ZZ$1, 0))</f>
        <v/>
      </c>
      <c r="C1062">
        <f>INDEX(resultados!$A$2:$ZZ$3000, 1056, MATCH($B$3, resultados!$A$1:$ZZ$1, 0))</f>
        <v/>
      </c>
    </row>
    <row r="1063">
      <c r="A1063">
        <f>INDEX(resultados!$A$2:$ZZ$3000, 1057, MATCH($B$1, resultados!$A$1:$ZZ$1, 0))</f>
        <v/>
      </c>
      <c r="B1063">
        <f>INDEX(resultados!$A$2:$ZZ$3000, 1057, MATCH($B$2, resultados!$A$1:$ZZ$1, 0))</f>
        <v/>
      </c>
      <c r="C1063">
        <f>INDEX(resultados!$A$2:$ZZ$3000, 1057, MATCH($B$3, resultados!$A$1:$ZZ$1, 0))</f>
        <v/>
      </c>
    </row>
    <row r="1064">
      <c r="A1064">
        <f>INDEX(resultados!$A$2:$ZZ$3000, 1058, MATCH($B$1, resultados!$A$1:$ZZ$1, 0))</f>
        <v/>
      </c>
      <c r="B1064">
        <f>INDEX(resultados!$A$2:$ZZ$3000, 1058, MATCH($B$2, resultados!$A$1:$ZZ$1, 0))</f>
        <v/>
      </c>
      <c r="C1064">
        <f>INDEX(resultados!$A$2:$ZZ$3000, 1058, MATCH($B$3, resultados!$A$1:$ZZ$1, 0))</f>
        <v/>
      </c>
    </row>
    <row r="1065">
      <c r="A1065">
        <f>INDEX(resultados!$A$2:$ZZ$3000, 1059, MATCH($B$1, resultados!$A$1:$ZZ$1, 0))</f>
        <v/>
      </c>
      <c r="B1065">
        <f>INDEX(resultados!$A$2:$ZZ$3000, 1059, MATCH($B$2, resultados!$A$1:$ZZ$1, 0))</f>
        <v/>
      </c>
      <c r="C1065">
        <f>INDEX(resultados!$A$2:$ZZ$3000, 1059, MATCH($B$3, resultados!$A$1:$ZZ$1, 0))</f>
        <v/>
      </c>
    </row>
    <row r="1066">
      <c r="A1066">
        <f>INDEX(resultados!$A$2:$ZZ$3000, 1060, MATCH($B$1, resultados!$A$1:$ZZ$1, 0))</f>
        <v/>
      </c>
      <c r="B1066">
        <f>INDEX(resultados!$A$2:$ZZ$3000, 1060, MATCH($B$2, resultados!$A$1:$ZZ$1, 0))</f>
        <v/>
      </c>
      <c r="C1066">
        <f>INDEX(resultados!$A$2:$ZZ$3000, 1060, MATCH($B$3, resultados!$A$1:$ZZ$1, 0))</f>
        <v/>
      </c>
    </row>
    <row r="1067">
      <c r="A1067">
        <f>INDEX(resultados!$A$2:$ZZ$3000, 1061, MATCH($B$1, resultados!$A$1:$ZZ$1, 0))</f>
        <v/>
      </c>
      <c r="B1067">
        <f>INDEX(resultados!$A$2:$ZZ$3000, 1061, MATCH($B$2, resultados!$A$1:$ZZ$1, 0))</f>
        <v/>
      </c>
      <c r="C1067">
        <f>INDEX(resultados!$A$2:$ZZ$3000, 1061, MATCH($B$3, resultados!$A$1:$ZZ$1, 0))</f>
        <v/>
      </c>
    </row>
    <row r="1068">
      <c r="A1068">
        <f>INDEX(resultados!$A$2:$ZZ$3000, 1062, MATCH($B$1, resultados!$A$1:$ZZ$1, 0))</f>
        <v/>
      </c>
      <c r="B1068">
        <f>INDEX(resultados!$A$2:$ZZ$3000, 1062, MATCH($B$2, resultados!$A$1:$ZZ$1, 0))</f>
        <v/>
      </c>
      <c r="C1068">
        <f>INDEX(resultados!$A$2:$ZZ$3000, 1062, MATCH($B$3, resultados!$A$1:$ZZ$1, 0))</f>
        <v/>
      </c>
    </row>
    <row r="1069">
      <c r="A1069">
        <f>INDEX(resultados!$A$2:$ZZ$3000, 1063, MATCH($B$1, resultados!$A$1:$ZZ$1, 0))</f>
        <v/>
      </c>
      <c r="B1069">
        <f>INDEX(resultados!$A$2:$ZZ$3000, 1063, MATCH($B$2, resultados!$A$1:$ZZ$1, 0))</f>
        <v/>
      </c>
      <c r="C1069">
        <f>INDEX(resultados!$A$2:$ZZ$3000, 1063, MATCH($B$3, resultados!$A$1:$ZZ$1, 0))</f>
        <v/>
      </c>
    </row>
    <row r="1070">
      <c r="A1070">
        <f>INDEX(resultados!$A$2:$ZZ$3000, 1064, MATCH($B$1, resultados!$A$1:$ZZ$1, 0))</f>
        <v/>
      </c>
      <c r="B1070">
        <f>INDEX(resultados!$A$2:$ZZ$3000, 1064, MATCH($B$2, resultados!$A$1:$ZZ$1, 0))</f>
        <v/>
      </c>
      <c r="C1070">
        <f>INDEX(resultados!$A$2:$ZZ$3000, 1064, MATCH($B$3, resultados!$A$1:$ZZ$1, 0))</f>
        <v/>
      </c>
    </row>
    <row r="1071">
      <c r="A1071">
        <f>INDEX(resultados!$A$2:$ZZ$3000, 1065, MATCH($B$1, resultados!$A$1:$ZZ$1, 0))</f>
        <v/>
      </c>
      <c r="B1071">
        <f>INDEX(resultados!$A$2:$ZZ$3000, 1065, MATCH($B$2, resultados!$A$1:$ZZ$1, 0))</f>
        <v/>
      </c>
      <c r="C1071">
        <f>INDEX(resultados!$A$2:$ZZ$3000, 1065, MATCH($B$3, resultados!$A$1:$ZZ$1, 0))</f>
        <v/>
      </c>
    </row>
    <row r="1072">
      <c r="A1072">
        <f>INDEX(resultados!$A$2:$ZZ$3000, 1066, MATCH($B$1, resultados!$A$1:$ZZ$1, 0))</f>
        <v/>
      </c>
      <c r="B1072">
        <f>INDEX(resultados!$A$2:$ZZ$3000, 1066, MATCH($B$2, resultados!$A$1:$ZZ$1, 0))</f>
        <v/>
      </c>
      <c r="C1072">
        <f>INDEX(resultados!$A$2:$ZZ$3000, 1066, MATCH($B$3, resultados!$A$1:$ZZ$1, 0))</f>
        <v/>
      </c>
    </row>
    <row r="1073">
      <c r="A1073">
        <f>INDEX(resultados!$A$2:$ZZ$3000, 1067, MATCH($B$1, resultados!$A$1:$ZZ$1, 0))</f>
        <v/>
      </c>
      <c r="B1073">
        <f>INDEX(resultados!$A$2:$ZZ$3000, 1067, MATCH($B$2, resultados!$A$1:$ZZ$1, 0))</f>
        <v/>
      </c>
      <c r="C1073">
        <f>INDEX(resultados!$A$2:$ZZ$3000, 1067, MATCH($B$3, resultados!$A$1:$ZZ$1, 0))</f>
        <v/>
      </c>
    </row>
    <row r="1074">
      <c r="A1074">
        <f>INDEX(resultados!$A$2:$ZZ$3000, 1068, MATCH($B$1, resultados!$A$1:$ZZ$1, 0))</f>
        <v/>
      </c>
      <c r="B1074">
        <f>INDEX(resultados!$A$2:$ZZ$3000, 1068, MATCH($B$2, resultados!$A$1:$ZZ$1, 0))</f>
        <v/>
      </c>
      <c r="C1074">
        <f>INDEX(resultados!$A$2:$ZZ$3000, 1068, MATCH($B$3, resultados!$A$1:$ZZ$1, 0))</f>
        <v/>
      </c>
    </row>
    <row r="1075">
      <c r="A1075">
        <f>INDEX(resultados!$A$2:$ZZ$3000, 1069, MATCH($B$1, resultados!$A$1:$ZZ$1, 0))</f>
        <v/>
      </c>
      <c r="B1075">
        <f>INDEX(resultados!$A$2:$ZZ$3000, 1069, MATCH($B$2, resultados!$A$1:$ZZ$1, 0))</f>
        <v/>
      </c>
      <c r="C1075">
        <f>INDEX(resultados!$A$2:$ZZ$3000, 1069, MATCH($B$3, resultados!$A$1:$ZZ$1, 0))</f>
        <v/>
      </c>
    </row>
    <row r="1076">
      <c r="A1076">
        <f>INDEX(resultados!$A$2:$ZZ$3000, 1070, MATCH($B$1, resultados!$A$1:$ZZ$1, 0))</f>
        <v/>
      </c>
      <c r="B1076">
        <f>INDEX(resultados!$A$2:$ZZ$3000, 1070, MATCH($B$2, resultados!$A$1:$ZZ$1, 0))</f>
        <v/>
      </c>
      <c r="C1076">
        <f>INDEX(resultados!$A$2:$ZZ$3000, 1070, MATCH($B$3, resultados!$A$1:$ZZ$1, 0))</f>
        <v/>
      </c>
    </row>
    <row r="1077">
      <c r="A1077">
        <f>INDEX(resultados!$A$2:$ZZ$3000, 1071, MATCH($B$1, resultados!$A$1:$ZZ$1, 0))</f>
        <v/>
      </c>
      <c r="B1077">
        <f>INDEX(resultados!$A$2:$ZZ$3000, 1071, MATCH($B$2, resultados!$A$1:$ZZ$1, 0))</f>
        <v/>
      </c>
      <c r="C1077">
        <f>INDEX(resultados!$A$2:$ZZ$3000, 1071, MATCH($B$3, resultados!$A$1:$ZZ$1, 0))</f>
        <v/>
      </c>
    </row>
    <row r="1078">
      <c r="A1078">
        <f>INDEX(resultados!$A$2:$ZZ$3000, 1072, MATCH($B$1, resultados!$A$1:$ZZ$1, 0))</f>
        <v/>
      </c>
      <c r="B1078">
        <f>INDEX(resultados!$A$2:$ZZ$3000, 1072, MATCH($B$2, resultados!$A$1:$ZZ$1, 0))</f>
        <v/>
      </c>
      <c r="C1078">
        <f>INDEX(resultados!$A$2:$ZZ$3000, 1072, MATCH($B$3, resultados!$A$1:$ZZ$1, 0))</f>
        <v/>
      </c>
    </row>
    <row r="1079">
      <c r="A1079">
        <f>INDEX(resultados!$A$2:$ZZ$3000, 1073, MATCH($B$1, resultados!$A$1:$ZZ$1, 0))</f>
        <v/>
      </c>
      <c r="B1079">
        <f>INDEX(resultados!$A$2:$ZZ$3000, 1073, MATCH($B$2, resultados!$A$1:$ZZ$1, 0))</f>
        <v/>
      </c>
      <c r="C1079">
        <f>INDEX(resultados!$A$2:$ZZ$3000, 1073, MATCH($B$3, resultados!$A$1:$ZZ$1, 0))</f>
        <v/>
      </c>
    </row>
    <row r="1080">
      <c r="A1080">
        <f>INDEX(resultados!$A$2:$ZZ$3000, 1074, MATCH($B$1, resultados!$A$1:$ZZ$1, 0))</f>
        <v/>
      </c>
      <c r="B1080">
        <f>INDEX(resultados!$A$2:$ZZ$3000, 1074, MATCH($B$2, resultados!$A$1:$ZZ$1, 0))</f>
        <v/>
      </c>
      <c r="C1080">
        <f>INDEX(resultados!$A$2:$ZZ$3000, 1074, MATCH($B$3, resultados!$A$1:$ZZ$1, 0))</f>
        <v/>
      </c>
    </row>
    <row r="1081">
      <c r="A1081">
        <f>INDEX(resultados!$A$2:$ZZ$3000, 1075, MATCH($B$1, resultados!$A$1:$ZZ$1, 0))</f>
        <v/>
      </c>
      <c r="B1081">
        <f>INDEX(resultados!$A$2:$ZZ$3000, 1075, MATCH($B$2, resultados!$A$1:$ZZ$1, 0))</f>
        <v/>
      </c>
      <c r="C1081">
        <f>INDEX(resultados!$A$2:$ZZ$3000, 1075, MATCH($B$3, resultados!$A$1:$ZZ$1, 0))</f>
        <v/>
      </c>
    </row>
    <row r="1082">
      <c r="A1082">
        <f>INDEX(resultados!$A$2:$ZZ$3000, 1076, MATCH($B$1, resultados!$A$1:$ZZ$1, 0))</f>
        <v/>
      </c>
      <c r="B1082">
        <f>INDEX(resultados!$A$2:$ZZ$3000, 1076, MATCH($B$2, resultados!$A$1:$ZZ$1, 0))</f>
        <v/>
      </c>
      <c r="C1082">
        <f>INDEX(resultados!$A$2:$ZZ$3000, 1076, MATCH($B$3, resultados!$A$1:$ZZ$1, 0))</f>
        <v/>
      </c>
    </row>
    <row r="1083">
      <c r="A1083">
        <f>INDEX(resultados!$A$2:$ZZ$3000, 1077, MATCH($B$1, resultados!$A$1:$ZZ$1, 0))</f>
        <v/>
      </c>
      <c r="B1083">
        <f>INDEX(resultados!$A$2:$ZZ$3000, 1077, MATCH($B$2, resultados!$A$1:$ZZ$1, 0))</f>
        <v/>
      </c>
      <c r="C1083">
        <f>INDEX(resultados!$A$2:$ZZ$3000, 1077, MATCH($B$3, resultados!$A$1:$ZZ$1, 0))</f>
        <v/>
      </c>
    </row>
    <row r="1084">
      <c r="A1084">
        <f>INDEX(resultados!$A$2:$ZZ$3000, 1078, MATCH($B$1, resultados!$A$1:$ZZ$1, 0))</f>
        <v/>
      </c>
      <c r="B1084">
        <f>INDEX(resultados!$A$2:$ZZ$3000, 1078, MATCH($B$2, resultados!$A$1:$ZZ$1, 0))</f>
        <v/>
      </c>
      <c r="C1084">
        <f>INDEX(resultados!$A$2:$ZZ$3000, 1078, MATCH($B$3, resultados!$A$1:$ZZ$1, 0))</f>
        <v/>
      </c>
    </row>
    <row r="1085">
      <c r="A1085">
        <f>INDEX(resultados!$A$2:$ZZ$3000, 1079, MATCH($B$1, resultados!$A$1:$ZZ$1, 0))</f>
        <v/>
      </c>
      <c r="B1085">
        <f>INDEX(resultados!$A$2:$ZZ$3000, 1079, MATCH($B$2, resultados!$A$1:$ZZ$1, 0))</f>
        <v/>
      </c>
      <c r="C1085">
        <f>INDEX(resultados!$A$2:$ZZ$3000, 1079, MATCH($B$3, resultados!$A$1:$ZZ$1, 0))</f>
        <v/>
      </c>
    </row>
    <row r="1086">
      <c r="A1086">
        <f>INDEX(resultados!$A$2:$ZZ$3000, 1080, MATCH($B$1, resultados!$A$1:$ZZ$1, 0))</f>
        <v/>
      </c>
      <c r="B1086">
        <f>INDEX(resultados!$A$2:$ZZ$3000, 1080, MATCH($B$2, resultados!$A$1:$ZZ$1, 0))</f>
        <v/>
      </c>
      <c r="C1086">
        <f>INDEX(resultados!$A$2:$ZZ$3000, 1080, MATCH($B$3, resultados!$A$1:$ZZ$1, 0))</f>
        <v/>
      </c>
    </row>
    <row r="1087">
      <c r="A1087">
        <f>INDEX(resultados!$A$2:$ZZ$3000, 1081, MATCH($B$1, resultados!$A$1:$ZZ$1, 0))</f>
        <v/>
      </c>
      <c r="B1087">
        <f>INDEX(resultados!$A$2:$ZZ$3000, 1081, MATCH($B$2, resultados!$A$1:$ZZ$1, 0))</f>
        <v/>
      </c>
      <c r="C1087">
        <f>INDEX(resultados!$A$2:$ZZ$3000, 1081, MATCH($B$3, resultados!$A$1:$ZZ$1, 0))</f>
        <v/>
      </c>
    </row>
    <row r="1088">
      <c r="A1088">
        <f>INDEX(resultados!$A$2:$ZZ$3000, 1082, MATCH($B$1, resultados!$A$1:$ZZ$1, 0))</f>
        <v/>
      </c>
      <c r="B1088">
        <f>INDEX(resultados!$A$2:$ZZ$3000, 1082, MATCH($B$2, resultados!$A$1:$ZZ$1, 0))</f>
        <v/>
      </c>
      <c r="C1088">
        <f>INDEX(resultados!$A$2:$ZZ$3000, 1082, MATCH($B$3, resultados!$A$1:$ZZ$1, 0))</f>
        <v/>
      </c>
    </row>
    <row r="1089">
      <c r="A1089">
        <f>INDEX(resultados!$A$2:$ZZ$3000, 1083, MATCH($B$1, resultados!$A$1:$ZZ$1, 0))</f>
        <v/>
      </c>
      <c r="B1089">
        <f>INDEX(resultados!$A$2:$ZZ$3000, 1083, MATCH($B$2, resultados!$A$1:$ZZ$1, 0))</f>
        <v/>
      </c>
      <c r="C1089">
        <f>INDEX(resultados!$A$2:$ZZ$3000, 1083, MATCH($B$3, resultados!$A$1:$ZZ$1, 0))</f>
        <v/>
      </c>
    </row>
    <row r="1090">
      <c r="A1090">
        <f>INDEX(resultados!$A$2:$ZZ$3000, 1084, MATCH($B$1, resultados!$A$1:$ZZ$1, 0))</f>
        <v/>
      </c>
      <c r="B1090">
        <f>INDEX(resultados!$A$2:$ZZ$3000, 1084, MATCH($B$2, resultados!$A$1:$ZZ$1, 0))</f>
        <v/>
      </c>
      <c r="C1090">
        <f>INDEX(resultados!$A$2:$ZZ$3000, 1084, MATCH($B$3, resultados!$A$1:$ZZ$1, 0))</f>
        <v/>
      </c>
    </row>
    <row r="1091">
      <c r="A1091">
        <f>INDEX(resultados!$A$2:$ZZ$3000, 1085, MATCH($B$1, resultados!$A$1:$ZZ$1, 0))</f>
        <v/>
      </c>
      <c r="B1091">
        <f>INDEX(resultados!$A$2:$ZZ$3000, 1085, MATCH($B$2, resultados!$A$1:$ZZ$1, 0))</f>
        <v/>
      </c>
      <c r="C1091">
        <f>INDEX(resultados!$A$2:$ZZ$3000, 1085, MATCH($B$3, resultados!$A$1:$ZZ$1, 0))</f>
        <v/>
      </c>
    </row>
    <row r="1092">
      <c r="A1092">
        <f>INDEX(resultados!$A$2:$ZZ$3000, 1086, MATCH($B$1, resultados!$A$1:$ZZ$1, 0))</f>
        <v/>
      </c>
      <c r="B1092">
        <f>INDEX(resultados!$A$2:$ZZ$3000, 1086, MATCH($B$2, resultados!$A$1:$ZZ$1, 0))</f>
        <v/>
      </c>
      <c r="C1092">
        <f>INDEX(resultados!$A$2:$ZZ$3000, 1086, MATCH($B$3, resultados!$A$1:$ZZ$1, 0))</f>
        <v/>
      </c>
    </row>
    <row r="1093">
      <c r="A1093">
        <f>INDEX(resultados!$A$2:$ZZ$3000, 1087, MATCH($B$1, resultados!$A$1:$ZZ$1, 0))</f>
        <v/>
      </c>
      <c r="B1093">
        <f>INDEX(resultados!$A$2:$ZZ$3000, 1087, MATCH($B$2, resultados!$A$1:$ZZ$1, 0))</f>
        <v/>
      </c>
      <c r="C1093">
        <f>INDEX(resultados!$A$2:$ZZ$3000, 1087, MATCH($B$3, resultados!$A$1:$ZZ$1, 0))</f>
        <v/>
      </c>
    </row>
    <row r="1094">
      <c r="A1094">
        <f>INDEX(resultados!$A$2:$ZZ$3000, 1088, MATCH($B$1, resultados!$A$1:$ZZ$1, 0))</f>
        <v/>
      </c>
      <c r="B1094">
        <f>INDEX(resultados!$A$2:$ZZ$3000, 1088, MATCH($B$2, resultados!$A$1:$ZZ$1, 0))</f>
        <v/>
      </c>
      <c r="C1094">
        <f>INDEX(resultados!$A$2:$ZZ$3000, 1088, MATCH($B$3, resultados!$A$1:$ZZ$1, 0))</f>
        <v/>
      </c>
    </row>
    <row r="1095">
      <c r="A1095">
        <f>INDEX(resultados!$A$2:$ZZ$3000, 1089, MATCH($B$1, resultados!$A$1:$ZZ$1, 0))</f>
        <v/>
      </c>
      <c r="B1095">
        <f>INDEX(resultados!$A$2:$ZZ$3000, 1089, MATCH($B$2, resultados!$A$1:$ZZ$1, 0))</f>
        <v/>
      </c>
      <c r="C1095">
        <f>INDEX(resultados!$A$2:$ZZ$3000, 1089, MATCH($B$3, resultados!$A$1:$ZZ$1, 0))</f>
        <v/>
      </c>
    </row>
    <row r="1096">
      <c r="A1096">
        <f>INDEX(resultados!$A$2:$ZZ$3000, 1090, MATCH($B$1, resultados!$A$1:$ZZ$1, 0))</f>
        <v/>
      </c>
      <c r="B1096">
        <f>INDEX(resultados!$A$2:$ZZ$3000, 1090, MATCH($B$2, resultados!$A$1:$ZZ$1, 0))</f>
        <v/>
      </c>
      <c r="C1096">
        <f>INDEX(resultados!$A$2:$ZZ$3000, 1090, MATCH($B$3, resultados!$A$1:$ZZ$1, 0))</f>
        <v/>
      </c>
    </row>
    <row r="1097">
      <c r="A1097">
        <f>INDEX(resultados!$A$2:$ZZ$3000, 1091, MATCH($B$1, resultados!$A$1:$ZZ$1, 0))</f>
        <v/>
      </c>
      <c r="B1097">
        <f>INDEX(resultados!$A$2:$ZZ$3000, 1091, MATCH($B$2, resultados!$A$1:$ZZ$1, 0))</f>
        <v/>
      </c>
      <c r="C1097">
        <f>INDEX(resultados!$A$2:$ZZ$3000, 1091, MATCH($B$3, resultados!$A$1:$ZZ$1, 0))</f>
        <v/>
      </c>
    </row>
    <row r="1098">
      <c r="A1098">
        <f>INDEX(resultados!$A$2:$ZZ$3000, 1092, MATCH($B$1, resultados!$A$1:$ZZ$1, 0))</f>
        <v/>
      </c>
      <c r="B1098">
        <f>INDEX(resultados!$A$2:$ZZ$3000, 1092, MATCH($B$2, resultados!$A$1:$ZZ$1, 0))</f>
        <v/>
      </c>
      <c r="C1098">
        <f>INDEX(resultados!$A$2:$ZZ$3000, 1092, MATCH($B$3, resultados!$A$1:$ZZ$1, 0))</f>
        <v/>
      </c>
    </row>
    <row r="1099">
      <c r="A1099">
        <f>INDEX(resultados!$A$2:$ZZ$3000, 1093, MATCH($B$1, resultados!$A$1:$ZZ$1, 0))</f>
        <v/>
      </c>
      <c r="B1099">
        <f>INDEX(resultados!$A$2:$ZZ$3000, 1093, MATCH($B$2, resultados!$A$1:$ZZ$1, 0))</f>
        <v/>
      </c>
      <c r="C1099">
        <f>INDEX(resultados!$A$2:$ZZ$3000, 1093, MATCH($B$3, resultados!$A$1:$ZZ$1, 0))</f>
        <v/>
      </c>
    </row>
    <row r="1100">
      <c r="A1100">
        <f>INDEX(resultados!$A$2:$ZZ$3000, 1094, MATCH($B$1, resultados!$A$1:$ZZ$1, 0))</f>
        <v/>
      </c>
      <c r="B1100">
        <f>INDEX(resultados!$A$2:$ZZ$3000, 1094, MATCH($B$2, resultados!$A$1:$ZZ$1, 0))</f>
        <v/>
      </c>
      <c r="C1100">
        <f>INDEX(resultados!$A$2:$ZZ$3000, 1094, MATCH($B$3, resultados!$A$1:$ZZ$1, 0))</f>
        <v/>
      </c>
    </row>
    <row r="1101">
      <c r="A1101">
        <f>INDEX(resultados!$A$2:$ZZ$3000, 1095, MATCH($B$1, resultados!$A$1:$ZZ$1, 0))</f>
        <v/>
      </c>
      <c r="B1101">
        <f>INDEX(resultados!$A$2:$ZZ$3000, 1095, MATCH($B$2, resultados!$A$1:$ZZ$1, 0))</f>
        <v/>
      </c>
      <c r="C1101">
        <f>INDEX(resultados!$A$2:$ZZ$3000, 1095, MATCH($B$3, resultados!$A$1:$ZZ$1, 0))</f>
        <v/>
      </c>
    </row>
    <row r="1102">
      <c r="A1102">
        <f>INDEX(resultados!$A$2:$ZZ$3000, 1096, MATCH($B$1, resultados!$A$1:$ZZ$1, 0))</f>
        <v/>
      </c>
      <c r="B1102">
        <f>INDEX(resultados!$A$2:$ZZ$3000, 1096, MATCH($B$2, resultados!$A$1:$ZZ$1, 0))</f>
        <v/>
      </c>
      <c r="C1102">
        <f>INDEX(resultados!$A$2:$ZZ$3000, 1096, MATCH($B$3, resultados!$A$1:$ZZ$1, 0))</f>
        <v/>
      </c>
    </row>
    <row r="1103">
      <c r="A1103">
        <f>INDEX(resultados!$A$2:$ZZ$3000, 1097, MATCH($B$1, resultados!$A$1:$ZZ$1, 0))</f>
        <v/>
      </c>
      <c r="B1103">
        <f>INDEX(resultados!$A$2:$ZZ$3000, 1097, MATCH($B$2, resultados!$A$1:$ZZ$1, 0))</f>
        <v/>
      </c>
      <c r="C1103">
        <f>INDEX(resultados!$A$2:$ZZ$3000, 1097, MATCH($B$3, resultados!$A$1:$ZZ$1, 0))</f>
        <v/>
      </c>
    </row>
    <row r="1104">
      <c r="A1104">
        <f>INDEX(resultados!$A$2:$ZZ$3000, 1098, MATCH($B$1, resultados!$A$1:$ZZ$1, 0))</f>
        <v/>
      </c>
      <c r="B1104">
        <f>INDEX(resultados!$A$2:$ZZ$3000, 1098, MATCH($B$2, resultados!$A$1:$ZZ$1, 0))</f>
        <v/>
      </c>
      <c r="C1104">
        <f>INDEX(resultados!$A$2:$ZZ$3000, 1098, MATCH($B$3, resultados!$A$1:$ZZ$1, 0))</f>
        <v/>
      </c>
    </row>
    <row r="1105">
      <c r="A1105">
        <f>INDEX(resultados!$A$2:$ZZ$3000, 1099, MATCH($B$1, resultados!$A$1:$ZZ$1, 0))</f>
        <v/>
      </c>
      <c r="B1105">
        <f>INDEX(resultados!$A$2:$ZZ$3000, 1099, MATCH($B$2, resultados!$A$1:$ZZ$1, 0))</f>
        <v/>
      </c>
      <c r="C1105">
        <f>INDEX(resultados!$A$2:$ZZ$3000, 1099, MATCH($B$3, resultados!$A$1:$ZZ$1, 0))</f>
        <v/>
      </c>
    </row>
    <row r="1106">
      <c r="A1106">
        <f>INDEX(resultados!$A$2:$ZZ$3000, 1100, MATCH($B$1, resultados!$A$1:$ZZ$1, 0))</f>
        <v/>
      </c>
      <c r="B1106">
        <f>INDEX(resultados!$A$2:$ZZ$3000, 1100, MATCH($B$2, resultados!$A$1:$ZZ$1, 0))</f>
        <v/>
      </c>
      <c r="C1106">
        <f>INDEX(resultados!$A$2:$ZZ$3000, 1100, MATCH($B$3, resultados!$A$1:$ZZ$1, 0))</f>
        <v/>
      </c>
    </row>
    <row r="1107">
      <c r="A1107">
        <f>INDEX(resultados!$A$2:$ZZ$3000, 1101, MATCH($B$1, resultados!$A$1:$ZZ$1, 0))</f>
        <v/>
      </c>
      <c r="B1107">
        <f>INDEX(resultados!$A$2:$ZZ$3000, 1101, MATCH($B$2, resultados!$A$1:$ZZ$1, 0))</f>
        <v/>
      </c>
      <c r="C1107">
        <f>INDEX(resultados!$A$2:$ZZ$3000, 1101, MATCH($B$3, resultados!$A$1:$ZZ$1, 0))</f>
        <v/>
      </c>
    </row>
    <row r="1108">
      <c r="A1108">
        <f>INDEX(resultados!$A$2:$ZZ$3000, 1102, MATCH($B$1, resultados!$A$1:$ZZ$1, 0))</f>
        <v/>
      </c>
      <c r="B1108">
        <f>INDEX(resultados!$A$2:$ZZ$3000, 1102, MATCH($B$2, resultados!$A$1:$ZZ$1, 0))</f>
        <v/>
      </c>
      <c r="C1108">
        <f>INDEX(resultados!$A$2:$ZZ$3000, 1102, MATCH($B$3, resultados!$A$1:$ZZ$1, 0))</f>
        <v/>
      </c>
    </row>
    <row r="1109">
      <c r="A1109">
        <f>INDEX(resultados!$A$2:$ZZ$3000, 1103, MATCH($B$1, resultados!$A$1:$ZZ$1, 0))</f>
        <v/>
      </c>
      <c r="B1109">
        <f>INDEX(resultados!$A$2:$ZZ$3000, 1103, MATCH($B$2, resultados!$A$1:$ZZ$1, 0))</f>
        <v/>
      </c>
      <c r="C1109">
        <f>INDEX(resultados!$A$2:$ZZ$3000, 1103, MATCH($B$3, resultados!$A$1:$ZZ$1, 0))</f>
        <v/>
      </c>
    </row>
    <row r="1110">
      <c r="A1110">
        <f>INDEX(resultados!$A$2:$ZZ$3000, 1104, MATCH($B$1, resultados!$A$1:$ZZ$1, 0))</f>
        <v/>
      </c>
      <c r="B1110">
        <f>INDEX(resultados!$A$2:$ZZ$3000, 1104, MATCH($B$2, resultados!$A$1:$ZZ$1, 0))</f>
        <v/>
      </c>
      <c r="C1110">
        <f>INDEX(resultados!$A$2:$ZZ$3000, 1104, MATCH($B$3, resultados!$A$1:$ZZ$1, 0))</f>
        <v/>
      </c>
    </row>
    <row r="1111">
      <c r="A1111">
        <f>INDEX(resultados!$A$2:$ZZ$3000, 1105, MATCH($B$1, resultados!$A$1:$ZZ$1, 0))</f>
        <v/>
      </c>
      <c r="B1111">
        <f>INDEX(resultados!$A$2:$ZZ$3000, 1105, MATCH($B$2, resultados!$A$1:$ZZ$1, 0))</f>
        <v/>
      </c>
      <c r="C1111">
        <f>INDEX(resultados!$A$2:$ZZ$3000, 1105, MATCH($B$3, resultados!$A$1:$ZZ$1, 0))</f>
        <v/>
      </c>
    </row>
    <row r="1112">
      <c r="A1112">
        <f>INDEX(resultados!$A$2:$ZZ$3000, 1106, MATCH($B$1, resultados!$A$1:$ZZ$1, 0))</f>
        <v/>
      </c>
      <c r="B1112">
        <f>INDEX(resultados!$A$2:$ZZ$3000, 1106, MATCH($B$2, resultados!$A$1:$ZZ$1, 0))</f>
        <v/>
      </c>
      <c r="C1112">
        <f>INDEX(resultados!$A$2:$ZZ$3000, 1106, MATCH($B$3, resultados!$A$1:$ZZ$1, 0))</f>
        <v/>
      </c>
    </row>
    <row r="1113">
      <c r="A1113">
        <f>INDEX(resultados!$A$2:$ZZ$3000, 1107, MATCH($B$1, resultados!$A$1:$ZZ$1, 0))</f>
        <v/>
      </c>
      <c r="B1113">
        <f>INDEX(resultados!$A$2:$ZZ$3000, 1107, MATCH($B$2, resultados!$A$1:$ZZ$1, 0))</f>
        <v/>
      </c>
      <c r="C1113">
        <f>INDEX(resultados!$A$2:$ZZ$3000, 1107, MATCH($B$3, resultados!$A$1:$ZZ$1, 0))</f>
        <v/>
      </c>
    </row>
    <row r="1114">
      <c r="A1114">
        <f>INDEX(resultados!$A$2:$ZZ$3000, 1108, MATCH($B$1, resultados!$A$1:$ZZ$1, 0))</f>
        <v/>
      </c>
      <c r="B1114">
        <f>INDEX(resultados!$A$2:$ZZ$3000, 1108, MATCH($B$2, resultados!$A$1:$ZZ$1, 0))</f>
        <v/>
      </c>
      <c r="C1114">
        <f>INDEX(resultados!$A$2:$ZZ$3000, 1108, MATCH($B$3, resultados!$A$1:$ZZ$1, 0))</f>
        <v/>
      </c>
    </row>
    <row r="1115">
      <c r="A1115">
        <f>INDEX(resultados!$A$2:$ZZ$3000, 1109, MATCH($B$1, resultados!$A$1:$ZZ$1, 0))</f>
        <v/>
      </c>
      <c r="B1115">
        <f>INDEX(resultados!$A$2:$ZZ$3000, 1109, MATCH($B$2, resultados!$A$1:$ZZ$1, 0))</f>
        <v/>
      </c>
      <c r="C1115">
        <f>INDEX(resultados!$A$2:$ZZ$3000, 1109, MATCH($B$3, resultados!$A$1:$ZZ$1, 0))</f>
        <v/>
      </c>
    </row>
    <row r="1116">
      <c r="A1116">
        <f>INDEX(resultados!$A$2:$ZZ$3000, 1110, MATCH($B$1, resultados!$A$1:$ZZ$1, 0))</f>
        <v/>
      </c>
      <c r="B1116">
        <f>INDEX(resultados!$A$2:$ZZ$3000, 1110, MATCH($B$2, resultados!$A$1:$ZZ$1, 0))</f>
        <v/>
      </c>
      <c r="C1116">
        <f>INDEX(resultados!$A$2:$ZZ$3000, 1110, MATCH($B$3, resultados!$A$1:$ZZ$1, 0))</f>
        <v/>
      </c>
    </row>
    <row r="1117">
      <c r="A1117">
        <f>INDEX(resultados!$A$2:$ZZ$3000, 1111, MATCH($B$1, resultados!$A$1:$ZZ$1, 0))</f>
        <v/>
      </c>
      <c r="B1117">
        <f>INDEX(resultados!$A$2:$ZZ$3000, 1111, MATCH($B$2, resultados!$A$1:$ZZ$1, 0))</f>
        <v/>
      </c>
      <c r="C1117">
        <f>INDEX(resultados!$A$2:$ZZ$3000, 1111, MATCH($B$3, resultados!$A$1:$ZZ$1, 0))</f>
        <v/>
      </c>
    </row>
    <row r="1118">
      <c r="A1118">
        <f>INDEX(resultados!$A$2:$ZZ$3000, 1112, MATCH($B$1, resultados!$A$1:$ZZ$1, 0))</f>
        <v/>
      </c>
      <c r="B1118">
        <f>INDEX(resultados!$A$2:$ZZ$3000, 1112, MATCH($B$2, resultados!$A$1:$ZZ$1, 0))</f>
        <v/>
      </c>
      <c r="C1118">
        <f>INDEX(resultados!$A$2:$ZZ$3000, 1112, MATCH($B$3, resultados!$A$1:$ZZ$1, 0))</f>
        <v/>
      </c>
    </row>
    <row r="1119">
      <c r="A1119">
        <f>INDEX(resultados!$A$2:$ZZ$3000, 1113, MATCH($B$1, resultados!$A$1:$ZZ$1, 0))</f>
        <v/>
      </c>
      <c r="B1119">
        <f>INDEX(resultados!$A$2:$ZZ$3000, 1113, MATCH($B$2, resultados!$A$1:$ZZ$1, 0))</f>
        <v/>
      </c>
      <c r="C1119">
        <f>INDEX(resultados!$A$2:$ZZ$3000, 1113, MATCH($B$3, resultados!$A$1:$ZZ$1, 0))</f>
        <v/>
      </c>
    </row>
    <row r="1120">
      <c r="A1120">
        <f>INDEX(resultados!$A$2:$ZZ$3000, 1114, MATCH($B$1, resultados!$A$1:$ZZ$1, 0))</f>
        <v/>
      </c>
      <c r="B1120">
        <f>INDEX(resultados!$A$2:$ZZ$3000, 1114, MATCH($B$2, resultados!$A$1:$ZZ$1, 0))</f>
        <v/>
      </c>
      <c r="C1120">
        <f>INDEX(resultados!$A$2:$ZZ$3000, 1114, MATCH($B$3, resultados!$A$1:$ZZ$1, 0))</f>
        <v/>
      </c>
    </row>
    <row r="1121">
      <c r="A1121">
        <f>INDEX(resultados!$A$2:$ZZ$3000, 1115, MATCH($B$1, resultados!$A$1:$ZZ$1, 0))</f>
        <v/>
      </c>
      <c r="B1121">
        <f>INDEX(resultados!$A$2:$ZZ$3000, 1115, MATCH($B$2, resultados!$A$1:$ZZ$1, 0))</f>
        <v/>
      </c>
      <c r="C1121">
        <f>INDEX(resultados!$A$2:$ZZ$3000, 1115, MATCH($B$3, resultados!$A$1:$ZZ$1, 0))</f>
        <v/>
      </c>
    </row>
    <row r="1122">
      <c r="A1122">
        <f>INDEX(resultados!$A$2:$ZZ$3000, 1116, MATCH($B$1, resultados!$A$1:$ZZ$1, 0))</f>
        <v/>
      </c>
      <c r="B1122">
        <f>INDEX(resultados!$A$2:$ZZ$3000, 1116, MATCH($B$2, resultados!$A$1:$ZZ$1, 0))</f>
        <v/>
      </c>
      <c r="C1122">
        <f>INDEX(resultados!$A$2:$ZZ$3000, 1116, MATCH($B$3, resultados!$A$1:$ZZ$1, 0))</f>
        <v/>
      </c>
    </row>
    <row r="1123">
      <c r="A1123">
        <f>INDEX(resultados!$A$2:$ZZ$3000, 1117, MATCH($B$1, resultados!$A$1:$ZZ$1, 0))</f>
        <v/>
      </c>
      <c r="B1123">
        <f>INDEX(resultados!$A$2:$ZZ$3000, 1117, MATCH($B$2, resultados!$A$1:$ZZ$1, 0))</f>
        <v/>
      </c>
      <c r="C1123">
        <f>INDEX(resultados!$A$2:$ZZ$3000, 1117, MATCH($B$3, resultados!$A$1:$ZZ$1, 0))</f>
        <v/>
      </c>
    </row>
    <row r="1124">
      <c r="A1124">
        <f>INDEX(resultados!$A$2:$ZZ$3000, 1118, MATCH($B$1, resultados!$A$1:$ZZ$1, 0))</f>
        <v/>
      </c>
      <c r="B1124">
        <f>INDEX(resultados!$A$2:$ZZ$3000, 1118, MATCH($B$2, resultados!$A$1:$ZZ$1, 0))</f>
        <v/>
      </c>
      <c r="C1124">
        <f>INDEX(resultados!$A$2:$ZZ$3000, 1118, MATCH($B$3, resultados!$A$1:$ZZ$1, 0))</f>
        <v/>
      </c>
    </row>
    <row r="1125">
      <c r="A1125">
        <f>INDEX(resultados!$A$2:$ZZ$3000, 1119, MATCH($B$1, resultados!$A$1:$ZZ$1, 0))</f>
        <v/>
      </c>
      <c r="B1125">
        <f>INDEX(resultados!$A$2:$ZZ$3000, 1119, MATCH($B$2, resultados!$A$1:$ZZ$1, 0))</f>
        <v/>
      </c>
      <c r="C1125">
        <f>INDEX(resultados!$A$2:$ZZ$3000, 1119, MATCH($B$3, resultados!$A$1:$ZZ$1, 0))</f>
        <v/>
      </c>
    </row>
    <row r="1126">
      <c r="A1126">
        <f>INDEX(resultados!$A$2:$ZZ$3000, 1120, MATCH($B$1, resultados!$A$1:$ZZ$1, 0))</f>
        <v/>
      </c>
      <c r="B1126">
        <f>INDEX(resultados!$A$2:$ZZ$3000, 1120, MATCH($B$2, resultados!$A$1:$ZZ$1, 0))</f>
        <v/>
      </c>
      <c r="C1126">
        <f>INDEX(resultados!$A$2:$ZZ$3000, 1120, MATCH($B$3, resultados!$A$1:$ZZ$1, 0))</f>
        <v/>
      </c>
    </row>
    <row r="1127">
      <c r="A1127">
        <f>INDEX(resultados!$A$2:$ZZ$3000, 1121, MATCH($B$1, resultados!$A$1:$ZZ$1, 0))</f>
        <v/>
      </c>
      <c r="B1127">
        <f>INDEX(resultados!$A$2:$ZZ$3000, 1121, MATCH($B$2, resultados!$A$1:$ZZ$1, 0))</f>
        <v/>
      </c>
      <c r="C1127">
        <f>INDEX(resultados!$A$2:$ZZ$3000, 1121, MATCH($B$3, resultados!$A$1:$ZZ$1, 0))</f>
        <v/>
      </c>
    </row>
    <row r="1128">
      <c r="A1128">
        <f>INDEX(resultados!$A$2:$ZZ$3000, 1122, MATCH($B$1, resultados!$A$1:$ZZ$1, 0))</f>
        <v/>
      </c>
      <c r="B1128">
        <f>INDEX(resultados!$A$2:$ZZ$3000, 1122, MATCH($B$2, resultados!$A$1:$ZZ$1, 0))</f>
        <v/>
      </c>
      <c r="C1128">
        <f>INDEX(resultados!$A$2:$ZZ$3000, 1122, MATCH($B$3, resultados!$A$1:$ZZ$1, 0))</f>
        <v/>
      </c>
    </row>
    <row r="1129">
      <c r="A1129">
        <f>INDEX(resultados!$A$2:$ZZ$3000, 1123, MATCH($B$1, resultados!$A$1:$ZZ$1, 0))</f>
        <v/>
      </c>
      <c r="B1129">
        <f>INDEX(resultados!$A$2:$ZZ$3000, 1123, MATCH($B$2, resultados!$A$1:$ZZ$1, 0))</f>
        <v/>
      </c>
      <c r="C1129">
        <f>INDEX(resultados!$A$2:$ZZ$3000, 1123, MATCH($B$3, resultados!$A$1:$ZZ$1, 0))</f>
        <v/>
      </c>
    </row>
    <row r="1130">
      <c r="A1130">
        <f>INDEX(resultados!$A$2:$ZZ$3000, 1124, MATCH($B$1, resultados!$A$1:$ZZ$1, 0))</f>
        <v/>
      </c>
      <c r="B1130">
        <f>INDEX(resultados!$A$2:$ZZ$3000, 1124, MATCH($B$2, resultados!$A$1:$ZZ$1, 0))</f>
        <v/>
      </c>
      <c r="C1130">
        <f>INDEX(resultados!$A$2:$ZZ$3000, 1124, MATCH($B$3, resultados!$A$1:$ZZ$1, 0))</f>
        <v/>
      </c>
    </row>
    <row r="1131">
      <c r="A1131">
        <f>INDEX(resultados!$A$2:$ZZ$3000, 1125, MATCH($B$1, resultados!$A$1:$ZZ$1, 0))</f>
        <v/>
      </c>
      <c r="B1131">
        <f>INDEX(resultados!$A$2:$ZZ$3000, 1125, MATCH($B$2, resultados!$A$1:$ZZ$1, 0))</f>
        <v/>
      </c>
      <c r="C1131">
        <f>INDEX(resultados!$A$2:$ZZ$3000, 1125, MATCH($B$3, resultados!$A$1:$ZZ$1, 0))</f>
        <v/>
      </c>
    </row>
    <row r="1132">
      <c r="A1132">
        <f>INDEX(resultados!$A$2:$ZZ$3000, 1126, MATCH($B$1, resultados!$A$1:$ZZ$1, 0))</f>
        <v/>
      </c>
      <c r="B1132">
        <f>INDEX(resultados!$A$2:$ZZ$3000, 1126, MATCH($B$2, resultados!$A$1:$ZZ$1, 0))</f>
        <v/>
      </c>
      <c r="C1132">
        <f>INDEX(resultados!$A$2:$ZZ$3000, 1126, MATCH($B$3, resultados!$A$1:$ZZ$1, 0))</f>
        <v/>
      </c>
    </row>
    <row r="1133">
      <c r="A1133">
        <f>INDEX(resultados!$A$2:$ZZ$3000, 1127, MATCH($B$1, resultados!$A$1:$ZZ$1, 0))</f>
        <v/>
      </c>
      <c r="B1133">
        <f>INDEX(resultados!$A$2:$ZZ$3000, 1127, MATCH($B$2, resultados!$A$1:$ZZ$1, 0))</f>
        <v/>
      </c>
      <c r="C1133">
        <f>INDEX(resultados!$A$2:$ZZ$3000, 1127, MATCH($B$3, resultados!$A$1:$ZZ$1, 0))</f>
        <v/>
      </c>
    </row>
    <row r="1134">
      <c r="A1134">
        <f>INDEX(resultados!$A$2:$ZZ$3000, 1128, MATCH($B$1, resultados!$A$1:$ZZ$1, 0))</f>
        <v/>
      </c>
      <c r="B1134">
        <f>INDEX(resultados!$A$2:$ZZ$3000, 1128, MATCH($B$2, resultados!$A$1:$ZZ$1, 0))</f>
        <v/>
      </c>
      <c r="C1134">
        <f>INDEX(resultados!$A$2:$ZZ$3000, 1128, MATCH($B$3, resultados!$A$1:$ZZ$1, 0))</f>
        <v/>
      </c>
    </row>
    <row r="1135">
      <c r="A1135">
        <f>INDEX(resultados!$A$2:$ZZ$3000, 1129, MATCH($B$1, resultados!$A$1:$ZZ$1, 0))</f>
        <v/>
      </c>
      <c r="B1135">
        <f>INDEX(resultados!$A$2:$ZZ$3000, 1129, MATCH($B$2, resultados!$A$1:$ZZ$1, 0))</f>
        <v/>
      </c>
      <c r="C1135">
        <f>INDEX(resultados!$A$2:$ZZ$3000, 1129, MATCH($B$3, resultados!$A$1:$ZZ$1, 0))</f>
        <v/>
      </c>
    </row>
    <row r="1136">
      <c r="A1136">
        <f>INDEX(resultados!$A$2:$ZZ$3000, 1130, MATCH($B$1, resultados!$A$1:$ZZ$1, 0))</f>
        <v/>
      </c>
      <c r="B1136">
        <f>INDEX(resultados!$A$2:$ZZ$3000, 1130, MATCH($B$2, resultados!$A$1:$ZZ$1, 0))</f>
        <v/>
      </c>
      <c r="C1136">
        <f>INDEX(resultados!$A$2:$ZZ$3000, 1130, MATCH($B$3, resultados!$A$1:$ZZ$1, 0))</f>
        <v/>
      </c>
    </row>
    <row r="1137">
      <c r="A1137">
        <f>INDEX(resultados!$A$2:$ZZ$3000, 1131, MATCH($B$1, resultados!$A$1:$ZZ$1, 0))</f>
        <v/>
      </c>
      <c r="B1137">
        <f>INDEX(resultados!$A$2:$ZZ$3000, 1131, MATCH($B$2, resultados!$A$1:$ZZ$1, 0))</f>
        <v/>
      </c>
      <c r="C1137">
        <f>INDEX(resultados!$A$2:$ZZ$3000, 1131, MATCH($B$3, resultados!$A$1:$ZZ$1, 0))</f>
        <v/>
      </c>
    </row>
    <row r="1138">
      <c r="A1138">
        <f>INDEX(resultados!$A$2:$ZZ$3000, 1132, MATCH($B$1, resultados!$A$1:$ZZ$1, 0))</f>
        <v/>
      </c>
      <c r="B1138">
        <f>INDEX(resultados!$A$2:$ZZ$3000, 1132, MATCH($B$2, resultados!$A$1:$ZZ$1, 0))</f>
        <v/>
      </c>
      <c r="C1138">
        <f>INDEX(resultados!$A$2:$ZZ$3000, 1132, MATCH($B$3, resultados!$A$1:$ZZ$1, 0))</f>
        <v/>
      </c>
    </row>
    <row r="1139">
      <c r="A1139">
        <f>INDEX(resultados!$A$2:$ZZ$3000, 1133, MATCH($B$1, resultados!$A$1:$ZZ$1, 0))</f>
        <v/>
      </c>
      <c r="B1139">
        <f>INDEX(resultados!$A$2:$ZZ$3000, 1133, MATCH($B$2, resultados!$A$1:$ZZ$1, 0))</f>
        <v/>
      </c>
      <c r="C1139">
        <f>INDEX(resultados!$A$2:$ZZ$3000, 1133, MATCH($B$3, resultados!$A$1:$ZZ$1, 0))</f>
        <v/>
      </c>
    </row>
    <row r="1140">
      <c r="A1140">
        <f>INDEX(resultados!$A$2:$ZZ$3000, 1134, MATCH($B$1, resultados!$A$1:$ZZ$1, 0))</f>
        <v/>
      </c>
      <c r="B1140">
        <f>INDEX(resultados!$A$2:$ZZ$3000, 1134, MATCH($B$2, resultados!$A$1:$ZZ$1, 0))</f>
        <v/>
      </c>
      <c r="C1140">
        <f>INDEX(resultados!$A$2:$ZZ$3000, 1134, MATCH($B$3, resultados!$A$1:$ZZ$1, 0))</f>
        <v/>
      </c>
    </row>
    <row r="1141">
      <c r="A1141">
        <f>INDEX(resultados!$A$2:$ZZ$3000, 1135, MATCH($B$1, resultados!$A$1:$ZZ$1, 0))</f>
        <v/>
      </c>
      <c r="B1141">
        <f>INDEX(resultados!$A$2:$ZZ$3000, 1135, MATCH($B$2, resultados!$A$1:$ZZ$1, 0))</f>
        <v/>
      </c>
      <c r="C1141">
        <f>INDEX(resultados!$A$2:$ZZ$3000, 1135, MATCH($B$3, resultados!$A$1:$ZZ$1, 0))</f>
        <v/>
      </c>
    </row>
    <row r="1142">
      <c r="A1142">
        <f>INDEX(resultados!$A$2:$ZZ$3000, 1136, MATCH($B$1, resultados!$A$1:$ZZ$1, 0))</f>
        <v/>
      </c>
      <c r="B1142">
        <f>INDEX(resultados!$A$2:$ZZ$3000, 1136, MATCH($B$2, resultados!$A$1:$ZZ$1, 0))</f>
        <v/>
      </c>
      <c r="C1142">
        <f>INDEX(resultados!$A$2:$ZZ$3000, 1136, MATCH($B$3, resultados!$A$1:$ZZ$1, 0))</f>
        <v/>
      </c>
    </row>
    <row r="1143">
      <c r="A1143">
        <f>INDEX(resultados!$A$2:$ZZ$3000, 1137, MATCH($B$1, resultados!$A$1:$ZZ$1, 0))</f>
        <v/>
      </c>
      <c r="B1143">
        <f>INDEX(resultados!$A$2:$ZZ$3000, 1137, MATCH($B$2, resultados!$A$1:$ZZ$1, 0))</f>
        <v/>
      </c>
      <c r="C1143">
        <f>INDEX(resultados!$A$2:$ZZ$3000, 1137, MATCH($B$3, resultados!$A$1:$ZZ$1, 0))</f>
        <v/>
      </c>
    </row>
    <row r="1144">
      <c r="A1144">
        <f>INDEX(resultados!$A$2:$ZZ$3000, 1138, MATCH($B$1, resultados!$A$1:$ZZ$1, 0))</f>
        <v/>
      </c>
      <c r="B1144">
        <f>INDEX(resultados!$A$2:$ZZ$3000, 1138, MATCH($B$2, resultados!$A$1:$ZZ$1, 0))</f>
        <v/>
      </c>
      <c r="C1144">
        <f>INDEX(resultados!$A$2:$ZZ$3000, 1138, MATCH($B$3, resultados!$A$1:$ZZ$1, 0))</f>
        <v/>
      </c>
    </row>
    <row r="1145">
      <c r="A1145">
        <f>INDEX(resultados!$A$2:$ZZ$3000, 1139, MATCH($B$1, resultados!$A$1:$ZZ$1, 0))</f>
        <v/>
      </c>
      <c r="B1145">
        <f>INDEX(resultados!$A$2:$ZZ$3000, 1139, MATCH($B$2, resultados!$A$1:$ZZ$1, 0))</f>
        <v/>
      </c>
      <c r="C1145">
        <f>INDEX(resultados!$A$2:$ZZ$3000, 1139, MATCH($B$3, resultados!$A$1:$ZZ$1, 0))</f>
        <v/>
      </c>
    </row>
    <row r="1146">
      <c r="A1146">
        <f>INDEX(resultados!$A$2:$ZZ$3000, 1140, MATCH($B$1, resultados!$A$1:$ZZ$1, 0))</f>
        <v/>
      </c>
      <c r="B1146">
        <f>INDEX(resultados!$A$2:$ZZ$3000, 1140, MATCH($B$2, resultados!$A$1:$ZZ$1, 0))</f>
        <v/>
      </c>
      <c r="C1146">
        <f>INDEX(resultados!$A$2:$ZZ$3000, 1140, MATCH($B$3, resultados!$A$1:$ZZ$1, 0))</f>
        <v/>
      </c>
    </row>
    <row r="1147">
      <c r="A1147">
        <f>INDEX(resultados!$A$2:$ZZ$3000, 1141, MATCH($B$1, resultados!$A$1:$ZZ$1, 0))</f>
        <v/>
      </c>
      <c r="B1147">
        <f>INDEX(resultados!$A$2:$ZZ$3000, 1141, MATCH($B$2, resultados!$A$1:$ZZ$1, 0))</f>
        <v/>
      </c>
      <c r="C1147">
        <f>INDEX(resultados!$A$2:$ZZ$3000, 1141, MATCH($B$3, resultados!$A$1:$ZZ$1, 0))</f>
        <v/>
      </c>
    </row>
    <row r="1148">
      <c r="A1148">
        <f>INDEX(resultados!$A$2:$ZZ$3000, 1142, MATCH($B$1, resultados!$A$1:$ZZ$1, 0))</f>
        <v/>
      </c>
      <c r="B1148">
        <f>INDEX(resultados!$A$2:$ZZ$3000, 1142, MATCH($B$2, resultados!$A$1:$ZZ$1, 0))</f>
        <v/>
      </c>
      <c r="C1148">
        <f>INDEX(resultados!$A$2:$ZZ$3000, 1142, MATCH($B$3, resultados!$A$1:$ZZ$1, 0))</f>
        <v/>
      </c>
    </row>
    <row r="1149">
      <c r="A1149">
        <f>INDEX(resultados!$A$2:$ZZ$3000, 1143, MATCH($B$1, resultados!$A$1:$ZZ$1, 0))</f>
        <v/>
      </c>
      <c r="B1149">
        <f>INDEX(resultados!$A$2:$ZZ$3000, 1143, MATCH($B$2, resultados!$A$1:$ZZ$1, 0))</f>
        <v/>
      </c>
      <c r="C1149">
        <f>INDEX(resultados!$A$2:$ZZ$3000, 1143, MATCH($B$3, resultados!$A$1:$ZZ$1, 0))</f>
        <v/>
      </c>
    </row>
    <row r="1150">
      <c r="A1150">
        <f>INDEX(resultados!$A$2:$ZZ$3000, 1144, MATCH($B$1, resultados!$A$1:$ZZ$1, 0))</f>
        <v/>
      </c>
      <c r="B1150">
        <f>INDEX(resultados!$A$2:$ZZ$3000, 1144, MATCH($B$2, resultados!$A$1:$ZZ$1, 0))</f>
        <v/>
      </c>
      <c r="C1150">
        <f>INDEX(resultados!$A$2:$ZZ$3000, 1144, MATCH($B$3, resultados!$A$1:$ZZ$1, 0))</f>
        <v/>
      </c>
    </row>
    <row r="1151">
      <c r="A1151">
        <f>INDEX(resultados!$A$2:$ZZ$3000, 1145, MATCH($B$1, resultados!$A$1:$ZZ$1, 0))</f>
        <v/>
      </c>
      <c r="B1151">
        <f>INDEX(resultados!$A$2:$ZZ$3000, 1145, MATCH($B$2, resultados!$A$1:$ZZ$1, 0))</f>
        <v/>
      </c>
      <c r="C1151">
        <f>INDEX(resultados!$A$2:$ZZ$3000, 1145, MATCH($B$3, resultados!$A$1:$ZZ$1, 0))</f>
        <v/>
      </c>
    </row>
    <row r="1152">
      <c r="A1152">
        <f>INDEX(resultados!$A$2:$ZZ$3000, 1146, MATCH($B$1, resultados!$A$1:$ZZ$1, 0))</f>
        <v/>
      </c>
      <c r="B1152">
        <f>INDEX(resultados!$A$2:$ZZ$3000, 1146, MATCH($B$2, resultados!$A$1:$ZZ$1, 0))</f>
        <v/>
      </c>
      <c r="C1152">
        <f>INDEX(resultados!$A$2:$ZZ$3000, 1146, MATCH($B$3, resultados!$A$1:$ZZ$1, 0))</f>
        <v/>
      </c>
    </row>
    <row r="1153">
      <c r="A1153">
        <f>INDEX(resultados!$A$2:$ZZ$3000, 1147, MATCH($B$1, resultados!$A$1:$ZZ$1, 0))</f>
        <v/>
      </c>
      <c r="B1153">
        <f>INDEX(resultados!$A$2:$ZZ$3000, 1147, MATCH($B$2, resultados!$A$1:$ZZ$1, 0))</f>
        <v/>
      </c>
      <c r="C1153">
        <f>INDEX(resultados!$A$2:$ZZ$3000, 1147, MATCH($B$3, resultados!$A$1:$ZZ$1, 0))</f>
        <v/>
      </c>
    </row>
    <row r="1154">
      <c r="A1154">
        <f>INDEX(resultados!$A$2:$ZZ$3000, 1148, MATCH($B$1, resultados!$A$1:$ZZ$1, 0))</f>
        <v/>
      </c>
      <c r="B1154">
        <f>INDEX(resultados!$A$2:$ZZ$3000, 1148, MATCH($B$2, resultados!$A$1:$ZZ$1, 0))</f>
        <v/>
      </c>
      <c r="C1154">
        <f>INDEX(resultados!$A$2:$ZZ$3000, 1148, MATCH($B$3, resultados!$A$1:$ZZ$1, 0))</f>
        <v/>
      </c>
    </row>
    <row r="1155">
      <c r="A1155">
        <f>INDEX(resultados!$A$2:$ZZ$3000, 1149, MATCH($B$1, resultados!$A$1:$ZZ$1, 0))</f>
        <v/>
      </c>
      <c r="B1155">
        <f>INDEX(resultados!$A$2:$ZZ$3000, 1149, MATCH($B$2, resultados!$A$1:$ZZ$1, 0))</f>
        <v/>
      </c>
      <c r="C1155">
        <f>INDEX(resultados!$A$2:$ZZ$3000, 1149, MATCH($B$3, resultados!$A$1:$ZZ$1, 0))</f>
        <v/>
      </c>
    </row>
    <row r="1156">
      <c r="A1156">
        <f>INDEX(resultados!$A$2:$ZZ$3000, 1150, MATCH($B$1, resultados!$A$1:$ZZ$1, 0))</f>
        <v/>
      </c>
      <c r="B1156">
        <f>INDEX(resultados!$A$2:$ZZ$3000, 1150, MATCH($B$2, resultados!$A$1:$ZZ$1, 0))</f>
        <v/>
      </c>
      <c r="C1156">
        <f>INDEX(resultados!$A$2:$ZZ$3000, 1150, MATCH($B$3, resultados!$A$1:$ZZ$1, 0))</f>
        <v/>
      </c>
    </row>
    <row r="1157">
      <c r="A1157">
        <f>INDEX(resultados!$A$2:$ZZ$3000, 1151, MATCH($B$1, resultados!$A$1:$ZZ$1, 0))</f>
        <v/>
      </c>
      <c r="B1157">
        <f>INDEX(resultados!$A$2:$ZZ$3000, 1151, MATCH($B$2, resultados!$A$1:$ZZ$1, 0))</f>
        <v/>
      </c>
      <c r="C1157">
        <f>INDEX(resultados!$A$2:$ZZ$3000, 1151, MATCH($B$3, resultados!$A$1:$ZZ$1, 0))</f>
        <v/>
      </c>
    </row>
    <row r="1158">
      <c r="A1158">
        <f>INDEX(resultados!$A$2:$ZZ$3000, 1152, MATCH($B$1, resultados!$A$1:$ZZ$1, 0))</f>
        <v/>
      </c>
      <c r="B1158">
        <f>INDEX(resultados!$A$2:$ZZ$3000, 1152, MATCH($B$2, resultados!$A$1:$ZZ$1, 0))</f>
        <v/>
      </c>
      <c r="C1158">
        <f>INDEX(resultados!$A$2:$ZZ$3000, 1152, MATCH($B$3, resultados!$A$1:$ZZ$1, 0))</f>
        <v/>
      </c>
    </row>
    <row r="1159">
      <c r="A1159">
        <f>INDEX(resultados!$A$2:$ZZ$3000, 1153, MATCH($B$1, resultados!$A$1:$ZZ$1, 0))</f>
        <v/>
      </c>
      <c r="B1159">
        <f>INDEX(resultados!$A$2:$ZZ$3000, 1153, MATCH($B$2, resultados!$A$1:$ZZ$1, 0))</f>
        <v/>
      </c>
      <c r="C1159">
        <f>INDEX(resultados!$A$2:$ZZ$3000, 1153, MATCH($B$3, resultados!$A$1:$ZZ$1, 0))</f>
        <v/>
      </c>
    </row>
    <row r="1160">
      <c r="A1160">
        <f>INDEX(resultados!$A$2:$ZZ$3000, 1154, MATCH($B$1, resultados!$A$1:$ZZ$1, 0))</f>
        <v/>
      </c>
      <c r="B1160">
        <f>INDEX(resultados!$A$2:$ZZ$3000, 1154, MATCH($B$2, resultados!$A$1:$ZZ$1, 0))</f>
        <v/>
      </c>
      <c r="C1160">
        <f>INDEX(resultados!$A$2:$ZZ$3000, 1154, MATCH($B$3, resultados!$A$1:$ZZ$1, 0))</f>
        <v/>
      </c>
    </row>
    <row r="1161">
      <c r="A1161">
        <f>INDEX(resultados!$A$2:$ZZ$3000, 1155, MATCH($B$1, resultados!$A$1:$ZZ$1, 0))</f>
        <v/>
      </c>
      <c r="B1161">
        <f>INDEX(resultados!$A$2:$ZZ$3000, 1155, MATCH($B$2, resultados!$A$1:$ZZ$1, 0))</f>
        <v/>
      </c>
      <c r="C1161">
        <f>INDEX(resultados!$A$2:$ZZ$3000, 1155, MATCH($B$3, resultados!$A$1:$ZZ$1, 0))</f>
        <v/>
      </c>
    </row>
    <row r="1162">
      <c r="A1162">
        <f>INDEX(resultados!$A$2:$ZZ$3000, 1156, MATCH($B$1, resultados!$A$1:$ZZ$1, 0))</f>
        <v/>
      </c>
      <c r="B1162">
        <f>INDEX(resultados!$A$2:$ZZ$3000, 1156, MATCH($B$2, resultados!$A$1:$ZZ$1, 0))</f>
        <v/>
      </c>
      <c r="C1162">
        <f>INDEX(resultados!$A$2:$ZZ$3000, 1156, MATCH($B$3, resultados!$A$1:$ZZ$1, 0))</f>
        <v/>
      </c>
    </row>
    <row r="1163">
      <c r="A1163">
        <f>INDEX(resultados!$A$2:$ZZ$3000, 1157, MATCH($B$1, resultados!$A$1:$ZZ$1, 0))</f>
        <v/>
      </c>
      <c r="B1163">
        <f>INDEX(resultados!$A$2:$ZZ$3000, 1157, MATCH($B$2, resultados!$A$1:$ZZ$1, 0))</f>
        <v/>
      </c>
      <c r="C1163">
        <f>INDEX(resultados!$A$2:$ZZ$3000, 1157, MATCH($B$3, resultados!$A$1:$ZZ$1, 0))</f>
        <v/>
      </c>
    </row>
    <row r="1164">
      <c r="A1164">
        <f>INDEX(resultados!$A$2:$ZZ$3000, 1158, MATCH($B$1, resultados!$A$1:$ZZ$1, 0))</f>
        <v/>
      </c>
      <c r="B1164">
        <f>INDEX(resultados!$A$2:$ZZ$3000, 1158, MATCH($B$2, resultados!$A$1:$ZZ$1, 0))</f>
        <v/>
      </c>
      <c r="C1164">
        <f>INDEX(resultados!$A$2:$ZZ$3000, 1158, MATCH($B$3, resultados!$A$1:$ZZ$1, 0))</f>
        <v/>
      </c>
    </row>
    <row r="1165">
      <c r="A1165">
        <f>INDEX(resultados!$A$2:$ZZ$3000, 1159, MATCH($B$1, resultados!$A$1:$ZZ$1, 0))</f>
        <v/>
      </c>
      <c r="B1165">
        <f>INDEX(resultados!$A$2:$ZZ$3000, 1159, MATCH($B$2, resultados!$A$1:$ZZ$1, 0))</f>
        <v/>
      </c>
      <c r="C1165">
        <f>INDEX(resultados!$A$2:$ZZ$3000, 1159, MATCH($B$3, resultados!$A$1:$ZZ$1, 0))</f>
        <v/>
      </c>
    </row>
    <row r="1166">
      <c r="A1166">
        <f>INDEX(resultados!$A$2:$ZZ$3000, 1160, MATCH($B$1, resultados!$A$1:$ZZ$1, 0))</f>
        <v/>
      </c>
      <c r="B1166">
        <f>INDEX(resultados!$A$2:$ZZ$3000, 1160, MATCH($B$2, resultados!$A$1:$ZZ$1, 0))</f>
        <v/>
      </c>
      <c r="C1166">
        <f>INDEX(resultados!$A$2:$ZZ$3000, 1160, MATCH($B$3, resultados!$A$1:$ZZ$1, 0))</f>
        <v/>
      </c>
    </row>
    <row r="1167">
      <c r="A1167">
        <f>INDEX(resultados!$A$2:$ZZ$3000, 1161, MATCH($B$1, resultados!$A$1:$ZZ$1, 0))</f>
        <v/>
      </c>
      <c r="B1167">
        <f>INDEX(resultados!$A$2:$ZZ$3000, 1161, MATCH($B$2, resultados!$A$1:$ZZ$1, 0))</f>
        <v/>
      </c>
      <c r="C1167">
        <f>INDEX(resultados!$A$2:$ZZ$3000, 1161, MATCH($B$3, resultados!$A$1:$ZZ$1, 0))</f>
        <v/>
      </c>
    </row>
    <row r="1168">
      <c r="A1168">
        <f>INDEX(resultados!$A$2:$ZZ$3000, 1162, MATCH($B$1, resultados!$A$1:$ZZ$1, 0))</f>
        <v/>
      </c>
      <c r="B1168">
        <f>INDEX(resultados!$A$2:$ZZ$3000, 1162, MATCH($B$2, resultados!$A$1:$ZZ$1, 0))</f>
        <v/>
      </c>
      <c r="C1168">
        <f>INDEX(resultados!$A$2:$ZZ$3000, 1162, MATCH($B$3, resultados!$A$1:$ZZ$1, 0))</f>
        <v/>
      </c>
    </row>
    <row r="1169">
      <c r="A1169">
        <f>INDEX(resultados!$A$2:$ZZ$3000, 1163, MATCH($B$1, resultados!$A$1:$ZZ$1, 0))</f>
        <v/>
      </c>
      <c r="B1169">
        <f>INDEX(resultados!$A$2:$ZZ$3000, 1163, MATCH($B$2, resultados!$A$1:$ZZ$1, 0))</f>
        <v/>
      </c>
      <c r="C1169">
        <f>INDEX(resultados!$A$2:$ZZ$3000, 1163, MATCH($B$3, resultados!$A$1:$ZZ$1, 0))</f>
        <v/>
      </c>
    </row>
    <row r="1170">
      <c r="A1170">
        <f>INDEX(resultados!$A$2:$ZZ$3000, 1164, MATCH($B$1, resultados!$A$1:$ZZ$1, 0))</f>
        <v/>
      </c>
      <c r="B1170">
        <f>INDEX(resultados!$A$2:$ZZ$3000, 1164, MATCH($B$2, resultados!$A$1:$ZZ$1, 0))</f>
        <v/>
      </c>
      <c r="C1170">
        <f>INDEX(resultados!$A$2:$ZZ$3000, 1164, MATCH($B$3, resultados!$A$1:$ZZ$1, 0))</f>
        <v/>
      </c>
    </row>
    <row r="1171">
      <c r="A1171">
        <f>INDEX(resultados!$A$2:$ZZ$3000, 1165, MATCH($B$1, resultados!$A$1:$ZZ$1, 0))</f>
        <v/>
      </c>
      <c r="B1171">
        <f>INDEX(resultados!$A$2:$ZZ$3000, 1165, MATCH($B$2, resultados!$A$1:$ZZ$1, 0))</f>
        <v/>
      </c>
      <c r="C1171">
        <f>INDEX(resultados!$A$2:$ZZ$3000, 1165, MATCH($B$3, resultados!$A$1:$ZZ$1, 0))</f>
        <v/>
      </c>
    </row>
    <row r="1172">
      <c r="A1172">
        <f>INDEX(resultados!$A$2:$ZZ$3000, 1166, MATCH($B$1, resultados!$A$1:$ZZ$1, 0))</f>
        <v/>
      </c>
      <c r="B1172">
        <f>INDEX(resultados!$A$2:$ZZ$3000, 1166, MATCH($B$2, resultados!$A$1:$ZZ$1, 0))</f>
        <v/>
      </c>
      <c r="C1172">
        <f>INDEX(resultados!$A$2:$ZZ$3000, 1166, MATCH($B$3, resultados!$A$1:$ZZ$1, 0))</f>
        <v/>
      </c>
    </row>
    <row r="1173">
      <c r="A1173">
        <f>INDEX(resultados!$A$2:$ZZ$3000, 1167, MATCH($B$1, resultados!$A$1:$ZZ$1, 0))</f>
        <v/>
      </c>
      <c r="B1173">
        <f>INDEX(resultados!$A$2:$ZZ$3000, 1167, MATCH($B$2, resultados!$A$1:$ZZ$1, 0))</f>
        <v/>
      </c>
      <c r="C1173">
        <f>INDEX(resultados!$A$2:$ZZ$3000, 1167, MATCH($B$3, resultados!$A$1:$ZZ$1, 0))</f>
        <v/>
      </c>
    </row>
    <row r="1174">
      <c r="A1174">
        <f>INDEX(resultados!$A$2:$ZZ$3000, 1168, MATCH($B$1, resultados!$A$1:$ZZ$1, 0))</f>
        <v/>
      </c>
      <c r="B1174">
        <f>INDEX(resultados!$A$2:$ZZ$3000, 1168, MATCH($B$2, resultados!$A$1:$ZZ$1, 0))</f>
        <v/>
      </c>
      <c r="C1174">
        <f>INDEX(resultados!$A$2:$ZZ$3000, 1168, MATCH($B$3, resultados!$A$1:$ZZ$1, 0))</f>
        <v/>
      </c>
    </row>
    <row r="1175">
      <c r="A1175">
        <f>INDEX(resultados!$A$2:$ZZ$3000, 1169, MATCH($B$1, resultados!$A$1:$ZZ$1, 0))</f>
        <v/>
      </c>
      <c r="B1175">
        <f>INDEX(resultados!$A$2:$ZZ$3000, 1169, MATCH($B$2, resultados!$A$1:$ZZ$1, 0))</f>
        <v/>
      </c>
      <c r="C1175">
        <f>INDEX(resultados!$A$2:$ZZ$3000, 1169, MATCH($B$3, resultados!$A$1:$ZZ$1, 0))</f>
        <v/>
      </c>
    </row>
    <row r="1176">
      <c r="A1176">
        <f>INDEX(resultados!$A$2:$ZZ$3000, 1170, MATCH($B$1, resultados!$A$1:$ZZ$1, 0))</f>
        <v/>
      </c>
      <c r="B1176">
        <f>INDEX(resultados!$A$2:$ZZ$3000, 1170, MATCH($B$2, resultados!$A$1:$ZZ$1, 0))</f>
        <v/>
      </c>
      <c r="C1176">
        <f>INDEX(resultados!$A$2:$ZZ$3000, 1170, MATCH($B$3, resultados!$A$1:$ZZ$1, 0))</f>
        <v/>
      </c>
    </row>
    <row r="1177">
      <c r="A1177">
        <f>INDEX(resultados!$A$2:$ZZ$3000, 1171, MATCH($B$1, resultados!$A$1:$ZZ$1, 0))</f>
        <v/>
      </c>
      <c r="B1177">
        <f>INDEX(resultados!$A$2:$ZZ$3000, 1171, MATCH($B$2, resultados!$A$1:$ZZ$1, 0))</f>
        <v/>
      </c>
      <c r="C1177">
        <f>INDEX(resultados!$A$2:$ZZ$3000, 1171, MATCH($B$3, resultados!$A$1:$ZZ$1, 0))</f>
        <v/>
      </c>
    </row>
    <row r="1178">
      <c r="A1178">
        <f>INDEX(resultados!$A$2:$ZZ$3000, 1172, MATCH($B$1, resultados!$A$1:$ZZ$1, 0))</f>
        <v/>
      </c>
      <c r="B1178">
        <f>INDEX(resultados!$A$2:$ZZ$3000, 1172, MATCH($B$2, resultados!$A$1:$ZZ$1, 0))</f>
        <v/>
      </c>
      <c r="C1178">
        <f>INDEX(resultados!$A$2:$ZZ$3000, 1172, MATCH($B$3, resultados!$A$1:$ZZ$1, 0))</f>
        <v/>
      </c>
    </row>
    <row r="1179">
      <c r="A1179">
        <f>INDEX(resultados!$A$2:$ZZ$3000, 1173, MATCH($B$1, resultados!$A$1:$ZZ$1, 0))</f>
        <v/>
      </c>
      <c r="B1179">
        <f>INDEX(resultados!$A$2:$ZZ$3000, 1173, MATCH($B$2, resultados!$A$1:$ZZ$1, 0))</f>
        <v/>
      </c>
      <c r="C1179">
        <f>INDEX(resultados!$A$2:$ZZ$3000, 1173, MATCH($B$3, resultados!$A$1:$ZZ$1, 0))</f>
        <v/>
      </c>
    </row>
    <row r="1180">
      <c r="A1180">
        <f>INDEX(resultados!$A$2:$ZZ$3000, 1174, MATCH($B$1, resultados!$A$1:$ZZ$1, 0))</f>
        <v/>
      </c>
      <c r="B1180">
        <f>INDEX(resultados!$A$2:$ZZ$3000, 1174, MATCH($B$2, resultados!$A$1:$ZZ$1, 0))</f>
        <v/>
      </c>
      <c r="C1180">
        <f>INDEX(resultados!$A$2:$ZZ$3000, 1174, MATCH($B$3, resultados!$A$1:$ZZ$1, 0))</f>
        <v/>
      </c>
    </row>
    <row r="1181">
      <c r="A1181">
        <f>INDEX(resultados!$A$2:$ZZ$3000, 1175, MATCH($B$1, resultados!$A$1:$ZZ$1, 0))</f>
        <v/>
      </c>
      <c r="B1181">
        <f>INDEX(resultados!$A$2:$ZZ$3000, 1175, MATCH($B$2, resultados!$A$1:$ZZ$1, 0))</f>
        <v/>
      </c>
      <c r="C1181">
        <f>INDEX(resultados!$A$2:$ZZ$3000, 1175, MATCH($B$3, resultados!$A$1:$ZZ$1, 0))</f>
        <v/>
      </c>
    </row>
    <row r="1182">
      <c r="A1182">
        <f>INDEX(resultados!$A$2:$ZZ$3000, 1176, MATCH($B$1, resultados!$A$1:$ZZ$1, 0))</f>
        <v/>
      </c>
      <c r="B1182">
        <f>INDEX(resultados!$A$2:$ZZ$3000, 1176, MATCH($B$2, resultados!$A$1:$ZZ$1, 0))</f>
        <v/>
      </c>
      <c r="C1182">
        <f>INDEX(resultados!$A$2:$ZZ$3000, 1176, MATCH($B$3, resultados!$A$1:$ZZ$1, 0))</f>
        <v/>
      </c>
    </row>
    <row r="1183">
      <c r="A1183">
        <f>INDEX(resultados!$A$2:$ZZ$3000, 1177, MATCH($B$1, resultados!$A$1:$ZZ$1, 0))</f>
        <v/>
      </c>
      <c r="B1183">
        <f>INDEX(resultados!$A$2:$ZZ$3000, 1177, MATCH($B$2, resultados!$A$1:$ZZ$1, 0))</f>
        <v/>
      </c>
      <c r="C1183">
        <f>INDEX(resultados!$A$2:$ZZ$3000, 1177, MATCH($B$3, resultados!$A$1:$ZZ$1, 0))</f>
        <v/>
      </c>
    </row>
    <row r="1184">
      <c r="A1184">
        <f>INDEX(resultados!$A$2:$ZZ$3000, 1178, MATCH($B$1, resultados!$A$1:$ZZ$1, 0))</f>
        <v/>
      </c>
      <c r="B1184">
        <f>INDEX(resultados!$A$2:$ZZ$3000, 1178, MATCH($B$2, resultados!$A$1:$ZZ$1, 0))</f>
        <v/>
      </c>
      <c r="C1184">
        <f>INDEX(resultados!$A$2:$ZZ$3000, 1178, MATCH($B$3, resultados!$A$1:$ZZ$1, 0))</f>
        <v/>
      </c>
    </row>
    <row r="1185">
      <c r="A1185">
        <f>INDEX(resultados!$A$2:$ZZ$3000, 1179, MATCH($B$1, resultados!$A$1:$ZZ$1, 0))</f>
        <v/>
      </c>
      <c r="B1185">
        <f>INDEX(resultados!$A$2:$ZZ$3000, 1179, MATCH($B$2, resultados!$A$1:$ZZ$1, 0))</f>
        <v/>
      </c>
      <c r="C1185">
        <f>INDEX(resultados!$A$2:$ZZ$3000, 1179, MATCH($B$3, resultados!$A$1:$ZZ$1, 0))</f>
        <v/>
      </c>
    </row>
    <row r="1186">
      <c r="A1186">
        <f>INDEX(resultados!$A$2:$ZZ$3000, 1180, MATCH($B$1, resultados!$A$1:$ZZ$1, 0))</f>
        <v/>
      </c>
      <c r="B1186">
        <f>INDEX(resultados!$A$2:$ZZ$3000, 1180, MATCH($B$2, resultados!$A$1:$ZZ$1, 0))</f>
        <v/>
      </c>
      <c r="C1186">
        <f>INDEX(resultados!$A$2:$ZZ$3000, 1180, MATCH($B$3, resultados!$A$1:$ZZ$1, 0))</f>
        <v/>
      </c>
    </row>
    <row r="1187">
      <c r="A1187">
        <f>INDEX(resultados!$A$2:$ZZ$3000, 1181, MATCH($B$1, resultados!$A$1:$ZZ$1, 0))</f>
        <v/>
      </c>
      <c r="B1187">
        <f>INDEX(resultados!$A$2:$ZZ$3000, 1181, MATCH($B$2, resultados!$A$1:$ZZ$1, 0))</f>
        <v/>
      </c>
      <c r="C1187">
        <f>INDEX(resultados!$A$2:$ZZ$3000, 1181, MATCH($B$3, resultados!$A$1:$ZZ$1, 0))</f>
        <v/>
      </c>
    </row>
    <row r="1188">
      <c r="A1188">
        <f>INDEX(resultados!$A$2:$ZZ$3000, 1182, MATCH($B$1, resultados!$A$1:$ZZ$1, 0))</f>
        <v/>
      </c>
      <c r="B1188">
        <f>INDEX(resultados!$A$2:$ZZ$3000, 1182, MATCH($B$2, resultados!$A$1:$ZZ$1, 0))</f>
        <v/>
      </c>
      <c r="C1188">
        <f>INDEX(resultados!$A$2:$ZZ$3000, 1182, MATCH($B$3, resultados!$A$1:$ZZ$1, 0))</f>
        <v/>
      </c>
    </row>
    <row r="1189">
      <c r="A1189">
        <f>INDEX(resultados!$A$2:$ZZ$3000, 1183, MATCH($B$1, resultados!$A$1:$ZZ$1, 0))</f>
        <v/>
      </c>
      <c r="B1189">
        <f>INDEX(resultados!$A$2:$ZZ$3000, 1183, MATCH($B$2, resultados!$A$1:$ZZ$1, 0))</f>
        <v/>
      </c>
      <c r="C1189">
        <f>INDEX(resultados!$A$2:$ZZ$3000, 1183, MATCH($B$3, resultados!$A$1:$ZZ$1, 0))</f>
        <v/>
      </c>
    </row>
    <row r="1190">
      <c r="A1190">
        <f>INDEX(resultados!$A$2:$ZZ$3000, 1184, MATCH($B$1, resultados!$A$1:$ZZ$1, 0))</f>
        <v/>
      </c>
      <c r="B1190">
        <f>INDEX(resultados!$A$2:$ZZ$3000, 1184, MATCH($B$2, resultados!$A$1:$ZZ$1, 0))</f>
        <v/>
      </c>
      <c r="C1190">
        <f>INDEX(resultados!$A$2:$ZZ$3000, 1184, MATCH($B$3, resultados!$A$1:$ZZ$1, 0))</f>
        <v/>
      </c>
    </row>
    <row r="1191">
      <c r="A1191">
        <f>INDEX(resultados!$A$2:$ZZ$3000, 1185, MATCH($B$1, resultados!$A$1:$ZZ$1, 0))</f>
        <v/>
      </c>
      <c r="B1191">
        <f>INDEX(resultados!$A$2:$ZZ$3000, 1185, MATCH($B$2, resultados!$A$1:$ZZ$1, 0))</f>
        <v/>
      </c>
      <c r="C1191">
        <f>INDEX(resultados!$A$2:$ZZ$3000, 1185, MATCH($B$3, resultados!$A$1:$ZZ$1, 0))</f>
        <v/>
      </c>
    </row>
    <row r="1192">
      <c r="A1192">
        <f>INDEX(resultados!$A$2:$ZZ$3000, 1186, MATCH($B$1, resultados!$A$1:$ZZ$1, 0))</f>
        <v/>
      </c>
      <c r="B1192">
        <f>INDEX(resultados!$A$2:$ZZ$3000, 1186, MATCH($B$2, resultados!$A$1:$ZZ$1, 0))</f>
        <v/>
      </c>
      <c r="C1192">
        <f>INDEX(resultados!$A$2:$ZZ$3000, 1186, MATCH($B$3, resultados!$A$1:$ZZ$1, 0))</f>
        <v/>
      </c>
    </row>
    <row r="1193">
      <c r="A1193">
        <f>INDEX(resultados!$A$2:$ZZ$3000, 1187, MATCH($B$1, resultados!$A$1:$ZZ$1, 0))</f>
        <v/>
      </c>
      <c r="B1193">
        <f>INDEX(resultados!$A$2:$ZZ$3000, 1187, MATCH($B$2, resultados!$A$1:$ZZ$1, 0))</f>
        <v/>
      </c>
      <c r="C1193">
        <f>INDEX(resultados!$A$2:$ZZ$3000, 1187, MATCH($B$3, resultados!$A$1:$ZZ$1, 0))</f>
        <v/>
      </c>
    </row>
    <row r="1194">
      <c r="A1194">
        <f>INDEX(resultados!$A$2:$ZZ$3000, 1188, MATCH($B$1, resultados!$A$1:$ZZ$1, 0))</f>
        <v/>
      </c>
      <c r="B1194">
        <f>INDEX(resultados!$A$2:$ZZ$3000, 1188, MATCH($B$2, resultados!$A$1:$ZZ$1, 0))</f>
        <v/>
      </c>
      <c r="C1194">
        <f>INDEX(resultados!$A$2:$ZZ$3000, 1188, MATCH($B$3, resultados!$A$1:$ZZ$1, 0))</f>
        <v/>
      </c>
    </row>
    <row r="1195">
      <c r="A1195">
        <f>INDEX(resultados!$A$2:$ZZ$3000, 1189, MATCH($B$1, resultados!$A$1:$ZZ$1, 0))</f>
        <v/>
      </c>
      <c r="B1195">
        <f>INDEX(resultados!$A$2:$ZZ$3000, 1189, MATCH($B$2, resultados!$A$1:$ZZ$1, 0))</f>
        <v/>
      </c>
      <c r="C1195">
        <f>INDEX(resultados!$A$2:$ZZ$3000, 1189, MATCH($B$3, resultados!$A$1:$ZZ$1, 0))</f>
        <v/>
      </c>
    </row>
    <row r="1196">
      <c r="A1196">
        <f>INDEX(resultados!$A$2:$ZZ$3000, 1190, MATCH($B$1, resultados!$A$1:$ZZ$1, 0))</f>
        <v/>
      </c>
      <c r="B1196">
        <f>INDEX(resultados!$A$2:$ZZ$3000, 1190, MATCH($B$2, resultados!$A$1:$ZZ$1, 0))</f>
        <v/>
      </c>
      <c r="C1196">
        <f>INDEX(resultados!$A$2:$ZZ$3000, 1190, MATCH($B$3, resultados!$A$1:$ZZ$1, 0))</f>
        <v/>
      </c>
    </row>
    <row r="1197">
      <c r="A1197">
        <f>INDEX(resultados!$A$2:$ZZ$3000, 1191, MATCH($B$1, resultados!$A$1:$ZZ$1, 0))</f>
        <v/>
      </c>
      <c r="B1197">
        <f>INDEX(resultados!$A$2:$ZZ$3000, 1191, MATCH($B$2, resultados!$A$1:$ZZ$1, 0))</f>
        <v/>
      </c>
      <c r="C1197">
        <f>INDEX(resultados!$A$2:$ZZ$3000, 1191, MATCH($B$3, resultados!$A$1:$ZZ$1, 0))</f>
        <v/>
      </c>
    </row>
    <row r="1198">
      <c r="A1198">
        <f>INDEX(resultados!$A$2:$ZZ$3000, 1192, MATCH($B$1, resultados!$A$1:$ZZ$1, 0))</f>
        <v/>
      </c>
      <c r="B1198">
        <f>INDEX(resultados!$A$2:$ZZ$3000, 1192, MATCH($B$2, resultados!$A$1:$ZZ$1, 0))</f>
        <v/>
      </c>
      <c r="C1198">
        <f>INDEX(resultados!$A$2:$ZZ$3000, 1192, MATCH($B$3, resultados!$A$1:$ZZ$1, 0))</f>
        <v/>
      </c>
    </row>
    <row r="1199">
      <c r="A1199">
        <f>INDEX(resultados!$A$2:$ZZ$3000, 1193, MATCH($B$1, resultados!$A$1:$ZZ$1, 0))</f>
        <v/>
      </c>
      <c r="B1199">
        <f>INDEX(resultados!$A$2:$ZZ$3000, 1193, MATCH($B$2, resultados!$A$1:$ZZ$1, 0))</f>
        <v/>
      </c>
      <c r="C1199">
        <f>INDEX(resultados!$A$2:$ZZ$3000, 1193, MATCH($B$3, resultados!$A$1:$ZZ$1, 0))</f>
        <v/>
      </c>
    </row>
    <row r="1200">
      <c r="A1200">
        <f>INDEX(resultados!$A$2:$ZZ$3000, 1194, MATCH($B$1, resultados!$A$1:$ZZ$1, 0))</f>
        <v/>
      </c>
      <c r="B1200">
        <f>INDEX(resultados!$A$2:$ZZ$3000, 1194, MATCH($B$2, resultados!$A$1:$ZZ$1, 0))</f>
        <v/>
      </c>
      <c r="C1200">
        <f>INDEX(resultados!$A$2:$ZZ$3000, 1194, MATCH($B$3, resultados!$A$1:$ZZ$1, 0))</f>
        <v/>
      </c>
    </row>
    <row r="1201">
      <c r="A1201">
        <f>INDEX(resultados!$A$2:$ZZ$3000, 1195, MATCH($B$1, resultados!$A$1:$ZZ$1, 0))</f>
        <v/>
      </c>
      <c r="B1201">
        <f>INDEX(resultados!$A$2:$ZZ$3000, 1195, MATCH($B$2, resultados!$A$1:$ZZ$1, 0))</f>
        <v/>
      </c>
      <c r="C1201">
        <f>INDEX(resultados!$A$2:$ZZ$3000, 1195, MATCH($B$3, resultados!$A$1:$ZZ$1, 0))</f>
        <v/>
      </c>
    </row>
    <row r="1202">
      <c r="A1202">
        <f>INDEX(resultados!$A$2:$ZZ$3000, 1196, MATCH($B$1, resultados!$A$1:$ZZ$1, 0))</f>
        <v/>
      </c>
      <c r="B1202">
        <f>INDEX(resultados!$A$2:$ZZ$3000, 1196, MATCH($B$2, resultados!$A$1:$ZZ$1, 0))</f>
        <v/>
      </c>
      <c r="C1202">
        <f>INDEX(resultados!$A$2:$ZZ$3000, 1196, MATCH($B$3, resultados!$A$1:$ZZ$1, 0))</f>
        <v/>
      </c>
    </row>
    <row r="1203">
      <c r="A1203">
        <f>INDEX(resultados!$A$2:$ZZ$3000, 1197, MATCH($B$1, resultados!$A$1:$ZZ$1, 0))</f>
        <v/>
      </c>
      <c r="B1203">
        <f>INDEX(resultados!$A$2:$ZZ$3000, 1197, MATCH($B$2, resultados!$A$1:$ZZ$1, 0))</f>
        <v/>
      </c>
      <c r="C1203">
        <f>INDEX(resultados!$A$2:$ZZ$3000, 1197, MATCH($B$3, resultados!$A$1:$ZZ$1, 0))</f>
        <v/>
      </c>
    </row>
    <row r="1204">
      <c r="A1204">
        <f>INDEX(resultados!$A$2:$ZZ$3000, 1198, MATCH($B$1, resultados!$A$1:$ZZ$1, 0))</f>
        <v/>
      </c>
      <c r="B1204">
        <f>INDEX(resultados!$A$2:$ZZ$3000, 1198, MATCH($B$2, resultados!$A$1:$ZZ$1, 0))</f>
        <v/>
      </c>
      <c r="C1204">
        <f>INDEX(resultados!$A$2:$ZZ$3000, 1198, MATCH($B$3, resultados!$A$1:$ZZ$1, 0))</f>
        <v/>
      </c>
    </row>
    <row r="1205">
      <c r="A1205">
        <f>INDEX(resultados!$A$2:$ZZ$3000, 1199, MATCH($B$1, resultados!$A$1:$ZZ$1, 0))</f>
        <v/>
      </c>
      <c r="B1205">
        <f>INDEX(resultados!$A$2:$ZZ$3000, 1199, MATCH($B$2, resultados!$A$1:$ZZ$1, 0))</f>
        <v/>
      </c>
      <c r="C1205">
        <f>INDEX(resultados!$A$2:$ZZ$3000, 1199, MATCH($B$3, resultados!$A$1:$ZZ$1, 0))</f>
        <v/>
      </c>
    </row>
    <row r="1206">
      <c r="A1206">
        <f>INDEX(resultados!$A$2:$ZZ$3000, 1200, MATCH($B$1, resultados!$A$1:$ZZ$1, 0))</f>
        <v/>
      </c>
      <c r="B1206">
        <f>INDEX(resultados!$A$2:$ZZ$3000, 1200, MATCH($B$2, resultados!$A$1:$ZZ$1, 0))</f>
        <v/>
      </c>
      <c r="C1206">
        <f>INDEX(resultados!$A$2:$ZZ$3000, 1200, MATCH($B$3, resultados!$A$1:$ZZ$1, 0))</f>
        <v/>
      </c>
    </row>
    <row r="1207">
      <c r="A1207">
        <f>INDEX(resultados!$A$2:$ZZ$3000, 1201, MATCH($B$1, resultados!$A$1:$ZZ$1, 0))</f>
        <v/>
      </c>
      <c r="B1207">
        <f>INDEX(resultados!$A$2:$ZZ$3000, 1201, MATCH($B$2, resultados!$A$1:$ZZ$1, 0))</f>
        <v/>
      </c>
      <c r="C1207">
        <f>INDEX(resultados!$A$2:$ZZ$3000, 1201, MATCH($B$3, resultados!$A$1:$ZZ$1, 0))</f>
        <v/>
      </c>
    </row>
    <row r="1208">
      <c r="A1208">
        <f>INDEX(resultados!$A$2:$ZZ$3000, 1202, MATCH($B$1, resultados!$A$1:$ZZ$1, 0))</f>
        <v/>
      </c>
      <c r="B1208">
        <f>INDEX(resultados!$A$2:$ZZ$3000, 1202, MATCH($B$2, resultados!$A$1:$ZZ$1, 0))</f>
        <v/>
      </c>
      <c r="C1208">
        <f>INDEX(resultados!$A$2:$ZZ$3000, 1202, MATCH($B$3, resultados!$A$1:$ZZ$1, 0))</f>
        <v/>
      </c>
    </row>
    <row r="1209">
      <c r="A1209">
        <f>INDEX(resultados!$A$2:$ZZ$3000, 1203, MATCH($B$1, resultados!$A$1:$ZZ$1, 0))</f>
        <v/>
      </c>
      <c r="B1209">
        <f>INDEX(resultados!$A$2:$ZZ$3000, 1203, MATCH($B$2, resultados!$A$1:$ZZ$1, 0))</f>
        <v/>
      </c>
      <c r="C1209">
        <f>INDEX(resultados!$A$2:$ZZ$3000, 1203, MATCH($B$3, resultados!$A$1:$ZZ$1, 0))</f>
        <v/>
      </c>
    </row>
    <row r="1210">
      <c r="A1210">
        <f>INDEX(resultados!$A$2:$ZZ$3000, 1204, MATCH($B$1, resultados!$A$1:$ZZ$1, 0))</f>
        <v/>
      </c>
      <c r="B1210">
        <f>INDEX(resultados!$A$2:$ZZ$3000, 1204, MATCH($B$2, resultados!$A$1:$ZZ$1, 0))</f>
        <v/>
      </c>
      <c r="C1210">
        <f>INDEX(resultados!$A$2:$ZZ$3000, 1204, MATCH($B$3, resultados!$A$1:$ZZ$1, 0))</f>
        <v/>
      </c>
    </row>
    <row r="1211">
      <c r="A1211">
        <f>INDEX(resultados!$A$2:$ZZ$3000, 1205, MATCH($B$1, resultados!$A$1:$ZZ$1, 0))</f>
        <v/>
      </c>
      <c r="B1211">
        <f>INDEX(resultados!$A$2:$ZZ$3000, 1205, MATCH($B$2, resultados!$A$1:$ZZ$1, 0))</f>
        <v/>
      </c>
      <c r="C1211">
        <f>INDEX(resultados!$A$2:$ZZ$3000, 1205, MATCH($B$3, resultados!$A$1:$ZZ$1, 0))</f>
        <v/>
      </c>
    </row>
    <row r="1212">
      <c r="A1212">
        <f>INDEX(resultados!$A$2:$ZZ$3000, 1206, MATCH($B$1, resultados!$A$1:$ZZ$1, 0))</f>
        <v/>
      </c>
      <c r="B1212">
        <f>INDEX(resultados!$A$2:$ZZ$3000, 1206, MATCH($B$2, resultados!$A$1:$ZZ$1, 0))</f>
        <v/>
      </c>
      <c r="C1212">
        <f>INDEX(resultados!$A$2:$ZZ$3000, 1206, MATCH($B$3, resultados!$A$1:$ZZ$1, 0))</f>
        <v/>
      </c>
    </row>
    <row r="1213">
      <c r="A1213">
        <f>INDEX(resultados!$A$2:$ZZ$3000, 1207, MATCH($B$1, resultados!$A$1:$ZZ$1, 0))</f>
        <v/>
      </c>
      <c r="B1213">
        <f>INDEX(resultados!$A$2:$ZZ$3000, 1207, MATCH($B$2, resultados!$A$1:$ZZ$1, 0))</f>
        <v/>
      </c>
      <c r="C1213">
        <f>INDEX(resultados!$A$2:$ZZ$3000, 1207, MATCH($B$3, resultados!$A$1:$ZZ$1, 0))</f>
        <v/>
      </c>
    </row>
    <row r="1214">
      <c r="A1214">
        <f>INDEX(resultados!$A$2:$ZZ$3000, 1208, MATCH($B$1, resultados!$A$1:$ZZ$1, 0))</f>
        <v/>
      </c>
      <c r="B1214">
        <f>INDEX(resultados!$A$2:$ZZ$3000, 1208, MATCH($B$2, resultados!$A$1:$ZZ$1, 0))</f>
        <v/>
      </c>
      <c r="C1214">
        <f>INDEX(resultados!$A$2:$ZZ$3000, 1208, MATCH($B$3, resultados!$A$1:$ZZ$1, 0))</f>
        <v/>
      </c>
    </row>
    <row r="1215">
      <c r="A1215">
        <f>INDEX(resultados!$A$2:$ZZ$3000, 1209, MATCH($B$1, resultados!$A$1:$ZZ$1, 0))</f>
        <v/>
      </c>
      <c r="B1215">
        <f>INDEX(resultados!$A$2:$ZZ$3000, 1209, MATCH($B$2, resultados!$A$1:$ZZ$1, 0))</f>
        <v/>
      </c>
      <c r="C1215">
        <f>INDEX(resultados!$A$2:$ZZ$3000, 1209, MATCH($B$3, resultados!$A$1:$ZZ$1, 0))</f>
        <v/>
      </c>
    </row>
    <row r="1216">
      <c r="A1216">
        <f>INDEX(resultados!$A$2:$ZZ$3000, 1210, MATCH($B$1, resultados!$A$1:$ZZ$1, 0))</f>
        <v/>
      </c>
      <c r="B1216">
        <f>INDEX(resultados!$A$2:$ZZ$3000, 1210, MATCH($B$2, resultados!$A$1:$ZZ$1, 0))</f>
        <v/>
      </c>
      <c r="C1216">
        <f>INDEX(resultados!$A$2:$ZZ$3000, 1210, MATCH($B$3, resultados!$A$1:$ZZ$1, 0))</f>
        <v/>
      </c>
    </row>
    <row r="1217">
      <c r="A1217">
        <f>INDEX(resultados!$A$2:$ZZ$3000, 1211, MATCH($B$1, resultados!$A$1:$ZZ$1, 0))</f>
        <v/>
      </c>
      <c r="B1217">
        <f>INDEX(resultados!$A$2:$ZZ$3000, 1211, MATCH($B$2, resultados!$A$1:$ZZ$1, 0))</f>
        <v/>
      </c>
      <c r="C1217">
        <f>INDEX(resultados!$A$2:$ZZ$3000, 1211, MATCH($B$3, resultados!$A$1:$ZZ$1, 0))</f>
        <v/>
      </c>
    </row>
    <row r="1218">
      <c r="A1218">
        <f>INDEX(resultados!$A$2:$ZZ$3000, 1212, MATCH($B$1, resultados!$A$1:$ZZ$1, 0))</f>
        <v/>
      </c>
      <c r="B1218">
        <f>INDEX(resultados!$A$2:$ZZ$3000, 1212, MATCH($B$2, resultados!$A$1:$ZZ$1, 0))</f>
        <v/>
      </c>
      <c r="C1218">
        <f>INDEX(resultados!$A$2:$ZZ$3000, 1212, MATCH($B$3, resultados!$A$1:$ZZ$1, 0))</f>
        <v/>
      </c>
    </row>
    <row r="1219">
      <c r="A1219">
        <f>INDEX(resultados!$A$2:$ZZ$3000, 1213, MATCH($B$1, resultados!$A$1:$ZZ$1, 0))</f>
        <v/>
      </c>
      <c r="B1219">
        <f>INDEX(resultados!$A$2:$ZZ$3000, 1213, MATCH($B$2, resultados!$A$1:$ZZ$1, 0))</f>
        <v/>
      </c>
      <c r="C1219">
        <f>INDEX(resultados!$A$2:$ZZ$3000, 1213, MATCH($B$3, resultados!$A$1:$ZZ$1, 0))</f>
        <v/>
      </c>
    </row>
    <row r="1220">
      <c r="A1220">
        <f>INDEX(resultados!$A$2:$ZZ$3000, 1214, MATCH($B$1, resultados!$A$1:$ZZ$1, 0))</f>
        <v/>
      </c>
      <c r="B1220">
        <f>INDEX(resultados!$A$2:$ZZ$3000, 1214, MATCH($B$2, resultados!$A$1:$ZZ$1, 0))</f>
        <v/>
      </c>
      <c r="C1220">
        <f>INDEX(resultados!$A$2:$ZZ$3000, 1214, MATCH($B$3, resultados!$A$1:$ZZ$1, 0))</f>
        <v/>
      </c>
    </row>
    <row r="1221">
      <c r="A1221">
        <f>INDEX(resultados!$A$2:$ZZ$3000, 1215, MATCH($B$1, resultados!$A$1:$ZZ$1, 0))</f>
        <v/>
      </c>
      <c r="B1221">
        <f>INDEX(resultados!$A$2:$ZZ$3000, 1215, MATCH($B$2, resultados!$A$1:$ZZ$1, 0))</f>
        <v/>
      </c>
      <c r="C1221">
        <f>INDEX(resultados!$A$2:$ZZ$3000, 1215, MATCH($B$3, resultados!$A$1:$ZZ$1, 0))</f>
        <v/>
      </c>
    </row>
    <row r="1222">
      <c r="A1222">
        <f>INDEX(resultados!$A$2:$ZZ$3000, 1216, MATCH($B$1, resultados!$A$1:$ZZ$1, 0))</f>
        <v/>
      </c>
      <c r="B1222">
        <f>INDEX(resultados!$A$2:$ZZ$3000, 1216, MATCH($B$2, resultados!$A$1:$ZZ$1, 0))</f>
        <v/>
      </c>
      <c r="C1222">
        <f>INDEX(resultados!$A$2:$ZZ$3000, 1216, MATCH($B$3, resultados!$A$1:$ZZ$1, 0))</f>
        <v/>
      </c>
    </row>
    <row r="1223">
      <c r="A1223">
        <f>INDEX(resultados!$A$2:$ZZ$3000, 1217, MATCH($B$1, resultados!$A$1:$ZZ$1, 0))</f>
        <v/>
      </c>
      <c r="B1223">
        <f>INDEX(resultados!$A$2:$ZZ$3000, 1217, MATCH($B$2, resultados!$A$1:$ZZ$1, 0))</f>
        <v/>
      </c>
      <c r="C1223">
        <f>INDEX(resultados!$A$2:$ZZ$3000, 1217, MATCH($B$3, resultados!$A$1:$ZZ$1, 0))</f>
        <v/>
      </c>
    </row>
    <row r="1224">
      <c r="A1224">
        <f>INDEX(resultados!$A$2:$ZZ$3000, 1218, MATCH($B$1, resultados!$A$1:$ZZ$1, 0))</f>
        <v/>
      </c>
      <c r="B1224">
        <f>INDEX(resultados!$A$2:$ZZ$3000, 1218, MATCH($B$2, resultados!$A$1:$ZZ$1, 0))</f>
        <v/>
      </c>
      <c r="C1224">
        <f>INDEX(resultados!$A$2:$ZZ$3000, 1218, MATCH($B$3, resultados!$A$1:$ZZ$1, 0))</f>
        <v/>
      </c>
    </row>
    <row r="1225">
      <c r="A1225">
        <f>INDEX(resultados!$A$2:$ZZ$3000, 1219, MATCH($B$1, resultados!$A$1:$ZZ$1, 0))</f>
        <v/>
      </c>
      <c r="B1225">
        <f>INDEX(resultados!$A$2:$ZZ$3000, 1219, MATCH($B$2, resultados!$A$1:$ZZ$1, 0))</f>
        <v/>
      </c>
      <c r="C1225">
        <f>INDEX(resultados!$A$2:$ZZ$3000, 1219, MATCH($B$3, resultados!$A$1:$ZZ$1, 0))</f>
        <v/>
      </c>
    </row>
    <row r="1226">
      <c r="A1226">
        <f>INDEX(resultados!$A$2:$ZZ$3000, 1220, MATCH($B$1, resultados!$A$1:$ZZ$1, 0))</f>
        <v/>
      </c>
      <c r="B1226">
        <f>INDEX(resultados!$A$2:$ZZ$3000, 1220, MATCH($B$2, resultados!$A$1:$ZZ$1, 0))</f>
        <v/>
      </c>
      <c r="C1226">
        <f>INDEX(resultados!$A$2:$ZZ$3000, 1220, MATCH($B$3, resultados!$A$1:$ZZ$1, 0))</f>
        <v/>
      </c>
    </row>
    <row r="1227">
      <c r="A1227">
        <f>INDEX(resultados!$A$2:$ZZ$3000, 1221, MATCH($B$1, resultados!$A$1:$ZZ$1, 0))</f>
        <v/>
      </c>
      <c r="B1227">
        <f>INDEX(resultados!$A$2:$ZZ$3000, 1221, MATCH($B$2, resultados!$A$1:$ZZ$1, 0))</f>
        <v/>
      </c>
      <c r="C1227">
        <f>INDEX(resultados!$A$2:$ZZ$3000, 1221, MATCH($B$3, resultados!$A$1:$ZZ$1, 0))</f>
        <v/>
      </c>
    </row>
    <row r="1228">
      <c r="A1228">
        <f>INDEX(resultados!$A$2:$ZZ$3000, 1222, MATCH($B$1, resultados!$A$1:$ZZ$1, 0))</f>
        <v/>
      </c>
      <c r="B1228">
        <f>INDEX(resultados!$A$2:$ZZ$3000, 1222, MATCH($B$2, resultados!$A$1:$ZZ$1, 0))</f>
        <v/>
      </c>
      <c r="C1228">
        <f>INDEX(resultados!$A$2:$ZZ$3000, 1222, MATCH($B$3, resultados!$A$1:$ZZ$1, 0))</f>
        <v/>
      </c>
    </row>
    <row r="1229">
      <c r="A1229">
        <f>INDEX(resultados!$A$2:$ZZ$3000, 1223, MATCH($B$1, resultados!$A$1:$ZZ$1, 0))</f>
        <v/>
      </c>
      <c r="B1229">
        <f>INDEX(resultados!$A$2:$ZZ$3000, 1223, MATCH($B$2, resultados!$A$1:$ZZ$1, 0))</f>
        <v/>
      </c>
      <c r="C1229">
        <f>INDEX(resultados!$A$2:$ZZ$3000, 1223, MATCH($B$3, resultados!$A$1:$ZZ$1, 0))</f>
        <v/>
      </c>
    </row>
    <row r="1230">
      <c r="A1230">
        <f>INDEX(resultados!$A$2:$ZZ$3000, 1224, MATCH($B$1, resultados!$A$1:$ZZ$1, 0))</f>
        <v/>
      </c>
      <c r="B1230">
        <f>INDEX(resultados!$A$2:$ZZ$3000, 1224, MATCH($B$2, resultados!$A$1:$ZZ$1, 0))</f>
        <v/>
      </c>
      <c r="C1230">
        <f>INDEX(resultados!$A$2:$ZZ$3000, 1224, MATCH($B$3, resultados!$A$1:$ZZ$1, 0))</f>
        <v/>
      </c>
    </row>
    <row r="1231">
      <c r="A1231">
        <f>INDEX(resultados!$A$2:$ZZ$3000, 1225, MATCH($B$1, resultados!$A$1:$ZZ$1, 0))</f>
        <v/>
      </c>
      <c r="B1231">
        <f>INDEX(resultados!$A$2:$ZZ$3000, 1225, MATCH($B$2, resultados!$A$1:$ZZ$1, 0))</f>
        <v/>
      </c>
      <c r="C1231">
        <f>INDEX(resultados!$A$2:$ZZ$3000, 1225, MATCH($B$3, resultados!$A$1:$ZZ$1, 0))</f>
        <v/>
      </c>
    </row>
    <row r="1232">
      <c r="A1232">
        <f>INDEX(resultados!$A$2:$ZZ$3000, 1226, MATCH($B$1, resultados!$A$1:$ZZ$1, 0))</f>
        <v/>
      </c>
      <c r="B1232">
        <f>INDEX(resultados!$A$2:$ZZ$3000, 1226, MATCH($B$2, resultados!$A$1:$ZZ$1, 0))</f>
        <v/>
      </c>
      <c r="C1232">
        <f>INDEX(resultados!$A$2:$ZZ$3000, 1226, MATCH($B$3, resultados!$A$1:$ZZ$1, 0))</f>
        <v/>
      </c>
    </row>
    <row r="1233">
      <c r="A1233">
        <f>INDEX(resultados!$A$2:$ZZ$3000, 1227, MATCH($B$1, resultados!$A$1:$ZZ$1, 0))</f>
        <v/>
      </c>
      <c r="B1233">
        <f>INDEX(resultados!$A$2:$ZZ$3000, 1227, MATCH($B$2, resultados!$A$1:$ZZ$1, 0))</f>
        <v/>
      </c>
      <c r="C1233">
        <f>INDEX(resultados!$A$2:$ZZ$3000, 1227, MATCH($B$3, resultados!$A$1:$ZZ$1, 0))</f>
        <v/>
      </c>
    </row>
    <row r="1234">
      <c r="A1234">
        <f>INDEX(resultados!$A$2:$ZZ$3000, 1228, MATCH($B$1, resultados!$A$1:$ZZ$1, 0))</f>
        <v/>
      </c>
      <c r="B1234">
        <f>INDEX(resultados!$A$2:$ZZ$3000, 1228, MATCH($B$2, resultados!$A$1:$ZZ$1, 0))</f>
        <v/>
      </c>
      <c r="C1234">
        <f>INDEX(resultados!$A$2:$ZZ$3000, 1228, MATCH($B$3, resultados!$A$1:$ZZ$1, 0))</f>
        <v/>
      </c>
    </row>
    <row r="1235">
      <c r="A1235">
        <f>INDEX(resultados!$A$2:$ZZ$3000, 1229, MATCH($B$1, resultados!$A$1:$ZZ$1, 0))</f>
        <v/>
      </c>
      <c r="B1235">
        <f>INDEX(resultados!$A$2:$ZZ$3000, 1229, MATCH($B$2, resultados!$A$1:$ZZ$1, 0))</f>
        <v/>
      </c>
      <c r="C1235">
        <f>INDEX(resultados!$A$2:$ZZ$3000, 1229, MATCH($B$3, resultados!$A$1:$ZZ$1, 0))</f>
        <v/>
      </c>
    </row>
    <row r="1236">
      <c r="A1236">
        <f>INDEX(resultados!$A$2:$ZZ$3000, 1230, MATCH($B$1, resultados!$A$1:$ZZ$1, 0))</f>
        <v/>
      </c>
      <c r="B1236">
        <f>INDEX(resultados!$A$2:$ZZ$3000, 1230, MATCH($B$2, resultados!$A$1:$ZZ$1, 0))</f>
        <v/>
      </c>
      <c r="C1236">
        <f>INDEX(resultados!$A$2:$ZZ$3000, 1230, MATCH($B$3, resultados!$A$1:$ZZ$1, 0))</f>
        <v/>
      </c>
    </row>
    <row r="1237">
      <c r="A1237">
        <f>INDEX(resultados!$A$2:$ZZ$3000, 1231, MATCH($B$1, resultados!$A$1:$ZZ$1, 0))</f>
        <v/>
      </c>
      <c r="B1237">
        <f>INDEX(resultados!$A$2:$ZZ$3000, 1231, MATCH($B$2, resultados!$A$1:$ZZ$1, 0))</f>
        <v/>
      </c>
      <c r="C1237">
        <f>INDEX(resultados!$A$2:$ZZ$3000, 1231, MATCH($B$3, resultados!$A$1:$ZZ$1, 0))</f>
        <v/>
      </c>
    </row>
    <row r="1238">
      <c r="A1238">
        <f>INDEX(resultados!$A$2:$ZZ$3000, 1232, MATCH($B$1, resultados!$A$1:$ZZ$1, 0))</f>
        <v/>
      </c>
      <c r="B1238">
        <f>INDEX(resultados!$A$2:$ZZ$3000, 1232, MATCH($B$2, resultados!$A$1:$ZZ$1, 0))</f>
        <v/>
      </c>
      <c r="C1238">
        <f>INDEX(resultados!$A$2:$ZZ$3000, 1232, MATCH($B$3, resultados!$A$1:$ZZ$1, 0))</f>
        <v/>
      </c>
    </row>
    <row r="1239">
      <c r="A1239">
        <f>INDEX(resultados!$A$2:$ZZ$3000, 1233, MATCH($B$1, resultados!$A$1:$ZZ$1, 0))</f>
        <v/>
      </c>
      <c r="B1239">
        <f>INDEX(resultados!$A$2:$ZZ$3000, 1233, MATCH($B$2, resultados!$A$1:$ZZ$1, 0))</f>
        <v/>
      </c>
      <c r="C1239">
        <f>INDEX(resultados!$A$2:$ZZ$3000, 1233, MATCH($B$3, resultados!$A$1:$ZZ$1, 0))</f>
        <v/>
      </c>
    </row>
    <row r="1240">
      <c r="A1240">
        <f>INDEX(resultados!$A$2:$ZZ$3000, 1234, MATCH($B$1, resultados!$A$1:$ZZ$1, 0))</f>
        <v/>
      </c>
      <c r="B1240">
        <f>INDEX(resultados!$A$2:$ZZ$3000, 1234, MATCH($B$2, resultados!$A$1:$ZZ$1, 0))</f>
        <v/>
      </c>
      <c r="C1240">
        <f>INDEX(resultados!$A$2:$ZZ$3000, 1234, MATCH($B$3, resultados!$A$1:$ZZ$1, 0))</f>
        <v/>
      </c>
    </row>
    <row r="1241">
      <c r="A1241">
        <f>INDEX(resultados!$A$2:$ZZ$3000, 1235, MATCH($B$1, resultados!$A$1:$ZZ$1, 0))</f>
        <v/>
      </c>
      <c r="B1241">
        <f>INDEX(resultados!$A$2:$ZZ$3000, 1235, MATCH($B$2, resultados!$A$1:$ZZ$1, 0))</f>
        <v/>
      </c>
      <c r="C1241">
        <f>INDEX(resultados!$A$2:$ZZ$3000, 1235, MATCH($B$3, resultados!$A$1:$ZZ$1, 0))</f>
        <v/>
      </c>
    </row>
    <row r="1242">
      <c r="A1242">
        <f>INDEX(resultados!$A$2:$ZZ$3000, 1236, MATCH($B$1, resultados!$A$1:$ZZ$1, 0))</f>
        <v/>
      </c>
      <c r="B1242">
        <f>INDEX(resultados!$A$2:$ZZ$3000, 1236, MATCH($B$2, resultados!$A$1:$ZZ$1, 0))</f>
        <v/>
      </c>
      <c r="C1242">
        <f>INDEX(resultados!$A$2:$ZZ$3000, 1236, MATCH($B$3, resultados!$A$1:$ZZ$1, 0))</f>
        <v/>
      </c>
    </row>
    <row r="1243">
      <c r="A1243">
        <f>INDEX(resultados!$A$2:$ZZ$3000, 1237, MATCH($B$1, resultados!$A$1:$ZZ$1, 0))</f>
        <v/>
      </c>
      <c r="B1243">
        <f>INDEX(resultados!$A$2:$ZZ$3000, 1237, MATCH($B$2, resultados!$A$1:$ZZ$1, 0))</f>
        <v/>
      </c>
      <c r="C1243">
        <f>INDEX(resultados!$A$2:$ZZ$3000, 1237, MATCH($B$3, resultados!$A$1:$ZZ$1, 0))</f>
        <v/>
      </c>
    </row>
    <row r="1244">
      <c r="A1244">
        <f>INDEX(resultados!$A$2:$ZZ$3000, 1238, MATCH($B$1, resultados!$A$1:$ZZ$1, 0))</f>
        <v/>
      </c>
      <c r="B1244">
        <f>INDEX(resultados!$A$2:$ZZ$3000, 1238, MATCH($B$2, resultados!$A$1:$ZZ$1, 0))</f>
        <v/>
      </c>
      <c r="C1244">
        <f>INDEX(resultados!$A$2:$ZZ$3000, 1238, MATCH($B$3, resultados!$A$1:$ZZ$1, 0))</f>
        <v/>
      </c>
    </row>
    <row r="1245">
      <c r="A1245">
        <f>INDEX(resultados!$A$2:$ZZ$3000, 1239, MATCH($B$1, resultados!$A$1:$ZZ$1, 0))</f>
        <v/>
      </c>
      <c r="B1245">
        <f>INDEX(resultados!$A$2:$ZZ$3000, 1239, MATCH($B$2, resultados!$A$1:$ZZ$1, 0))</f>
        <v/>
      </c>
      <c r="C1245">
        <f>INDEX(resultados!$A$2:$ZZ$3000, 1239, MATCH($B$3, resultados!$A$1:$ZZ$1, 0))</f>
        <v/>
      </c>
    </row>
    <row r="1246">
      <c r="A1246">
        <f>INDEX(resultados!$A$2:$ZZ$3000, 1240, MATCH($B$1, resultados!$A$1:$ZZ$1, 0))</f>
        <v/>
      </c>
      <c r="B1246">
        <f>INDEX(resultados!$A$2:$ZZ$3000, 1240, MATCH($B$2, resultados!$A$1:$ZZ$1, 0))</f>
        <v/>
      </c>
      <c r="C1246">
        <f>INDEX(resultados!$A$2:$ZZ$3000, 1240, MATCH($B$3, resultados!$A$1:$ZZ$1, 0))</f>
        <v/>
      </c>
    </row>
    <row r="1247">
      <c r="A1247">
        <f>INDEX(resultados!$A$2:$ZZ$3000, 1241, MATCH($B$1, resultados!$A$1:$ZZ$1, 0))</f>
        <v/>
      </c>
      <c r="B1247">
        <f>INDEX(resultados!$A$2:$ZZ$3000, 1241, MATCH($B$2, resultados!$A$1:$ZZ$1, 0))</f>
        <v/>
      </c>
      <c r="C1247">
        <f>INDEX(resultados!$A$2:$ZZ$3000, 1241, MATCH($B$3, resultados!$A$1:$ZZ$1, 0))</f>
        <v/>
      </c>
    </row>
    <row r="1248">
      <c r="A1248">
        <f>INDEX(resultados!$A$2:$ZZ$3000, 1242, MATCH($B$1, resultados!$A$1:$ZZ$1, 0))</f>
        <v/>
      </c>
      <c r="B1248">
        <f>INDEX(resultados!$A$2:$ZZ$3000, 1242, MATCH($B$2, resultados!$A$1:$ZZ$1, 0))</f>
        <v/>
      </c>
      <c r="C1248">
        <f>INDEX(resultados!$A$2:$ZZ$3000, 1242, MATCH($B$3, resultados!$A$1:$ZZ$1, 0))</f>
        <v/>
      </c>
    </row>
    <row r="1249">
      <c r="A1249">
        <f>INDEX(resultados!$A$2:$ZZ$3000, 1243, MATCH($B$1, resultados!$A$1:$ZZ$1, 0))</f>
        <v/>
      </c>
      <c r="B1249">
        <f>INDEX(resultados!$A$2:$ZZ$3000, 1243, MATCH($B$2, resultados!$A$1:$ZZ$1, 0))</f>
        <v/>
      </c>
      <c r="C1249">
        <f>INDEX(resultados!$A$2:$ZZ$3000, 1243, MATCH($B$3, resultados!$A$1:$ZZ$1, 0))</f>
        <v/>
      </c>
    </row>
    <row r="1250">
      <c r="A1250">
        <f>INDEX(resultados!$A$2:$ZZ$3000, 1244, MATCH($B$1, resultados!$A$1:$ZZ$1, 0))</f>
        <v/>
      </c>
      <c r="B1250">
        <f>INDEX(resultados!$A$2:$ZZ$3000, 1244, MATCH($B$2, resultados!$A$1:$ZZ$1, 0))</f>
        <v/>
      </c>
      <c r="C1250">
        <f>INDEX(resultados!$A$2:$ZZ$3000, 1244, MATCH($B$3, resultados!$A$1:$ZZ$1, 0))</f>
        <v/>
      </c>
    </row>
    <row r="1251">
      <c r="A1251">
        <f>INDEX(resultados!$A$2:$ZZ$3000, 1245, MATCH($B$1, resultados!$A$1:$ZZ$1, 0))</f>
        <v/>
      </c>
      <c r="B1251">
        <f>INDEX(resultados!$A$2:$ZZ$3000, 1245, MATCH($B$2, resultados!$A$1:$ZZ$1, 0))</f>
        <v/>
      </c>
      <c r="C1251">
        <f>INDEX(resultados!$A$2:$ZZ$3000, 1245, MATCH($B$3, resultados!$A$1:$ZZ$1, 0))</f>
        <v/>
      </c>
    </row>
    <row r="1252">
      <c r="A1252">
        <f>INDEX(resultados!$A$2:$ZZ$3000, 1246, MATCH($B$1, resultados!$A$1:$ZZ$1, 0))</f>
        <v/>
      </c>
      <c r="B1252">
        <f>INDEX(resultados!$A$2:$ZZ$3000, 1246, MATCH($B$2, resultados!$A$1:$ZZ$1, 0))</f>
        <v/>
      </c>
      <c r="C1252">
        <f>INDEX(resultados!$A$2:$ZZ$3000, 1246, MATCH($B$3, resultados!$A$1:$ZZ$1, 0))</f>
        <v/>
      </c>
    </row>
    <row r="1253">
      <c r="A1253">
        <f>INDEX(resultados!$A$2:$ZZ$3000, 1247, MATCH($B$1, resultados!$A$1:$ZZ$1, 0))</f>
        <v/>
      </c>
      <c r="B1253">
        <f>INDEX(resultados!$A$2:$ZZ$3000, 1247, MATCH($B$2, resultados!$A$1:$ZZ$1, 0))</f>
        <v/>
      </c>
      <c r="C1253">
        <f>INDEX(resultados!$A$2:$ZZ$3000, 1247, MATCH($B$3, resultados!$A$1:$ZZ$1, 0))</f>
        <v/>
      </c>
    </row>
    <row r="1254">
      <c r="A1254">
        <f>INDEX(resultados!$A$2:$ZZ$3000, 1248, MATCH($B$1, resultados!$A$1:$ZZ$1, 0))</f>
        <v/>
      </c>
      <c r="B1254">
        <f>INDEX(resultados!$A$2:$ZZ$3000, 1248, MATCH($B$2, resultados!$A$1:$ZZ$1, 0))</f>
        <v/>
      </c>
      <c r="C1254">
        <f>INDEX(resultados!$A$2:$ZZ$3000, 1248, MATCH($B$3, resultados!$A$1:$ZZ$1, 0))</f>
        <v/>
      </c>
    </row>
    <row r="1255">
      <c r="A1255">
        <f>INDEX(resultados!$A$2:$ZZ$3000, 1249, MATCH($B$1, resultados!$A$1:$ZZ$1, 0))</f>
        <v/>
      </c>
      <c r="B1255">
        <f>INDEX(resultados!$A$2:$ZZ$3000, 1249, MATCH($B$2, resultados!$A$1:$ZZ$1, 0))</f>
        <v/>
      </c>
      <c r="C1255">
        <f>INDEX(resultados!$A$2:$ZZ$3000, 1249, MATCH($B$3, resultados!$A$1:$ZZ$1, 0))</f>
        <v/>
      </c>
    </row>
    <row r="1256">
      <c r="A1256">
        <f>INDEX(resultados!$A$2:$ZZ$3000, 1250, MATCH($B$1, resultados!$A$1:$ZZ$1, 0))</f>
        <v/>
      </c>
      <c r="B1256">
        <f>INDEX(resultados!$A$2:$ZZ$3000, 1250, MATCH($B$2, resultados!$A$1:$ZZ$1, 0))</f>
        <v/>
      </c>
      <c r="C1256">
        <f>INDEX(resultados!$A$2:$ZZ$3000, 1250, MATCH($B$3, resultados!$A$1:$ZZ$1, 0))</f>
        <v/>
      </c>
    </row>
    <row r="1257">
      <c r="A1257">
        <f>INDEX(resultados!$A$2:$ZZ$3000, 1251, MATCH($B$1, resultados!$A$1:$ZZ$1, 0))</f>
        <v/>
      </c>
      <c r="B1257">
        <f>INDEX(resultados!$A$2:$ZZ$3000, 1251, MATCH($B$2, resultados!$A$1:$ZZ$1, 0))</f>
        <v/>
      </c>
      <c r="C1257">
        <f>INDEX(resultados!$A$2:$ZZ$3000, 1251, MATCH($B$3, resultados!$A$1:$ZZ$1, 0))</f>
        <v/>
      </c>
    </row>
    <row r="1258">
      <c r="A1258">
        <f>INDEX(resultados!$A$2:$ZZ$3000, 1252, MATCH($B$1, resultados!$A$1:$ZZ$1, 0))</f>
        <v/>
      </c>
      <c r="B1258">
        <f>INDEX(resultados!$A$2:$ZZ$3000, 1252, MATCH($B$2, resultados!$A$1:$ZZ$1, 0))</f>
        <v/>
      </c>
      <c r="C1258">
        <f>INDEX(resultados!$A$2:$ZZ$3000, 1252, MATCH($B$3, resultados!$A$1:$ZZ$1, 0))</f>
        <v/>
      </c>
    </row>
    <row r="1259">
      <c r="A1259">
        <f>INDEX(resultados!$A$2:$ZZ$3000, 1253, MATCH($B$1, resultados!$A$1:$ZZ$1, 0))</f>
        <v/>
      </c>
      <c r="B1259">
        <f>INDEX(resultados!$A$2:$ZZ$3000, 1253, MATCH($B$2, resultados!$A$1:$ZZ$1, 0))</f>
        <v/>
      </c>
      <c r="C1259">
        <f>INDEX(resultados!$A$2:$ZZ$3000, 1253, MATCH($B$3, resultados!$A$1:$ZZ$1, 0))</f>
        <v/>
      </c>
    </row>
    <row r="1260">
      <c r="A1260">
        <f>INDEX(resultados!$A$2:$ZZ$3000, 1254, MATCH($B$1, resultados!$A$1:$ZZ$1, 0))</f>
        <v/>
      </c>
      <c r="B1260">
        <f>INDEX(resultados!$A$2:$ZZ$3000, 1254, MATCH($B$2, resultados!$A$1:$ZZ$1, 0))</f>
        <v/>
      </c>
      <c r="C1260">
        <f>INDEX(resultados!$A$2:$ZZ$3000, 1254, MATCH($B$3, resultados!$A$1:$ZZ$1, 0))</f>
        <v/>
      </c>
    </row>
    <row r="1261">
      <c r="A1261">
        <f>INDEX(resultados!$A$2:$ZZ$3000, 1255, MATCH($B$1, resultados!$A$1:$ZZ$1, 0))</f>
        <v/>
      </c>
      <c r="B1261">
        <f>INDEX(resultados!$A$2:$ZZ$3000, 1255, MATCH($B$2, resultados!$A$1:$ZZ$1, 0))</f>
        <v/>
      </c>
      <c r="C1261">
        <f>INDEX(resultados!$A$2:$ZZ$3000, 1255, MATCH($B$3, resultados!$A$1:$ZZ$1, 0))</f>
        <v/>
      </c>
    </row>
    <row r="1262">
      <c r="A1262">
        <f>INDEX(resultados!$A$2:$ZZ$3000, 1256, MATCH($B$1, resultados!$A$1:$ZZ$1, 0))</f>
        <v/>
      </c>
      <c r="B1262">
        <f>INDEX(resultados!$A$2:$ZZ$3000, 1256, MATCH($B$2, resultados!$A$1:$ZZ$1, 0))</f>
        <v/>
      </c>
      <c r="C1262">
        <f>INDEX(resultados!$A$2:$ZZ$3000, 1256, MATCH($B$3, resultados!$A$1:$ZZ$1, 0))</f>
        <v/>
      </c>
    </row>
    <row r="1263">
      <c r="A1263">
        <f>INDEX(resultados!$A$2:$ZZ$3000, 1257, MATCH($B$1, resultados!$A$1:$ZZ$1, 0))</f>
        <v/>
      </c>
      <c r="B1263">
        <f>INDEX(resultados!$A$2:$ZZ$3000, 1257, MATCH($B$2, resultados!$A$1:$ZZ$1, 0))</f>
        <v/>
      </c>
      <c r="C1263">
        <f>INDEX(resultados!$A$2:$ZZ$3000, 1257, MATCH($B$3, resultados!$A$1:$ZZ$1, 0))</f>
        <v/>
      </c>
    </row>
    <row r="1264">
      <c r="A1264">
        <f>INDEX(resultados!$A$2:$ZZ$3000, 1258, MATCH($B$1, resultados!$A$1:$ZZ$1, 0))</f>
        <v/>
      </c>
      <c r="B1264">
        <f>INDEX(resultados!$A$2:$ZZ$3000, 1258, MATCH($B$2, resultados!$A$1:$ZZ$1, 0))</f>
        <v/>
      </c>
      <c r="C1264">
        <f>INDEX(resultados!$A$2:$ZZ$3000, 1258, MATCH($B$3, resultados!$A$1:$ZZ$1, 0))</f>
        <v/>
      </c>
    </row>
    <row r="1265">
      <c r="A1265">
        <f>INDEX(resultados!$A$2:$ZZ$3000, 1259, MATCH($B$1, resultados!$A$1:$ZZ$1, 0))</f>
        <v/>
      </c>
      <c r="B1265">
        <f>INDEX(resultados!$A$2:$ZZ$3000, 1259, MATCH($B$2, resultados!$A$1:$ZZ$1, 0))</f>
        <v/>
      </c>
      <c r="C1265">
        <f>INDEX(resultados!$A$2:$ZZ$3000, 1259, MATCH($B$3, resultados!$A$1:$ZZ$1, 0))</f>
        <v/>
      </c>
    </row>
    <row r="1266">
      <c r="A1266">
        <f>INDEX(resultados!$A$2:$ZZ$3000, 1260, MATCH($B$1, resultados!$A$1:$ZZ$1, 0))</f>
        <v/>
      </c>
      <c r="B1266">
        <f>INDEX(resultados!$A$2:$ZZ$3000, 1260, MATCH($B$2, resultados!$A$1:$ZZ$1, 0))</f>
        <v/>
      </c>
      <c r="C1266">
        <f>INDEX(resultados!$A$2:$ZZ$3000, 1260, MATCH($B$3, resultados!$A$1:$ZZ$1, 0))</f>
        <v/>
      </c>
    </row>
    <row r="1267">
      <c r="A1267">
        <f>INDEX(resultados!$A$2:$ZZ$3000, 1261, MATCH($B$1, resultados!$A$1:$ZZ$1, 0))</f>
        <v/>
      </c>
      <c r="B1267">
        <f>INDEX(resultados!$A$2:$ZZ$3000, 1261, MATCH($B$2, resultados!$A$1:$ZZ$1, 0))</f>
        <v/>
      </c>
      <c r="C1267">
        <f>INDEX(resultados!$A$2:$ZZ$3000, 1261, MATCH($B$3, resultados!$A$1:$ZZ$1, 0))</f>
        <v/>
      </c>
    </row>
    <row r="1268">
      <c r="A1268">
        <f>INDEX(resultados!$A$2:$ZZ$3000, 1262, MATCH($B$1, resultados!$A$1:$ZZ$1, 0))</f>
        <v/>
      </c>
      <c r="B1268">
        <f>INDEX(resultados!$A$2:$ZZ$3000, 1262, MATCH($B$2, resultados!$A$1:$ZZ$1, 0))</f>
        <v/>
      </c>
      <c r="C1268">
        <f>INDEX(resultados!$A$2:$ZZ$3000, 1262, MATCH($B$3, resultados!$A$1:$ZZ$1, 0))</f>
        <v/>
      </c>
    </row>
    <row r="1269">
      <c r="A1269">
        <f>INDEX(resultados!$A$2:$ZZ$3000, 1263, MATCH($B$1, resultados!$A$1:$ZZ$1, 0))</f>
        <v/>
      </c>
      <c r="B1269">
        <f>INDEX(resultados!$A$2:$ZZ$3000, 1263, MATCH($B$2, resultados!$A$1:$ZZ$1, 0))</f>
        <v/>
      </c>
      <c r="C1269">
        <f>INDEX(resultados!$A$2:$ZZ$3000, 1263, MATCH($B$3, resultados!$A$1:$ZZ$1, 0))</f>
        <v/>
      </c>
    </row>
    <row r="1270">
      <c r="A1270">
        <f>INDEX(resultados!$A$2:$ZZ$3000, 1264, MATCH($B$1, resultados!$A$1:$ZZ$1, 0))</f>
        <v/>
      </c>
      <c r="B1270">
        <f>INDEX(resultados!$A$2:$ZZ$3000, 1264, MATCH($B$2, resultados!$A$1:$ZZ$1, 0))</f>
        <v/>
      </c>
      <c r="C1270">
        <f>INDEX(resultados!$A$2:$ZZ$3000, 1264, MATCH($B$3, resultados!$A$1:$ZZ$1, 0))</f>
        <v/>
      </c>
    </row>
    <row r="1271">
      <c r="A1271">
        <f>INDEX(resultados!$A$2:$ZZ$3000, 1265, MATCH($B$1, resultados!$A$1:$ZZ$1, 0))</f>
        <v/>
      </c>
      <c r="B1271">
        <f>INDEX(resultados!$A$2:$ZZ$3000, 1265, MATCH($B$2, resultados!$A$1:$ZZ$1, 0))</f>
        <v/>
      </c>
      <c r="C1271">
        <f>INDEX(resultados!$A$2:$ZZ$3000, 1265, MATCH($B$3, resultados!$A$1:$ZZ$1, 0))</f>
        <v/>
      </c>
    </row>
    <row r="1272">
      <c r="A1272">
        <f>INDEX(resultados!$A$2:$ZZ$3000, 1266, MATCH($B$1, resultados!$A$1:$ZZ$1, 0))</f>
        <v/>
      </c>
      <c r="B1272">
        <f>INDEX(resultados!$A$2:$ZZ$3000, 1266, MATCH($B$2, resultados!$A$1:$ZZ$1, 0))</f>
        <v/>
      </c>
      <c r="C1272">
        <f>INDEX(resultados!$A$2:$ZZ$3000, 1266, MATCH($B$3, resultados!$A$1:$ZZ$1, 0))</f>
        <v/>
      </c>
    </row>
    <row r="1273">
      <c r="A1273">
        <f>INDEX(resultados!$A$2:$ZZ$3000, 1267, MATCH($B$1, resultados!$A$1:$ZZ$1, 0))</f>
        <v/>
      </c>
      <c r="B1273">
        <f>INDEX(resultados!$A$2:$ZZ$3000, 1267, MATCH($B$2, resultados!$A$1:$ZZ$1, 0))</f>
        <v/>
      </c>
      <c r="C1273">
        <f>INDEX(resultados!$A$2:$ZZ$3000, 1267, MATCH($B$3, resultados!$A$1:$ZZ$1, 0))</f>
        <v/>
      </c>
    </row>
    <row r="1274">
      <c r="A1274">
        <f>INDEX(resultados!$A$2:$ZZ$3000, 1268, MATCH($B$1, resultados!$A$1:$ZZ$1, 0))</f>
        <v/>
      </c>
      <c r="B1274">
        <f>INDEX(resultados!$A$2:$ZZ$3000, 1268, MATCH($B$2, resultados!$A$1:$ZZ$1, 0))</f>
        <v/>
      </c>
      <c r="C1274">
        <f>INDEX(resultados!$A$2:$ZZ$3000, 1268, MATCH($B$3, resultados!$A$1:$ZZ$1, 0))</f>
        <v/>
      </c>
    </row>
    <row r="1275">
      <c r="A1275">
        <f>INDEX(resultados!$A$2:$ZZ$3000, 1269, MATCH($B$1, resultados!$A$1:$ZZ$1, 0))</f>
        <v/>
      </c>
      <c r="B1275">
        <f>INDEX(resultados!$A$2:$ZZ$3000, 1269, MATCH($B$2, resultados!$A$1:$ZZ$1, 0))</f>
        <v/>
      </c>
      <c r="C1275">
        <f>INDEX(resultados!$A$2:$ZZ$3000, 1269, MATCH($B$3, resultados!$A$1:$ZZ$1, 0))</f>
        <v/>
      </c>
    </row>
    <row r="1276">
      <c r="A1276">
        <f>INDEX(resultados!$A$2:$ZZ$3000, 1270, MATCH($B$1, resultados!$A$1:$ZZ$1, 0))</f>
        <v/>
      </c>
      <c r="B1276">
        <f>INDEX(resultados!$A$2:$ZZ$3000, 1270, MATCH($B$2, resultados!$A$1:$ZZ$1, 0))</f>
        <v/>
      </c>
      <c r="C1276">
        <f>INDEX(resultados!$A$2:$ZZ$3000, 1270, MATCH($B$3, resultados!$A$1:$ZZ$1, 0))</f>
        <v/>
      </c>
    </row>
    <row r="1277">
      <c r="A1277">
        <f>INDEX(resultados!$A$2:$ZZ$3000, 1271, MATCH($B$1, resultados!$A$1:$ZZ$1, 0))</f>
        <v/>
      </c>
      <c r="B1277">
        <f>INDEX(resultados!$A$2:$ZZ$3000, 1271, MATCH($B$2, resultados!$A$1:$ZZ$1, 0))</f>
        <v/>
      </c>
      <c r="C1277">
        <f>INDEX(resultados!$A$2:$ZZ$3000, 1271, MATCH($B$3, resultados!$A$1:$ZZ$1, 0))</f>
        <v/>
      </c>
    </row>
    <row r="1278">
      <c r="A1278">
        <f>INDEX(resultados!$A$2:$ZZ$3000, 1272, MATCH($B$1, resultados!$A$1:$ZZ$1, 0))</f>
        <v/>
      </c>
      <c r="B1278">
        <f>INDEX(resultados!$A$2:$ZZ$3000, 1272, MATCH($B$2, resultados!$A$1:$ZZ$1, 0))</f>
        <v/>
      </c>
      <c r="C1278">
        <f>INDEX(resultados!$A$2:$ZZ$3000, 1272, MATCH($B$3, resultados!$A$1:$ZZ$1, 0))</f>
        <v/>
      </c>
    </row>
    <row r="1279">
      <c r="A1279">
        <f>INDEX(resultados!$A$2:$ZZ$3000, 1273, MATCH($B$1, resultados!$A$1:$ZZ$1, 0))</f>
        <v/>
      </c>
      <c r="B1279">
        <f>INDEX(resultados!$A$2:$ZZ$3000, 1273, MATCH($B$2, resultados!$A$1:$ZZ$1, 0))</f>
        <v/>
      </c>
      <c r="C1279">
        <f>INDEX(resultados!$A$2:$ZZ$3000, 1273, MATCH($B$3, resultados!$A$1:$ZZ$1, 0))</f>
        <v/>
      </c>
    </row>
    <row r="1280">
      <c r="A1280">
        <f>INDEX(resultados!$A$2:$ZZ$3000, 1274, MATCH($B$1, resultados!$A$1:$ZZ$1, 0))</f>
        <v/>
      </c>
      <c r="B1280">
        <f>INDEX(resultados!$A$2:$ZZ$3000, 1274, MATCH($B$2, resultados!$A$1:$ZZ$1, 0))</f>
        <v/>
      </c>
      <c r="C1280">
        <f>INDEX(resultados!$A$2:$ZZ$3000, 1274, MATCH($B$3, resultados!$A$1:$ZZ$1, 0))</f>
        <v/>
      </c>
    </row>
    <row r="1281">
      <c r="A1281">
        <f>INDEX(resultados!$A$2:$ZZ$3000, 1275, MATCH($B$1, resultados!$A$1:$ZZ$1, 0))</f>
        <v/>
      </c>
      <c r="B1281">
        <f>INDEX(resultados!$A$2:$ZZ$3000, 1275, MATCH($B$2, resultados!$A$1:$ZZ$1, 0))</f>
        <v/>
      </c>
      <c r="C1281">
        <f>INDEX(resultados!$A$2:$ZZ$3000, 1275, MATCH($B$3, resultados!$A$1:$ZZ$1, 0))</f>
        <v/>
      </c>
    </row>
    <row r="1282">
      <c r="A1282">
        <f>INDEX(resultados!$A$2:$ZZ$3000, 1276, MATCH($B$1, resultados!$A$1:$ZZ$1, 0))</f>
        <v/>
      </c>
      <c r="B1282">
        <f>INDEX(resultados!$A$2:$ZZ$3000, 1276, MATCH($B$2, resultados!$A$1:$ZZ$1, 0))</f>
        <v/>
      </c>
      <c r="C1282">
        <f>INDEX(resultados!$A$2:$ZZ$3000, 1276, MATCH($B$3, resultados!$A$1:$ZZ$1, 0))</f>
        <v/>
      </c>
    </row>
    <row r="1283">
      <c r="A1283">
        <f>INDEX(resultados!$A$2:$ZZ$3000, 1277, MATCH($B$1, resultados!$A$1:$ZZ$1, 0))</f>
        <v/>
      </c>
      <c r="B1283">
        <f>INDEX(resultados!$A$2:$ZZ$3000, 1277, MATCH($B$2, resultados!$A$1:$ZZ$1, 0))</f>
        <v/>
      </c>
      <c r="C1283">
        <f>INDEX(resultados!$A$2:$ZZ$3000, 1277, MATCH($B$3, resultados!$A$1:$ZZ$1, 0))</f>
        <v/>
      </c>
    </row>
    <row r="1284">
      <c r="A1284">
        <f>INDEX(resultados!$A$2:$ZZ$3000, 1278, MATCH($B$1, resultados!$A$1:$ZZ$1, 0))</f>
        <v/>
      </c>
      <c r="B1284">
        <f>INDEX(resultados!$A$2:$ZZ$3000, 1278, MATCH($B$2, resultados!$A$1:$ZZ$1, 0))</f>
        <v/>
      </c>
      <c r="C1284">
        <f>INDEX(resultados!$A$2:$ZZ$3000, 1278, MATCH($B$3, resultados!$A$1:$ZZ$1, 0))</f>
        <v/>
      </c>
    </row>
    <row r="1285">
      <c r="A1285">
        <f>INDEX(resultados!$A$2:$ZZ$3000, 1279, MATCH($B$1, resultados!$A$1:$ZZ$1, 0))</f>
        <v/>
      </c>
      <c r="B1285">
        <f>INDEX(resultados!$A$2:$ZZ$3000, 1279, MATCH($B$2, resultados!$A$1:$ZZ$1, 0))</f>
        <v/>
      </c>
      <c r="C1285">
        <f>INDEX(resultados!$A$2:$ZZ$3000, 1279, MATCH($B$3, resultados!$A$1:$ZZ$1, 0))</f>
        <v/>
      </c>
    </row>
    <row r="1286">
      <c r="A1286">
        <f>INDEX(resultados!$A$2:$ZZ$3000, 1280, MATCH($B$1, resultados!$A$1:$ZZ$1, 0))</f>
        <v/>
      </c>
      <c r="B1286">
        <f>INDEX(resultados!$A$2:$ZZ$3000, 1280, MATCH($B$2, resultados!$A$1:$ZZ$1, 0))</f>
        <v/>
      </c>
      <c r="C1286">
        <f>INDEX(resultados!$A$2:$ZZ$3000, 1280, MATCH($B$3, resultados!$A$1:$ZZ$1, 0))</f>
        <v/>
      </c>
    </row>
    <row r="1287">
      <c r="A1287">
        <f>INDEX(resultados!$A$2:$ZZ$3000, 1281, MATCH($B$1, resultados!$A$1:$ZZ$1, 0))</f>
        <v/>
      </c>
      <c r="B1287">
        <f>INDEX(resultados!$A$2:$ZZ$3000, 1281, MATCH($B$2, resultados!$A$1:$ZZ$1, 0))</f>
        <v/>
      </c>
      <c r="C1287">
        <f>INDEX(resultados!$A$2:$ZZ$3000, 1281, MATCH($B$3, resultados!$A$1:$ZZ$1, 0))</f>
        <v/>
      </c>
    </row>
    <row r="1288">
      <c r="A1288">
        <f>INDEX(resultados!$A$2:$ZZ$3000, 1282, MATCH($B$1, resultados!$A$1:$ZZ$1, 0))</f>
        <v/>
      </c>
      <c r="B1288">
        <f>INDEX(resultados!$A$2:$ZZ$3000, 1282, MATCH($B$2, resultados!$A$1:$ZZ$1, 0))</f>
        <v/>
      </c>
      <c r="C1288">
        <f>INDEX(resultados!$A$2:$ZZ$3000, 1282, MATCH($B$3, resultados!$A$1:$ZZ$1, 0))</f>
        <v/>
      </c>
    </row>
    <row r="1289">
      <c r="A1289">
        <f>INDEX(resultados!$A$2:$ZZ$3000, 1283, MATCH($B$1, resultados!$A$1:$ZZ$1, 0))</f>
        <v/>
      </c>
      <c r="B1289">
        <f>INDEX(resultados!$A$2:$ZZ$3000, 1283, MATCH($B$2, resultados!$A$1:$ZZ$1, 0))</f>
        <v/>
      </c>
      <c r="C1289">
        <f>INDEX(resultados!$A$2:$ZZ$3000, 1283, MATCH($B$3, resultados!$A$1:$ZZ$1, 0))</f>
        <v/>
      </c>
    </row>
    <row r="1290">
      <c r="A1290">
        <f>INDEX(resultados!$A$2:$ZZ$3000, 1284, MATCH($B$1, resultados!$A$1:$ZZ$1, 0))</f>
        <v/>
      </c>
      <c r="B1290">
        <f>INDEX(resultados!$A$2:$ZZ$3000, 1284, MATCH($B$2, resultados!$A$1:$ZZ$1, 0))</f>
        <v/>
      </c>
      <c r="C1290">
        <f>INDEX(resultados!$A$2:$ZZ$3000, 1284, MATCH($B$3, resultados!$A$1:$ZZ$1, 0))</f>
        <v/>
      </c>
    </row>
    <row r="1291">
      <c r="A1291">
        <f>INDEX(resultados!$A$2:$ZZ$3000, 1285, MATCH($B$1, resultados!$A$1:$ZZ$1, 0))</f>
        <v/>
      </c>
      <c r="B1291">
        <f>INDEX(resultados!$A$2:$ZZ$3000, 1285, MATCH($B$2, resultados!$A$1:$ZZ$1, 0))</f>
        <v/>
      </c>
      <c r="C1291">
        <f>INDEX(resultados!$A$2:$ZZ$3000, 1285, MATCH($B$3, resultados!$A$1:$ZZ$1, 0))</f>
        <v/>
      </c>
    </row>
    <row r="1292">
      <c r="A1292">
        <f>INDEX(resultados!$A$2:$ZZ$3000, 1286, MATCH($B$1, resultados!$A$1:$ZZ$1, 0))</f>
        <v/>
      </c>
      <c r="B1292">
        <f>INDEX(resultados!$A$2:$ZZ$3000, 1286, MATCH($B$2, resultados!$A$1:$ZZ$1, 0))</f>
        <v/>
      </c>
      <c r="C1292">
        <f>INDEX(resultados!$A$2:$ZZ$3000, 1286, MATCH($B$3, resultados!$A$1:$ZZ$1, 0))</f>
        <v/>
      </c>
    </row>
    <row r="1293">
      <c r="A1293">
        <f>INDEX(resultados!$A$2:$ZZ$3000, 1287, MATCH($B$1, resultados!$A$1:$ZZ$1, 0))</f>
        <v/>
      </c>
      <c r="B1293">
        <f>INDEX(resultados!$A$2:$ZZ$3000, 1287, MATCH($B$2, resultados!$A$1:$ZZ$1, 0))</f>
        <v/>
      </c>
      <c r="C1293">
        <f>INDEX(resultados!$A$2:$ZZ$3000, 1287, MATCH($B$3, resultados!$A$1:$ZZ$1, 0))</f>
        <v/>
      </c>
    </row>
    <row r="1294">
      <c r="A1294">
        <f>INDEX(resultados!$A$2:$ZZ$3000, 1288, MATCH($B$1, resultados!$A$1:$ZZ$1, 0))</f>
        <v/>
      </c>
      <c r="B1294">
        <f>INDEX(resultados!$A$2:$ZZ$3000, 1288, MATCH($B$2, resultados!$A$1:$ZZ$1, 0))</f>
        <v/>
      </c>
      <c r="C1294">
        <f>INDEX(resultados!$A$2:$ZZ$3000, 1288, MATCH($B$3, resultados!$A$1:$ZZ$1, 0))</f>
        <v/>
      </c>
    </row>
    <row r="1295">
      <c r="A1295">
        <f>INDEX(resultados!$A$2:$ZZ$3000, 1289, MATCH($B$1, resultados!$A$1:$ZZ$1, 0))</f>
        <v/>
      </c>
      <c r="B1295">
        <f>INDEX(resultados!$A$2:$ZZ$3000, 1289, MATCH($B$2, resultados!$A$1:$ZZ$1, 0))</f>
        <v/>
      </c>
      <c r="C1295">
        <f>INDEX(resultados!$A$2:$ZZ$3000, 1289, MATCH($B$3, resultados!$A$1:$ZZ$1, 0))</f>
        <v/>
      </c>
    </row>
    <row r="1296">
      <c r="A1296">
        <f>INDEX(resultados!$A$2:$ZZ$3000, 1290, MATCH($B$1, resultados!$A$1:$ZZ$1, 0))</f>
        <v/>
      </c>
      <c r="B1296">
        <f>INDEX(resultados!$A$2:$ZZ$3000, 1290, MATCH($B$2, resultados!$A$1:$ZZ$1, 0))</f>
        <v/>
      </c>
      <c r="C1296">
        <f>INDEX(resultados!$A$2:$ZZ$3000, 1290, MATCH($B$3, resultados!$A$1:$ZZ$1, 0))</f>
        <v/>
      </c>
    </row>
    <row r="1297">
      <c r="A1297">
        <f>INDEX(resultados!$A$2:$ZZ$3000, 1291, MATCH($B$1, resultados!$A$1:$ZZ$1, 0))</f>
        <v/>
      </c>
      <c r="B1297">
        <f>INDEX(resultados!$A$2:$ZZ$3000, 1291, MATCH($B$2, resultados!$A$1:$ZZ$1, 0))</f>
        <v/>
      </c>
      <c r="C1297">
        <f>INDEX(resultados!$A$2:$ZZ$3000, 1291, MATCH($B$3, resultados!$A$1:$ZZ$1, 0))</f>
        <v/>
      </c>
    </row>
    <row r="1298">
      <c r="A1298">
        <f>INDEX(resultados!$A$2:$ZZ$3000, 1292, MATCH($B$1, resultados!$A$1:$ZZ$1, 0))</f>
        <v/>
      </c>
      <c r="B1298">
        <f>INDEX(resultados!$A$2:$ZZ$3000, 1292, MATCH($B$2, resultados!$A$1:$ZZ$1, 0))</f>
        <v/>
      </c>
      <c r="C1298">
        <f>INDEX(resultados!$A$2:$ZZ$3000, 1292, MATCH($B$3, resultados!$A$1:$ZZ$1, 0))</f>
        <v/>
      </c>
    </row>
    <row r="1299">
      <c r="A1299">
        <f>INDEX(resultados!$A$2:$ZZ$3000, 1293, MATCH($B$1, resultados!$A$1:$ZZ$1, 0))</f>
        <v/>
      </c>
      <c r="B1299">
        <f>INDEX(resultados!$A$2:$ZZ$3000, 1293, MATCH($B$2, resultados!$A$1:$ZZ$1, 0))</f>
        <v/>
      </c>
      <c r="C1299">
        <f>INDEX(resultados!$A$2:$ZZ$3000, 1293, MATCH($B$3, resultados!$A$1:$ZZ$1, 0))</f>
        <v/>
      </c>
    </row>
    <row r="1300">
      <c r="A1300">
        <f>INDEX(resultados!$A$2:$ZZ$3000, 1294, MATCH($B$1, resultados!$A$1:$ZZ$1, 0))</f>
        <v/>
      </c>
      <c r="B1300">
        <f>INDEX(resultados!$A$2:$ZZ$3000, 1294, MATCH($B$2, resultados!$A$1:$ZZ$1, 0))</f>
        <v/>
      </c>
      <c r="C1300">
        <f>INDEX(resultados!$A$2:$ZZ$3000, 1294, MATCH($B$3, resultados!$A$1:$ZZ$1, 0))</f>
        <v/>
      </c>
    </row>
    <row r="1301">
      <c r="A1301">
        <f>INDEX(resultados!$A$2:$ZZ$3000, 1295, MATCH($B$1, resultados!$A$1:$ZZ$1, 0))</f>
        <v/>
      </c>
      <c r="B1301">
        <f>INDEX(resultados!$A$2:$ZZ$3000, 1295, MATCH($B$2, resultados!$A$1:$ZZ$1, 0))</f>
        <v/>
      </c>
      <c r="C1301">
        <f>INDEX(resultados!$A$2:$ZZ$3000, 1295, MATCH($B$3, resultados!$A$1:$ZZ$1, 0))</f>
        <v/>
      </c>
    </row>
    <row r="1302">
      <c r="A1302">
        <f>INDEX(resultados!$A$2:$ZZ$3000, 1296, MATCH($B$1, resultados!$A$1:$ZZ$1, 0))</f>
        <v/>
      </c>
      <c r="B1302">
        <f>INDEX(resultados!$A$2:$ZZ$3000, 1296, MATCH($B$2, resultados!$A$1:$ZZ$1, 0))</f>
        <v/>
      </c>
      <c r="C1302">
        <f>INDEX(resultados!$A$2:$ZZ$3000, 1296, MATCH($B$3, resultados!$A$1:$ZZ$1, 0))</f>
        <v/>
      </c>
    </row>
    <row r="1303">
      <c r="A1303">
        <f>INDEX(resultados!$A$2:$ZZ$3000, 1297, MATCH($B$1, resultados!$A$1:$ZZ$1, 0))</f>
        <v/>
      </c>
      <c r="B1303">
        <f>INDEX(resultados!$A$2:$ZZ$3000, 1297, MATCH($B$2, resultados!$A$1:$ZZ$1, 0))</f>
        <v/>
      </c>
      <c r="C1303">
        <f>INDEX(resultados!$A$2:$ZZ$3000, 1297, MATCH($B$3, resultados!$A$1:$ZZ$1, 0))</f>
        <v/>
      </c>
    </row>
    <row r="1304">
      <c r="A1304">
        <f>INDEX(resultados!$A$2:$ZZ$3000, 1298, MATCH($B$1, resultados!$A$1:$ZZ$1, 0))</f>
        <v/>
      </c>
      <c r="B1304">
        <f>INDEX(resultados!$A$2:$ZZ$3000, 1298, MATCH($B$2, resultados!$A$1:$ZZ$1, 0))</f>
        <v/>
      </c>
      <c r="C1304">
        <f>INDEX(resultados!$A$2:$ZZ$3000, 1298, MATCH($B$3, resultados!$A$1:$ZZ$1, 0))</f>
        <v/>
      </c>
    </row>
    <row r="1305">
      <c r="A1305">
        <f>INDEX(resultados!$A$2:$ZZ$3000, 1299, MATCH($B$1, resultados!$A$1:$ZZ$1, 0))</f>
        <v/>
      </c>
      <c r="B1305">
        <f>INDEX(resultados!$A$2:$ZZ$3000, 1299, MATCH($B$2, resultados!$A$1:$ZZ$1, 0))</f>
        <v/>
      </c>
      <c r="C1305">
        <f>INDEX(resultados!$A$2:$ZZ$3000, 1299, MATCH($B$3, resultados!$A$1:$ZZ$1, 0))</f>
        <v/>
      </c>
    </row>
    <row r="1306">
      <c r="A1306">
        <f>INDEX(resultados!$A$2:$ZZ$3000, 1300, MATCH($B$1, resultados!$A$1:$ZZ$1, 0))</f>
        <v/>
      </c>
      <c r="B1306">
        <f>INDEX(resultados!$A$2:$ZZ$3000, 1300, MATCH($B$2, resultados!$A$1:$ZZ$1, 0))</f>
        <v/>
      </c>
      <c r="C1306">
        <f>INDEX(resultados!$A$2:$ZZ$3000, 1300, MATCH($B$3, resultados!$A$1:$ZZ$1, 0))</f>
        <v/>
      </c>
    </row>
    <row r="1307">
      <c r="A1307">
        <f>INDEX(resultados!$A$2:$ZZ$3000, 1301, MATCH($B$1, resultados!$A$1:$ZZ$1, 0))</f>
        <v/>
      </c>
      <c r="B1307">
        <f>INDEX(resultados!$A$2:$ZZ$3000, 1301, MATCH($B$2, resultados!$A$1:$ZZ$1, 0))</f>
        <v/>
      </c>
      <c r="C1307">
        <f>INDEX(resultados!$A$2:$ZZ$3000, 1301, MATCH($B$3, resultados!$A$1:$ZZ$1, 0))</f>
        <v/>
      </c>
    </row>
    <row r="1308">
      <c r="A1308">
        <f>INDEX(resultados!$A$2:$ZZ$3000, 1302, MATCH($B$1, resultados!$A$1:$ZZ$1, 0))</f>
        <v/>
      </c>
      <c r="B1308">
        <f>INDEX(resultados!$A$2:$ZZ$3000, 1302, MATCH($B$2, resultados!$A$1:$ZZ$1, 0))</f>
        <v/>
      </c>
      <c r="C1308">
        <f>INDEX(resultados!$A$2:$ZZ$3000, 1302, MATCH($B$3, resultados!$A$1:$ZZ$1, 0))</f>
        <v/>
      </c>
    </row>
    <row r="1309">
      <c r="A1309">
        <f>INDEX(resultados!$A$2:$ZZ$3000, 1303, MATCH($B$1, resultados!$A$1:$ZZ$1, 0))</f>
        <v/>
      </c>
      <c r="B1309">
        <f>INDEX(resultados!$A$2:$ZZ$3000, 1303, MATCH($B$2, resultados!$A$1:$ZZ$1, 0))</f>
        <v/>
      </c>
      <c r="C1309">
        <f>INDEX(resultados!$A$2:$ZZ$3000, 1303, MATCH($B$3, resultados!$A$1:$ZZ$1, 0))</f>
        <v/>
      </c>
    </row>
    <row r="1310">
      <c r="A1310">
        <f>INDEX(resultados!$A$2:$ZZ$3000, 1304, MATCH($B$1, resultados!$A$1:$ZZ$1, 0))</f>
        <v/>
      </c>
      <c r="B1310">
        <f>INDEX(resultados!$A$2:$ZZ$3000, 1304, MATCH($B$2, resultados!$A$1:$ZZ$1, 0))</f>
        <v/>
      </c>
      <c r="C1310">
        <f>INDEX(resultados!$A$2:$ZZ$3000, 1304, MATCH($B$3, resultados!$A$1:$ZZ$1, 0))</f>
        <v/>
      </c>
    </row>
    <row r="1311">
      <c r="A1311">
        <f>INDEX(resultados!$A$2:$ZZ$3000, 1305, MATCH($B$1, resultados!$A$1:$ZZ$1, 0))</f>
        <v/>
      </c>
      <c r="B1311">
        <f>INDEX(resultados!$A$2:$ZZ$3000, 1305, MATCH($B$2, resultados!$A$1:$ZZ$1, 0))</f>
        <v/>
      </c>
      <c r="C1311">
        <f>INDEX(resultados!$A$2:$ZZ$3000, 1305, MATCH($B$3, resultados!$A$1:$ZZ$1, 0))</f>
        <v/>
      </c>
    </row>
    <row r="1312">
      <c r="A1312">
        <f>INDEX(resultados!$A$2:$ZZ$3000, 1306, MATCH($B$1, resultados!$A$1:$ZZ$1, 0))</f>
        <v/>
      </c>
      <c r="B1312">
        <f>INDEX(resultados!$A$2:$ZZ$3000, 1306, MATCH($B$2, resultados!$A$1:$ZZ$1, 0))</f>
        <v/>
      </c>
      <c r="C1312">
        <f>INDEX(resultados!$A$2:$ZZ$3000, 1306, MATCH($B$3, resultados!$A$1:$ZZ$1, 0))</f>
        <v/>
      </c>
    </row>
    <row r="1313">
      <c r="A1313">
        <f>INDEX(resultados!$A$2:$ZZ$3000, 1307, MATCH($B$1, resultados!$A$1:$ZZ$1, 0))</f>
        <v/>
      </c>
      <c r="B1313">
        <f>INDEX(resultados!$A$2:$ZZ$3000, 1307, MATCH($B$2, resultados!$A$1:$ZZ$1, 0))</f>
        <v/>
      </c>
      <c r="C1313">
        <f>INDEX(resultados!$A$2:$ZZ$3000, 1307, MATCH($B$3, resultados!$A$1:$ZZ$1, 0))</f>
        <v/>
      </c>
    </row>
    <row r="1314">
      <c r="A1314">
        <f>INDEX(resultados!$A$2:$ZZ$3000, 1308, MATCH($B$1, resultados!$A$1:$ZZ$1, 0))</f>
        <v/>
      </c>
      <c r="B1314">
        <f>INDEX(resultados!$A$2:$ZZ$3000, 1308, MATCH($B$2, resultados!$A$1:$ZZ$1, 0))</f>
        <v/>
      </c>
      <c r="C1314">
        <f>INDEX(resultados!$A$2:$ZZ$3000, 1308, MATCH($B$3, resultados!$A$1:$ZZ$1, 0))</f>
        <v/>
      </c>
    </row>
    <row r="1315">
      <c r="A1315">
        <f>INDEX(resultados!$A$2:$ZZ$3000, 1309, MATCH($B$1, resultados!$A$1:$ZZ$1, 0))</f>
        <v/>
      </c>
      <c r="B1315">
        <f>INDEX(resultados!$A$2:$ZZ$3000, 1309, MATCH($B$2, resultados!$A$1:$ZZ$1, 0))</f>
        <v/>
      </c>
      <c r="C1315">
        <f>INDEX(resultados!$A$2:$ZZ$3000, 1309, MATCH($B$3, resultados!$A$1:$ZZ$1, 0))</f>
        <v/>
      </c>
    </row>
    <row r="1316">
      <c r="A1316">
        <f>INDEX(resultados!$A$2:$ZZ$3000, 1310, MATCH($B$1, resultados!$A$1:$ZZ$1, 0))</f>
        <v/>
      </c>
      <c r="B1316">
        <f>INDEX(resultados!$A$2:$ZZ$3000, 1310, MATCH($B$2, resultados!$A$1:$ZZ$1, 0))</f>
        <v/>
      </c>
      <c r="C1316">
        <f>INDEX(resultados!$A$2:$ZZ$3000, 1310, MATCH($B$3, resultados!$A$1:$ZZ$1, 0))</f>
        <v/>
      </c>
    </row>
    <row r="1317">
      <c r="A1317">
        <f>INDEX(resultados!$A$2:$ZZ$3000, 1311, MATCH($B$1, resultados!$A$1:$ZZ$1, 0))</f>
        <v/>
      </c>
      <c r="B1317">
        <f>INDEX(resultados!$A$2:$ZZ$3000, 1311, MATCH($B$2, resultados!$A$1:$ZZ$1, 0))</f>
        <v/>
      </c>
      <c r="C1317">
        <f>INDEX(resultados!$A$2:$ZZ$3000, 1311, MATCH($B$3, resultados!$A$1:$ZZ$1, 0))</f>
        <v/>
      </c>
    </row>
    <row r="1318">
      <c r="A1318">
        <f>INDEX(resultados!$A$2:$ZZ$3000, 1312, MATCH($B$1, resultados!$A$1:$ZZ$1, 0))</f>
        <v/>
      </c>
      <c r="B1318">
        <f>INDEX(resultados!$A$2:$ZZ$3000, 1312, MATCH($B$2, resultados!$A$1:$ZZ$1, 0))</f>
        <v/>
      </c>
      <c r="C1318">
        <f>INDEX(resultados!$A$2:$ZZ$3000, 1312, MATCH($B$3, resultados!$A$1:$ZZ$1, 0))</f>
        <v/>
      </c>
    </row>
    <row r="1319">
      <c r="A1319">
        <f>INDEX(resultados!$A$2:$ZZ$3000, 1313, MATCH($B$1, resultados!$A$1:$ZZ$1, 0))</f>
        <v/>
      </c>
      <c r="B1319">
        <f>INDEX(resultados!$A$2:$ZZ$3000, 1313, MATCH($B$2, resultados!$A$1:$ZZ$1, 0))</f>
        <v/>
      </c>
      <c r="C1319">
        <f>INDEX(resultados!$A$2:$ZZ$3000, 1313, MATCH($B$3, resultados!$A$1:$ZZ$1, 0))</f>
        <v/>
      </c>
    </row>
    <row r="1320">
      <c r="A1320">
        <f>INDEX(resultados!$A$2:$ZZ$3000, 1314, MATCH($B$1, resultados!$A$1:$ZZ$1, 0))</f>
        <v/>
      </c>
      <c r="B1320">
        <f>INDEX(resultados!$A$2:$ZZ$3000, 1314, MATCH($B$2, resultados!$A$1:$ZZ$1, 0))</f>
        <v/>
      </c>
      <c r="C1320">
        <f>INDEX(resultados!$A$2:$ZZ$3000, 1314, MATCH($B$3, resultados!$A$1:$ZZ$1, 0))</f>
        <v/>
      </c>
    </row>
    <row r="1321">
      <c r="A1321">
        <f>INDEX(resultados!$A$2:$ZZ$3000, 1315, MATCH($B$1, resultados!$A$1:$ZZ$1, 0))</f>
        <v/>
      </c>
      <c r="B1321">
        <f>INDEX(resultados!$A$2:$ZZ$3000, 1315, MATCH($B$2, resultados!$A$1:$ZZ$1, 0))</f>
        <v/>
      </c>
      <c r="C1321">
        <f>INDEX(resultados!$A$2:$ZZ$3000, 1315, MATCH($B$3, resultados!$A$1:$ZZ$1, 0))</f>
        <v/>
      </c>
    </row>
    <row r="1322">
      <c r="A1322">
        <f>INDEX(resultados!$A$2:$ZZ$3000, 1316, MATCH($B$1, resultados!$A$1:$ZZ$1, 0))</f>
        <v/>
      </c>
      <c r="B1322">
        <f>INDEX(resultados!$A$2:$ZZ$3000, 1316, MATCH($B$2, resultados!$A$1:$ZZ$1, 0))</f>
        <v/>
      </c>
      <c r="C1322">
        <f>INDEX(resultados!$A$2:$ZZ$3000, 1316, MATCH($B$3, resultados!$A$1:$ZZ$1, 0))</f>
        <v/>
      </c>
    </row>
    <row r="1323">
      <c r="A1323">
        <f>INDEX(resultados!$A$2:$ZZ$3000, 1317, MATCH($B$1, resultados!$A$1:$ZZ$1, 0))</f>
        <v/>
      </c>
      <c r="B1323">
        <f>INDEX(resultados!$A$2:$ZZ$3000, 1317, MATCH($B$2, resultados!$A$1:$ZZ$1, 0))</f>
        <v/>
      </c>
      <c r="C1323">
        <f>INDEX(resultados!$A$2:$ZZ$3000, 1317, MATCH($B$3, resultados!$A$1:$ZZ$1, 0))</f>
        <v/>
      </c>
    </row>
    <row r="1324">
      <c r="A1324">
        <f>INDEX(resultados!$A$2:$ZZ$3000, 1318, MATCH($B$1, resultados!$A$1:$ZZ$1, 0))</f>
        <v/>
      </c>
      <c r="B1324">
        <f>INDEX(resultados!$A$2:$ZZ$3000, 1318, MATCH($B$2, resultados!$A$1:$ZZ$1, 0))</f>
        <v/>
      </c>
      <c r="C1324">
        <f>INDEX(resultados!$A$2:$ZZ$3000, 1318, MATCH($B$3, resultados!$A$1:$ZZ$1, 0))</f>
        <v/>
      </c>
    </row>
    <row r="1325">
      <c r="A1325">
        <f>INDEX(resultados!$A$2:$ZZ$3000, 1319, MATCH($B$1, resultados!$A$1:$ZZ$1, 0))</f>
        <v/>
      </c>
      <c r="B1325">
        <f>INDEX(resultados!$A$2:$ZZ$3000, 1319, MATCH($B$2, resultados!$A$1:$ZZ$1, 0))</f>
        <v/>
      </c>
      <c r="C1325">
        <f>INDEX(resultados!$A$2:$ZZ$3000, 1319, MATCH($B$3, resultados!$A$1:$ZZ$1, 0))</f>
        <v/>
      </c>
    </row>
    <row r="1326">
      <c r="A1326">
        <f>INDEX(resultados!$A$2:$ZZ$3000, 1320, MATCH($B$1, resultados!$A$1:$ZZ$1, 0))</f>
        <v/>
      </c>
      <c r="B1326">
        <f>INDEX(resultados!$A$2:$ZZ$3000, 1320, MATCH($B$2, resultados!$A$1:$ZZ$1, 0))</f>
        <v/>
      </c>
      <c r="C1326">
        <f>INDEX(resultados!$A$2:$ZZ$3000, 1320, MATCH($B$3, resultados!$A$1:$ZZ$1, 0))</f>
        <v/>
      </c>
    </row>
    <row r="1327">
      <c r="A1327">
        <f>INDEX(resultados!$A$2:$ZZ$3000, 1321, MATCH($B$1, resultados!$A$1:$ZZ$1, 0))</f>
        <v/>
      </c>
      <c r="B1327">
        <f>INDEX(resultados!$A$2:$ZZ$3000, 1321, MATCH($B$2, resultados!$A$1:$ZZ$1, 0))</f>
        <v/>
      </c>
      <c r="C1327">
        <f>INDEX(resultados!$A$2:$ZZ$3000, 1321, MATCH($B$3, resultados!$A$1:$ZZ$1, 0))</f>
        <v/>
      </c>
    </row>
    <row r="1328">
      <c r="A1328">
        <f>INDEX(resultados!$A$2:$ZZ$3000, 1322, MATCH($B$1, resultados!$A$1:$ZZ$1, 0))</f>
        <v/>
      </c>
      <c r="B1328">
        <f>INDEX(resultados!$A$2:$ZZ$3000, 1322, MATCH($B$2, resultados!$A$1:$ZZ$1, 0))</f>
        <v/>
      </c>
      <c r="C1328">
        <f>INDEX(resultados!$A$2:$ZZ$3000, 1322, MATCH($B$3, resultados!$A$1:$ZZ$1, 0))</f>
        <v/>
      </c>
    </row>
    <row r="1329">
      <c r="A1329">
        <f>INDEX(resultados!$A$2:$ZZ$3000, 1323, MATCH($B$1, resultados!$A$1:$ZZ$1, 0))</f>
        <v/>
      </c>
      <c r="B1329">
        <f>INDEX(resultados!$A$2:$ZZ$3000, 1323, MATCH($B$2, resultados!$A$1:$ZZ$1, 0))</f>
        <v/>
      </c>
      <c r="C1329">
        <f>INDEX(resultados!$A$2:$ZZ$3000, 1323, MATCH($B$3, resultados!$A$1:$ZZ$1, 0))</f>
        <v/>
      </c>
    </row>
    <row r="1330">
      <c r="A1330">
        <f>INDEX(resultados!$A$2:$ZZ$3000, 1324, MATCH($B$1, resultados!$A$1:$ZZ$1, 0))</f>
        <v/>
      </c>
      <c r="B1330">
        <f>INDEX(resultados!$A$2:$ZZ$3000, 1324, MATCH($B$2, resultados!$A$1:$ZZ$1, 0))</f>
        <v/>
      </c>
      <c r="C1330">
        <f>INDEX(resultados!$A$2:$ZZ$3000, 1324, MATCH($B$3, resultados!$A$1:$ZZ$1, 0))</f>
        <v/>
      </c>
    </row>
    <row r="1331">
      <c r="A1331">
        <f>INDEX(resultados!$A$2:$ZZ$3000, 1325, MATCH($B$1, resultados!$A$1:$ZZ$1, 0))</f>
        <v/>
      </c>
      <c r="B1331">
        <f>INDEX(resultados!$A$2:$ZZ$3000, 1325, MATCH($B$2, resultados!$A$1:$ZZ$1, 0))</f>
        <v/>
      </c>
      <c r="C1331">
        <f>INDEX(resultados!$A$2:$ZZ$3000, 1325, MATCH($B$3, resultados!$A$1:$ZZ$1, 0))</f>
        <v/>
      </c>
    </row>
    <row r="1332">
      <c r="A1332">
        <f>INDEX(resultados!$A$2:$ZZ$3000, 1326, MATCH($B$1, resultados!$A$1:$ZZ$1, 0))</f>
        <v/>
      </c>
      <c r="B1332">
        <f>INDEX(resultados!$A$2:$ZZ$3000, 1326, MATCH($B$2, resultados!$A$1:$ZZ$1, 0))</f>
        <v/>
      </c>
      <c r="C1332">
        <f>INDEX(resultados!$A$2:$ZZ$3000, 1326, MATCH($B$3, resultados!$A$1:$ZZ$1, 0))</f>
        <v/>
      </c>
    </row>
    <row r="1333">
      <c r="A1333">
        <f>INDEX(resultados!$A$2:$ZZ$3000, 1327, MATCH($B$1, resultados!$A$1:$ZZ$1, 0))</f>
        <v/>
      </c>
      <c r="B1333">
        <f>INDEX(resultados!$A$2:$ZZ$3000, 1327, MATCH($B$2, resultados!$A$1:$ZZ$1, 0))</f>
        <v/>
      </c>
      <c r="C1333">
        <f>INDEX(resultados!$A$2:$ZZ$3000, 1327, MATCH($B$3, resultados!$A$1:$ZZ$1, 0))</f>
        <v/>
      </c>
    </row>
    <row r="1334">
      <c r="A1334">
        <f>INDEX(resultados!$A$2:$ZZ$3000, 1328, MATCH($B$1, resultados!$A$1:$ZZ$1, 0))</f>
        <v/>
      </c>
      <c r="B1334">
        <f>INDEX(resultados!$A$2:$ZZ$3000, 1328, MATCH($B$2, resultados!$A$1:$ZZ$1, 0))</f>
        <v/>
      </c>
      <c r="C1334">
        <f>INDEX(resultados!$A$2:$ZZ$3000, 1328, MATCH($B$3, resultados!$A$1:$ZZ$1, 0))</f>
        <v/>
      </c>
    </row>
    <row r="1335">
      <c r="A1335">
        <f>INDEX(resultados!$A$2:$ZZ$3000, 1329, MATCH($B$1, resultados!$A$1:$ZZ$1, 0))</f>
        <v/>
      </c>
      <c r="B1335">
        <f>INDEX(resultados!$A$2:$ZZ$3000, 1329, MATCH($B$2, resultados!$A$1:$ZZ$1, 0))</f>
        <v/>
      </c>
      <c r="C1335">
        <f>INDEX(resultados!$A$2:$ZZ$3000, 1329, MATCH($B$3, resultados!$A$1:$ZZ$1, 0))</f>
        <v/>
      </c>
    </row>
    <row r="1336">
      <c r="A1336">
        <f>INDEX(resultados!$A$2:$ZZ$3000, 1330, MATCH($B$1, resultados!$A$1:$ZZ$1, 0))</f>
        <v/>
      </c>
      <c r="B1336">
        <f>INDEX(resultados!$A$2:$ZZ$3000, 1330, MATCH($B$2, resultados!$A$1:$ZZ$1, 0))</f>
        <v/>
      </c>
      <c r="C1336">
        <f>INDEX(resultados!$A$2:$ZZ$3000, 1330, MATCH($B$3, resultados!$A$1:$ZZ$1, 0))</f>
        <v/>
      </c>
    </row>
    <row r="1337">
      <c r="A1337">
        <f>INDEX(resultados!$A$2:$ZZ$3000, 1331, MATCH($B$1, resultados!$A$1:$ZZ$1, 0))</f>
        <v/>
      </c>
      <c r="B1337">
        <f>INDEX(resultados!$A$2:$ZZ$3000, 1331, MATCH($B$2, resultados!$A$1:$ZZ$1, 0))</f>
        <v/>
      </c>
      <c r="C1337">
        <f>INDEX(resultados!$A$2:$ZZ$3000, 1331, MATCH($B$3, resultados!$A$1:$ZZ$1, 0))</f>
        <v/>
      </c>
    </row>
    <row r="1338">
      <c r="A1338">
        <f>INDEX(resultados!$A$2:$ZZ$3000, 1332, MATCH($B$1, resultados!$A$1:$ZZ$1, 0))</f>
        <v/>
      </c>
      <c r="B1338">
        <f>INDEX(resultados!$A$2:$ZZ$3000, 1332, MATCH($B$2, resultados!$A$1:$ZZ$1, 0))</f>
        <v/>
      </c>
      <c r="C1338">
        <f>INDEX(resultados!$A$2:$ZZ$3000, 1332, MATCH($B$3, resultados!$A$1:$ZZ$1, 0))</f>
        <v/>
      </c>
    </row>
    <row r="1339">
      <c r="A1339">
        <f>INDEX(resultados!$A$2:$ZZ$3000, 1333, MATCH($B$1, resultados!$A$1:$ZZ$1, 0))</f>
        <v/>
      </c>
      <c r="B1339">
        <f>INDEX(resultados!$A$2:$ZZ$3000, 1333, MATCH($B$2, resultados!$A$1:$ZZ$1, 0))</f>
        <v/>
      </c>
      <c r="C1339">
        <f>INDEX(resultados!$A$2:$ZZ$3000, 1333, MATCH($B$3, resultados!$A$1:$ZZ$1, 0))</f>
        <v/>
      </c>
    </row>
    <row r="1340">
      <c r="A1340">
        <f>INDEX(resultados!$A$2:$ZZ$3000, 1334, MATCH($B$1, resultados!$A$1:$ZZ$1, 0))</f>
        <v/>
      </c>
      <c r="B1340">
        <f>INDEX(resultados!$A$2:$ZZ$3000, 1334, MATCH($B$2, resultados!$A$1:$ZZ$1, 0))</f>
        <v/>
      </c>
      <c r="C1340">
        <f>INDEX(resultados!$A$2:$ZZ$3000, 1334, MATCH($B$3, resultados!$A$1:$ZZ$1, 0))</f>
        <v/>
      </c>
    </row>
    <row r="1341">
      <c r="A1341">
        <f>INDEX(resultados!$A$2:$ZZ$3000, 1335, MATCH($B$1, resultados!$A$1:$ZZ$1, 0))</f>
        <v/>
      </c>
      <c r="B1341">
        <f>INDEX(resultados!$A$2:$ZZ$3000, 1335, MATCH($B$2, resultados!$A$1:$ZZ$1, 0))</f>
        <v/>
      </c>
      <c r="C1341">
        <f>INDEX(resultados!$A$2:$ZZ$3000, 1335, MATCH($B$3, resultados!$A$1:$ZZ$1, 0))</f>
        <v/>
      </c>
    </row>
    <row r="1342">
      <c r="A1342">
        <f>INDEX(resultados!$A$2:$ZZ$3000, 1336, MATCH($B$1, resultados!$A$1:$ZZ$1, 0))</f>
        <v/>
      </c>
      <c r="B1342">
        <f>INDEX(resultados!$A$2:$ZZ$3000, 1336, MATCH($B$2, resultados!$A$1:$ZZ$1, 0))</f>
        <v/>
      </c>
      <c r="C1342">
        <f>INDEX(resultados!$A$2:$ZZ$3000, 1336, MATCH($B$3, resultados!$A$1:$ZZ$1, 0))</f>
        <v/>
      </c>
    </row>
    <row r="1343">
      <c r="A1343">
        <f>INDEX(resultados!$A$2:$ZZ$3000, 1337, MATCH($B$1, resultados!$A$1:$ZZ$1, 0))</f>
        <v/>
      </c>
      <c r="B1343">
        <f>INDEX(resultados!$A$2:$ZZ$3000, 1337, MATCH($B$2, resultados!$A$1:$ZZ$1, 0))</f>
        <v/>
      </c>
      <c r="C1343">
        <f>INDEX(resultados!$A$2:$ZZ$3000, 1337, MATCH($B$3, resultados!$A$1:$ZZ$1, 0))</f>
        <v/>
      </c>
    </row>
    <row r="1344">
      <c r="A1344">
        <f>INDEX(resultados!$A$2:$ZZ$3000, 1338, MATCH($B$1, resultados!$A$1:$ZZ$1, 0))</f>
        <v/>
      </c>
      <c r="B1344">
        <f>INDEX(resultados!$A$2:$ZZ$3000, 1338, MATCH($B$2, resultados!$A$1:$ZZ$1, 0))</f>
        <v/>
      </c>
      <c r="C1344">
        <f>INDEX(resultados!$A$2:$ZZ$3000, 1338, MATCH($B$3, resultados!$A$1:$ZZ$1, 0))</f>
        <v/>
      </c>
    </row>
    <row r="1345">
      <c r="A1345">
        <f>INDEX(resultados!$A$2:$ZZ$3000, 1339, MATCH($B$1, resultados!$A$1:$ZZ$1, 0))</f>
        <v/>
      </c>
      <c r="B1345">
        <f>INDEX(resultados!$A$2:$ZZ$3000, 1339, MATCH($B$2, resultados!$A$1:$ZZ$1, 0))</f>
        <v/>
      </c>
      <c r="C1345">
        <f>INDEX(resultados!$A$2:$ZZ$3000, 1339, MATCH($B$3, resultados!$A$1:$ZZ$1, 0))</f>
        <v/>
      </c>
    </row>
    <row r="1346">
      <c r="A1346">
        <f>INDEX(resultados!$A$2:$ZZ$3000, 1340, MATCH($B$1, resultados!$A$1:$ZZ$1, 0))</f>
        <v/>
      </c>
      <c r="B1346">
        <f>INDEX(resultados!$A$2:$ZZ$3000, 1340, MATCH($B$2, resultados!$A$1:$ZZ$1, 0))</f>
        <v/>
      </c>
      <c r="C1346">
        <f>INDEX(resultados!$A$2:$ZZ$3000, 1340, MATCH($B$3, resultados!$A$1:$ZZ$1, 0))</f>
        <v/>
      </c>
    </row>
    <row r="1347">
      <c r="A1347">
        <f>INDEX(resultados!$A$2:$ZZ$3000, 1341, MATCH($B$1, resultados!$A$1:$ZZ$1, 0))</f>
        <v/>
      </c>
      <c r="B1347">
        <f>INDEX(resultados!$A$2:$ZZ$3000, 1341, MATCH($B$2, resultados!$A$1:$ZZ$1, 0))</f>
        <v/>
      </c>
      <c r="C1347">
        <f>INDEX(resultados!$A$2:$ZZ$3000, 1341, MATCH($B$3, resultados!$A$1:$ZZ$1, 0))</f>
        <v/>
      </c>
    </row>
    <row r="1348">
      <c r="A1348">
        <f>INDEX(resultados!$A$2:$ZZ$3000, 1342, MATCH($B$1, resultados!$A$1:$ZZ$1, 0))</f>
        <v/>
      </c>
      <c r="B1348">
        <f>INDEX(resultados!$A$2:$ZZ$3000, 1342, MATCH($B$2, resultados!$A$1:$ZZ$1, 0))</f>
        <v/>
      </c>
      <c r="C1348">
        <f>INDEX(resultados!$A$2:$ZZ$3000, 1342, MATCH($B$3, resultados!$A$1:$ZZ$1, 0))</f>
        <v/>
      </c>
    </row>
    <row r="1349">
      <c r="A1349">
        <f>INDEX(resultados!$A$2:$ZZ$3000, 1343, MATCH($B$1, resultados!$A$1:$ZZ$1, 0))</f>
        <v/>
      </c>
      <c r="B1349">
        <f>INDEX(resultados!$A$2:$ZZ$3000, 1343, MATCH($B$2, resultados!$A$1:$ZZ$1, 0))</f>
        <v/>
      </c>
      <c r="C1349">
        <f>INDEX(resultados!$A$2:$ZZ$3000, 1343, MATCH($B$3, resultados!$A$1:$ZZ$1, 0))</f>
        <v/>
      </c>
    </row>
    <row r="1350">
      <c r="A1350">
        <f>INDEX(resultados!$A$2:$ZZ$3000, 1344, MATCH($B$1, resultados!$A$1:$ZZ$1, 0))</f>
        <v/>
      </c>
      <c r="B1350">
        <f>INDEX(resultados!$A$2:$ZZ$3000, 1344, MATCH($B$2, resultados!$A$1:$ZZ$1, 0))</f>
        <v/>
      </c>
      <c r="C1350">
        <f>INDEX(resultados!$A$2:$ZZ$3000, 1344, MATCH($B$3, resultados!$A$1:$ZZ$1, 0))</f>
        <v/>
      </c>
    </row>
    <row r="1351">
      <c r="A1351">
        <f>INDEX(resultados!$A$2:$ZZ$3000, 1345, MATCH($B$1, resultados!$A$1:$ZZ$1, 0))</f>
        <v/>
      </c>
      <c r="B1351">
        <f>INDEX(resultados!$A$2:$ZZ$3000, 1345, MATCH($B$2, resultados!$A$1:$ZZ$1, 0))</f>
        <v/>
      </c>
      <c r="C1351">
        <f>INDEX(resultados!$A$2:$ZZ$3000, 1345, MATCH($B$3, resultados!$A$1:$ZZ$1, 0))</f>
        <v/>
      </c>
    </row>
    <row r="1352">
      <c r="A1352">
        <f>INDEX(resultados!$A$2:$ZZ$3000, 1346, MATCH($B$1, resultados!$A$1:$ZZ$1, 0))</f>
        <v/>
      </c>
      <c r="B1352">
        <f>INDEX(resultados!$A$2:$ZZ$3000, 1346, MATCH($B$2, resultados!$A$1:$ZZ$1, 0))</f>
        <v/>
      </c>
      <c r="C1352">
        <f>INDEX(resultados!$A$2:$ZZ$3000, 1346, MATCH($B$3, resultados!$A$1:$ZZ$1, 0))</f>
        <v/>
      </c>
    </row>
    <row r="1353">
      <c r="A1353">
        <f>INDEX(resultados!$A$2:$ZZ$3000, 1347, MATCH($B$1, resultados!$A$1:$ZZ$1, 0))</f>
        <v/>
      </c>
      <c r="B1353">
        <f>INDEX(resultados!$A$2:$ZZ$3000, 1347, MATCH($B$2, resultados!$A$1:$ZZ$1, 0))</f>
        <v/>
      </c>
      <c r="C1353">
        <f>INDEX(resultados!$A$2:$ZZ$3000, 1347, MATCH($B$3, resultados!$A$1:$ZZ$1, 0))</f>
        <v/>
      </c>
    </row>
    <row r="1354">
      <c r="A1354">
        <f>INDEX(resultados!$A$2:$ZZ$3000, 1348, MATCH($B$1, resultados!$A$1:$ZZ$1, 0))</f>
        <v/>
      </c>
      <c r="B1354">
        <f>INDEX(resultados!$A$2:$ZZ$3000, 1348, MATCH($B$2, resultados!$A$1:$ZZ$1, 0))</f>
        <v/>
      </c>
      <c r="C1354">
        <f>INDEX(resultados!$A$2:$ZZ$3000, 1348, MATCH($B$3, resultados!$A$1:$ZZ$1, 0))</f>
        <v/>
      </c>
    </row>
    <row r="1355">
      <c r="A1355">
        <f>INDEX(resultados!$A$2:$ZZ$3000, 1349, MATCH($B$1, resultados!$A$1:$ZZ$1, 0))</f>
        <v/>
      </c>
      <c r="B1355">
        <f>INDEX(resultados!$A$2:$ZZ$3000, 1349, MATCH($B$2, resultados!$A$1:$ZZ$1, 0))</f>
        <v/>
      </c>
      <c r="C1355">
        <f>INDEX(resultados!$A$2:$ZZ$3000, 1349, MATCH($B$3, resultados!$A$1:$ZZ$1, 0))</f>
        <v/>
      </c>
    </row>
    <row r="1356">
      <c r="A1356">
        <f>INDEX(resultados!$A$2:$ZZ$3000, 1350, MATCH($B$1, resultados!$A$1:$ZZ$1, 0))</f>
        <v/>
      </c>
      <c r="B1356">
        <f>INDEX(resultados!$A$2:$ZZ$3000, 1350, MATCH($B$2, resultados!$A$1:$ZZ$1, 0))</f>
        <v/>
      </c>
      <c r="C1356">
        <f>INDEX(resultados!$A$2:$ZZ$3000, 1350, MATCH($B$3, resultados!$A$1:$ZZ$1, 0))</f>
        <v/>
      </c>
    </row>
    <row r="1357">
      <c r="A1357">
        <f>INDEX(resultados!$A$2:$ZZ$3000, 1351, MATCH($B$1, resultados!$A$1:$ZZ$1, 0))</f>
        <v/>
      </c>
      <c r="B1357">
        <f>INDEX(resultados!$A$2:$ZZ$3000, 1351, MATCH($B$2, resultados!$A$1:$ZZ$1, 0))</f>
        <v/>
      </c>
      <c r="C1357">
        <f>INDEX(resultados!$A$2:$ZZ$3000, 1351, MATCH($B$3, resultados!$A$1:$ZZ$1, 0))</f>
        <v/>
      </c>
    </row>
    <row r="1358">
      <c r="A1358">
        <f>INDEX(resultados!$A$2:$ZZ$3000, 1352, MATCH($B$1, resultados!$A$1:$ZZ$1, 0))</f>
        <v/>
      </c>
      <c r="B1358">
        <f>INDEX(resultados!$A$2:$ZZ$3000, 1352, MATCH($B$2, resultados!$A$1:$ZZ$1, 0))</f>
        <v/>
      </c>
      <c r="C1358">
        <f>INDEX(resultados!$A$2:$ZZ$3000, 1352, MATCH($B$3, resultados!$A$1:$ZZ$1, 0))</f>
        <v/>
      </c>
    </row>
    <row r="1359">
      <c r="A1359">
        <f>INDEX(resultados!$A$2:$ZZ$3000, 1353, MATCH($B$1, resultados!$A$1:$ZZ$1, 0))</f>
        <v/>
      </c>
      <c r="B1359">
        <f>INDEX(resultados!$A$2:$ZZ$3000, 1353, MATCH($B$2, resultados!$A$1:$ZZ$1, 0))</f>
        <v/>
      </c>
      <c r="C1359">
        <f>INDEX(resultados!$A$2:$ZZ$3000, 1353, MATCH($B$3, resultados!$A$1:$ZZ$1, 0))</f>
        <v/>
      </c>
    </row>
    <row r="1360">
      <c r="A1360">
        <f>INDEX(resultados!$A$2:$ZZ$3000, 1354, MATCH($B$1, resultados!$A$1:$ZZ$1, 0))</f>
        <v/>
      </c>
      <c r="B1360">
        <f>INDEX(resultados!$A$2:$ZZ$3000, 1354, MATCH($B$2, resultados!$A$1:$ZZ$1, 0))</f>
        <v/>
      </c>
      <c r="C1360">
        <f>INDEX(resultados!$A$2:$ZZ$3000, 1354, MATCH($B$3, resultados!$A$1:$ZZ$1, 0))</f>
        <v/>
      </c>
    </row>
    <row r="1361">
      <c r="A1361">
        <f>INDEX(resultados!$A$2:$ZZ$3000, 1355, MATCH($B$1, resultados!$A$1:$ZZ$1, 0))</f>
        <v/>
      </c>
      <c r="B1361">
        <f>INDEX(resultados!$A$2:$ZZ$3000, 1355, MATCH($B$2, resultados!$A$1:$ZZ$1, 0))</f>
        <v/>
      </c>
      <c r="C1361">
        <f>INDEX(resultados!$A$2:$ZZ$3000, 1355, MATCH($B$3, resultados!$A$1:$ZZ$1, 0))</f>
        <v/>
      </c>
    </row>
    <row r="1362">
      <c r="A1362">
        <f>INDEX(resultados!$A$2:$ZZ$3000, 1356, MATCH($B$1, resultados!$A$1:$ZZ$1, 0))</f>
        <v/>
      </c>
      <c r="B1362">
        <f>INDEX(resultados!$A$2:$ZZ$3000, 1356, MATCH($B$2, resultados!$A$1:$ZZ$1, 0))</f>
        <v/>
      </c>
      <c r="C1362">
        <f>INDEX(resultados!$A$2:$ZZ$3000, 1356, MATCH($B$3, resultados!$A$1:$ZZ$1, 0))</f>
        <v/>
      </c>
    </row>
    <row r="1363">
      <c r="A1363">
        <f>INDEX(resultados!$A$2:$ZZ$3000, 1357, MATCH($B$1, resultados!$A$1:$ZZ$1, 0))</f>
        <v/>
      </c>
      <c r="B1363">
        <f>INDEX(resultados!$A$2:$ZZ$3000, 1357, MATCH($B$2, resultados!$A$1:$ZZ$1, 0))</f>
        <v/>
      </c>
      <c r="C1363">
        <f>INDEX(resultados!$A$2:$ZZ$3000, 1357, MATCH($B$3, resultados!$A$1:$ZZ$1, 0))</f>
        <v/>
      </c>
    </row>
    <row r="1364">
      <c r="A1364">
        <f>INDEX(resultados!$A$2:$ZZ$3000, 1358, MATCH($B$1, resultados!$A$1:$ZZ$1, 0))</f>
        <v/>
      </c>
      <c r="B1364">
        <f>INDEX(resultados!$A$2:$ZZ$3000, 1358, MATCH($B$2, resultados!$A$1:$ZZ$1, 0))</f>
        <v/>
      </c>
      <c r="C1364">
        <f>INDEX(resultados!$A$2:$ZZ$3000, 1358, MATCH($B$3, resultados!$A$1:$ZZ$1, 0))</f>
        <v/>
      </c>
    </row>
    <row r="1365">
      <c r="A1365">
        <f>INDEX(resultados!$A$2:$ZZ$3000, 1359, MATCH($B$1, resultados!$A$1:$ZZ$1, 0))</f>
        <v/>
      </c>
      <c r="B1365">
        <f>INDEX(resultados!$A$2:$ZZ$3000, 1359, MATCH($B$2, resultados!$A$1:$ZZ$1, 0))</f>
        <v/>
      </c>
      <c r="C1365">
        <f>INDEX(resultados!$A$2:$ZZ$3000, 1359, MATCH($B$3, resultados!$A$1:$ZZ$1, 0))</f>
        <v/>
      </c>
    </row>
    <row r="1366">
      <c r="A1366">
        <f>INDEX(resultados!$A$2:$ZZ$3000, 1360, MATCH($B$1, resultados!$A$1:$ZZ$1, 0))</f>
        <v/>
      </c>
      <c r="B1366">
        <f>INDEX(resultados!$A$2:$ZZ$3000, 1360, MATCH($B$2, resultados!$A$1:$ZZ$1, 0))</f>
        <v/>
      </c>
      <c r="C1366">
        <f>INDEX(resultados!$A$2:$ZZ$3000, 1360, MATCH($B$3, resultados!$A$1:$ZZ$1, 0))</f>
        <v/>
      </c>
    </row>
    <row r="1367">
      <c r="A1367">
        <f>INDEX(resultados!$A$2:$ZZ$3000, 1361, MATCH($B$1, resultados!$A$1:$ZZ$1, 0))</f>
        <v/>
      </c>
      <c r="B1367">
        <f>INDEX(resultados!$A$2:$ZZ$3000, 1361, MATCH($B$2, resultados!$A$1:$ZZ$1, 0))</f>
        <v/>
      </c>
      <c r="C1367">
        <f>INDEX(resultados!$A$2:$ZZ$3000, 1361, MATCH($B$3, resultados!$A$1:$ZZ$1, 0))</f>
        <v/>
      </c>
    </row>
    <row r="1368">
      <c r="A1368">
        <f>INDEX(resultados!$A$2:$ZZ$3000, 1362, MATCH($B$1, resultados!$A$1:$ZZ$1, 0))</f>
        <v/>
      </c>
      <c r="B1368">
        <f>INDEX(resultados!$A$2:$ZZ$3000, 1362, MATCH($B$2, resultados!$A$1:$ZZ$1, 0))</f>
        <v/>
      </c>
      <c r="C1368">
        <f>INDEX(resultados!$A$2:$ZZ$3000, 1362, MATCH($B$3, resultados!$A$1:$ZZ$1, 0))</f>
        <v/>
      </c>
    </row>
    <row r="1369">
      <c r="A1369">
        <f>INDEX(resultados!$A$2:$ZZ$3000, 1363, MATCH($B$1, resultados!$A$1:$ZZ$1, 0))</f>
        <v/>
      </c>
      <c r="B1369">
        <f>INDEX(resultados!$A$2:$ZZ$3000, 1363, MATCH($B$2, resultados!$A$1:$ZZ$1, 0))</f>
        <v/>
      </c>
      <c r="C1369">
        <f>INDEX(resultados!$A$2:$ZZ$3000, 1363, MATCH($B$3, resultados!$A$1:$ZZ$1, 0))</f>
        <v/>
      </c>
    </row>
    <row r="1370">
      <c r="A1370">
        <f>INDEX(resultados!$A$2:$ZZ$3000, 1364, MATCH($B$1, resultados!$A$1:$ZZ$1, 0))</f>
        <v/>
      </c>
      <c r="B1370">
        <f>INDEX(resultados!$A$2:$ZZ$3000, 1364, MATCH($B$2, resultados!$A$1:$ZZ$1, 0))</f>
        <v/>
      </c>
      <c r="C1370">
        <f>INDEX(resultados!$A$2:$ZZ$3000, 1364, MATCH($B$3, resultados!$A$1:$ZZ$1, 0))</f>
        <v/>
      </c>
    </row>
    <row r="1371">
      <c r="A1371">
        <f>INDEX(resultados!$A$2:$ZZ$3000, 1365, MATCH($B$1, resultados!$A$1:$ZZ$1, 0))</f>
        <v/>
      </c>
      <c r="B1371">
        <f>INDEX(resultados!$A$2:$ZZ$3000, 1365, MATCH($B$2, resultados!$A$1:$ZZ$1, 0))</f>
        <v/>
      </c>
      <c r="C1371">
        <f>INDEX(resultados!$A$2:$ZZ$3000, 1365, MATCH($B$3, resultados!$A$1:$ZZ$1, 0))</f>
        <v/>
      </c>
    </row>
    <row r="1372">
      <c r="A1372">
        <f>INDEX(resultados!$A$2:$ZZ$3000, 1366, MATCH($B$1, resultados!$A$1:$ZZ$1, 0))</f>
        <v/>
      </c>
      <c r="B1372">
        <f>INDEX(resultados!$A$2:$ZZ$3000, 1366, MATCH($B$2, resultados!$A$1:$ZZ$1, 0))</f>
        <v/>
      </c>
      <c r="C1372">
        <f>INDEX(resultados!$A$2:$ZZ$3000, 1366, MATCH($B$3, resultados!$A$1:$ZZ$1, 0))</f>
        <v/>
      </c>
    </row>
    <row r="1373">
      <c r="A1373">
        <f>INDEX(resultados!$A$2:$ZZ$3000, 1367, MATCH($B$1, resultados!$A$1:$ZZ$1, 0))</f>
        <v/>
      </c>
      <c r="B1373">
        <f>INDEX(resultados!$A$2:$ZZ$3000, 1367, MATCH($B$2, resultados!$A$1:$ZZ$1, 0))</f>
        <v/>
      </c>
      <c r="C1373">
        <f>INDEX(resultados!$A$2:$ZZ$3000, 1367, MATCH($B$3, resultados!$A$1:$ZZ$1, 0))</f>
        <v/>
      </c>
    </row>
    <row r="1374">
      <c r="A1374">
        <f>INDEX(resultados!$A$2:$ZZ$3000, 1368, MATCH($B$1, resultados!$A$1:$ZZ$1, 0))</f>
        <v/>
      </c>
      <c r="B1374">
        <f>INDEX(resultados!$A$2:$ZZ$3000, 1368, MATCH($B$2, resultados!$A$1:$ZZ$1, 0))</f>
        <v/>
      </c>
      <c r="C1374">
        <f>INDEX(resultados!$A$2:$ZZ$3000, 1368, MATCH($B$3, resultados!$A$1:$ZZ$1, 0))</f>
        <v/>
      </c>
    </row>
    <row r="1375">
      <c r="A1375">
        <f>INDEX(resultados!$A$2:$ZZ$3000, 1369, MATCH($B$1, resultados!$A$1:$ZZ$1, 0))</f>
        <v/>
      </c>
      <c r="B1375">
        <f>INDEX(resultados!$A$2:$ZZ$3000, 1369, MATCH($B$2, resultados!$A$1:$ZZ$1, 0))</f>
        <v/>
      </c>
      <c r="C1375">
        <f>INDEX(resultados!$A$2:$ZZ$3000, 1369, MATCH($B$3, resultados!$A$1:$ZZ$1, 0))</f>
        <v/>
      </c>
    </row>
    <row r="1376">
      <c r="A1376">
        <f>INDEX(resultados!$A$2:$ZZ$3000, 1370, MATCH($B$1, resultados!$A$1:$ZZ$1, 0))</f>
        <v/>
      </c>
      <c r="B1376">
        <f>INDEX(resultados!$A$2:$ZZ$3000, 1370, MATCH($B$2, resultados!$A$1:$ZZ$1, 0))</f>
        <v/>
      </c>
      <c r="C1376">
        <f>INDEX(resultados!$A$2:$ZZ$3000, 1370, MATCH($B$3, resultados!$A$1:$ZZ$1, 0))</f>
        <v/>
      </c>
    </row>
    <row r="1377">
      <c r="A1377">
        <f>INDEX(resultados!$A$2:$ZZ$3000, 1371, MATCH($B$1, resultados!$A$1:$ZZ$1, 0))</f>
        <v/>
      </c>
      <c r="B1377">
        <f>INDEX(resultados!$A$2:$ZZ$3000, 1371, MATCH($B$2, resultados!$A$1:$ZZ$1, 0))</f>
        <v/>
      </c>
      <c r="C1377">
        <f>INDEX(resultados!$A$2:$ZZ$3000, 1371, MATCH($B$3, resultados!$A$1:$ZZ$1, 0))</f>
        <v/>
      </c>
    </row>
    <row r="1378">
      <c r="A1378">
        <f>INDEX(resultados!$A$2:$ZZ$3000, 1372, MATCH($B$1, resultados!$A$1:$ZZ$1, 0))</f>
        <v/>
      </c>
      <c r="B1378">
        <f>INDEX(resultados!$A$2:$ZZ$3000, 1372, MATCH($B$2, resultados!$A$1:$ZZ$1, 0))</f>
        <v/>
      </c>
      <c r="C1378">
        <f>INDEX(resultados!$A$2:$ZZ$3000, 1372, MATCH($B$3, resultados!$A$1:$ZZ$1, 0))</f>
        <v/>
      </c>
    </row>
    <row r="1379">
      <c r="A1379">
        <f>INDEX(resultados!$A$2:$ZZ$3000, 1373, MATCH($B$1, resultados!$A$1:$ZZ$1, 0))</f>
        <v/>
      </c>
      <c r="B1379">
        <f>INDEX(resultados!$A$2:$ZZ$3000, 1373, MATCH($B$2, resultados!$A$1:$ZZ$1, 0))</f>
        <v/>
      </c>
      <c r="C1379">
        <f>INDEX(resultados!$A$2:$ZZ$3000, 1373, MATCH($B$3, resultados!$A$1:$ZZ$1, 0))</f>
        <v/>
      </c>
    </row>
    <row r="1380">
      <c r="A1380">
        <f>INDEX(resultados!$A$2:$ZZ$3000, 1374, MATCH($B$1, resultados!$A$1:$ZZ$1, 0))</f>
        <v/>
      </c>
      <c r="B1380">
        <f>INDEX(resultados!$A$2:$ZZ$3000, 1374, MATCH($B$2, resultados!$A$1:$ZZ$1, 0))</f>
        <v/>
      </c>
      <c r="C1380">
        <f>INDEX(resultados!$A$2:$ZZ$3000, 1374, MATCH($B$3, resultados!$A$1:$ZZ$1, 0))</f>
        <v/>
      </c>
    </row>
    <row r="1381">
      <c r="A1381">
        <f>INDEX(resultados!$A$2:$ZZ$3000, 1375, MATCH($B$1, resultados!$A$1:$ZZ$1, 0))</f>
        <v/>
      </c>
      <c r="B1381">
        <f>INDEX(resultados!$A$2:$ZZ$3000, 1375, MATCH($B$2, resultados!$A$1:$ZZ$1, 0))</f>
        <v/>
      </c>
      <c r="C1381">
        <f>INDEX(resultados!$A$2:$ZZ$3000, 1375, MATCH($B$3, resultados!$A$1:$ZZ$1, 0))</f>
        <v/>
      </c>
    </row>
    <row r="1382">
      <c r="A1382">
        <f>INDEX(resultados!$A$2:$ZZ$3000, 1376, MATCH($B$1, resultados!$A$1:$ZZ$1, 0))</f>
        <v/>
      </c>
      <c r="B1382">
        <f>INDEX(resultados!$A$2:$ZZ$3000, 1376, MATCH($B$2, resultados!$A$1:$ZZ$1, 0))</f>
        <v/>
      </c>
      <c r="C1382">
        <f>INDEX(resultados!$A$2:$ZZ$3000, 1376, MATCH($B$3, resultados!$A$1:$ZZ$1, 0))</f>
        <v/>
      </c>
    </row>
    <row r="1383">
      <c r="A1383">
        <f>INDEX(resultados!$A$2:$ZZ$3000, 1377, MATCH($B$1, resultados!$A$1:$ZZ$1, 0))</f>
        <v/>
      </c>
      <c r="B1383">
        <f>INDEX(resultados!$A$2:$ZZ$3000, 1377, MATCH($B$2, resultados!$A$1:$ZZ$1, 0))</f>
        <v/>
      </c>
      <c r="C1383">
        <f>INDEX(resultados!$A$2:$ZZ$3000, 1377, MATCH($B$3, resultados!$A$1:$ZZ$1, 0))</f>
        <v/>
      </c>
    </row>
    <row r="1384">
      <c r="A1384">
        <f>INDEX(resultados!$A$2:$ZZ$3000, 1378, MATCH($B$1, resultados!$A$1:$ZZ$1, 0))</f>
        <v/>
      </c>
      <c r="B1384">
        <f>INDEX(resultados!$A$2:$ZZ$3000, 1378, MATCH($B$2, resultados!$A$1:$ZZ$1, 0))</f>
        <v/>
      </c>
      <c r="C1384">
        <f>INDEX(resultados!$A$2:$ZZ$3000, 1378, MATCH($B$3, resultados!$A$1:$ZZ$1, 0))</f>
        <v/>
      </c>
    </row>
    <row r="1385">
      <c r="A1385">
        <f>INDEX(resultados!$A$2:$ZZ$3000, 1379, MATCH($B$1, resultados!$A$1:$ZZ$1, 0))</f>
        <v/>
      </c>
      <c r="B1385">
        <f>INDEX(resultados!$A$2:$ZZ$3000, 1379, MATCH($B$2, resultados!$A$1:$ZZ$1, 0))</f>
        <v/>
      </c>
      <c r="C1385">
        <f>INDEX(resultados!$A$2:$ZZ$3000, 1379, MATCH($B$3, resultados!$A$1:$ZZ$1, 0))</f>
        <v/>
      </c>
    </row>
    <row r="1386">
      <c r="A1386">
        <f>INDEX(resultados!$A$2:$ZZ$3000, 1380, MATCH($B$1, resultados!$A$1:$ZZ$1, 0))</f>
        <v/>
      </c>
      <c r="B1386">
        <f>INDEX(resultados!$A$2:$ZZ$3000, 1380, MATCH($B$2, resultados!$A$1:$ZZ$1, 0))</f>
        <v/>
      </c>
      <c r="C1386">
        <f>INDEX(resultados!$A$2:$ZZ$3000, 1380, MATCH($B$3, resultados!$A$1:$ZZ$1, 0))</f>
        <v/>
      </c>
    </row>
    <row r="1387">
      <c r="A1387">
        <f>INDEX(resultados!$A$2:$ZZ$3000, 1381, MATCH($B$1, resultados!$A$1:$ZZ$1, 0))</f>
        <v/>
      </c>
      <c r="B1387">
        <f>INDEX(resultados!$A$2:$ZZ$3000, 1381, MATCH($B$2, resultados!$A$1:$ZZ$1, 0))</f>
        <v/>
      </c>
      <c r="C1387">
        <f>INDEX(resultados!$A$2:$ZZ$3000, 1381, MATCH($B$3, resultados!$A$1:$ZZ$1, 0))</f>
        <v/>
      </c>
    </row>
    <row r="1388">
      <c r="A1388">
        <f>INDEX(resultados!$A$2:$ZZ$3000, 1382, MATCH($B$1, resultados!$A$1:$ZZ$1, 0))</f>
        <v/>
      </c>
      <c r="B1388">
        <f>INDEX(resultados!$A$2:$ZZ$3000, 1382, MATCH($B$2, resultados!$A$1:$ZZ$1, 0))</f>
        <v/>
      </c>
      <c r="C1388">
        <f>INDEX(resultados!$A$2:$ZZ$3000, 1382, MATCH($B$3, resultados!$A$1:$ZZ$1, 0))</f>
        <v/>
      </c>
    </row>
    <row r="1389">
      <c r="A1389">
        <f>INDEX(resultados!$A$2:$ZZ$3000, 1383, MATCH($B$1, resultados!$A$1:$ZZ$1, 0))</f>
        <v/>
      </c>
      <c r="B1389">
        <f>INDEX(resultados!$A$2:$ZZ$3000, 1383, MATCH($B$2, resultados!$A$1:$ZZ$1, 0))</f>
        <v/>
      </c>
      <c r="C1389">
        <f>INDEX(resultados!$A$2:$ZZ$3000, 1383, MATCH($B$3, resultados!$A$1:$ZZ$1, 0))</f>
        <v/>
      </c>
    </row>
    <row r="1390">
      <c r="A1390">
        <f>INDEX(resultados!$A$2:$ZZ$3000, 1384, MATCH($B$1, resultados!$A$1:$ZZ$1, 0))</f>
        <v/>
      </c>
      <c r="B1390">
        <f>INDEX(resultados!$A$2:$ZZ$3000, 1384, MATCH($B$2, resultados!$A$1:$ZZ$1, 0))</f>
        <v/>
      </c>
      <c r="C1390">
        <f>INDEX(resultados!$A$2:$ZZ$3000, 1384, MATCH($B$3, resultados!$A$1:$ZZ$1, 0))</f>
        <v/>
      </c>
    </row>
    <row r="1391">
      <c r="A1391">
        <f>INDEX(resultados!$A$2:$ZZ$3000, 1385, MATCH($B$1, resultados!$A$1:$ZZ$1, 0))</f>
        <v/>
      </c>
      <c r="B1391">
        <f>INDEX(resultados!$A$2:$ZZ$3000, 1385, MATCH($B$2, resultados!$A$1:$ZZ$1, 0))</f>
        <v/>
      </c>
      <c r="C1391">
        <f>INDEX(resultados!$A$2:$ZZ$3000, 1385, MATCH($B$3, resultados!$A$1:$ZZ$1, 0))</f>
        <v/>
      </c>
    </row>
    <row r="1392">
      <c r="A1392">
        <f>INDEX(resultados!$A$2:$ZZ$3000, 1386, MATCH($B$1, resultados!$A$1:$ZZ$1, 0))</f>
        <v/>
      </c>
      <c r="B1392">
        <f>INDEX(resultados!$A$2:$ZZ$3000, 1386, MATCH($B$2, resultados!$A$1:$ZZ$1, 0))</f>
        <v/>
      </c>
      <c r="C1392">
        <f>INDEX(resultados!$A$2:$ZZ$3000, 1386, MATCH($B$3, resultados!$A$1:$ZZ$1, 0))</f>
        <v/>
      </c>
    </row>
    <row r="1393">
      <c r="A1393">
        <f>INDEX(resultados!$A$2:$ZZ$3000, 1387, MATCH($B$1, resultados!$A$1:$ZZ$1, 0))</f>
        <v/>
      </c>
      <c r="B1393">
        <f>INDEX(resultados!$A$2:$ZZ$3000, 1387, MATCH($B$2, resultados!$A$1:$ZZ$1, 0))</f>
        <v/>
      </c>
      <c r="C1393">
        <f>INDEX(resultados!$A$2:$ZZ$3000, 1387, MATCH($B$3, resultados!$A$1:$ZZ$1, 0))</f>
        <v/>
      </c>
    </row>
    <row r="1394">
      <c r="A1394">
        <f>INDEX(resultados!$A$2:$ZZ$3000, 1388, MATCH($B$1, resultados!$A$1:$ZZ$1, 0))</f>
        <v/>
      </c>
      <c r="B1394">
        <f>INDEX(resultados!$A$2:$ZZ$3000, 1388, MATCH($B$2, resultados!$A$1:$ZZ$1, 0))</f>
        <v/>
      </c>
      <c r="C1394">
        <f>INDEX(resultados!$A$2:$ZZ$3000, 1388, MATCH($B$3, resultados!$A$1:$ZZ$1, 0))</f>
        <v/>
      </c>
    </row>
    <row r="1395">
      <c r="A1395">
        <f>INDEX(resultados!$A$2:$ZZ$3000, 1389, MATCH($B$1, resultados!$A$1:$ZZ$1, 0))</f>
        <v/>
      </c>
      <c r="B1395">
        <f>INDEX(resultados!$A$2:$ZZ$3000, 1389, MATCH($B$2, resultados!$A$1:$ZZ$1, 0))</f>
        <v/>
      </c>
      <c r="C1395">
        <f>INDEX(resultados!$A$2:$ZZ$3000, 1389, MATCH($B$3, resultados!$A$1:$ZZ$1, 0))</f>
        <v/>
      </c>
    </row>
    <row r="1396">
      <c r="A1396">
        <f>INDEX(resultados!$A$2:$ZZ$3000, 1390, MATCH($B$1, resultados!$A$1:$ZZ$1, 0))</f>
        <v/>
      </c>
      <c r="B1396">
        <f>INDEX(resultados!$A$2:$ZZ$3000, 1390, MATCH($B$2, resultados!$A$1:$ZZ$1, 0))</f>
        <v/>
      </c>
      <c r="C1396">
        <f>INDEX(resultados!$A$2:$ZZ$3000, 1390, MATCH($B$3, resultados!$A$1:$ZZ$1, 0))</f>
        <v/>
      </c>
    </row>
    <row r="1397">
      <c r="A1397">
        <f>INDEX(resultados!$A$2:$ZZ$3000, 1391, MATCH($B$1, resultados!$A$1:$ZZ$1, 0))</f>
        <v/>
      </c>
      <c r="B1397">
        <f>INDEX(resultados!$A$2:$ZZ$3000, 1391, MATCH($B$2, resultados!$A$1:$ZZ$1, 0))</f>
        <v/>
      </c>
      <c r="C1397">
        <f>INDEX(resultados!$A$2:$ZZ$3000, 1391, MATCH($B$3, resultados!$A$1:$ZZ$1, 0))</f>
        <v/>
      </c>
    </row>
    <row r="1398">
      <c r="A1398">
        <f>INDEX(resultados!$A$2:$ZZ$3000, 1392, MATCH($B$1, resultados!$A$1:$ZZ$1, 0))</f>
        <v/>
      </c>
      <c r="B1398">
        <f>INDEX(resultados!$A$2:$ZZ$3000, 1392, MATCH($B$2, resultados!$A$1:$ZZ$1, 0))</f>
        <v/>
      </c>
      <c r="C1398">
        <f>INDEX(resultados!$A$2:$ZZ$3000, 1392, MATCH($B$3, resultados!$A$1:$ZZ$1, 0))</f>
        <v/>
      </c>
    </row>
    <row r="1399">
      <c r="A1399">
        <f>INDEX(resultados!$A$2:$ZZ$3000, 1393, MATCH($B$1, resultados!$A$1:$ZZ$1, 0))</f>
        <v/>
      </c>
      <c r="B1399">
        <f>INDEX(resultados!$A$2:$ZZ$3000, 1393, MATCH($B$2, resultados!$A$1:$ZZ$1, 0))</f>
        <v/>
      </c>
      <c r="C1399">
        <f>INDEX(resultados!$A$2:$ZZ$3000, 1393, MATCH($B$3, resultados!$A$1:$ZZ$1, 0))</f>
        <v/>
      </c>
    </row>
    <row r="1400">
      <c r="A1400">
        <f>INDEX(resultados!$A$2:$ZZ$3000, 1394, MATCH($B$1, resultados!$A$1:$ZZ$1, 0))</f>
        <v/>
      </c>
      <c r="B1400">
        <f>INDEX(resultados!$A$2:$ZZ$3000, 1394, MATCH($B$2, resultados!$A$1:$ZZ$1, 0))</f>
        <v/>
      </c>
      <c r="C1400">
        <f>INDEX(resultados!$A$2:$ZZ$3000, 1394, MATCH($B$3, resultados!$A$1:$ZZ$1, 0))</f>
        <v/>
      </c>
    </row>
    <row r="1401">
      <c r="A1401">
        <f>INDEX(resultados!$A$2:$ZZ$3000, 1395, MATCH($B$1, resultados!$A$1:$ZZ$1, 0))</f>
        <v/>
      </c>
      <c r="B1401">
        <f>INDEX(resultados!$A$2:$ZZ$3000, 1395, MATCH($B$2, resultados!$A$1:$ZZ$1, 0))</f>
        <v/>
      </c>
      <c r="C1401">
        <f>INDEX(resultados!$A$2:$ZZ$3000, 1395, MATCH($B$3, resultados!$A$1:$ZZ$1, 0))</f>
        <v/>
      </c>
    </row>
    <row r="1402">
      <c r="A1402">
        <f>INDEX(resultados!$A$2:$ZZ$3000, 1396, MATCH($B$1, resultados!$A$1:$ZZ$1, 0))</f>
        <v/>
      </c>
      <c r="B1402">
        <f>INDEX(resultados!$A$2:$ZZ$3000, 1396, MATCH($B$2, resultados!$A$1:$ZZ$1, 0))</f>
        <v/>
      </c>
      <c r="C1402">
        <f>INDEX(resultados!$A$2:$ZZ$3000, 1396, MATCH($B$3, resultados!$A$1:$ZZ$1, 0))</f>
        <v/>
      </c>
    </row>
    <row r="1403">
      <c r="A1403">
        <f>INDEX(resultados!$A$2:$ZZ$3000, 1397, MATCH($B$1, resultados!$A$1:$ZZ$1, 0))</f>
        <v/>
      </c>
      <c r="B1403">
        <f>INDEX(resultados!$A$2:$ZZ$3000, 1397, MATCH($B$2, resultados!$A$1:$ZZ$1, 0))</f>
        <v/>
      </c>
      <c r="C1403">
        <f>INDEX(resultados!$A$2:$ZZ$3000, 1397, MATCH($B$3, resultados!$A$1:$ZZ$1, 0))</f>
        <v/>
      </c>
    </row>
    <row r="1404">
      <c r="A1404">
        <f>INDEX(resultados!$A$2:$ZZ$3000, 1398, MATCH($B$1, resultados!$A$1:$ZZ$1, 0))</f>
        <v/>
      </c>
      <c r="B1404">
        <f>INDEX(resultados!$A$2:$ZZ$3000, 1398, MATCH($B$2, resultados!$A$1:$ZZ$1, 0))</f>
        <v/>
      </c>
      <c r="C1404">
        <f>INDEX(resultados!$A$2:$ZZ$3000, 1398, MATCH($B$3, resultados!$A$1:$ZZ$1, 0))</f>
        <v/>
      </c>
    </row>
    <row r="1405">
      <c r="A1405">
        <f>INDEX(resultados!$A$2:$ZZ$3000, 1399, MATCH($B$1, resultados!$A$1:$ZZ$1, 0))</f>
        <v/>
      </c>
      <c r="B1405">
        <f>INDEX(resultados!$A$2:$ZZ$3000, 1399, MATCH($B$2, resultados!$A$1:$ZZ$1, 0))</f>
        <v/>
      </c>
      <c r="C1405">
        <f>INDEX(resultados!$A$2:$ZZ$3000, 1399, MATCH($B$3, resultados!$A$1:$ZZ$1, 0))</f>
        <v/>
      </c>
    </row>
    <row r="1406">
      <c r="A1406">
        <f>INDEX(resultados!$A$2:$ZZ$3000, 1400, MATCH($B$1, resultados!$A$1:$ZZ$1, 0))</f>
        <v/>
      </c>
      <c r="B1406">
        <f>INDEX(resultados!$A$2:$ZZ$3000, 1400, MATCH($B$2, resultados!$A$1:$ZZ$1, 0))</f>
        <v/>
      </c>
      <c r="C1406">
        <f>INDEX(resultados!$A$2:$ZZ$3000, 1400, MATCH($B$3, resultados!$A$1:$ZZ$1, 0))</f>
        <v/>
      </c>
    </row>
    <row r="1407">
      <c r="A1407">
        <f>INDEX(resultados!$A$2:$ZZ$3000, 1401, MATCH($B$1, resultados!$A$1:$ZZ$1, 0))</f>
        <v/>
      </c>
      <c r="B1407">
        <f>INDEX(resultados!$A$2:$ZZ$3000, 1401, MATCH($B$2, resultados!$A$1:$ZZ$1, 0))</f>
        <v/>
      </c>
      <c r="C1407">
        <f>INDEX(resultados!$A$2:$ZZ$3000, 1401, MATCH($B$3, resultados!$A$1:$ZZ$1, 0))</f>
        <v/>
      </c>
    </row>
    <row r="1408">
      <c r="A1408">
        <f>INDEX(resultados!$A$2:$ZZ$3000, 1402, MATCH($B$1, resultados!$A$1:$ZZ$1, 0))</f>
        <v/>
      </c>
      <c r="B1408">
        <f>INDEX(resultados!$A$2:$ZZ$3000, 1402, MATCH($B$2, resultados!$A$1:$ZZ$1, 0))</f>
        <v/>
      </c>
      <c r="C1408">
        <f>INDEX(resultados!$A$2:$ZZ$3000, 1402, MATCH($B$3, resultados!$A$1:$ZZ$1, 0))</f>
        <v/>
      </c>
    </row>
    <row r="1409">
      <c r="A1409">
        <f>INDEX(resultados!$A$2:$ZZ$3000, 1403, MATCH($B$1, resultados!$A$1:$ZZ$1, 0))</f>
        <v/>
      </c>
      <c r="B1409">
        <f>INDEX(resultados!$A$2:$ZZ$3000, 1403, MATCH($B$2, resultados!$A$1:$ZZ$1, 0))</f>
        <v/>
      </c>
      <c r="C1409">
        <f>INDEX(resultados!$A$2:$ZZ$3000, 1403, MATCH($B$3, resultados!$A$1:$ZZ$1, 0))</f>
        <v/>
      </c>
    </row>
    <row r="1410">
      <c r="A1410">
        <f>INDEX(resultados!$A$2:$ZZ$3000, 1404, MATCH($B$1, resultados!$A$1:$ZZ$1, 0))</f>
        <v/>
      </c>
      <c r="B1410">
        <f>INDEX(resultados!$A$2:$ZZ$3000, 1404, MATCH($B$2, resultados!$A$1:$ZZ$1, 0))</f>
        <v/>
      </c>
      <c r="C1410">
        <f>INDEX(resultados!$A$2:$ZZ$3000, 1404, MATCH($B$3, resultados!$A$1:$ZZ$1, 0))</f>
        <v/>
      </c>
    </row>
    <row r="1411">
      <c r="A1411">
        <f>INDEX(resultados!$A$2:$ZZ$3000, 1405, MATCH($B$1, resultados!$A$1:$ZZ$1, 0))</f>
        <v/>
      </c>
      <c r="B1411">
        <f>INDEX(resultados!$A$2:$ZZ$3000, 1405, MATCH($B$2, resultados!$A$1:$ZZ$1, 0))</f>
        <v/>
      </c>
      <c r="C1411">
        <f>INDEX(resultados!$A$2:$ZZ$3000, 1405, MATCH($B$3, resultados!$A$1:$ZZ$1, 0))</f>
        <v/>
      </c>
    </row>
    <row r="1412">
      <c r="A1412">
        <f>INDEX(resultados!$A$2:$ZZ$3000, 1406, MATCH($B$1, resultados!$A$1:$ZZ$1, 0))</f>
        <v/>
      </c>
      <c r="B1412">
        <f>INDEX(resultados!$A$2:$ZZ$3000, 1406, MATCH($B$2, resultados!$A$1:$ZZ$1, 0))</f>
        <v/>
      </c>
      <c r="C1412">
        <f>INDEX(resultados!$A$2:$ZZ$3000, 1406, MATCH($B$3, resultados!$A$1:$ZZ$1, 0))</f>
        <v/>
      </c>
    </row>
    <row r="1413">
      <c r="A1413">
        <f>INDEX(resultados!$A$2:$ZZ$3000, 1407, MATCH($B$1, resultados!$A$1:$ZZ$1, 0))</f>
        <v/>
      </c>
      <c r="B1413">
        <f>INDEX(resultados!$A$2:$ZZ$3000, 1407, MATCH($B$2, resultados!$A$1:$ZZ$1, 0))</f>
        <v/>
      </c>
      <c r="C1413">
        <f>INDEX(resultados!$A$2:$ZZ$3000, 1407, MATCH($B$3, resultados!$A$1:$ZZ$1, 0))</f>
        <v/>
      </c>
    </row>
    <row r="1414">
      <c r="A1414">
        <f>INDEX(resultados!$A$2:$ZZ$3000, 1408, MATCH($B$1, resultados!$A$1:$ZZ$1, 0))</f>
        <v/>
      </c>
      <c r="B1414">
        <f>INDEX(resultados!$A$2:$ZZ$3000, 1408, MATCH($B$2, resultados!$A$1:$ZZ$1, 0))</f>
        <v/>
      </c>
      <c r="C1414">
        <f>INDEX(resultados!$A$2:$ZZ$3000, 1408, MATCH($B$3, resultados!$A$1:$ZZ$1, 0))</f>
        <v/>
      </c>
    </row>
    <row r="1415">
      <c r="A1415">
        <f>INDEX(resultados!$A$2:$ZZ$3000, 1409, MATCH($B$1, resultados!$A$1:$ZZ$1, 0))</f>
        <v/>
      </c>
      <c r="B1415">
        <f>INDEX(resultados!$A$2:$ZZ$3000, 1409, MATCH($B$2, resultados!$A$1:$ZZ$1, 0))</f>
        <v/>
      </c>
      <c r="C1415">
        <f>INDEX(resultados!$A$2:$ZZ$3000, 1409, MATCH($B$3, resultados!$A$1:$ZZ$1, 0))</f>
        <v/>
      </c>
    </row>
    <row r="1416">
      <c r="A1416">
        <f>INDEX(resultados!$A$2:$ZZ$3000, 1410, MATCH($B$1, resultados!$A$1:$ZZ$1, 0))</f>
        <v/>
      </c>
      <c r="B1416">
        <f>INDEX(resultados!$A$2:$ZZ$3000, 1410, MATCH($B$2, resultados!$A$1:$ZZ$1, 0))</f>
        <v/>
      </c>
      <c r="C1416">
        <f>INDEX(resultados!$A$2:$ZZ$3000, 1410, MATCH($B$3, resultados!$A$1:$ZZ$1, 0))</f>
        <v/>
      </c>
    </row>
    <row r="1417">
      <c r="A1417">
        <f>INDEX(resultados!$A$2:$ZZ$3000, 1411, MATCH($B$1, resultados!$A$1:$ZZ$1, 0))</f>
        <v/>
      </c>
      <c r="B1417">
        <f>INDEX(resultados!$A$2:$ZZ$3000, 1411, MATCH($B$2, resultados!$A$1:$ZZ$1, 0))</f>
        <v/>
      </c>
      <c r="C1417">
        <f>INDEX(resultados!$A$2:$ZZ$3000, 1411, MATCH($B$3, resultados!$A$1:$ZZ$1, 0))</f>
        <v/>
      </c>
    </row>
    <row r="1418">
      <c r="A1418">
        <f>INDEX(resultados!$A$2:$ZZ$3000, 1412, MATCH($B$1, resultados!$A$1:$ZZ$1, 0))</f>
        <v/>
      </c>
      <c r="B1418">
        <f>INDEX(resultados!$A$2:$ZZ$3000, 1412, MATCH($B$2, resultados!$A$1:$ZZ$1, 0))</f>
        <v/>
      </c>
      <c r="C1418">
        <f>INDEX(resultados!$A$2:$ZZ$3000, 1412, MATCH($B$3, resultados!$A$1:$ZZ$1, 0))</f>
        <v/>
      </c>
    </row>
    <row r="1419">
      <c r="A1419">
        <f>INDEX(resultados!$A$2:$ZZ$3000, 1413, MATCH($B$1, resultados!$A$1:$ZZ$1, 0))</f>
        <v/>
      </c>
      <c r="B1419">
        <f>INDEX(resultados!$A$2:$ZZ$3000, 1413, MATCH($B$2, resultados!$A$1:$ZZ$1, 0))</f>
        <v/>
      </c>
      <c r="C1419">
        <f>INDEX(resultados!$A$2:$ZZ$3000, 1413, MATCH($B$3, resultados!$A$1:$ZZ$1, 0))</f>
        <v/>
      </c>
    </row>
    <row r="1420">
      <c r="A1420">
        <f>INDEX(resultados!$A$2:$ZZ$3000, 1414, MATCH($B$1, resultados!$A$1:$ZZ$1, 0))</f>
        <v/>
      </c>
      <c r="B1420">
        <f>INDEX(resultados!$A$2:$ZZ$3000, 1414, MATCH($B$2, resultados!$A$1:$ZZ$1, 0))</f>
        <v/>
      </c>
      <c r="C1420">
        <f>INDEX(resultados!$A$2:$ZZ$3000, 1414, MATCH($B$3, resultados!$A$1:$ZZ$1, 0))</f>
        <v/>
      </c>
    </row>
    <row r="1421">
      <c r="A1421">
        <f>INDEX(resultados!$A$2:$ZZ$3000, 1415, MATCH($B$1, resultados!$A$1:$ZZ$1, 0))</f>
        <v/>
      </c>
      <c r="B1421">
        <f>INDEX(resultados!$A$2:$ZZ$3000, 1415, MATCH($B$2, resultados!$A$1:$ZZ$1, 0))</f>
        <v/>
      </c>
      <c r="C1421">
        <f>INDEX(resultados!$A$2:$ZZ$3000, 1415, MATCH($B$3, resultados!$A$1:$ZZ$1, 0))</f>
        <v/>
      </c>
    </row>
    <row r="1422">
      <c r="A1422">
        <f>INDEX(resultados!$A$2:$ZZ$3000, 1416, MATCH($B$1, resultados!$A$1:$ZZ$1, 0))</f>
        <v/>
      </c>
      <c r="B1422">
        <f>INDEX(resultados!$A$2:$ZZ$3000, 1416, MATCH($B$2, resultados!$A$1:$ZZ$1, 0))</f>
        <v/>
      </c>
      <c r="C1422">
        <f>INDEX(resultados!$A$2:$ZZ$3000, 1416, MATCH($B$3, resultados!$A$1:$ZZ$1, 0))</f>
        <v/>
      </c>
    </row>
    <row r="1423">
      <c r="A1423">
        <f>INDEX(resultados!$A$2:$ZZ$3000, 1417, MATCH($B$1, resultados!$A$1:$ZZ$1, 0))</f>
        <v/>
      </c>
      <c r="B1423">
        <f>INDEX(resultados!$A$2:$ZZ$3000, 1417, MATCH($B$2, resultados!$A$1:$ZZ$1, 0))</f>
        <v/>
      </c>
      <c r="C1423">
        <f>INDEX(resultados!$A$2:$ZZ$3000, 1417, MATCH($B$3, resultados!$A$1:$ZZ$1, 0))</f>
        <v/>
      </c>
    </row>
    <row r="1424">
      <c r="A1424">
        <f>INDEX(resultados!$A$2:$ZZ$3000, 1418, MATCH($B$1, resultados!$A$1:$ZZ$1, 0))</f>
        <v/>
      </c>
      <c r="B1424">
        <f>INDEX(resultados!$A$2:$ZZ$3000, 1418, MATCH($B$2, resultados!$A$1:$ZZ$1, 0))</f>
        <v/>
      </c>
      <c r="C1424">
        <f>INDEX(resultados!$A$2:$ZZ$3000, 1418, MATCH($B$3, resultados!$A$1:$ZZ$1, 0))</f>
        <v/>
      </c>
    </row>
    <row r="1425">
      <c r="A1425">
        <f>INDEX(resultados!$A$2:$ZZ$3000, 1419, MATCH($B$1, resultados!$A$1:$ZZ$1, 0))</f>
        <v/>
      </c>
      <c r="B1425">
        <f>INDEX(resultados!$A$2:$ZZ$3000, 1419, MATCH($B$2, resultados!$A$1:$ZZ$1, 0))</f>
        <v/>
      </c>
      <c r="C1425">
        <f>INDEX(resultados!$A$2:$ZZ$3000, 1419, MATCH($B$3, resultados!$A$1:$ZZ$1, 0))</f>
        <v/>
      </c>
    </row>
    <row r="1426">
      <c r="A1426">
        <f>INDEX(resultados!$A$2:$ZZ$3000, 1420, MATCH($B$1, resultados!$A$1:$ZZ$1, 0))</f>
        <v/>
      </c>
      <c r="B1426">
        <f>INDEX(resultados!$A$2:$ZZ$3000, 1420, MATCH($B$2, resultados!$A$1:$ZZ$1, 0))</f>
        <v/>
      </c>
      <c r="C1426">
        <f>INDEX(resultados!$A$2:$ZZ$3000, 1420, MATCH($B$3, resultados!$A$1:$ZZ$1, 0))</f>
        <v/>
      </c>
    </row>
    <row r="1427">
      <c r="A1427">
        <f>INDEX(resultados!$A$2:$ZZ$3000, 1421, MATCH($B$1, resultados!$A$1:$ZZ$1, 0))</f>
        <v/>
      </c>
      <c r="B1427">
        <f>INDEX(resultados!$A$2:$ZZ$3000, 1421, MATCH($B$2, resultados!$A$1:$ZZ$1, 0))</f>
        <v/>
      </c>
      <c r="C1427">
        <f>INDEX(resultados!$A$2:$ZZ$3000, 1421, MATCH($B$3, resultados!$A$1:$ZZ$1, 0))</f>
        <v/>
      </c>
    </row>
    <row r="1428">
      <c r="A1428">
        <f>INDEX(resultados!$A$2:$ZZ$3000, 1422, MATCH($B$1, resultados!$A$1:$ZZ$1, 0))</f>
        <v/>
      </c>
      <c r="B1428">
        <f>INDEX(resultados!$A$2:$ZZ$3000, 1422, MATCH($B$2, resultados!$A$1:$ZZ$1, 0))</f>
        <v/>
      </c>
      <c r="C1428">
        <f>INDEX(resultados!$A$2:$ZZ$3000, 1422, MATCH($B$3, resultados!$A$1:$ZZ$1, 0))</f>
        <v/>
      </c>
    </row>
    <row r="1429">
      <c r="A1429">
        <f>INDEX(resultados!$A$2:$ZZ$3000, 1423, MATCH($B$1, resultados!$A$1:$ZZ$1, 0))</f>
        <v/>
      </c>
      <c r="B1429">
        <f>INDEX(resultados!$A$2:$ZZ$3000, 1423, MATCH($B$2, resultados!$A$1:$ZZ$1, 0))</f>
        <v/>
      </c>
      <c r="C1429">
        <f>INDEX(resultados!$A$2:$ZZ$3000, 1423, MATCH($B$3, resultados!$A$1:$ZZ$1, 0))</f>
        <v/>
      </c>
    </row>
    <row r="1430">
      <c r="A1430">
        <f>INDEX(resultados!$A$2:$ZZ$3000, 1424, MATCH($B$1, resultados!$A$1:$ZZ$1, 0))</f>
        <v/>
      </c>
      <c r="B1430">
        <f>INDEX(resultados!$A$2:$ZZ$3000, 1424, MATCH($B$2, resultados!$A$1:$ZZ$1, 0))</f>
        <v/>
      </c>
      <c r="C1430">
        <f>INDEX(resultados!$A$2:$ZZ$3000, 1424, MATCH($B$3, resultados!$A$1:$ZZ$1, 0))</f>
        <v/>
      </c>
    </row>
    <row r="1431">
      <c r="A1431">
        <f>INDEX(resultados!$A$2:$ZZ$3000, 1425, MATCH($B$1, resultados!$A$1:$ZZ$1, 0))</f>
        <v/>
      </c>
      <c r="B1431">
        <f>INDEX(resultados!$A$2:$ZZ$3000, 1425, MATCH($B$2, resultados!$A$1:$ZZ$1, 0))</f>
        <v/>
      </c>
      <c r="C1431">
        <f>INDEX(resultados!$A$2:$ZZ$3000, 1425, MATCH($B$3, resultados!$A$1:$ZZ$1, 0))</f>
        <v/>
      </c>
    </row>
    <row r="1432">
      <c r="A1432">
        <f>INDEX(resultados!$A$2:$ZZ$3000, 1426, MATCH($B$1, resultados!$A$1:$ZZ$1, 0))</f>
        <v/>
      </c>
      <c r="B1432">
        <f>INDEX(resultados!$A$2:$ZZ$3000, 1426, MATCH($B$2, resultados!$A$1:$ZZ$1, 0))</f>
        <v/>
      </c>
      <c r="C1432">
        <f>INDEX(resultados!$A$2:$ZZ$3000, 1426, MATCH($B$3, resultados!$A$1:$ZZ$1, 0))</f>
        <v/>
      </c>
    </row>
    <row r="1433">
      <c r="A1433">
        <f>INDEX(resultados!$A$2:$ZZ$3000, 1427, MATCH($B$1, resultados!$A$1:$ZZ$1, 0))</f>
        <v/>
      </c>
      <c r="B1433">
        <f>INDEX(resultados!$A$2:$ZZ$3000, 1427, MATCH($B$2, resultados!$A$1:$ZZ$1, 0))</f>
        <v/>
      </c>
      <c r="C1433">
        <f>INDEX(resultados!$A$2:$ZZ$3000, 1427, MATCH($B$3, resultados!$A$1:$ZZ$1, 0))</f>
        <v/>
      </c>
    </row>
    <row r="1434">
      <c r="A1434">
        <f>INDEX(resultados!$A$2:$ZZ$3000, 1428, MATCH($B$1, resultados!$A$1:$ZZ$1, 0))</f>
        <v/>
      </c>
      <c r="B1434">
        <f>INDEX(resultados!$A$2:$ZZ$3000, 1428, MATCH($B$2, resultados!$A$1:$ZZ$1, 0))</f>
        <v/>
      </c>
      <c r="C1434">
        <f>INDEX(resultados!$A$2:$ZZ$3000, 1428, MATCH($B$3, resultados!$A$1:$ZZ$1, 0))</f>
        <v/>
      </c>
    </row>
    <row r="1435">
      <c r="A1435">
        <f>INDEX(resultados!$A$2:$ZZ$3000, 1429, MATCH($B$1, resultados!$A$1:$ZZ$1, 0))</f>
        <v/>
      </c>
      <c r="B1435">
        <f>INDEX(resultados!$A$2:$ZZ$3000, 1429, MATCH($B$2, resultados!$A$1:$ZZ$1, 0))</f>
        <v/>
      </c>
      <c r="C1435">
        <f>INDEX(resultados!$A$2:$ZZ$3000, 1429, MATCH($B$3, resultados!$A$1:$ZZ$1, 0))</f>
        <v/>
      </c>
    </row>
    <row r="1436">
      <c r="A1436">
        <f>INDEX(resultados!$A$2:$ZZ$3000, 1430, MATCH($B$1, resultados!$A$1:$ZZ$1, 0))</f>
        <v/>
      </c>
      <c r="B1436">
        <f>INDEX(resultados!$A$2:$ZZ$3000, 1430, MATCH($B$2, resultados!$A$1:$ZZ$1, 0))</f>
        <v/>
      </c>
      <c r="C1436">
        <f>INDEX(resultados!$A$2:$ZZ$3000, 1430, MATCH($B$3, resultados!$A$1:$ZZ$1, 0))</f>
        <v/>
      </c>
    </row>
    <row r="1437">
      <c r="A1437">
        <f>INDEX(resultados!$A$2:$ZZ$3000, 1431, MATCH($B$1, resultados!$A$1:$ZZ$1, 0))</f>
        <v/>
      </c>
      <c r="B1437">
        <f>INDEX(resultados!$A$2:$ZZ$3000, 1431, MATCH($B$2, resultados!$A$1:$ZZ$1, 0))</f>
        <v/>
      </c>
      <c r="C1437">
        <f>INDEX(resultados!$A$2:$ZZ$3000, 1431, MATCH($B$3, resultados!$A$1:$ZZ$1, 0))</f>
        <v/>
      </c>
    </row>
    <row r="1438">
      <c r="A1438">
        <f>INDEX(resultados!$A$2:$ZZ$3000, 1432, MATCH($B$1, resultados!$A$1:$ZZ$1, 0))</f>
        <v/>
      </c>
      <c r="B1438">
        <f>INDEX(resultados!$A$2:$ZZ$3000, 1432, MATCH($B$2, resultados!$A$1:$ZZ$1, 0))</f>
        <v/>
      </c>
      <c r="C1438">
        <f>INDEX(resultados!$A$2:$ZZ$3000, 1432, MATCH($B$3, resultados!$A$1:$ZZ$1, 0))</f>
        <v/>
      </c>
    </row>
    <row r="1439">
      <c r="A1439">
        <f>INDEX(resultados!$A$2:$ZZ$3000, 1433, MATCH($B$1, resultados!$A$1:$ZZ$1, 0))</f>
        <v/>
      </c>
      <c r="B1439">
        <f>INDEX(resultados!$A$2:$ZZ$3000, 1433, MATCH($B$2, resultados!$A$1:$ZZ$1, 0))</f>
        <v/>
      </c>
      <c r="C1439">
        <f>INDEX(resultados!$A$2:$ZZ$3000, 1433, MATCH($B$3, resultados!$A$1:$ZZ$1, 0))</f>
        <v/>
      </c>
    </row>
    <row r="1440">
      <c r="A1440">
        <f>INDEX(resultados!$A$2:$ZZ$3000, 1434, MATCH($B$1, resultados!$A$1:$ZZ$1, 0))</f>
        <v/>
      </c>
      <c r="B1440">
        <f>INDEX(resultados!$A$2:$ZZ$3000, 1434, MATCH($B$2, resultados!$A$1:$ZZ$1, 0))</f>
        <v/>
      </c>
      <c r="C1440">
        <f>INDEX(resultados!$A$2:$ZZ$3000, 1434, MATCH($B$3, resultados!$A$1:$ZZ$1, 0))</f>
        <v/>
      </c>
    </row>
    <row r="1441">
      <c r="A1441">
        <f>INDEX(resultados!$A$2:$ZZ$3000, 1435, MATCH($B$1, resultados!$A$1:$ZZ$1, 0))</f>
        <v/>
      </c>
      <c r="B1441">
        <f>INDEX(resultados!$A$2:$ZZ$3000, 1435, MATCH($B$2, resultados!$A$1:$ZZ$1, 0))</f>
        <v/>
      </c>
      <c r="C1441">
        <f>INDEX(resultados!$A$2:$ZZ$3000, 1435, MATCH($B$3, resultados!$A$1:$ZZ$1, 0))</f>
        <v/>
      </c>
    </row>
    <row r="1442">
      <c r="A1442">
        <f>INDEX(resultados!$A$2:$ZZ$3000, 1436, MATCH($B$1, resultados!$A$1:$ZZ$1, 0))</f>
        <v/>
      </c>
      <c r="B1442">
        <f>INDEX(resultados!$A$2:$ZZ$3000, 1436, MATCH($B$2, resultados!$A$1:$ZZ$1, 0))</f>
        <v/>
      </c>
      <c r="C1442">
        <f>INDEX(resultados!$A$2:$ZZ$3000, 1436, MATCH($B$3, resultados!$A$1:$ZZ$1, 0))</f>
        <v/>
      </c>
    </row>
    <row r="1443">
      <c r="A1443">
        <f>INDEX(resultados!$A$2:$ZZ$3000, 1437, MATCH($B$1, resultados!$A$1:$ZZ$1, 0))</f>
        <v/>
      </c>
      <c r="B1443">
        <f>INDEX(resultados!$A$2:$ZZ$3000, 1437, MATCH($B$2, resultados!$A$1:$ZZ$1, 0))</f>
        <v/>
      </c>
      <c r="C1443">
        <f>INDEX(resultados!$A$2:$ZZ$3000, 1437, MATCH($B$3, resultados!$A$1:$ZZ$1, 0))</f>
        <v/>
      </c>
    </row>
    <row r="1444">
      <c r="A1444">
        <f>INDEX(resultados!$A$2:$ZZ$3000, 1438, MATCH($B$1, resultados!$A$1:$ZZ$1, 0))</f>
        <v/>
      </c>
      <c r="B1444">
        <f>INDEX(resultados!$A$2:$ZZ$3000, 1438, MATCH($B$2, resultados!$A$1:$ZZ$1, 0))</f>
        <v/>
      </c>
      <c r="C1444">
        <f>INDEX(resultados!$A$2:$ZZ$3000, 1438, MATCH($B$3, resultados!$A$1:$ZZ$1, 0))</f>
        <v/>
      </c>
    </row>
    <row r="1445">
      <c r="A1445">
        <f>INDEX(resultados!$A$2:$ZZ$3000, 1439, MATCH($B$1, resultados!$A$1:$ZZ$1, 0))</f>
        <v/>
      </c>
      <c r="B1445">
        <f>INDEX(resultados!$A$2:$ZZ$3000, 1439, MATCH($B$2, resultados!$A$1:$ZZ$1, 0))</f>
        <v/>
      </c>
      <c r="C1445">
        <f>INDEX(resultados!$A$2:$ZZ$3000, 1439, MATCH($B$3, resultados!$A$1:$ZZ$1, 0))</f>
        <v/>
      </c>
    </row>
    <row r="1446">
      <c r="A1446">
        <f>INDEX(resultados!$A$2:$ZZ$3000, 1440, MATCH($B$1, resultados!$A$1:$ZZ$1, 0))</f>
        <v/>
      </c>
      <c r="B1446">
        <f>INDEX(resultados!$A$2:$ZZ$3000, 1440, MATCH($B$2, resultados!$A$1:$ZZ$1, 0))</f>
        <v/>
      </c>
      <c r="C1446">
        <f>INDEX(resultados!$A$2:$ZZ$3000, 1440, MATCH($B$3, resultados!$A$1:$ZZ$1, 0))</f>
        <v/>
      </c>
    </row>
    <row r="1447">
      <c r="A1447">
        <f>INDEX(resultados!$A$2:$ZZ$3000, 1441, MATCH($B$1, resultados!$A$1:$ZZ$1, 0))</f>
        <v/>
      </c>
      <c r="B1447">
        <f>INDEX(resultados!$A$2:$ZZ$3000, 1441, MATCH($B$2, resultados!$A$1:$ZZ$1, 0))</f>
        <v/>
      </c>
      <c r="C1447">
        <f>INDEX(resultados!$A$2:$ZZ$3000, 1441, MATCH($B$3, resultados!$A$1:$ZZ$1, 0))</f>
        <v/>
      </c>
    </row>
    <row r="1448">
      <c r="A1448">
        <f>INDEX(resultados!$A$2:$ZZ$3000, 1442, MATCH($B$1, resultados!$A$1:$ZZ$1, 0))</f>
        <v/>
      </c>
      <c r="B1448">
        <f>INDEX(resultados!$A$2:$ZZ$3000, 1442, MATCH($B$2, resultados!$A$1:$ZZ$1, 0))</f>
        <v/>
      </c>
      <c r="C1448">
        <f>INDEX(resultados!$A$2:$ZZ$3000, 1442, MATCH($B$3, resultados!$A$1:$ZZ$1, 0))</f>
        <v/>
      </c>
    </row>
    <row r="1449">
      <c r="A1449">
        <f>INDEX(resultados!$A$2:$ZZ$3000, 1443, MATCH($B$1, resultados!$A$1:$ZZ$1, 0))</f>
        <v/>
      </c>
      <c r="B1449">
        <f>INDEX(resultados!$A$2:$ZZ$3000, 1443, MATCH($B$2, resultados!$A$1:$ZZ$1, 0))</f>
        <v/>
      </c>
      <c r="C1449">
        <f>INDEX(resultados!$A$2:$ZZ$3000, 1443, MATCH($B$3, resultados!$A$1:$ZZ$1, 0))</f>
        <v/>
      </c>
    </row>
    <row r="1450">
      <c r="A1450">
        <f>INDEX(resultados!$A$2:$ZZ$3000, 1444, MATCH($B$1, resultados!$A$1:$ZZ$1, 0))</f>
        <v/>
      </c>
      <c r="B1450">
        <f>INDEX(resultados!$A$2:$ZZ$3000, 1444, MATCH($B$2, resultados!$A$1:$ZZ$1, 0))</f>
        <v/>
      </c>
      <c r="C1450">
        <f>INDEX(resultados!$A$2:$ZZ$3000, 1444, MATCH($B$3, resultados!$A$1:$ZZ$1, 0))</f>
        <v/>
      </c>
    </row>
    <row r="1451">
      <c r="A1451">
        <f>INDEX(resultados!$A$2:$ZZ$3000, 1445, MATCH($B$1, resultados!$A$1:$ZZ$1, 0))</f>
        <v/>
      </c>
      <c r="B1451">
        <f>INDEX(resultados!$A$2:$ZZ$3000, 1445, MATCH($B$2, resultados!$A$1:$ZZ$1, 0))</f>
        <v/>
      </c>
      <c r="C1451">
        <f>INDEX(resultados!$A$2:$ZZ$3000, 1445, MATCH($B$3, resultados!$A$1:$ZZ$1, 0))</f>
        <v/>
      </c>
    </row>
    <row r="1452">
      <c r="A1452">
        <f>INDEX(resultados!$A$2:$ZZ$3000, 1446, MATCH($B$1, resultados!$A$1:$ZZ$1, 0))</f>
        <v/>
      </c>
      <c r="B1452">
        <f>INDEX(resultados!$A$2:$ZZ$3000, 1446, MATCH($B$2, resultados!$A$1:$ZZ$1, 0))</f>
        <v/>
      </c>
      <c r="C1452">
        <f>INDEX(resultados!$A$2:$ZZ$3000, 1446, MATCH($B$3, resultados!$A$1:$ZZ$1, 0))</f>
        <v/>
      </c>
    </row>
    <row r="1453">
      <c r="A1453">
        <f>INDEX(resultados!$A$2:$ZZ$3000, 1447, MATCH($B$1, resultados!$A$1:$ZZ$1, 0))</f>
        <v/>
      </c>
      <c r="B1453">
        <f>INDEX(resultados!$A$2:$ZZ$3000, 1447, MATCH($B$2, resultados!$A$1:$ZZ$1, 0))</f>
        <v/>
      </c>
      <c r="C1453">
        <f>INDEX(resultados!$A$2:$ZZ$3000, 1447, MATCH($B$3, resultados!$A$1:$ZZ$1, 0))</f>
        <v/>
      </c>
    </row>
    <row r="1454">
      <c r="A1454">
        <f>INDEX(resultados!$A$2:$ZZ$3000, 1448, MATCH($B$1, resultados!$A$1:$ZZ$1, 0))</f>
        <v/>
      </c>
      <c r="B1454">
        <f>INDEX(resultados!$A$2:$ZZ$3000, 1448, MATCH($B$2, resultados!$A$1:$ZZ$1, 0))</f>
        <v/>
      </c>
      <c r="C1454">
        <f>INDEX(resultados!$A$2:$ZZ$3000, 1448, MATCH($B$3, resultados!$A$1:$ZZ$1, 0))</f>
        <v/>
      </c>
    </row>
    <row r="1455">
      <c r="A1455">
        <f>INDEX(resultados!$A$2:$ZZ$3000, 1449, MATCH($B$1, resultados!$A$1:$ZZ$1, 0))</f>
        <v/>
      </c>
      <c r="B1455">
        <f>INDEX(resultados!$A$2:$ZZ$3000, 1449, MATCH($B$2, resultados!$A$1:$ZZ$1, 0))</f>
        <v/>
      </c>
      <c r="C1455">
        <f>INDEX(resultados!$A$2:$ZZ$3000, 1449, MATCH($B$3, resultados!$A$1:$ZZ$1, 0))</f>
        <v/>
      </c>
    </row>
    <row r="1456">
      <c r="A1456">
        <f>INDEX(resultados!$A$2:$ZZ$3000, 1450, MATCH($B$1, resultados!$A$1:$ZZ$1, 0))</f>
        <v/>
      </c>
      <c r="B1456">
        <f>INDEX(resultados!$A$2:$ZZ$3000, 1450, MATCH($B$2, resultados!$A$1:$ZZ$1, 0))</f>
        <v/>
      </c>
      <c r="C1456">
        <f>INDEX(resultados!$A$2:$ZZ$3000, 1450, MATCH($B$3, resultados!$A$1:$ZZ$1, 0))</f>
        <v/>
      </c>
    </row>
    <row r="1457">
      <c r="A1457">
        <f>INDEX(resultados!$A$2:$ZZ$3000, 1451, MATCH($B$1, resultados!$A$1:$ZZ$1, 0))</f>
        <v/>
      </c>
      <c r="B1457">
        <f>INDEX(resultados!$A$2:$ZZ$3000, 1451, MATCH($B$2, resultados!$A$1:$ZZ$1, 0))</f>
        <v/>
      </c>
      <c r="C1457">
        <f>INDEX(resultados!$A$2:$ZZ$3000, 1451, MATCH($B$3, resultados!$A$1:$ZZ$1, 0))</f>
        <v/>
      </c>
    </row>
    <row r="1458">
      <c r="A1458">
        <f>INDEX(resultados!$A$2:$ZZ$3000, 1452, MATCH($B$1, resultados!$A$1:$ZZ$1, 0))</f>
        <v/>
      </c>
      <c r="B1458">
        <f>INDEX(resultados!$A$2:$ZZ$3000, 1452, MATCH($B$2, resultados!$A$1:$ZZ$1, 0))</f>
        <v/>
      </c>
      <c r="C1458">
        <f>INDEX(resultados!$A$2:$ZZ$3000, 1452, MATCH($B$3, resultados!$A$1:$ZZ$1, 0))</f>
        <v/>
      </c>
    </row>
    <row r="1459">
      <c r="A1459">
        <f>INDEX(resultados!$A$2:$ZZ$3000, 1453, MATCH($B$1, resultados!$A$1:$ZZ$1, 0))</f>
        <v/>
      </c>
      <c r="B1459">
        <f>INDEX(resultados!$A$2:$ZZ$3000, 1453, MATCH($B$2, resultados!$A$1:$ZZ$1, 0))</f>
        <v/>
      </c>
      <c r="C1459">
        <f>INDEX(resultados!$A$2:$ZZ$3000, 1453, MATCH($B$3, resultados!$A$1:$ZZ$1, 0))</f>
        <v/>
      </c>
    </row>
    <row r="1460">
      <c r="A1460">
        <f>INDEX(resultados!$A$2:$ZZ$3000, 1454, MATCH($B$1, resultados!$A$1:$ZZ$1, 0))</f>
        <v/>
      </c>
      <c r="B1460">
        <f>INDEX(resultados!$A$2:$ZZ$3000, 1454, MATCH($B$2, resultados!$A$1:$ZZ$1, 0))</f>
        <v/>
      </c>
      <c r="C1460">
        <f>INDEX(resultados!$A$2:$ZZ$3000, 1454, MATCH($B$3, resultados!$A$1:$ZZ$1, 0))</f>
        <v/>
      </c>
    </row>
    <row r="1461">
      <c r="A1461">
        <f>INDEX(resultados!$A$2:$ZZ$3000, 1455, MATCH($B$1, resultados!$A$1:$ZZ$1, 0))</f>
        <v/>
      </c>
      <c r="B1461">
        <f>INDEX(resultados!$A$2:$ZZ$3000, 1455, MATCH($B$2, resultados!$A$1:$ZZ$1, 0))</f>
        <v/>
      </c>
      <c r="C1461">
        <f>INDEX(resultados!$A$2:$ZZ$3000, 1455, MATCH($B$3, resultados!$A$1:$ZZ$1, 0))</f>
        <v/>
      </c>
    </row>
    <row r="1462">
      <c r="A1462">
        <f>INDEX(resultados!$A$2:$ZZ$3000, 1456, MATCH($B$1, resultados!$A$1:$ZZ$1, 0))</f>
        <v/>
      </c>
      <c r="B1462">
        <f>INDEX(resultados!$A$2:$ZZ$3000, 1456, MATCH($B$2, resultados!$A$1:$ZZ$1, 0))</f>
        <v/>
      </c>
      <c r="C1462">
        <f>INDEX(resultados!$A$2:$ZZ$3000, 1456, MATCH($B$3, resultados!$A$1:$ZZ$1, 0))</f>
        <v/>
      </c>
    </row>
    <row r="1463">
      <c r="A1463">
        <f>INDEX(resultados!$A$2:$ZZ$3000, 1457, MATCH($B$1, resultados!$A$1:$ZZ$1, 0))</f>
        <v/>
      </c>
      <c r="B1463">
        <f>INDEX(resultados!$A$2:$ZZ$3000, 1457, MATCH($B$2, resultados!$A$1:$ZZ$1, 0))</f>
        <v/>
      </c>
      <c r="C1463">
        <f>INDEX(resultados!$A$2:$ZZ$3000, 1457, MATCH($B$3, resultados!$A$1:$ZZ$1, 0))</f>
        <v/>
      </c>
    </row>
    <row r="1464">
      <c r="A1464">
        <f>INDEX(resultados!$A$2:$ZZ$3000, 1458, MATCH($B$1, resultados!$A$1:$ZZ$1, 0))</f>
        <v/>
      </c>
      <c r="B1464">
        <f>INDEX(resultados!$A$2:$ZZ$3000, 1458, MATCH($B$2, resultados!$A$1:$ZZ$1, 0))</f>
        <v/>
      </c>
      <c r="C1464">
        <f>INDEX(resultados!$A$2:$ZZ$3000, 1458, MATCH($B$3, resultados!$A$1:$ZZ$1, 0))</f>
        <v/>
      </c>
    </row>
    <row r="1465">
      <c r="A1465">
        <f>INDEX(resultados!$A$2:$ZZ$3000, 1459, MATCH($B$1, resultados!$A$1:$ZZ$1, 0))</f>
        <v/>
      </c>
      <c r="B1465">
        <f>INDEX(resultados!$A$2:$ZZ$3000, 1459, MATCH($B$2, resultados!$A$1:$ZZ$1, 0))</f>
        <v/>
      </c>
      <c r="C1465">
        <f>INDEX(resultados!$A$2:$ZZ$3000, 1459, MATCH($B$3, resultados!$A$1:$ZZ$1, 0))</f>
        <v/>
      </c>
    </row>
    <row r="1466">
      <c r="A1466">
        <f>INDEX(resultados!$A$2:$ZZ$3000, 1460, MATCH($B$1, resultados!$A$1:$ZZ$1, 0))</f>
        <v/>
      </c>
      <c r="B1466">
        <f>INDEX(resultados!$A$2:$ZZ$3000, 1460, MATCH($B$2, resultados!$A$1:$ZZ$1, 0))</f>
        <v/>
      </c>
      <c r="C1466">
        <f>INDEX(resultados!$A$2:$ZZ$3000, 1460, MATCH($B$3, resultados!$A$1:$ZZ$1, 0))</f>
        <v/>
      </c>
    </row>
    <row r="1467">
      <c r="A1467">
        <f>INDEX(resultados!$A$2:$ZZ$3000, 1461, MATCH($B$1, resultados!$A$1:$ZZ$1, 0))</f>
        <v/>
      </c>
      <c r="B1467">
        <f>INDEX(resultados!$A$2:$ZZ$3000, 1461, MATCH($B$2, resultados!$A$1:$ZZ$1, 0))</f>
        <v/>
      </c>
      <c r="C1467">
        <f>INDEX(resultados!$A$2:$ZZ$3000, 1461, MATCH($B$3, resultados!$A$1:$ZZ$1, 0))</f>
        <v/>
      </c>
    </row>
    <row r="1468">
      <c r="A1468">
        <f>INDEX(resultados!$A$2:$ZZ$3000, 1462, MATCH($B$1, resultados!$A$1:$ZZ$1, 0))</f>
        <v/>
      </c>
      <c r="B1468">
        <f>INDEX(resultados!$A$2:$ZZ$3000, 1462, MATCH($B$2, resultados!$A$1:$ZZ$1, 0))</f>
        <v/>
      </c>
      <c r="C1468">
        <f>INDEX(resultados!$A$2:$ZZ$3000, 1462, MATCH($B$3, resultados!$A$1:$ZZ$1, 0))</f>
        <v/>
      </c>
    </row>
    <row r="1469">
      <c r="A1469">
        <f>INDEX(resultados!$A$2:$ZZ$3000, 1463, MATCH($B$1, resultados!$A$1:$ZZ$1, 0))</f>
        <v/>
      </c>
      <c r="B1469">
        <f>INDEX(resultados!$A$2:$ZZ$3000, 1463, MATCH($B$2, resultados!$A$1:$ZZ$1, 0))</f>
        <v/>
      </c>
      <c r="C1469">
        <f>INDEX(resultados!$A$2:$ZZ$3000, 1463, MATCH($B$3, resultados!$A$1:$ZZ$1, 0))</f>
        <v/>
      </c>
    </row>
    <row r="1470">
      <c r="A1470">
        <f>INDEX(resultados!$A$2:$ZZ$3000, 1464, MATCH($B$1, resultados!$A$1:$ZZ$1, 0))</f>
        <v/>
      </c>
      <c r="B1470">
        <f>INDEX(resultados!$A$2:$ZZ$3000, 1464, MATCH($B$2, resultados!$A$1:$ZZ$1, 0))</f>
        <v/>
      </c>
      <c r="C1470">
        <f>INDEX(resultados!$A$2:$ZZ$3000, 1464, MATCH($B$3, resultados!$A$1:$ZZ$1, 0))</f>
        <v/>
      </c>
    </row>
    <row r="1471">
      <c r="A1471">
        <f>INDEX(resultados!$A$2:$ZZ$3000, 1465, MATCH($B$1, resultados!$A$1:$ZZ$1, 0))</f>
        <v/>
      </c>
      <c r="B1471">
        <f>INDEX(resultados!$A$2:$ZZ$3000, 1465, MATCH($B$2, resultados!$A$1:$ZZ$1, 0))</f>
        <v/>
      </c>
      <c r="C1471">
        <f>INDEX(resultados!$A$2:$ZZ$3000, 1465, MATCH($B$3, resultados!$A$1:$ZZ$1, 0))</f>
        <v/>
      </c>
    </row>
    <row r="1472">
      <c r="A1472">
        <f>INDEX(resultados!$A$2:$ZZ$3000, 1466, MATCH($B$1, resultados!$A$1:$ZZ$1, 0))</f>
        <v/>
      </c>
      <c r="B1472">
        <f>INDEX(resultados!$A$2:$ZZ$3000, 1466, MATCH($B$2, resultados!$A$1:$ZZ$1, 0))</f>
        <v/>
      </c>
      <c r="C1472">
        <f>INDEX(resultados!$A$2:$ZZ$3000, 1466, MATCH($B$3, resultados!$A$1:$ZZ$1, 0))</f>
        <v/>
      </c>
    </row>
    <row r="1473">
      <c r="A1473">
        <f>INDEX(resultados!$A$2:$ZZ$3000, 1467, MATCH($B$1, resultados!$A$1:$ZZ$1, 0))</f>
        <v/>
      </c>
      <c r="B1473">
        <f>INDEX(resultados!$A$2:$ZZ$3000, 1467, MATCH($B$2, resultados!$A$1:$ZZ$1, 0))</f>
        <v/>
      </c>
      <c r="C1473">
        <f>INDEX(resultados!$A$2:$ZZ$3000, 1467, MATCH($B$3, resultados!$A$1:$ZZ$1, 0))</f>
        <v/>
      </c>
    </row>
    <row r="1474">
      <c r="A1474">
        <f>INDEX(resultados!$A$2:$ZZ$3000, 1468, MATCH($B$1, resultados!$A$1:$ZZ$1, 0))</f>
        <v/>
      </c>
      <c r="B1474">
        <f>INDEX(resultados!$A$2:$ZZ$3000, 1468, MATCH($B$2, resultados!$A$1:$ZZ$1, 0))</f>
        <v/>
      </c>
      <c r="C1474">
        <f>INDEX(resultados!$A$2:$ZZ$3000, 1468, MATCH($B$3, resultados!$A$1:$ZZ$1, 0))</f>
        <v/>
      </c>
    </row>
    <row r="1475">
      <c r="A1475">
        <f>INDEX(resultados!$A$2:$ZZ$3000, 1469, MATCH($B$1, resultados!$A$1:$ZZ$1, 0))</f>
        <v/>
      </c>
      <c r="B1475">
        <f>INDEX(resultados!$A$2:$ZZ$3000, 1469, MATCH($B$2, resultados!$A$1:$ZZ$1, 0))</f>
        <v/>
      </c>
      <c r="C1475">
        <f>INDEX(resultados!$A$2:$ZZ$3000, 1469, MATCH($B$3, resultados!$A$1:$ZZ$1, 0))</f>
        <v/>
      </c>
    </row>
    <row r="1476">
      <c r="A1476">
        <f>INDEX(resultados!$A$2:$ZZ$3000, 1470, MATCH($B$1, resultados!$A$1:$ZZ$1, 0))</f>
        <v/>
      </c>
      <c r="B1476">
        <f>INDEX(resultados!$A$2:$ZZ$3000, 1470, MATCH($B$2, resultados!$A$1:$ZZ$1, 0))</f>
        <v/>
      </c>
      <c r="C1476">
        <f>INDEX(resultados!$A$2:$ZZ$3000, 1470, MATCH($B$3, resultados!$A$1:$ZZ$1, 0))</f>
        <v/>
      </c>
    </row>
    <row r="1477">
      <c r="A1477">
        <f>INDEX(resultados!$A$2:$ZZ$3000, 1471, MATCH($B$1, resultados!$A$1:$ZZ$1, 0))</f>
        <v/>
      </c>
      <c r="B1477">
        <f>INDEX(resultados!$A$2:$ZZ$3000, 1471, MATCH($B$2, resultados!$A$1:$ZZ$1, 0))</f>
        <v/>
      </c>
      <c r="C1477">
        <f>INDEX(resultados!$A$2:$ZZ$3000, 1471, MATCH($B$3, resultados!$A$1:$ZZ$1, 0))</f>
        <v/>
      </c>
    </row>
    <row r="1478">
      <c r="A1478">
        <f>INDEX(resultados!$A$2:$ZZ$3000, 1472, MATCH($B$1, resultados!$A$1:$ZZ$1, 0))</f>
        <v/>
      </c>
      <c r="B1478">
        <f>INDEX(resultados!$A$2:$ZZ$3000, 1472, MATCH($B$2, resultados!$A$1:$ZZ$1, 0))</f>
        <v/>
      </c>
      <c r="C1478">
        <f>INDEX(resultados!$A$2:$ZZ$3000, 1472, MATCH($B$3, resultados!$A$1:$ZZ$1, 0))</f>
        <v/>
      </c>
    </row>
    <row r="1479">
      <c r="A1479">
        <f>INDEX(resultados!$A$2:$ZZ$3000, 1473, MATCH($B$1, resultados!$A$1:$ZZ$1, 0))</f>
        <v/>
      </c>
      <c r="B1479">
        <f>INDEX(resultados!$A$2:$ZZ$3000, 1473, MATCH($B$2, resultados!$A$1:$ZZ$1, 0))</f>
        <v/>
      </c>
      <c r="C1479">
        <f>INDEX(resultados!$A$2:$ZZ$3000, 1473, MATCH($B$3, resultados!$A$1:$ZZ$1, 0))</f>
        <v/>
      </c>
    </row>
    <row r="1480">
      <c r="A1480">
        <f>INDEX(resultados!$A$2:$ZZ$3000, 1474, MATCH($B$1, resultados!$A$1:$ZZ$1, 0))</f>
        <v/>
      </c>
      <c r="B1480">
        <f>INDEX(resultados!$A$2:$ZZ$3000, 1474, MATCH($B$2, resultados!$A$1:$ZZ$1, 0))</f>
        <v/>
      </c>
      <c r="C1480">
        <f>INDEX(resultados!$A$2:$ZZ$3000, 1474, MATCH($B$3, resultados!$A$1:$ZZ$1, 0))</f>
        <v/>
      </c>
    </row>
    <row r="1481">
      <c r="A1481">
        <f>INDEX(resultados!$A$2:$ZZ$3000, 1475, MATCH($B$1, resultados!$A$1:$ZZ$1, 0))</f>
        <v/>
      </c>
      <c r="B1481">
        <f>INDEX(resultados!$A$2:$ZZ$3000, 1475, MATCH($B$2, resultados!$A$1:$ZZ$1, 0))</f>
        <v/>
      </c>
      <c r="C1481">
        <f>INDEX(resultados!$A$2:$ZZ$3000, 1475, MATCH($B$3, resultados!$A$1:$ZZ$1, 0))</f>
        <v/>
      </c>
    </row>
    <row r="1482">
      <c r="A1482">
        <f>INDEX(resultados!$A$2:$ZZ$3000, 1476, MATCH($B$1, resultados!$A$1:$ZZ$1, 0))</f>
        <v/>
      </c>
      <c r="B1482">
        <f>INDEX(resultados!$A$2:$ZZ$3000, 1476, MATCH($B$2, resultados!$A$1:$ZZ$1, 0))</f>
        <v/>
      </c>
      <c r="C1482">
        <f>INDEX(resultados!$A$2:$ZZ$3000, 1476, MATCH($B$3, resultados!$A$1:$ZZ$1, 0))</f>
        <v/>
      </c>
    </row>
    <row r="1483">
      <c r="A1483">
        <f>INDEX(resultados!$A$2:$ZZ$3000, 1477, MATCH($B$1, resultados!$A$1:$ZZ$1, 0))</f>
        <v/>
      </c>
      <c r="B1483">
        <f>INDEX(resultados!$A$2:$ZZ$3000, 1477, MATCH($B$2, resultados!$A$1:$ZZ$1, 0))</f>
        <v/>
      </c>
      <c r="C1483">
        <f>INDEX(resultados!$A$2:$ZZ$3000, 1477, MATCH($B$3, resultados!$A$1:$ZZ$1, 0))</f>
        <v/>
      </c>
    </row>
    <row r="1484">
      <c r="A1484">
        <f>INDEX(resultados!$A$2:$ZZ$3000, 1478, MATCH($B$1, resultados!$A$1:$ZZ$1, 0))</f>
        <v/>
      </c>
      <c r="B1484">
        <f>INDEX(resultados!$A$2:$ZZ$3000, 1478, MATCH($B$2, resultados!$A$1:$ZZ$1, 0))</f>
        <v/>
      </c>
      <c r="C1484">
        <f>INDEX(resultados!$A$2:$ZZ$3000, 1478, MATCH($B$3, resultados!$A$1:$ZZ$1, 0))</f>
        <v/>
      </c>
    </row>
    <row r="1485">
      <c r="A1485">
        <f>INDEX(resultados!$A$2:$ZZ$3000, 1479, MATCH($B$1, resultados!$A$1:$ZZ$1, 0))</f>
        <v/>
      </c>
      <c r="B1485">
        <f>INDEX(resultados!$A$2:$ZZ$3000, 1479, MATCH($B$2, resultados!$A$1:$ZZ$1, 0))</f>
        <v/>
      </c>
      <c r="C1485">
        <f>INDEX(resultados!$A$2:$ZZ$3000, 1479, MATCH($B$3, resultados!$A$1:$ZZ$1, 0))</f>
        <v/>
      </c>
    </row>
    <row r="1486">
      <c r="A1486">
        <f>INDEX(resultados!$A$2:$ZZ$3000, 1480, MATCH($B$1, resultados!$A$1:$ZZ$1, 0))</f>
        <v/>
      </c>
      <c r="B1486">
        <f>INDEX(resultados!$A$2:$ZZ$3000, 1480, MATCH($B$2, resultados!$A$1:$ZZ$1, 0))</f>
        <v/>
      </c>
      <c r="C1486">
        <f>INDEX(resultados!$A$2:$ZZ$3000, 1480, MATCH($B$3, resultados!$A$1:$ZZ$1, 0))</f>
        <v/>
      </c>
    </row>
    <row r="1487">
      <c r="A1487">
        <f>INDEX(resultados!$A$2:$ZZ$3000, 1481, MATCH($B$1, resultados!$A$1:$ZZ$1, 0))</f>
        <v/>
      </c>
      <c r="B1487">
        <f>INDEX(resultados!$A$2:$ZZ$3000, 1481, MATCH($B$2, resultados!$A$1:$ZZ$1, 0))</f>
        <v/>
      </c>
      <c r="C1487">
        <f>INDEX(resultados!$A$2:$ZZ$3000, 1481, MATCH($B$3, resultados!$A$1:$ZZ$1, 0))</f>
        <v/>
      </c>
    </row>
    <row r="1488">
      <c r="A1488">
        <f>INDEX(resultados!$A$2:$ZZ$3000, 1482, MATCH($B$1, resultados!$A$1:$ZZ$1, 0))</f>
        <v/>
      </c>
      <c r="B1488">
        <f>INDEX(resultados!$A$2:$ZZ$3000, 1482, MATCH($B$2, resultados!$A$1:$ZZ$1, 0))</f>
        <v/>
      </c>
      <c r="C1488">
        <f>INDEX(resultados!$A$2:$ZZ$3000, 1482, MATCH($B$3, resultados!$A$1:$ZZ$1, 0))</f>
        <v/>
      </c>
    </row>
    <row r="1489">
      <c r="A1489">
        <f>INDEX(resultados!$A$2:$ZZ$3000, 1483, MATCH($B$1, resultados!$A$1:$ZZ$1, 0))</f>
        <v/>
      </c>
      <c r="B1489">
        <f>INDEX(resultados!$A$2:$ZZ$3000, 1483, MATCH($B$2, resultados!$A$1:$ZZ$1, 0))</f>
        <v/>
      </c>
      <c r="C1489">
        <f>INDEX(resultados!$A$2:$ZZ$3000, 1483, MATCH($B$3, resultados!$A$1:$ZZ$1, 0))</f>
        <v/>
      </c>
    </row>
    <row r="1490">
      <c r="A1490">
        <f>INDEX(resultados!$A$2:$ZZ$3000, 1484, MATCH($B$1, resultados!$A$1:$ZZ$1, 0))</f>
        <v/>
      </c>
      <c r="B1490">
        <f>INDEX(resultados!$A$2:$ZZ$3000, 1484, MATCH($B$2, resultados!$A$1:$ZZ$1, 0))</f>
        <v/>
      </c>
      <c r="C1490">
        <f>INDEX(resultados!$A$2:$ZZ$3000, 1484, MATCH($B$3, resultados!$A$1:$ZZ$1, 0))</f>
        <v/>
      </c>
    </row>
    <row r="1491">
      <c r="A1491">
        <f>INDEX(resultados!$A$2:$ZZ$3000, 1485, MATCH($B$1, resultados!$A$1:$ZZ$1, 0))</f>
        <v/>
      </c>
      <c r="B1491">
        <f>INDEX(resultados!$A$2:$ZZ$3000, 1485, MATCH($B$2, resultados!$A$1:$ZZ$1, 0))</f>
        <v/>
      </c>
      <c r="C1491">
        <f>INDEX(resultados!$A$2:$ZZ$3000, 1485, MATCH($B$3, resultados!$A$1:$ZZ$1, 0))</f>
        <v/>
      </c>
    </row>
    <row r="1492">
      <c r="A1492">
        <f>INDEX(resultados!$A$2:$ZZ$3000, 1486, MATCH($B$1, resultados!$A$1:$ZZ$1, 0))</f>
        <v/>
      </c>
      <c r="B1492">
        <f>INDEX(resultados!$A$2:$ZZ$3000, 1486, MATCH($B$2, resultados!$A$1:$ZZ$1, 0))</f>
        <v/>
      </c>
      <c r="C1492">
        <f>INDEX(resultados!$A$2:$ZZ$3000, 1486, MATCH($B$3, resultados!$A$1:$ZZ$1, 0))</f>
        <v/>
      </c>
    </row>
    <row r="1493">
      <c r="A1493">
        <f>INDEX(resultados!$A$2:$ZZ$3000, 1487, MATCH($B$1, resultados!$A$1:$ZZ$1, 0))</f>
        <v/>
      </c>
      <c r="B1493">
        <f>INDEX(resultados!$A$2:$ZZ$3000, 1487, MATCH($B$2, resultados!$A$1:$ZZ$1, 0))</f>
        <v/>
      </c>
      <c r="C1493">
        <f>INDEX(resultados!$A$2:$ZZ$3000, 1487, MATCH($B$3, resultados!$A$1:$ZZ$1, 0))</f>
        <v/>
      </c>
    </row>
    <row r="1494">
      <c r="A1494">
        <f>INDEX(resultados!$A$2:$ZZ$3000, 1488, MATCH($B$1, resultados!$A$1:$ZZ$1, 0))</f>
        <v/>
      </c>
      <c r="B1494">
        <f>INDEX(resultados!$A$2:$ZZ$3000, 1488, MATCH($B$2, resultados!$A$1:$ZZ$1, 0))</f>
        <v/>
      </c>
      <c r="C1494">
        <f>INDEX(resultados!$A$2:$ZZ$3000, 1488, MATCH($B$3, resultados!$A$1:$ZZ$1, 0))</f>
        <v/>
      </c>
    </row>
    <row r="1495">
      <c r="A1495">
        <f>INDEX(resultados!$A$2:$ZZ$3000, 1489, MATCH($B$1, resultados!$A$1:$ZZ$1, 0))</f>
        <v/>
      </c>
      <c r="B1495">
        <f>INDEX(resultados!$A$2:$ZZ$3000, 1489, MATCH($B$2, resultados!$A$1:$ZZ$1, 0))</f>
        <v/>
      </c>
      <c r="C1495">
        <f>INDEX(resultados!$A$2:$ZZ$3000, 1489, MATCH($B$3, resultados!$A$1:$ZZ$1, 0))</f>
        <v/>
      </c>
    </row>
    <row r="1496">
      <c r="A1496">
        <f>INDEX(resultados!$A$2:$ZZ$3000, 1490, MATCH($B$1, resultados!$A$1:$ZZ$1, 0))</f>
        <v/>
      </c>
      <c r="B1496">
        <f>INDEX(resultados!$A$2:$ZZ$3000, 1490, MATCH($B$2, resultados!$A$1:$ZZ$1, 0))</f>
        <v/>
      </c>
      <c r="C1496">
        <f>INDEX(resultados!$A$2:$ZZ$3000, 1490, MATCH($B$3, resultados!$A$1:$ZZ$1, 0))</f>
        <v/>
      </c>
    </row>
    <row r="1497">
      <c r="A1497">
        <f>INDEX(resultados!$A$2:$ZZ$3000, 1491, MATCH($B$1, resultados!$A$1:$ZZ$1, 0))</f>
        <v/>
      </c>
      <c r="B1497">
        <f>INDEX(resultados!$A$2:$ZZ$3000, 1491, MATCH($B$2, resultados!$A$1:$ZZ$1, 0))</f>
        <v/>
      </c>
      <c r="C1497">
        <f>INDEX(resultados!$A$2:$ZZ$3000, 1491, MATCH($B$3, resultados!$A$1:$ZZ$1, 0))</f>
        <v/>
      </c>
    </row>
    <row r="1498">
      <c r="A1498">
        <f>INDEX(resultados!$A$2:$ZZ$3000, 1492, MATCH($B$1, resultados!$A$1:$ZZ$1, 0))</f>
        <v/>
      </c>
      <c r="B1498">
        <f>INDEX(resultados!$A$2:$ZZ$3000, 1492, MATCH($B$2, resultados!$A$1:$ZZ$1, 0))</f>
        <v/>
      </c>
      <c r="C1498">
        <f>INDEX(resultados!$A$2:$ZZ$3000, 1492, MATCH($B$3, resultados!$A$1:$ZZ$1, 0))</f>
        <v/>
      </c>
    </row>
    <row r="1499">
      <c r="A1499">
        <f>INDEX(resultados!$A$2:$ZZ$3000, 1493, MATCH($B$1, resultados!$A$1:$ZZ$1, 0))</f>
        <v/>
      </c>
      <c r="B1499">
        <f>INDEX(resultados!$A$2:$ZZ$3000, 1493, MATCH($B$2, resultados!$A$1:$ZZ$1, 0))</f>
        <v/>
      </c>
      <c r="C1499">
        <f>INDEX(resultados!$A$2:$ZZ$3000, 1493, MATCH($B$3, resultados!$A$1:$ZZ$1, 0))</f>
        <v/>
      </c>
    </row>
    <row r="1500">
      <c r="A1500">
        <f>INDEX(resultados!$A$2:$ZZ$3000, 1494, MATCH($B$1, resultados!$A$1:$ZZ$1, 0))</f>
        <v/>
      </c>
      <c r="B1500">
        <f>INDEX(resultados!$A$2:$ZZ$3000, 1494, MATCH($B$2, resultados!$A$1:$ZZ$1, 0))</f>
        <v/>
      </c>
      <c r="C1500">
        <f>INDEX(resultados!$A$2:$ZZ$3000, 1494, MATCH($B$3, resultados!$A$1:$ZZ$1, 0))</f>
        <v/>
      </c>
    </row>
    <row r="1501">
      <c r="A1501">
        <f>INDEX(resultados!$A$2:$ZZ$3000, 1495, MATCH($B$1, resultados!$A$1:$ZZ$1, 0))</f>
        <v/>
      </c>
      <c r="B1501">
        <f>INDEX(resultados!$A$2:$ZZ$3000, 1495, MATCH($B$2, resultados!$A$1:$ZZ$1, 0))</f>
        <v/>
      </c>
      <c r="C1501">
        <f>INDEX(resultados!$A$2:$ZZ$3000, 1495, MATCH($B$3, resultados!$A$1:$ZZ$1, 0))</f>
        <v/>
      </c>
    </row>
    <row r="1502">
      <c r="A1502">
        <f>INDEX(resultados!$A$2:$ZZ$3000, 1496, MATCH($B$1, resultados!$A$1:$ZZ$1, 0))</f>
        <v/>
      </c>
      <c r="B1502">
        <f>INDEX(resultados!$A$2:$ZZ$3000, 1496, MATCH($B$2, resultados!$A$1:$ZZ$1, 0))</f>
        <v/>
      </c>
      <c r="C1502">
        <f>INDEX(resultados!$A$2:$ZZ$3000, 1496, MATCH($B$3, resultados!$A$1:$ZZ$1, 0))</f>
        <v/>
      </c>
    </row>
    <row r="1503">
      <c r="A1503">
        <f>INDEX(resultados!$A$2:$ZZ$3000, 1497, MATCH($B$1, resultados!$A$1:$ZZ$1, 0))</f>
        <v/>
      </c>
      <c r="B1503">
        <f>INDEX(resultados!$A$2:$ZZ$3000, 1497, MATCH($B$2, resultados!$A$1:$ZZ$1, 0))</f>
        <v/>
      </c>
      <c r="C1503">
        <f>INDEX(resultados!$A$2:$ZZ$3000, 1497, MATCH($B$3, resultados!$A$1:$ZZ$1, 0))</f>
        <v/>
      </c>
    </row>
    <row r="1504">
      <c r="A1504">
        <f>INDEX(resultados!$A$2:$ZZ$3000, 1498, MATCH($B$1, resultados!$A$1:$ZZ$1, 0))</f>
        <v/>
      </c>
      <c r="B1504">
        <f>INDEX(resultados!$A$2:$ZZ$3000, 1498, MATCH($B$2, resultados!$A$1:$ZZ$1, 0))</f>
        <v/>
      </c>
      <c r="C1504">
        <f>INDEX(resultados!$A$2:$ZZ$3000, 1498, MATCH($B$3, resultados!$A$1:$ZZ$1, 0))</f>
        <v/>
      </c>
    </row>
    <row r="1505">
      <c r="A1505">
        <f>INDEX(resultados!$A$2:$ZZ$3000, 1499, MATCH($B$1, resultados!$A$1:$ZZ$1, 0))</f>
        <v/>
      </c>
      <c r="B1505">
        <f>INDEX(resultados!$A$2:$ZZ$3000, 1499, MATCH($B$2, resultados!$A$1:$ZZ$1, 0))</f>
        <v/>
      </c>
      <c r="C1505">
        <f>INDEX(resultados!$A$2:$ZZ$3000, 1499, MATCH($B$3, resultados!$A$1:$ZZ$1, 0))</f>
        <v/>
      </c>
    </row>
    <row r="1506">
      <c r="A1506">
        <f>INDEX(resultados!$A$2:$ZZ$3000, 1500, MATCH($B$1, resultados!$A$1:$ZZ$1, 0))</f>
        <v/>
      </c>
      <c r="B1506">
        <f>INDEX(resultados!$A$2:$ZZ$3000, 1500, MATCH($B$2, resultados!$A$1:$ZZ$1, 0))</f>
        <v/>
      </c>
      <c r="C1506">
        <f>INDEX(resultados!$A$2:$ZZ$3000, 1500, MATCH($B$3, resultados!$A$1:$ZZ$1, 0))</f>
        <v/>
      </c>
    </row>
    <row r="1507">
      <c r="A1507">
        <f>INDEX(resultados!$A$2:$ZZ$3000, 1501, MATCH($B$1, resultados!$A$1:$ZZ$1, 0))</f>
        <v/>
      </c>
      <c r="B1507">
        <f>INDEX(resultados!$A$2:$ZZ$3000, 1501, MATCH($B$2, resultados!$A$1:$ZZ$1, 0))</f>
        <v/>
      </c>
      <c r="C1507">
        <f>INDEX(resultados!$A$2:$ZZ$3000, 1501, MATCH($B$3, resultados!$A$1:$ZZ$1, 0))</f>
        <v/>
      </c>
    </row>
    <row r="1508">
      <c r="A1508">
        <f>INDEX(resultados!$A$2:$ZZ$3000, 1502, MATCH($B$1, resultados!$A$1:$ZZ$1, 0))</f>
        <v/>
      </c>
      <c r="B1508">
        <f>INDEX(resultados!$A$2:$ZZ$3000, 1502, MATCH($B$2, resultados!$A$1:$ZZ$1, 0))</f>
        <v/>
      </c>
      <c r="C1508">
        <f>INDEX(resultados!$A$2:$ZZ$3000, 1502, MATCH($B$3, resultados!$A$1:$ZZ$1, 0))</f>
        <v/>
      </c>
    </row>
    <row r="1509">
      <c r="A1509">
        <f>INDEX(resultados!$A$2:$ZZ$3000, 1503, MATCH($B$1, resultados!$A$1:$ZZ$1, 0))</f>
        <v/>
      </c>
      <c r="B1509">
        <f>INDEX(resultados!$A$2:$ZZ$3000, 1503, MATCH($B$2, resultados!$A$1:$ZZ$1, 0))</f>
        <v/>
      </c>
      <c r="C1509">
        <f>INDEX(resultados!$A$2:$ZZ$3000, 1503, MATCH($B$3, resultados!$A$1:$ZZ$1, 0))</f>
        <v/>
      </c>
    </row>
    <row r="1510">
      <c r="A1510">
        <f>INDEX(resultados!$A$2:$ZZ$3000, 1504, MATCH($B$1, resultados!$A$1:$ZZ$1, 0))</f>
        <v/>
      </c>
      <c r="B1510">
        <f>INDEX(resultados!$A$2:$ZZ$3000, 1504, MATCH($B$2, resultados!$A$1:$ZZ$1, 0))</f>
        <v/>
      </c>
      <c r="C1510">
        <f>INDEX(resultados!$A$2:$ZZ$3000, 1504, MATCH($B$3, resultados!$A$1:$ZZ$1, 0))</f>
        <v/>
      </c>
    </row>
    <row r="1511">
      <c r="A1511">
        <f>INDEX(resultados!$A$2:$ZZ$3000, 1505, MATCH($B$1, resultados!$A$1:$ZZ$1, 0))</f>
        <v/>
      </c>
      <c r="B1511">
        <f>INDEX(resultados!$A$2:$ZZ$3000, 1505, MATCH($B$2, resultados!$A$1:$ZZ$1, 0))</f>
        <v/>
      </c>
      <c r="C1511">
        <f>INDEX(resultados!$A$2:$ZZ$3000, 1505, MATCH($B$3, resultados!$A$1:$ZZ$1, 0))</f>
        <v/>
      </c>
    </row>
    <row r="1512">
      <c r="A1512">
        <f>INDEX(resultados!$A$2:$ZZ$3000, 1506, MATCH($B$1, resultados!$A$1:$ZZ$1, 0))</f>
        <v/>
      </c>
      <c r="B1512">
        <f>INDEX(resultados!$A$2:$ZZ$3000, 1506, MATCH($B$2, resultados!$A$1:$ZZ$1, 0))</f>
        <v/>
      </c>
      <c r="C1512">
        <f>INDEX(resultados!$A$2:$ZZ$3000, 1506, MATCH($B$3, resultados!$A$1:$ZZ$1, 0))</f>
        <v/>
      </c>
    </row>
    <row r="1513">
      <c r="A1513">
        <f>INDEX(resultados!$A$2:$ZZ$3000, 1507, MATCH($B$1, resultados!$A$1:$ZZ$1, 0))</f>
        <v/>
      </c>
      <c r="B1513">
        <f>INDEX(resultados!$A$2:$ZZ$3000, 1507, MATCH($B$2, resultados!$A$1:$ZZ$1, 0))</f>
        <v/>
      </c>
      <c r="C1513">
        <f>INDEX(resultados!$A$2:$ZZ$3000, 1507, MATCH($B$3, resultados!$A$1:$ZZ$1, 0))</f>
        <v/>
      </c>
    </row>
    <row r="1514">
      <c r="A1514">
        <f>INDEX(resultados!$A$2:$ZZ$3000, 1508, MATCH($B$1, resultados!$A$1:$ZZ$1, 0))</f>
        <v/>
      </c>
      <c r="B1514">
        <f>INDEX(resultados!$A$2:$ZZ$3000, 1508, MATCH($B$2, resultados!$A$1:$ZZ$1, 0))</f>
        <v/>
      </c>
      <c r="C1514">
        <f>INDEX(resultados!$A$2:$ZZ$3000, 1508, MATCH($B$3, resultados!$A$1:$ZZ$1, 0))</f>
        <v/>
      </c>
    </row>
    <row r="1515">
      <c r="A1515">
        <f>INDEX(resultados!$A$2:$ZZ$3000, 1509, MATCH($B$1, resultados!$A$1:$ZZ$1, 0))</f>
        <v/>
      </c>
      <c r="B1515">
        <f>INDEX(resultados!$A$2:$ZZ$3000, 1509, MATCH($B$2, resultados!$A$1:$ZZ$1, 0))</f>
        <v/>
      </c>
      <c r="C1515">
        <f>INDEX(resultados!$A$2:$ZZ$3000, 1509, MATCH($B$3, resultados!$A$1:$ZZ$1, 0))</f>
        <v/>
      </c>
    </row>
    <row r="1516">
      <c r="A1516">
        <f>INDEX(resultados!$A$2:$ZZ$3000, 1510, MATCH($B$1, resultados!$A$1:$ZZ$1, 0))</f>
        <v/>
      </c>
      <c r="B1516">
        <f>INDEX(resultados!$A$2:$ZZ$3000, 1510, MATCH($B$2, resultados!$A$1:$ZZ$1, 0))</f>
        <v/>
      </c>
      <c r="C1516">
        <f>INDEX(resultados!$A$2:$ZZ$3000, 1510, MATCH($B$3, resultados!$A$1:$ZZ$1, 0))</f>
        <v/>
      </c>
    </row>
    <row r="1517">
      <c r="A1517">
        <f>INDEX(resultados!$A$2:$ZZ$3000, 1511, MATCH($B$1, resultados!$A$1:$ZZ$1, 0))</f>
        <v/>
      </c>
      <c r="B1517">
        <f>INDEX(resultados!$A$2:$ZZ$3000, 1511, MATCH($B$2, resultados!$A$1:$ZZ$1, 0))</f>
        <v/>
      </c>
      <c r="C1517">
        <f>INDEX(resultados!$A$2:$ZZ$3000, 1511, MATCH($B$3, resultados!$A$1:$ZZ$1, 0))</f>
        <v/>
      </c>
    </row>
    <row r="1518">
      <c r="A1518">
        <f>INDEX(resultados!$A$2:$ZZ$3000, 1512, MATCH($B$1, resultados!$A$1:$ZZ$1, 0))</f>
        <v/>
      </c>
      <c r="B1518">
        <f>INDEX(resultados!$A$2:$ZZ$3000, 1512, MATCH($B$2, resultados!$A$1:$ZZ$1, 0))</f>
        <v/>
      </c>
      <c r="C1518">
        <f>INDEX(resultados!$A$2:$ZZ$3000, 1512, MATCH($B$3, resultados!$A$1:$ZZ$1, 0))</f>
        <v/>
      </c>
    </row>
    <row r="1519">
      <c r="A1519">
        <f>INDEX(resultados!$A$2:$ZZ$3000, 1513, MATCH($B$1, resultados!$A$1:$ZZ$1, 0))</f>
        <v/>
      </c>
      <c r="B1519">
        <f>INDEX(resultados!$A$2:$ZZ$3000, 1513, MATCH($B$2, resultados!$A$1:$ZZ$1, 0))</f>
        <v/>
      </c>
      <c r="C1519">
        <f>INDEX(resultados!$A$2:$ZZ$3000, 1513, MATCH($B$3, resultados!$A$1:$ZZ$1, 0))</f>
        <v/>
      </c>
    </row>
    <row r="1520">
      <c r="A1520">
        <f>INDEX(resultados!$A$2:$ZZ$3000, 1514, MATCH($B$1, resultados!$A$1:$ZZ$1, 0))</f>
        <v/>
      </c>
      <c r="B1520">
        <f>INDEX(resultados!$A$2:$ZZ$3000, 1514, MATCH($B$2, resultados!$A$1:$ZZ$1, 0))</f>
        <v/>
      </c>
      <c r="C1520">
        <f>INDEX(resultados!$A$2:$ZZ$3000, 1514, MATCH($B$3, resultados!$A$1:$ZZ$1, 0))</f>
        <v/>
      </c>
    </row>
    <row r="1521">
      <c r="A1521">
        <f>INDEX(resultados!$A$2:$ZZ$3000, 1515, MATCH($B$1, resultados!$A$1:$ZZ$1, 0))</f>
        <v/>
      </c>
      <c r="B1521">
        <f>INDEX(resultados!$A$2:$ZZ$3000, 1515, MATCH($B$2, resultados!$A$1:$ZZ$1, 0))</f>
        <v/>
      </c>
      <c r="C1521">
        <f>INDEX(resultados!$A$2:$ZZ$3000, 1515, MATCH($B$3, resultados!$A$1:$ZZ$1, 0))</f>
        <v/>
      </c>
    </row>
    <row r="1522">
      <c r="A1522">
        <f>INDEX(resultados!$A$2:$ZZ$3000, 1516, MATCH($B$1, resultados!$A$1:$ZZ$1, 0))</f>
        <v/>
      </c>
      <c r="B1522">
        <f>INDEX(resultados!$A$2:$ZZ$3000, 1516, MATCH($B$2, resultados!$A$1:$ZZ$1, 0))</f>
        <v/>
      </c>
      <c r="C1522">
        <f>INDEX(resultados!$A$2:$ZZ$3000, 1516, MATCH($B$3, resultados!$A$1:$ZZ$1, 0))</f>
        <v/>
      </c>
    </row>
    <row r="1523">
      <c r="A1523">
        <f>INDEX(resultados!$A$2:$ZZ$3000, 1517, MATCH($B$1, resultados!$A$1:$ZZ$1, 0))</f>
        <v/>
      </c>
      <c r="B1523">
        <f>INDEX(resultados!$A$2:$ZZ$3000, 1517, MATCH($B$2, resultados!$A$1:$ZZ$1, 0))</f>
        <v/>
      </c>
      <c r="C1523">
        <f>INDEX(resultados!$A$2:$ZZ$3000, 1517, MATCH($B$3, resultados!$A$1:$ZZ$1, 0))</f>
        <v/>
      </c>
    </row>
    <row r="1524">
      <c r="A1524">
        <f>INDEX(resultados!$A$2:$ZZ$3000, 1518, MATCH($B$1, resultados!$A$1:$ZZ$1, 0))</f>
        <v/>
      </c>
      <c r="B1524">
        <f>INDEX(resultados!$A$2:$ZZ$3000, 1518, MATCH($B$2, resultados!$A$1:$ZZ$1, 0))</f>
        <v/>
      </c>
      <c r="C1524">
        <f>INDEX(resultados!$A$2:$ZZ$3000, 1518, MATCH($B$3, resultados!$A$1:$ZZ$1, 0))</f>
        <v/>
      </c>
    </row>
    <row r="1525">
      <c r="A1525">
        <f>INDEX(resultados!$A$2:$ZZ$3000, 1519, MATCH($B$1, resultados!$A$1:$ZZ$1, 0))</f>
        <v/>
      </c>
      <c r="B1525">
        <f>INDEX(resultados!$A$2:$ZZ$3000, 1519, MATCH($B$2, resultados!$A$1:$ZZ$1, 0))</f>
        <v/>
      </c>
      <c r="C1525">
        <f>INDEX(resultados!$A$2:$ZZ$3000, 1519, MATCH($B$3, resultados!$A$1:$ZZ$1, 0))</f>
        <v/>
      </c>
    </row>
    <row r="1526">
      <c r="A1526">
        <f>INDEX(resultados!$A$2:$ZZ$3000, 1520, MATCH($B$1, resultados!$A$1:$ZZ$1, 0))</f>
        <v/>
      </c>
      <c r="B1526">
        <f>INDEX(resultados!$A$2:$ZZ$3000, 1520, MATCH($B$2, resultados!$A$1:$ZZ$1, 0))</f>
        <v/>
      </c>
      <c r="C1526">
        <f>INDEX(resultados!$A$2:$ZZ$3000, 1520, MATCH($B$3, resultados!$A$1:$ZZ$1, 0))</f>
        <v/>
      </c>
    </row>
    <row r="1527">
      <c r="A1527">
        <f>INDEX(resultados!$A$2:$ZZ$3000, 1521, MATCH($B$1, resultados!$A$1:$ZZ$1, 0))</f>
        <v/>
      </c>
      <c r="B1527">
        <f>INDEX(resultados!$A$2:$ZZ$3000, 1521, MATCH($B$2, resultados!$A$1:$ZZ$1, 0))</f>
        <v/>
      </c>
      <c r="C1527">
        <f>INDEX(resultados!$A$2:$ZZ$3000, 1521, MATCH($B$3, resultados!$A$1:$ZZ$1, 0))</f>
        <v/>
      </c>
    </row>
    <row r="1528">
      <c r="A1528">
        <f>INDEX(resultados!$A$2:$ZZ$3000, 1522, MATCH($B$1, resultados!$A$1:$ZZ$1, 0))</f>
        <v/>
      </c>
      <c r="B1528">
        <f>INDEX(resultados!$A$2:$ZZ$3000, 1522, MATCH($B$2, resultados!$A$1:$ZZ$1, 0))</f>
        <v/>
      </c>
      <c r="C1528">
        <f>INDEX(resultados!$A$2:$ZZ$3000, 1522, MATCH($B$3, resultados!$A$1:$ZZ$1, 0))</f>
        <v/>
      </c>
    </row>
    <row r="1529">
      <c r="A1529">
        <f>INDEX(resultados!$A$2:$ZZ$3000, 1523, MATCH($B$1, resultados!$A$1:$ZZ$1, 0))</f>
        <v/>
      </c>
      <c r="B1529">
        <f>INDEX(resultados!$A$2:$ZZ$3000, 1523, MATCH($B$2, resultados!$A$1:$ZZ$1, 0))</f>
        <v/>
      </c>
      <c r="C1529">
        <f>INDEX(resultados!$A$2:$ZZ$3000, 1523, MATCH($B$3, resultados!$A$1:$ZZ$1, 0))</f>
        <v/>
      </c>
    </row>
    <row r="1530">
      <c r="A1530">
        <f>INDEX(resultados!$A$2:$ZZ$3000, 1524, MATCH($B$1, resultados!$A$1:$ZZ$1, 0))</f>
        <v/>
      </c>
      <c r="B1530">
        <f>INDEX(resultados!$A$2:$ZZ$3000, 1524, MATCH($B$2, resultados!$A$1:$ZZ$1, 0))</f>
        <v/>
      </c>
      <c r="C1530">
        <f>INDEX(resultados!$A$2:$ZZ$3000, 1524, MATCH($B$3, resultados!$A$1:$ZZ$1, 0))</f>
        <v/>
      </c>
    </row>
    <row r="1531">
      <c r="A1531">
        <f>INDEX(resultados!$A$2:$ZZ$3000, 1525, MATCH($B$1, resultados!$A$1:$ZZ$1, 0))</f>
        <v/>
      </c>
      <c r="B1531">
        <f>INDEX(resultados!$A$2:$ZZ$3000, 1525, MATCH($B$2, resultados!$A$1:$ZZ$1, 0))</f>
        <v/>
      </c>
      <c r="C1531">
        <f>INDEX(resultados!$A$2:$ZZ$3000, 1525, MATCH($B$3, resultados!$A$1:$ZZ$1, 0))</f>
        <v/>
      </c>
    </row>
    <row r="1532">
      <c r="A1532">
        <f>INDEX(resultados!$A$2:$ZZ$3000, 1526, MATCH($B$1, resultados!$A$1:$ZZ$1, 0))</f>
        <v/>
      </c>
      <c r="B1532">
        <f>INDEX(resultados!$A$2:$ZZ$3000, 1526, MATCH($B$2, resultados!$A$1:$ZZ$1, 0))</f>
        <v/>
      </c>
      <c r="C1532">
        <f>INDEX(resultados!$A$2:$ZZ$3000, 1526, MATCH($B$3, resultados!$A$1:$ZZ$1, 0))</f>
        <v/>
      </c>
    </row>
    <row r="1533">
      <c r="A1533">
        <f>INDEX(resultados!$A$2:$ZZ$3000, 1527, MATCH($B$1, resultados!$A$1:$ZZ$1, 0))</f>
        <v/>
      </c>
      <c r="B1533">
        <f>INDEX(resultados!$A$2:$ZZ$3000, 1527, MATCH($B$2, resultados!$A$1:$ZZ$1, 0))</f>
        <v/>
      </c>
      <c r="C1533">
        <f>INDEX(resultados!$A$2:$ZZ$3000, 1527, MATCH($B$3, resultados!$A$1:$ZZ$1, 0))</f>
        <v/>
      </c>
    </row>
    <row r="1534">
      <c r="A1534">
        <f>INDEX(resultados!$A$2:$ZZ$3000, 1528, MATCH($B$1, resultados!$A$1:$ZZ$1, 0))</f>
        <v/>
      </c>
      <c r="B1534">
        <f>INDEX(resultados!$A$2:$ZZ$3000, 1528, MATCH($B$2, resultados!$A$1:$ZZ$1, 0))</f>
        <v/>
      </c>
      <c r="C1534">
        <f>INDEX(resultados!$A$2:$ZZ$3000, 1528, MATCH($B$3, resultados!$A$1:$ZZ$1, 0))</f>
        <v/>
      </c>
    </row>
    <row r="1535">
      <c r="A1535">
        <f>INDEX(resultados!$A$2:$ZZ$3000, 1529, MATCH($B$1, resultados!$A$1:$ZZ$1, 0))</f>
        <v/>
      </c>
      <c r="B1535">
        <f>INDEX(resultados!$A$2:$ZZ$3000, 1529, MATCH($B$2, resultados!$A$1:$ZZ$1, 0))</f>
        <v/>
      </c>
      <c r="C1535">
        <f>INDEX(resultados!$A$2:$ZZ$3000, 1529, MATCH($B$3, resultados!$A$1:$ZZ$1, 0))</f>
        <v/>
      </c>
    </row>
    <row r="1536">
      <c r="A1536">
        <f>INDEX(resultados!$A$2:$ZZ$3000, 1530, MATCH($B$1, resultados!$A$1:$ZZ$1, 0))</f>
        <v/>
      </c>
      <c r="B1536">
        <f>INDEX(resultados!$A$2:$ZZ$3000, 1530, MATCH($B$2, resultados!$A$1:$ZZ$1, 0))</f>
        <v/>
      </c>
      <c r="C1536">
        <f>INDEX(resultados!$A$2:$ZZ$3000, 1530, MATCH($B$3, resultados!$A$1:$ZZ$1, 0))</f>
        <v/>
      </c>
    </row>
    <row r="1537">
      <c r="A1537">
        <f>INDEX(resultados!$A$2:$ZZ$3000, 1531, MATCH($B$1, resultados!$A$1:$ZZ$1, 0))</f>
        <v/>
      </c>
      <c r="B1537">
        <f>INDEX(resultados!$A$2:$ZZ$3000, 1531, MATCH($B$2, resultados!$A$1:$ZZ$1, 0))</f>
        <v/>
      </c>
      <c r="C1537">
        <f>INDEX(resultados!$A$2:$ZZ$3000, 1531, MATCH($B$3, resultados!$A$1:$ZZ$1, 0))</f>
        <v/>
      </c>
    </row>
    <row r="1538">
      <c r="A1538">
        <f>INDEX(resultados!$A$2:$ZZ$3000, 1532, MATCH($B$1, resultados!$A$1:$ZZ$1, 0))</f>
        <v/>
      </c>
      <c r="B1538">
        <f>INDEX(resultados!$A$2:$ZZ$3000, 1532, MATCH($B$2, resultados!$A$1:$ZZ$1, 0))</f>
        <v/>
      </c>
      <c r="C1538">
        <f>INDEX(resultados!$A$2:$ZZ$3000, 1532, MATCH($B$3, resultados!$A$1:$ZZ$1, 0))</f>
        <v/>
      </c>
    </row>
    <row r="1539">
      <c r="A1539">
        <f>INDEX(resultados!$A$2:$ZZ$3000, 1533, MATCH($B$1, resultados!$A$1:$ZZ$1, 0))</f>
        <v/>
      </c>
      <c r="B1539">
        <f>INDEX(resultados!$A$2:$ZZ$3000, 1533, MATCH($B$2, resultados!$A$1:$ZZ$1, 0))</f>
        <v/>
      </c>
      <c r="C1539">
        <f>INDEX(resultados!$A$2:$ZZ$3000, 1533, MATCH($B$3, resultados!$A$1:$ZZ$1, 0))</f>
        <v/>
      </c>
    </row>
    <row r="1540">
      <c r="A1540">
        <f>INDEX(resultados!$A$2:$ZZ$3000, 1534, MATCH($B$1, resultados!$A$1:$ZZ$1, 0))</f>
        <v/>
      </c>
      <c r="B1540">
        <f>INDEX(resultados!$A$2:$ZZ$3000, 1534, MATCH($B$2, resultados!$A$1:$ZZ$1, 0))</f>
        <v/>
      </c>
      <c r="C1540">
        <f>INDEX(resultados!$A$2:$ZZ$3000, 1534, MATCH($B$3, resultados!$A$1:$ZZ$1, 0))</f>
        <v/>
      </c>
    </row>
    <row r="1541">
      <c r="A1541">
        <f>INDEX(resultados!$A$2:$ZZ$3000, 1535, MATCH($B$1, resultados!$A$1:$ZZ$1, 0))</f>
        <v/>
      </c>
      <c r="B1541">
        <f>INDEX(resultados!$A$2:$ZZ$3000, 1535, MATCH($B$2, resultados!$A$1:$ZZ$1, 0))</f>
        <v/>
      </c>
      <c r="C1541">
        <f>INDEX(resultados!$A$2:$ZZ$3000, 1535, MATCH($B$3, resultados!$A$1:$ZZ$1, 0))</f>
        <v/>
      </c>
    </row>
    <row r="1542">
      <c r="A1542">
        <f>INDEX(resultados!$A$2:$ZZ$3000, 1536, MATCH($B$1, resultados!$A$1:$ZZ$1, 0))</f>
        <v/>
      </c>
      <c r="B1542">
        <f>INDEX(resultados!$A$2:$ZZ$3000, 1536, MATCH($B$2, resultados!$A$1:$ZZ$1, 0))</f>
        <v/>
      </c>
      <c r="C1542">
        <f>INDEX(resultados!$A$2:$ZZ$3000, 1536, MATCH($B$3, resultados!$A$1:$ZZ$1, 0))</f>
        <v/>
      </c>
    </row>
    <row r="1543">
      <c r="A1543">
        <f>INDEX(resultados!$A$2:$ZZ$3000, 1537, MATCH($B$1, resultados!$A$1:$ZZ$1, 0))</f>
        <v/>
      </c>
      <c r="B1543">
        <f>INDEX(resultados!$A$2:$ZZ$3000, 1537, MATCH($B$2, resultados!$A$1:$ZZ$1, 0))</f>
        <v/>
      </c>
      <c r="C1543">
        <f>INDEX(resultados!$A$2:$ZZ$3000, 1537, MATCH($B$3, resultados!$A$1:$ZZ$1, 0))</f>
        <v/>
      </c>
    </row>
    <row r="1544">
      <c r="A1544">
        <f>INDEX(resultados!$A$2:$ZZ$3000, 1538, MATCH($B$1, resultados!$A$1:$ZZ$1, 0))</f>
        <v/>
      </c>
      <c r="B1544">
        <f>INDEX(resultados!$A$2:$ZZ$3000, 1538, MATCH($B$2, resultados!$A$1:$ZZ$1, 0))</f>
        <v/>
      </c>
      <c r="C1544">
        <f>INDEX(resultados!$A$2:$ZZ$3000, 1538, MATCH($B$3, resultados!$A$1:$ZZ$1, 0))</f>
        <v/>
      </c>
    </row>
    <row r="1545">
      <c r="A1545">
        <f>INDEX(resultados!$A$2:$ZZ$3000, 1539, MATCH($B$1, resultados!$A$1:$ZZ$1, 0))</f>
        <v/>
      </c>
      <c r="B1545">
        <f>INDEX(resultados!$A$2:$ZZ$3000, 1539, MATCH($B$2, resultados!$A$1:$ZZ$1, 0))</f>
        <v/>
      </c>
      <c r="C1545">
        <f>INDEX(resultados!$A$2:$ZZ$3000, 1539, MATCH($B$3, resultados!$A$1:$ZZ$1, 0))</f>
        <v/>
      </c>
    </row>
    <row r="1546">
      <c r="A1546">
        <f>INDEX(resultados!$A$2:$ZZ$3000, 1540, MATCH($B$1, resultados!$A$1:$ZZ$1, 0))</f>
        <v/>
      </c>
      <c r="B1546">
        <f>INDEX(resultados!$A$2:$ZZ$3000, 1540, MATCH($B$2, resultados!$A$1:$ZZ$1, 0))</f>
        <v/>
      </c>
      <c r="C1546">
        <f>INDEX(resultados!$A$2:$ZZ$3000, 1540, MATCH($B$3, resultados!$A$1:$ZZ$1, 0))</f>
        <v/>
      </c>
    </row>
    <row r="1547">
      <c r="A1547">
        <f>INDEX(resultados!$A$2:$ZZ$3000, 1541, MATCH($B$1, resultados!$A$1:$ZZ$1, 0))</f>
        <v/>
      </c>
      <c r="B1547">
        <f>INDEX(resultados!$A$2:$ZZ$3000, 1541, MATCH($B$2, resultados!$A$1:$ZZ$1, 0))</f>
        <v/>
      </c>
      <c r="C1547">
        <f>INDEX(resultados!$A$2:$ZZ$3000, 1541, MATCH($B$3, resultados!$A$1:$ZZ$1, 0))</f>
        <v/>
      </c>
    </row>
    <row r="1548">
      <c r="A1548">
        <f>INDEX(resultados!$A$2:$ZZ$3000, 1542, MATCH($B$1, resultados!$A$1:$ZZ$1, 0))</f>
        <v/>
      </c>
      <c r="B1548">
        <f>INDEX(resultados!$A$2:$ZZ$3000, 1542, MATCH($B$2, resultados!$A$1:$ZZ$1, 0))</f>
        <v/>
      </c>
      <c r="C1548">
        <f>INDEX(resultados!$A$2:$ZZ$3000, 1542, MATCH($B$3, resultados!$A$1:$ZZ$1, 0))</f>
        <v/>
      </c>
    </row>
    <row r="1549">
      <c r="A1549">
        <f>INDEX(resultados!$A$2:$ZZ$3000, 1543, MATCH($B$1, resultados!$A$1:$ZZ$1, 0))</f>
        <v/>
      </c>
      <c r="B1549">
        <f>INDEX(resultados!$A$2:$ZZ$3000, 1543, MATCH($B$2, resultados!$A$1:$ZZ$1, 0))</f>
        <v/>
      </c>
      <c r="C1549">
        <f>INDEX(resultados!$A$2:$ZZ$3000, 1543, MATCH($B$3, resultados!$A$1:$ZZ$1, 0))</f>
        <v/>
      </c>
    </row>
    <row r="1550">
      <c r="A1550">
        <f>INDEX(resultados!$A$2:$ZZ$3000, 1544, MATCH($B$1, resultados!$A$1:$ZZ$1, 0))</f>
        <v/>
      </c>
      <c r="B1550">
        <f>INDEX(resultados!$A$2:$ZZ$3000, 1544, MATCH($B$2, resultados!$A$1:$ZZ$1, 0))</f>
        <v/>
      </c>
      <c r="C1550">
        <f>INDEX(resultados!$A$2:$ZZ$3000, 1544, MATCH($B$3, resultados!$A$1:$ZZ$1, 0))</f>
        <v/>
      </c>
    </row>
    <row r="1551">
      <c r="A1551">
        <f>INDEX(resultados!$A$2:$ZZ$3000, 1545, MATCH($B$1, resultados!$A$1:$ZZ$1, 0))</f>
        <v/>
      </c>
      <c r="B1551">
        <f>INDEX(resultados!$A$2:$ZZ$3000, 1545, MATCH($B$2, resultados!$A$1:$ZZ$1, 0))</f>
        <v/>
      </c>
      <c r="C1551">
        <f>INDEX(resultados!$A$2:$ZZ$3000, 1545, MATCH($B$3, resultados!$A$1:$ZZ$1, 0))</f>
        <v/>
      </c>
    </row>
    <row r="1552">
      <c r="A1552">
        <f>INDEX(resultados!$A$2:$ZZ$3000, 1546, MATCH($B$1, resultados!$A$1:$ZZ$1, 0))</f>
        <v/>
      </c>
      <c r="B1552">
        <f>INDEX(resultados!$A$2:$ZZ$3000, 1546, MATCH($B$2, resultados!$A$1:$ZZ$1, 0))</f>
        <v/>
      </c>
      <c r="C1552">
        <f>INDEX(resultados!$A$2:$ZZ$3000, 1546, MATCH($B$3, resultados!$A$1:$ZZ$1, 0))</f>
        <v/>
      </c>
    </row>
    <row r="1553">
      <c r="A1553">
        <f>INDEX(resultados!$A$2:$ZZ$3000, 1547, MATCH($B$1, resultados!$A$1:$ZZ$1, 0))</f>
        <v/>
      </c>
      <c r="B1553">
        <f>INDEX(resultados!$A$2:$ZZ$3000, 1547, MATCH($B$2, resultados!$A$1:$ZZ$1, 0))</f>
        <v/>
      </c>
      <c r="C1553">
        <f>INDEX(resultados!$A$2:$ZZ$3000, 1547, MATCH($B$3, resultados!$A$1:$ZZ$1, 0))</f>
        <v/>
      </c>
    </row>
    <row r="1554">
      <c r="A1554">
        <f>INDEX(resultados!$A$2:$ZZ$3000, 1548, MATCH($B$1, resultados!$A$1:$ZZ$1, 0))</f>
        <v/>
      </c>
      <c r="B1554">
        <f>INDEX(resultados!$A$2:$ZZ$3000, 1548, MATCH($B$2, resultados!$A$1:$ZZ$1, 0))</f>
        <v/>
      </c>
      <c r="C1554">
        <f>INDEX(resultados!$A$2:$ZZ$3000, 1548, MATCH($B$3, resultados!$A$1:$ZZ$1, 0))</f>
        <v/>
      </c>
    </row>
    <row r="1555">
      <c r="A1555">
        <f>INDEX(resultados!$A$2:$ZZ$3000, 1549, MATCH($B$1, resultados!$A$1:$ZZ$1, 0))</f>
        <v/>
      </c>
      <c r="B1555">
        <f>INDEX(resultados!$A$2:$ZZ$3000, 1549, MATCH($B$2, resultados!$A$1:$ZZ$1, 0))</f>
        <v/>
      </c>
      <c r="C1555">
        <f>INDEX(resultados!$A$2:$ZZ$3000, 1549, MATCH($B$3, resultados!$A$1:$ZZ$1, 0))</f>
        <v/>
      </c>
    </row>
    <row r="1556">
      <c r="A1556">
        <f>INDEX(resultados!$A$2:$ZZ$3000, 1550, MATCH($B$1, resultados!$A$1:$ZZ$1, 0))</f>
        <v/>
      </c>
      <c r="B1556">
        <f>INDEX(resultados!$A$2:$ZZ$3000, 1550, MATCH($B$2, resultados!$A$1:$ZZ$1, 0))</f>
        <v/>
      </c>
      <c r="C1556">
        <f>INDEX(resultados!$A$2:$ZZ$3000, 1550, MATCH($B$3, resultados!$A$1:$ZZ$1, 0))</f>
        <v/>
      </c>
    </row>
    <row r="1557">
      <c r="A1557">
        <f>INDEX(resultados!$A$2:$ZZ$3000, 1551, MATCH($B$1, resultados!$A$1:$ZZ$1, 0))</f>
        <v/>
      </c>
      <c r="B1557">
        <f>INDEX(resultados!$A$2:$ZZ$3000, 1551, MATCH($B$2, resultados!$A$1:$ZZ$1, 0))</f>
        <v/>
      </c>
      <c r="C1557">
        <f>INDEX(resultados!$A$2:$ZZ$3000, 1551, MATCH($B$3, resultados!$A$1:$ZZ$1, 0))</f>
        <v/>
      </c>
    </row>
    <row r="1558">
      <c r="A1558">
        <f>INDEX(resultados!$A$2:$ZZ$3000, 1552, MATCH($B$1, resultados!$A$1:$ZZ$1, 0))</f>
        <v/>
      </c>
      <c r="B1558">
        <f>INDEX(resultados!$A$2:$ZZ$3000, 1552, MATCH($B$2, resultados!$A$1:$ZZ$1, 0))</f>
        <v/>
      </c>
      <c r="C1558">
        <f>INDEX(resultados!$A$2:$ZZ$3000, 1552, MATCH($B$3, resultados!$A$1:$ZZ$1, 0))</f>
        <v/>
      </c>
    </row>
    <row r="1559">
      <c r="A1559">
        <f>INDEX(resultados!$A$2:$ZZ$3000, 1553, MATCH($B$1, resultados!$A$1:$ZZ$1, 0))</f>
        <v/>
      </c>
      <c r="B1559">
        <f>INDEX(resultados!$A$2:$ZZ$3000, 1553, MATCH($B$2, resultados!$A$1:$ZZ$1, 0))</f>
        <v/>
      </c>
      <c r="C1559">
        <f>INDEX(resultados!$A$2:$ZZ$3000, 1553, MATCH($B$3, resultados!$A$1:$ZZ$1, 0))</f>
        <v/>
      </c>
    </row>
    <row r="1560">
      <c r="A1560">
        <f>INDEX(resultados!$A$2:$ZZ$3000, 1554, MATCH($B$1, resultados!$A$1:$ZZ$1, 0))</f>
        <v/>
      </c>
      <c r="B1560">
        <f>INDEX(resultados!$A$2:$ZZ$3000, 1554, MATCH($B$2, resultados!$A$1:$ZZ$1, 0))</f>
        <v/>
      </c>
      <c r="C1560">
        <f>INDEX(resultados!$A$2:$ZZ$3000, 1554, MATCH($B$3, resultados!$A$1:$ZZ$1, 0))</f>
        <v/>
      </c>
    </row>
    <row r="1561">
      <c r="A1561">
        <f>INDEX(resultados!$A$2:$ZZ$3000, 1555, MATCH($B$1, resultados!$A$1:$ZZ$1, 0))</f>
        <v/>
      </c>
      <c r="B1561">
        <f>INDEX(resultados!$A$2:$ZZ$3000, 1555, MATCH($B$2, resultados!$A$1:$ZZ$1, 0))</f>
        <v/>
      </c>
      <c r="C1561">
        <f>INDEX(resultados!$A$2:$ZZ$3000, 1555, MATCH($B$3, resultados!$A$1:$ZZ$1, 0))</f>
        <v/>
      </c>
    </row>
    <row r="1562">
      <c r="A1562">
        <f>INDEX(resultados!$A$2:$ZZ$3000, 1556, MATCH($B$1, resultados!$A$1:$ZZ$1, 0))</f>
        <v/>
      </c>
      <c r="B1562">
        <f>INDEX(resultados!$A$2:$ZZ$3000, 1556, MATCH($B$2, resultados!$A$1:$ZZ$1, 0))</f>
        <v/>
      </c>
      <c r="C1562">
        <f>INDEX(resultados!$A$2:$ZZ$3000, 1556, MATCH($B$3, resultados!$A$1:$ZZ$1, 0))</f>
        <v/>
      </c>
    </row>
    <row r="1563">
      <c r="A1563">
        <f>INDEX(resultados!$A$2:$ZZ$3000, 1557, MATCH($B$1, resultados!$A$1:$ZZ$1, 0))</f>
        <v/>
      </c>
      <c r="B1563">
        <f>INDEX(resultados!$A$2:$ZZ$3000, 1557, MATCH($B$2, resultados!$A$1:$ZZ$1, 0))</f>
        <v/>
      </c>
      <c r="C1563">
        <f>INDEX(resultados!$A$2:$ZZ$3000, 1557, MATCH($B$3, resultados!$A$1:$ZZ$1, 0))</f>
        <v/>
      </c>
    </row>
    <row r="1564">
      <c r="A1564">
        <f>INDEX(resultados!$A$2:$ZZ$3000, 1558, MATCH($B$1, resultados!$A$1:$ZZ$1, 0))</f>
        <v/>
      </c>
      <c r="B1564">
        <f>INDEX(resultados!$A$2:$ZZ$3000, 1558, MATCH($B$2, resultados!$A$1:$ZZ$1, 0))</f>
        <v/>
      </c>
      <c r="C1564">
        <f>INDEX(resultados!$A$2:$ZZ$3000, 1558, MATCH($B$3, resultados!$A$1:$ZZ$1, 0))</f>
        <v/>
      </c>
    </row>
    <row r="1565">
      <c r="A1565">
        <f>INDEX(resultados!$A$2:$ZZ$3000, 1559, MATCH($B$1, resultados!$A$1:$ZZ$1, 0))</f>
        <v/>
      </c>
      <c r="B1565">
        <f>INDEX(resultados!$A$2:$ZZ$3000, 1559, MATCH($B$2, resultados!$A$1:$ZZ$1, 0))</f>
        <v/>
      </c>
      <c r="C1565">
        <f>INDEX(resultados!$A$2:$ZZ$3000, 1559, MATCH($B$3, resultados!$A$1:$ZZ$1, 0))</f>
        <v/>
      </c>
    </row>
    <row r="1566">
      <c r="A1566">
        <f>INDEX(resultados!$A$2:$ZZ$3000, 1560, MATCH($B$1, resultados!$A$1:$ZZ$1, 0))</f>
        <v/>
      </c>
      <c r="B1566">
        <f>INDEX(resultados!$A$2:$ZZ$3000, 1560, MATCH($B$2, resultados!$A$1:$ZZ$1, 0))</f>
        <v/>
      </c>
      <c r="C1566">
        <f>INDEX(resultados!$A$2:$ZZ$3000, 1560, MATCH($B$3, resultados!$A$1:$ZZ$1, 0))</f>
        <v/>
      </c>
    </row>
    <row r="1567">
      <c r="A1567">
        <f>INDEX(resultados!$A$2:$ZZ$3000, 1561, MATCH($B$1, resultados!$A$1:$ZZ$1, 0))</f>
        <v/>
      </c>
      <c r="B1567">
        <f>INDEX(resultados!$A$2:$ZZ$3000, 1561, MATCH($B$2, resultados!$A$1:$ZZ$1, 0))</f>
        <v/>
      </c>
      <c r="C1567">
        <f>INDEX(resultados!$A$2:$ZZ$3000, 1561, MATCH($B$3, resultados!$A$1:$ZZ$1, 0))</f>
        <v/>
      </c>
    </row>
    <row r="1568">
      <c r="A1568">
        <f>INDEX(resultados!$A$2:$ZZ$3000, 1562, MATCH($B$1, resultados!$A$1:$ZZ$1, 0))</f>
        <v/>
      </c>
      <c r="B1568">
        <f>INDEX(resultados!$A$2:$ZZ$3000, 1562, MATCH($B$2, resultados!$A$1:$ZZ$1, 0))</f>
        <v/>
      </c>
      <c r="C1568">
        <f>INDEX(resultados!$A$2:$ZZ$3000, 1562, MATCH($B$3, resultados!$A$1:$ZZ$1, 0))</f>
        <v/>
      </c>
    </row>
    <row r="1569">
      <c r="A1569">
        <f>INDEX(resultados!$A$2:$ZZ$3000, 1563, MATCH($B$1, resultados!$A$1:$ZZ$1, 0))</f>
        <v/>
      </c>
      <c r="B1569">
        <f>INDEX(resultados!$A$2:$ZZ$3000, 1563, MATCH($B$2, resultados!$A$1:$ZZ$1, 0))</f>
        <v/>
      </c>
      <c r="C1569">
        <f>INDEX(resultados!$A$2:$ZZ$3000, 1563, MATCH($B$3, resultados!$A$1:$ZZ$1, 0))</f>
        <v/>
      </c>
    </row>
    <row r="1570">
      <c r="A1570">
        <f>INDEX(resultados!$A$2:$ZZ$3000, 1564, MATCH($B$1, resultados!$A$1:$ZZ$1, 0))</f>
        <v/>
      </c>
      <c r="B1570">
        <f>INDEX(resultados!$A$2:$ZZ$3000, 1564, MATCH($B$2, resultados!$A$1:$ZZ$1, 0))</f>
        <v/>
      </c>
      <c r="C1570">
        <f>INDEX(resultados!$A$2:$ZZ$3000, 1564, MATCH($B$3, resultados!$A$1:$ZZ$1, 0))</f>
        <v/>
      </c>
    </row>
    <row r="1571">
      <c r="A1571">
        <f>INDEX(resultados!$A$2:$ZZ$3000, 1565, MATCH($B$1, resultados!$A$1:$ZZ$1, 0))</f>
        <v/>
      </c>
      <c r="B1571">
        <f>INDEX(resultados!$A$2:$ZZ$3000, 1565, MATCH($B$2, resultados!$A$1:$ZZ$1, 0))</f>
        <v/>
      </c>
      <c r="C1571">
        <f>INDEX(resultados!$A$2:$ZZ$3000, 1565, MATCH($B$3, resultados!$A$1:$ZZ$1, 0))</f>
        <v/>
      </c>
    </row>
    <row r="1572">
      <c r="A1572">
        <f>INDEX(resultados!$A$2:$ZZ$3000, 1566, MATCH($B$1, resultados!$A$1:$ZZ$1, 0))</f>
        <v/>
      </c>
      <c r="B1572">
        <f>INDEX(resultados!$A$2:$ZZ$3000, 1566, MATCH($B$2, resultados!$A$1:$ZZ$1, 0))</f>
        <v/>
      </c>
      <c r="C1572">
        <f>INDEX(resultados!$A$2:$ZZ$3000, 1566, MATCH($B$3, resultados!$A$1:$ZZ$1, 0))</f>
        <v/>
      </c>
    </row>
    <row r="1573">
      <c r="A1573">
        <f>INDEX(resultados!$A$2:$ZZ$3000, 1567, MATCH($B$1, resultados!$A$1:$ZZ$1, 0))</f>
        <v/>
      </c>
      <c r="B1573">
        <f>INDEX(resultados!$A$2:$ZZ$3000, 1567, MATCH($B$2, resultados!$A$1:$ZZ$1, 0))</f>
        <v/>
      </c>
      <c r="C1573">
        <f>INDEX(resultados!$A$2:$ZZ$3000, 1567, MATCH($B$3, resultados!$A$1:$ZZ$1, 0))</f>
        <v/>
      </c>
    </row>
    <row r="1574">
      <c r="A1574">
        <f>INDEX(resultados!$A$2:$ZZ$3000, 1568, MATCH($B$1, resultados!$A$1:$ZZ$1, 0))</f>
        <v/>
      </c>
      <c r="B1574">
        <f>INDEX(resultados!$A$2:$ZZ$3000, 1568, MATCH($B$2, resultados!$A$1:$ZZ$1, 0))</f>
        <v/>
      </c>
      <c r="C1574">
        <f>INDEX(resultados!$A$2:$ZZ$3000, 1568, MATCH($B$3, resultados!$A$1:$ZZ$1, 0))</f>
        <v/>
      </c>
    </row>
    <row r="1575">
      <c r="A1575">
        <f>INDEX(resultados!$A$2:$ZZ$3000, 1569, MATCH($B$1, resultados!$A$1:$ZZ$1, 0))</f>
        <v/>
      </c>
      <c r="B1575">
        <f>INDEX(resultados!$A$2:$ZZ$3000, 1569, MATCH($B$2, resultados!$A$1:$ZZ$1, 0))</f>
        <v/>
      </c>
      <c r="C1575">
        <f>INDEX(resultados!$A$2:$ZZ$3000, 1569, MATCH($B$3, resultados!$A$1:$ZZ$1, 0))</f>
        <v/>
      </c>
    </row>
    <row r="1576">
      <c r="A1576">
        <f>INDEX(resultados!$A$2:$ZZ$3000, 1570, MATCH($B$1, resultados!$A$1:$ZZ$1, 0))</f>
        <v/>
      </c>
      <c r="B1576">
        <f>INDEX(resultados!$A$2:$ZZ$3000, 1570, MATCH($B$2, resultados!$A$1:$ZZ$1, 0))</f>
        <v/>
      </c>
      <c r="C1576">
        <f>INDEX(resultados!$A$2:$ZZ$3000, 1570, MATCH($B$3, resultados!$A$1:$ZZ$1, 0))</f>
        <v/>
      </c>
    </row>
    <row r="1577">
      <c r="A1577">
        <f>INDEX(resultados!$A$2:$ZZ$3000, 1571, MATCH($B$1, resultados!$A$1:$ZZ$1, 0))</f>
        <v/>
      </c>
      <c r="B1577">
        <f>INDEX(resultados!$A$2:$ZZ$3000, 1571, MATCH($B$2, resultados!$A$1:$ZZ$1, 0))</f>
        <v/>
      </c>
      <c r="C1577">
        <f>INDEX(resultados!$A$2:$ZZ$3000, 1571, MATCH($B$3, resultados!$A$1:$ZZ$1, 0))</f>
        <v/>
      </c>
    </row>
    <row r="1578">
      <c r="A1578">
        <f>INDEX(resultados!$A$2:$ZZ$3000, 1572, MATCH($B$1, resultados!$A$1:$ZZ$1, 0))</f>
        <v/>
      </c>
      <c r="B1578">
        <f>INDEX(resultados!$A$2:$ZZ$3000, 1572, MATCH($B$2, resultados!$A$1:$ZZ$1, 0))</f>
        <v/>
      </c>
      <c r="C1578">
        <f>INDEX(resultados!$A$2:$ZZ$3000, 1572, MATCH($B$3, resultados!$A$1:$ZZ$1, 0))</f>
        <v/>
      </c>
    </row>
    <row r="1579">
      <c r="A1579">
        <f>INDEX(resultados!$A$2:$ZZ$3000, 1573, MATCH($B$1, resultados!$A$1:$ZZ$1, 0))</f>
        <v/>
      </c>
      <c r="B1579">
        <f>INDEX(resultados!$A$2:$ZZ$3000, 1573, MATCH($B$2, resultados!$A$1:$ZZ$1, 0))</f>
        <v/>
      </c>
      <c r="C1579">
        <f>INDEX(resultados!$A$2:$ZZ$3000, 1573, MATCH($B$3, resultados!$A$1:$ZZ$1, 0))</f>
        <v/>
      </c>
    </row>
    <row r="1580">
      <c r="A1580">
        <f>INDEX(resultados!$A$2:$ZZ$3000, 1574, MATCH($B$1, resultados!$A$1:$ZZ$1, 0))</f>
        <v/>
      </c>
      <c r="B1580">
        <f>INDEX(resultados!$A$2:$ZZ$3000, 1574, MATCH($B$2, resultados!$A$1:$ZZ$1, 0))</f>
        <v/>
      </c>
      <c r="C1580">
        <f>INDEX(resultados!$A$2:$ZZ$3000, 1574, MATCH($B$3, resultados!$A$1:$ZZ$1, 0))</f>
        <v/>
      </c>
    </row>
    <row r="1581">
      <c r="A1581">
        <f>INDEX(resultados!$A$2:$ZZ$3000, 1575, MATCH($B$1, resultados!$A$1:$ZZ$1, 0))</f>
        <v/>
      </c>
      <c r="B1581">
        <f>INDEX(resultados!$A$2:$ZZ$3000, 1575, MATCH($B$2, resultados!$A$1:$ZZ$1, 0))</f>
        <v/>
      </c>
      <c r="C1581">
        <f>INDEX(resultados!$A$2:$ZZ$3000, 1575, MATCH($B$3, resultados!$A$1:$ZZ$1, 0))</f>
        <v/>
      </c>
    </row>
    <row r="1582">
      <c r="A1582">
        <f>INDEX(resultados!$A$2:$ZZ$3000, 1576, MATCH($B$1, resultados!$A$1:$ZZ$1, 0))</f>
        <v/>
      </c>
      <c r="B1582">
        <f>INDEX(resultados!$A$2:$ZZ$3000, 1576, MATCH($B$2, resultados!$A$1:$ZZ$1, 0))</f>
        <v/>
      </c>
      <c r="C1582">
        <f>INDEX(resultados!$A$2:$ZZ$3000, 1576, MATCH($B$3, resultados!$A$1:$ZZ$1, 0))</f>
        <v/>
      </c>
    </row>
    <row r="1583">
      <c r="A1583">
        <f>INDEX(resultados!$A$2:$ZZ$3000, 1577, MATCH($B$1, resultados!$A$1:$ZZ$1, 0))</f>
        <v/>
      </c>
      <c r="B1583">
        <f>INDEX(resultados!$A$2:$ZZ$3000, 1577, MATCH($B$2, resultados!$A$1:$ZZ$1, 0))</f>
        <v/>
      </c>
      <c r="C1583">
        <f>INDEX(resultados!$A$2:$ZZ$3000, 1577, MATCH($B$3, resultados!$A$1:$ZZ$1, 0))</f>
        <v/>
      </c>
    </row>
    <row r="1584">
      <c r="A1584">
        <f>INDEX(resultados!$A$2:$ZZ$3000, 1578, MATCH($B$1, resultados!$A$1:$ZZ$1, 0))</f>
        <v/>
      </c>
      <c r="B1584">
        <f>INDEX(resultados!$A$2:$ZZ$3000, 1578, MATCH($B$2, resultados!$A$1:$ZZ$1, 0))</f>
        <v/>
      </c>
      <c r="C1584">
        <f>INDEX(resultados!$A$2:$ZZ$3000, 1578, MATCH($B$3, resultados!$A$1:$ZZ$1, 0))</f>
        <v/>
      </c>
    </row>
    <row r="1585">
      <c r="A1585">
        <f>INDEX(resultados!$A$2:$ZZ$3000, 1579, MATCH($B$1, resultados!$A$1:$ZZ$1, 0))</f>
        <v/>
      </c>
      <c r="B1585">
        <f>INDEX(resultados!$A$2:$ZZ$3000, 1579, MATCH($B$2, resultados!$A$1:$ZZ$1, 0))</f>
        <v/>
      </c>
      <c r="C1585">
        <f>INDEX(resultados!$A$2:$ZZ$3000, 1579, MATCH($B$3, resultados!$A$1:$ZZ$1, 0))</f>
        <v/>
      </c>
    </row>
    <row r="1586">
      <c r="A1586">
        <f>INDEX(resultados!$A$2:$ZZ$3000, 1580, MATCH($B$1, resultados!$A$1:$ZZ$1, 0))</f>
        <v/>
      </c>
      <c r="B1586">
        <f>INDEX(resultados!$A$2:$ZZ$3000, 1580, MATCH($B$2, resultados!$A$1:$ZZ$1, 0))</f>
        <v/>
      </c>
      <c r="C1586">
        <f>INDEX(resultados!$A$2:$ZZ$3000, 1580, MATCH($B$3, resultados!$A$1:$ZZ$1, 0))</f>
        <v/>
      </c>
    </row>
    <row r="1587">
      <c r="A1587">
        <f>INDEX(resultados!$A$2:$ZZ$3000, 1581, MATCH($B$1, resultados!$A$1:$ZZ$1, 0))</f>
        <v/>
      </c>
      <c r="B1587">
        <f>INDEX(resultados!$A$2:$ZZ$3000, 1581, MATCH($B$2, resultados!$A$1:$ZZ$1, 0))</f>
        <v/>
      </c>
      <c r="C1587">
        <f>INDEX(resultados!$A$2:$ZZ$3000, 1581, MATCH($B$3, resultados!$A$1:$ZZ$1, 0))</f>
        <v/>
      </c>
    </row>
    <row r="1588">
      <c r="A1588">
        <f>INDEX(resultados!$A$2:$ZZ$3000, 1582, MATCH($B$1, resultados!$A$1:$ZZ$1, 0))</f>
        <v/>
      </c>
      <c r="B1588">
        <f>INDEX(resultados!$A$2:$ZZ$3000, 1582, MATCH($B$2, resultados!$A$1:$ZZ$1, 0))</f>
        <v/>
      </c>
      <c r="C1588">
        <f>INDEX(resultados!$A$2:$ZZ$3000, 1582, MATCH($B$3, resultados!$A$1:$ZZ$1, 0))</f>
        <v/>
      </c>
    </row>
    <row r="1589">
      <c r="A1589">
        <f>INDEX(resultados!$A$2:$ZZ$3000, 1583, MATCH($B$1, resultados!$A$1:$ZZ$1, 0))</f>
        <v/>
      </c>
      <c r="B1589">
        <f>INDEX(resultados!$A$2:$ZZ$3000, 1583, MATCH($B$2, resultados!$A$1:$ZZ$1, 0))</f>
        <v/>
      </c>
      <c r="C1589">
        <f>INDEX(resultados!$A$2:$ZZ$3000, 1583, MATCH($B$3, resultados!$A$1:$ZZ$1, 0))</f>
        <v/>
      </c>
    </row>
    <row r="1590">
      <c r="A1590">
        <f>INDEX(resultados!$A$2:$ZZ$3000, 1584, MATCH($B$1, resultados!$A$1:$ZZ$1, 0))</f>
        <v/>
      </c>
      <c r="B1590">
        <f>INDEX(resultados!$A$2:$ZZ$3000, 1584, MATCH($B$2, resultados!$A$1:$ZZ$1, 0))</f>
        <v/>
      </c>
      <c r="C1590">
        <f>INDEX(resultados!$A$2:$ZZ$3000, 1584, MATCH($B$3, resultados!$A$1:$ZZ$1, 0))</f>
        <v/>
      </c>
    </row>
    <row r="1591">
      <c r="A1591">
        <f>INDEX(resultados!$A$2:$ZZ$3000, 1585, MATCH($B$1, resultados!$A$1:$ZZ$1, 0))</f>
        <v/>
      </c>
      <c r="B1591">
        <f>INDEX(resultados!$A$2:$ZZ$3000, 1585, MATCH($B$2, resultados!$A$1:$ZZ$1, 0))</f>
        <v/>
      </c>
      <c r="C1591">
        <f>INDEX(resultados!$A$2:$ZZ$3000, 1585, MATCH($B$3, resultados!$A$1:$ZZ$1, 0))</f>
        <v/>
      </c>
    </row>
    <row r="1592">
      <c r="A1592">
        <f>INDEX(resultados!$A$2:$ZZ$3000, 1586, MATCH($B$1, resultados!$A$1:$ZZ$1, 0))</f>
        <v/>
      </c>
      <c r="B1592">
        <f>INDEX(resultados!$A$2:$ZZ$3000, 1586, MATCH($B$2, resultados!$A$1:$ZZ$1, 0))</f>
        <v/>
      </c>
      <c r="C1592">
        <f>INDEX(resultados!$A$2:$ZZ$3000, 1586, MATCH($B$3, resultados!$A$1:$ZZ$1, 0))</f>
        <v/>
      </c>
    </row>
    <row r="1593">
      <c r="A1593">
        <f>INDEX(resultados!$A$2:$ZZ$3000, 1587, MATCH($B$1, resultados!$A$1:$ZZ$1, 0))</f>
        <v/>
      </c>
      <c r="B1593">
        <f>INDEX(resultados!$A$2:$ZZ$3000, 1587, MATCH($B$2, resultados!$A$1:$ZZ$1, 0))</f>
        <v/>
      </c>
      <c r="C1593">
        <f>INDEX(resultados!$A$2:$ZZ$3000, 1587, MATCH($B$3, resultados!$A$1:$ZZ$1, 0))</f>
        <v/>
      </c>
    </row>
    <row r="1594">
      <c r="A1594">
        <f>INDEX(resultados!$A$2:$ZZ$3000, 1588, MATCH($B$1, resultados!$A$1:$ZZ$1, 0))</f>
        <v/>
      </c>
      <c r="B1594">
        <f>INDEX(resultados!$A$2:$ZZ$3000, 1588, MATCH($B$2, resultados!$A$1:$ZZ$1, 0))</f>
        <v/>
      </c>
      <c r="C1594">
        <f>INDEX(resultados!$A$2:$ZZ$3000, 1588, MATCH($B$3, resultados!$A$1:$ZZ$1, 0))</f>
        <v/>
      </c>
    </row>
    <row r="1595">
      <c r="A1595">
        <f>INDEX(resultados!$A$2:$ZZ$3000, 1589, MATCH($B$1, resultados!$A$1:$ZZ$1, 0))</f>
        <v/>
      </c>
      <c r="B1595">
        <f>INDEX(resultados!$A$2:$ZZ$3000, 1589, MATCH($B$2, resultados!$A$1:$ZZ$1, 0))</f>
        <v/>
      </c>
      <c r="C1595">
        <f>INDEX(resultados!$A$2:$ZZ$3000, 1589, MATCH($B$3, resultados!$A$1:$ZZ$1, 0))</f>
        <v/>
      </c>
    </row>
    <row r="1596">
      <c r="A1596">
        <f>INDEX(resultados!$A$2:$ZZ$3000, 1590, MATCH($B$1, resultados!$A$1:$ZZ$1, 0))</f>
        <v/>
      </c>
      <c r="B1596">
        <f>INDEX(resultados!$A$2:$ZZ$3000, 1590, MATCH($B$2, resultados!$A$1:$ZZ$1, 0))</f>
        <v/>
      </c>
      <c r="C1596">
        <f>INDEX(resultados!$A$2:$ZZ$3000, 1590, MATCH($B$3, resultados!$A$1:$ZZ$1, 0))</f>
        <v/>
      </c>
    </row>
    <row r="1597">
      <c r="A1597">
        <f>INDEX(resultados!$A$2:$ZZ$3000, 1591, MATCH($B$1, resultados!$A$1:$ZZ$1, 0))</f>
        <v/>
      </c>
      <c r="B1597">
        <f>INDEX(resultados!$A$2:$ZZ$3000, 1591, MATCH($B$2, resultados!$A$1:$ZZ$1, 0))</f>
        <v/>
      </c>
      <c r="C1597">
        <f>INDEX(resultados!$A$2:$ZZ$3000, 1591, MATCH($B$3, resultados!$A$1:$ZZ$1, 0))</f>
        <v/>
      </c>
    </row>
    <row r="1598">
      <c r="A1598">
        <f>INDEX(resultados!$A$2:$ZZ$3000, 1592, MATCH($B$1, resultados!$A$1:$ZZ$1, 0))</f>
        <v/>
      </c>
      <c r="B1598">
        <f>INDEX(resultados!$A$2:$ZZ$3000, 1592, MATCH($B$2, resultados!$A$1:$ZZ$1, 0))</f>
        <v/>
      </c>
      <c r="C1598">
        <f>INDEX(resultados!$A$2:$ZZ$3000, 1592, MATCH($B$3, resultados!$A$1:$ZZ$1, 0))</f>
        <v/>
      </c>
    </row>
    <row r="1599">
      <c r="A1599">
        <f>INDEX(resultados!$A$2:$ZZ$3000, 1593, MATCH($B$1, resultados!$A$1:$ZZ$1, 0))</f>
        <v/>
      </c>
      <c r="B1599">
        <f>INDEX(resultados!$A$2:$ZZ$3000, 1593, MATCH($B$2, resultados!$A$1:$ZZ$1, 0))</f>
        <v/>
      </c>
      <c r="C1599">
        <f>INDEX(resultados!$A$2:$ZZ$3000, 1593, MATCH($B$3, resultados!$A$1:$ZZ$1, 0))</f>
        <v/>
      </c>
    </row>
    <row r="1600">
      <c r="A1600">
        <f>INDEX(resultados!$A$2:$ZZ$3000, 1594, MATCH($B$1, resultados!$A$1:$ZZ$1, 0))</f>
        <v/>
      </c>
      <c r="B1600">
        <f>INDEX(resultados!$A$2:$ZZ$3000, 1594, MATCH($B$2, resultados!$A$1:$ZZ$1, 0))</f>
        <v/>
      </c>
      <c r="C1600">
        <f>INDEX(resultados!$A$2:$ZZ$3000, 1594, MATCH($B$3, resultados!$A$1:$ZZ$1, 0))</f>
        <v/>
      </c>
    </row>
    <row r="1601">
      <c r="A1601">
        <f>INDEX(resultados!$A$2:$ZZ$3000, 1595, MATCH($B$1, resultados!$A$1:$ZZ$1, 0))</f>
        <v/>
      </c>
      <c r="B1601">
        <f>INDEX(resultados!$A$2:$ZZ$3000, 1595, MATCH($B$2, resultados!$A$1:$ZZ$1, 0))</f>
        <v/>
      </c>
      <c r="C1601">
        <f>INDEX(resultados!$A$2:$ZZ$3000, 1595, MATCH($B$3, resultados!$A$1:$ZZ$1, 0))</f>
        <v/>
      </c>
    </row>
    <row r="1602">
      <c r="A1602">
        <f>INDEX(resultados!$A$2:$ZZ$3000, 1596, MATCH($B$1, resultados!$A$1:$ZZ$1, 0))</f>
        <v/>
      </c>
      <c r="B1602">
        <f>INDEX(resultados!$A$2:$ZZ$3000, 1596, MATCH($B$2, resultados!$A$1:$ZZ$1, 0))</f>
        <v/>
      </c>
      <c r="C1602">
        <f>INDEX(resultados!$A$2:$ZZ$3000, 1596, MATCH($B$3, resultados!$A$1:$ZZ$1, 0))</f>
        <v/>
      </c>
    </row>
    <row r="1603">
      <c r="A1603">
        <f>INDEX(resultados!$A$2:$ZZ$3000, 1597, MATCH($B$1, resultados!$A$1:$ZZ$1, 0))</f>
        <v/>
      </c>
      <c r="B1603">
        <f>INDEX(resultados!$A$2:$ZZ$3000, 1597, MATCH($B$2, resultados!$A$1:$ZZ$1, 0))</f>
        <v/>
      </c>
      <c r="C1603">
        <f>INDEX(resultados!$A$2:$ZZ$3000, 1597, MATCH($B$3, resultados!$A$1:$ZZ$1, 0))</f>
        <v/>
      </c>
    </row>
    <row r="1604">
      <c r="A1604">
        <f>INDEX(resultados!$A$2:$ZZ$3000, 1598, MATCH($B$1, resultados!$A$1:$ZZ$1, 0))</f>
        <v/>
      </c>
      <c r="B1604">
        <f>INDEX(resultados!$A$2:$ZZ$3000, 1598, MATCH($B$2, resultados!$A$1:$ZZ$1, 0))</f>
        <v/>
      </c>
      <c r="C1604">
        <f>INDEX(resultados!$A$2:$ZZ$3000, 1598, MATCH($B$3, resultados!$A$1:$ZZ$1, 0))</f>
        <v/>
      </c>
    </row>
    <row r="1605">
      <c r="A1605">
        <f>INDEX(resultados!$A$2:$ZZ$3000, 1599, MATCH($B$1, resultados!$A$1:$ZZ$1, 0))</f>
        <v/>
      </c>
      <c r="B1605">
        <f>INDEX(resultados!$A$2:$ZZ$3000, 1599, MATCH($B$2, resultados!$A$1:$ZZ$1, 0))</f>
        <v/>
      </c>
      <c r="C1605">
        <f>INDEX(resultados!$A$2:$ZZ$3000, 1599, MATCH($B$3, resultados!$A$1:$ZZ$1, 0))</f>
        <v/>
      </c>
    </row>
    <row r="1606">
      <c r="A1606">
        <f>INDEX(resultados!$A$2:$ZZ$3000, 1600, MATCH($B$1, resultados!$A$1:$ZZ$1, 0))</f>
        <v/>
      </c>
      <c r="B1606">
        <f>INDEX(resultados!$A$2:$ZZ$3000, 1600, MATCH($B$2, resultados!$A$1:$ZZ$1, 0))</f>
        <v/>
      </c>
      <c r="C1606">
        <f>INDEX(resultados!$A$2:$ZZ$3000, 1600, MATCH($B$3, resultados!$A$1:$ZZ$1, 0))</f>
        <v/>
      </c>
    </row>
    <row r="1607">
      <c r="A1607">
        <f>INDEX(resultados!$A$2:$ZZ$3000, 1601, MATCH($B$1, resultados!$A$1:$ZZ$1, 0))</f>
        <v/>
      </c>
      <c r="B1607">
        <f>INDEX(resultados!$A$2:$ZZ$3000, 1601, MATCH($B$2, resultados!$A$1:$ZZ$1, 0))</f>
        <v/>
      </c>
      <c r="C1607">
        <f>INDEX(resultados!$A$2:$ZZ$3000, 1601, MATCH($B$3, resultados!$A$1:$ZZ$1, 0))</f>
        <v/>
      </c>
    </row>
    <row r="1608">
      <c r="A1608">
        <f>INDEX(resultados!$A$2:$ZZ$3000, 1602, MATCH($B$1, resultados!$A$1:$ZZ$1, 0))</f>
        <v/>
      </c>
      <c r="B1608">
        <f>INDEX(resultados!$A$2:$ZZ$3000, 1602, MATCH($B$2, resultados!$A$1:$ZZ$1, 0))</f>
        <v/>
      </c>
      <c r="C1608">
        <f>INDEX(resultados!$A$2:$ZZ$3000, 1602, MATCH($B$3, resultados!$A$1:$ZZ$1, 0))</f>
        <v/>
      </c>
    </row>
    <row r="1609">
      <c r="A1609">
        <f>INDEX(resultados!$A$2:$ZZ$3000, 1603, MATCH($B$1, resultados!$A$1:$ZZ$1, 0))</f>
        <v/>
      </c>
      <c r="B1609">
        <f>INDEX(resultados!$A$2:$ZZ$3000, 1603, MATCH($B$2, resultados!$A$1:$ZZ$1, 0))</f>
        <v/>
      </c>
      <c r="C1609">
        <f>INDEX(resultados!$A$2:$ZZ$3000, 1603, MATCH($B$3, resultados!$A$1:$ZZ$1, 0))</f>
        <v/>
      </c>
    </row>
    <row r="1610">
      <c r="A1610">
        <f>INDEX(resultados!$A$2:$ZZ$3000, 1604, MATCH($B$1, resultados!$A$1:$ZZ$1, 0))</f>
        <v/>
      </c>
      <c r="B1610">
        <f>INDEX(resultados!$A$2:$ZZ$3000, 1604, MATCH($B$2, resultados!$A$1:$ZZ$1, 0))</f>
        <v/>
      </c>
      <c r="C1610">
        <f>INDEX(resultados!$A$2:$ZZ$3000, 1604, MATCH($B$3, resultados!$A$1:$ZZ$1, 0))</f>
        <v/>
      </c>
    </row>
    <row r="1611">
      <c r="A1611">
        <f>INDEX(resultados!$A$2:$ZZ$3000, 1605, MATCH($B$1, resultados!$A$1:$ZZ$1, 0))</f>
        <v/>
      </c>
      <c r="B1611">
        <f>INDEX(resultados!$A$2:$ZZ$3000, 1605, MATCH($B$2, resultados!$A$1:$ZZ$1, 0))</f>
        <v/>
      </c>
      <c r="C1611">
        <f>INDEX(resultados!$A$2:$ZZ$3000, 1605, MATCH($B$3, resultados!$A$1:$ZZ$1, 0))</f>
        <v/>
      </c>
    </row>
    <row r="1612">
      <c r="A1612">
        <f>INDEX(resultados!$A$2:$ZZ$3000, 1606, MATCH($B$1, resultados!$A$1:$ZZ$1, 0))</f>
        <v/>
      </c>
      <c r="B1612">
        <f>INDEX(resultados!$A$2:$ZZ$3000, 1606, MATCH($B$2, resultados!$A$1:$ZZ$1, 0))</f>
        <v/>
      </c>
      <c r="C1612">
        <f>INDEX(resultados!$A$2:$ZZ$3000, 1606, MATCH($B$3, resultados!$A$1:$ZZ$1, 0))</f>
        <v/>
      </c>
    </row>
    <row r="1613">
      <c r="A1613">
        <f>INDEX(resultados!$A$2:$ZZ$3000, 1607, MATCH($B$1, resultados!$A$1:$ZZ$1, 0))</f>
        <v/>
      </c>
      <c r="B1613">
        <f>INDEX(resultados!$A$2:$ZZ$3000, 1607, MATCH($B$2, resultados!$A$1:$ZZ$1, 0))</f>
        <v/>
      </c>
      <c r="C1613">
        <f>INDEX(resultados!$A$2:$ZZ$3000, 1607, MATCH($B$3, resultados!$A$1:$ZZ$1, 0))</f>
        <v/>
      </c>
    </row>
    <row r="1614">
      <c r="A1614">
        <f>INDEX(resultados!$A$2:$ZZ$3000, 1608, MATCH($B$1, resultados!$A$1:$ZZ$1, 0))</f>
        <v/>
      </c>
      <c r="B1614">
        <f>INDEX(resultados!$A$2:$ZZ$3000, 1608, MATCH($B$2, resultados!$A$1:$ZZ$1, 0))</f>
        <v/>
      </c>
      <c r="C1614">
        <f>INDEX(resultados!$A$2:$ZZ$3000, 1608, MATCH($B$3, resultados!$A$1:$ZZ$1, 0))</f>
        <v/>
      </c>
    </row>
    <row r="1615">
      <c r="A1615">
        <f>INDEX(resultados!$A$2:$ZZ$3000, 1609, MATCH($B$1, resultados!$A$1:$ZZ$1, 0))</f>
        <v/>
      </c>
      <c r="B1615">
        <f>INDEX(resultados!$A$2:$ZZ$3000, 1609, MATCH($B$2, resultados!$A$1:$ZZ$1, 0))</f>
        <v/>
      </c>
      <c r="C1615">
        <f>INDEX(resultados!$A$2:$ZZ$3000, 1609, MATCH($B$3, resultados!$A$1:$ZZ$1, 0))</f>
        <v/>
      </c>
    </row>
    <row r="1616">
      <c r="A1616">
        <f>INDEX(resultados!$A$2:$ZZ$3000, 1610, MATCH($B$1, resultados!$A$1:$ZZ$1, 0))</f>
        <v/>
      </c>
      <c r="B1616">
        <f>INDEX(resultados!$A$2:$ZZ$3000, 1610, MATCH($B$2, resultados!$A$1:$ZZ$1, 0))</f>
        <v/>
      </c>
      <c r="C1616">
        <f>INDEX(resultados!$A$2:$ZZ$3000, 1610, MATCH($B$3, resultados!$A$1:$ZZ$1, 0))</f>
        <v/>
      </c>
    </row>
    <row r="1617">
      <c r="A1617">
        <f>INDEX(resultados!$A$2:$ZZ$3000, 1611, MATCH($B$1, resultados!$A$1:$ZZ$1, 0))</f>
        <v/>
      </c>
      <c r="B1617">
        <f>INDEX(resultados!$A$2:$ZZ$3000, 1611, MATCH($B$2, resultados!$A$1:$ZZ$1, 0))</f>
        <v/>
      </c>
      <c r="C1617">
        <f>INDEX(resultados!$A$2:$ZZ$3000, 1611, MATCH($B$3, resultados!$A$1:$ZZ$1, 0))</f>
        <v/>
      </c>
    </row>
    <row r="1618">
      <c r="A1618">
        <f>INDEX(resultados!$A$2:$ZZ$3000, 1612, MATCH($B$1, resultados!$A$1:$ZZ$1, 0))</f>
        <v/>
      </c>
      <c r="B1618">
        <f>INDEX(resultados!$A$2:$ZZ$3000, 1612, MATCH($B$2, resultados!$A$1:$ZZ$1, 0))</f>
        <v/>
      </c>
      <c r="C1618">
        <f>INDEX(resultados!$A$2:$ZZ$3000, 1612, MATCH($B$3, resultados!$A$1:$ZZ$1, 0))</f>
        <v/>
      </c>
    </row>
    <row r="1619">
      <c r="A1619">
        <f>INDEX(resultados!$A$2:$ZZ$3000, 1613, MATCH($B$1, resultados!$A$1:$ZZ$1, 0))</f>
        <v/>
      </c>
      <c r="B1619">
        <f>INDEX(resultados!$A$2:$ZZ$3000, 1613, MATCH($B$2, resultados!$A$1:$ZZ$1, 0))</f>
        <v/>
      </c>
      <c r="C1619">
        <f>INDEX(resultados!$A$2:$ZZ$3000, 1613, MATCH($B$3, resultados!$A$1:$ZZ$1, 0))</f>
        <v/>
      </c>
    </row>
    <row r="1620">
      <c r="A1620">
        <f>INDEX(resultados!$A$2:$ZZ$3000, 1614, MATCH($B$1, resultados!$A$1:$ZZ$1, 0))</f>
        <v/>
      </c>
      <c r="B1620">
        <f>INDEX(resultados!$A$2:$ZZ$3000, 1614, MATCH($B$2, resultados!$A$1:$ZZ$1, 0))</f>
        <v/>
      </c>
      <c r="C1620">
        <f>INDEX(resultados!$A$2:$ZZ$3000, 1614, MATCH($B$3, resultados!$A$1:$ZZ$1, 0))</f>
        <v/>
      </c>
    </row>
    <row r="1621">
      <c r="A1621">
        <f>INDEX(resultados!$A$2:$ZZ$3000, 1615, MATCH($B$1, resultados!$A$1:$ZZ$1, 0))</f>
        <v/>
      </c>
      <c r="B1621">
        <f>INDEX(resultados!$A$2:$ZZ$3000, 1615, MATCH($B$2, resultados!$A$1:$ZZ$1, 0))</f>
        <v/>
      </c>
      <c r="C1621">
        <f>INDEX(resultados!$A$2:$ZZ$3000, 1615, MATCH($B$3, resultados!$A$1:$ZZ$1, 0))</f>
        <v/>
      </c>
    </row>
    <row r="1622">
      <c r="A1622">
        <f>INDEX(resultados!$A$2:$ZZ$3000, 1616, MATCH($B$1, resultados!$A$1:$ZZ$1, 0))</f>
        <v/>
      </c>
      <c r="B1622">
        <f>INDEX(resultados!$A$2:$ZZ$3000, 1616, MATCH($B$2, resultados!$A$1:$ZZ$1, 0))</f>
        <v/>
      </c>
      <c r="C1622">
        <f>INDEX(resultados!$A$2:$ZZ$3000, 1616, MATCH($B$3, resultados!$A$1:$ZZ$1, 0))</f>
        <v/>
      </c>
    </row>
    <row r="1623">
      <c r="A1623">
        <f>INDEX(resultados!$A$2:$ZZ$3000, 1617, MATCH($B$1, resultados!$A$1:$ZZ$1, 0))</f>
        <v/>
      </c>
      <c r="B1623">
        <f>INDEX(resultados!$A$2:$ZZ$3000, 1617, MATCH($B$2, resultados!$A$1:$ZZ$1, 0))</f>
        <v/>
      </c>
      <c r="C1623">
        <f>INDEX(resultados!$A$2:$ZZ$3000, 1617, MATCH($B$3, resultados!$A$1:$ZZ$1, 0))</f>
        <v/>
      </c>
    </row>
    <row r="1624">
      <c r="A1624">
        <f>INDEX(resultados!$A$2:$ZZ$3000, 1618, MATCH($B$1, resultados!$A$1:$ZZ$1, 0))</f>
        <v/>
      </c>
      <c r="B1624">
        <f>INDEX(resultados!$A$2:$ZZ$3000, 1618, MATCH($B$2, resultados!$A$1:$ZZ$1, 0))</f>
        <v/>
      </c>
      <c r="C1624">
        <f>INDEX(resultados!$A$2:$ZZ$3000, 1618, MATCH($B$3, resultados!$A$1:$ZZ$1, 0))</f>
        <v/>
      </c>
    </row>
    <row r="1625">
      <c r="A1625">
        <f>INDEX(resultados!$A$2:$ZZ$3000, 1619, MATCH($B$1, resultados!$A$1:$ZZ$1, 0))</f>
        <v/>
      </c>
      <c r="B1625">
        <f>INDEX(resultados!$A$2:$ZZ$3000, 1619, MATCH($B$2, resultados!$A$1:$ZZ$1, 0))</f>
        <v/>
      </c>
      <c r="C1625">
        <f>INDEX(resultados!$A$2:$ZZ$3000, 1619, MATCH($B$3, resultados!$A$1:$ZZ$1, 0))</f>
        <v/>
      </c>
    </row>
    <row r="1626">
      <c r="A1626">
        <f>INDEX(resultados!$A$2:$ZZ$3000, 1620, MATCH($B$1, resultados!$A$1:$ZZ$1, 0))</f>
        <v/>
      </c>
      <c r="B1626">
        <f>INDEX(resultados!$A$2:$ZZ$3000, 1620, MATCH($B$2, resultados!$A$1:$ZZ$1, 0))</f>
        <v/>
      </c>
      <c r="C1626">
        <f>INDEX(resultados!$A$2:$ZZ$3000, 1620, MATCH($B$3, resultados!$A$1:$ZZ$1, 0))</f>
        <v/>
      </c>
    </row>
    <row r="1627">
      <c r="A1627">
        <f>INDEX(resultados!$A$2:$ZZ$3000, 1621, MATCH($B$1, resultados!$A$1:$ZZ$1, 0))</f>
        <v/>
      </c>
      <c r="B1627">
        <f>INDEX(resultados!$A$2:$ZZ$3000, 1621, MATCH($B$2, resultados!$A$1:$ZZ$1, 0))</f>
        <v/>
      </c>
      <c r="C1627">
        <f>INDEX(resultados!$A$2:$ZZ$3000, 1621, MATCH($B$3, resultados!$A$1:$ZZ$1, 0))</f>
        <v/>
      </c>
    </row>
    <row r="1628">
      <c r="A1628">
        <f>INDEX(resultados!$A$2:$ZZ$3000, 1622, MATCH($B$1, resultados!$A$1:$ZZ$1, 0))</f>
        <v/>
      </c>
      <c r="B1628">
        <f>INDEX(resultados!$A$2:$ZZ$3000, 1622, MATCH($B$2, resultados!$A$1:$ZZ$1, 0))</f>
        <v/>
      </c>
      <c r="C1628">
        <f>INDEX(resultados!$A$2:$ZZ$3000, 1622, MATCH($B$3, resultados!$A$1:$ZZ$1, 0))</f>
        <v/>
      </c>
    </row>
    <row r="1629">
      <c r="A1629">
        <f>INDEX(resultados!$A$2:$ZZ$3000, 1623, MATCH($B$1, resultados!$A$1:$ZZ$1, 0))</f>
        <v/>
      </c>
      <c r="B1629">
        <f>INDEX(resultados!$A$2:$ZZ$3000, 1623, MATCH($B$2, resultados!$A$1:$ZZ$1, 0))</f>
        <v/>
      </c>
      <c r="C1629">
        <f>INDEX(resultados!$A$2:$ZZ$3000, 1623, MATCH($B$3, resultados!$A$1:$ZZ$1, 0))</f>
        <v/>
      </c>
    </row>
    <row r="1630">
      <c r="A1630">
        <f>INDEX(resultados!$A$2:$ZZ$3000, 1624, MATCH($B$1, resultados!$A$1:$ZZ$1, 0))</f>
        <v/>
      </c>
      <c r="B1630">
        <f>INDEX(resultados!$A$2:$ZZ$3000, 1624, MATCH($B$2, resultados!$A$1:$ZZ$1, 0))</f>
        <v/>
      </c>
      <c r="C1630">
        <f>INDEX(resultados!$A$2:$ZZ$3000, 1624, MATCH($B$3, resultados!$A$1:$ZZ$1, 0))</f>
        <v/>
      </c>
    </row>
    <row r="1631">
      <c r="A1631">
        <f>INDEX(resultados!$A$2:$ZZ$3000, 1625, MATCH($B$1, resultados!$A$1:$ZZ$1, 0))</f>
        <v/>
      </c>
      <c r="B1631">
        <f>INDEX(resultados!$A$2:$ZZ$3000, 1625, MATCH($B$2, resultados!$A$1:$ZZ$1, 0))</f>
        <v/>
      </c>
      <c r="C1631">
        <f>INDEX(resultados!$A$2:$ZZ$3000, 1625, MATCH($B$3, resultados!$A$1:$ZZ$1, 0))</f>
        <v/>
      </c>
    </row>
    <row r="1632">
      <c r="A1632">
        <f>INDEX(resultados!$A$2:$ZZ$3000, 1626, MATCH($B$1, resultados!$A$1:$ZZ$1, 0))</f>
        <v/>
      </c>
      <c r="B1632">
        <f>INDEX(resultados!$A$2:$ZZ$3000, 1626, MATCH($B$2, resultados!$A$1:$ZZ$1, 0))</f>
        <v/>
      </c>
      <c r="C1632">
        <f>INDEX(resultados!$A$2:$ZZ$3000, 1626, MATCH($B$3, resultados!$A$1:$ZZ$1, 0))</f>
        <v/>
      </c>
    </row>
    <row r="1633">
      <c r="A1633">
        <f>INDEX(resultados!$A$2:$ZZ$3000, 1627, MATCH($B$1, resultados!$A$1:$ZZ$1, 0))</f>
        <v/>
      </c>
      <c r="B1633">
        <f>INDEX(resultados!$A$2:$ZZ$3000, 1627, MATCH($B$2, resultados!$A$1:$ZZ$1, 0))</f>
        <v/>
      </c>
      <c r="C1633">
        <f>INDEX(resultados!$A$2:$ZZ$3000, 1627, MATCH($B$3, resultados!$A$1:$ZZ$1, 0))</f>
        <v/>
      </c>
    </row>
    <row r="1634">
      <c r="A1634">
        <f>INDEX(resultados!$A$2:$ZZ$3000, 1628, MATCH($B$1, resultados!$A$1:$ZZ$1, 0))</f>
        <v/>
      </c>
      <c r="B1634">
        <f>INDEX(resultados!$A$2:$ZZ$3000, 1628, MATCH($B$2, resultados!$A$1:$ZZ$1, 0))</f>
        <v/>
      </c>
      <c r="C1634">
        <f>INDEX(resultados!$A$2:$ZZ$3000, 1628, MATCH($B$3, resultados!$A$1:$ZZ$1, 0))</f>
        <v/>
      </c>
    </row>
    <row r="1635">
      <c r="A1635">
        <f>INDEX(resultados!$A$2:$ZZ$3000, 1629, MATCH($B$1, resultados!$A$1:$ZZ$1, 0))</f>
        <v/>
      </c>
      <c r="B1635">
        <f>INDEX(resultados!$A$2:$ZZ$3000, 1629, MATCH($B$2, resultados!$A$1:$ZZ$1, 0))</f>
        <v/>
      </c>
      <c r="C1635">
        <f>INDEX(resultados!$A$2:$ZZ$3000, 1629, MATCH($B$3, resultados!$A$1:$ZZ$1, 0))</f>
        <v/>
      </c>
    </row>
    <row r="1636">
      <c r="A1636">
        <f>INDEX(resultados!$A$2:$ZZ$3000, 1630, MATCH($B$1, resultados!$A$1:$ZZ$1, 0))</f>
        <v/>
      </c>
      <c r="B1636">
        <f>INDEX(resultados!$A$2:$ZZ$3000, 1630, MATCH($B$2, resultados!$A$1:$ZZ$1, 0))</f>
        <v/>
      </c>
      <c r="C1636">
        <f>INDEX(resultados!$A$2:$ZZ$3000, 1630, MATCH($B$3, resultados!$A$1:$ZZ$1, 0))</f>
        <v/>
      </c>
    </row>
    <row r="1637">
      <c r="A1637">
        <f>INDEX(resultados!$A$2:$ZZ$3000, 1631, MATCH($B$1, resultados!$A$1:$ZZ$1, 0))</f>
        <v/>
      </c>
      <c r="B1637">
        <f>INDEX(resultados!$A$2:$ZZ$3000, 1631, MATCH($B$2, resultados!$A$1:$ZZ$1, 0))</f>
        <v/>
      </c>
      <c r="C1637">
        <f>INDEX(resultados!$A$2:$ZZ$3000, 1631, MATCH($B$3, resultados!$A$1:$ZZ$1, 0))</f>
        <v/>
      </c>
    </row>
    <row r="1638">
      <c r="A1638">
        <f>INDEX(resultados!$A$2:$ZZ$3000, 1632, MATCH($B$1, resultados!$A$1:$ZZ$1, 0))</f>
        <v/>
      </c>
      <c r="B1638">
        <f>INDEX(resultados!$A$2:$ZZ$3000, 1632, MATCH($B$2, resultados!$A$1:$ZZ$1, 0))</f>
        <v/>
      </c>
      <c r="C1638">
        <f>INDEX(resultados!$A$2:$ZZ$3000, 1632, MATCH($B$3, resultados!$A$1:$ZZ$1, 0))</f>
        <v/>
      </c>
    </row>
    <row r="1639">
      <c r="A1639">
        <f>INDEX(resultados!$A$2:$ZZ$3000, 1633, MATCH($B$1, resultados!$A$1:$ZZ$1, 0))</f>
        <v/>
      </c>
      <c r="B1639">
        <f>INDEX(resultados!$A$2:$ZZ$3000, 1633, MATCH($B$2, resultados!$A$1:$ZZ$1, 0))</f>
        <v/>
      </c>
      <c r="C1639">
        <f>INDEX(resultados!$A$2:$ZZ$3000, 1633, MATCH($B$3, resultados!$A$1:$ZZ$1, 0))</f>
        <v/>
      </c>
    </row>
    <row r="1640">
      <c r="A1640">
        <f>INDEX(resultados!$A$2:$ZZ$3000, 1634, MATCH($B$1, resultados!$A$1:$ZZ$1, 0))</f>
        <v/>
      </c>
      <c r="B1640">
        <f>INDEX(resultados!$A$2:$ZZ$3000, 1634, MATCH($B$2, resultados!$A$1:$ZZ$1, 0))</f>
        <v/>
      </c>
      <c r="C1640">
        <f>INDEX(resultados!$A$2:$ZZ$3000, 1634, MATCH($B$3, resultados!$A$1:$ZZ$1, 0))</f>
        <v/>
      </c>
    </row>
    <row r="1641">
      <c r="A1641">
        <f>INDEX(resultados!$A$2:$ZZ$3000, 1635, MATCH($B$1, resultados!$A$1:$ZZ$1, 0))</f>
        <v/>
      </c>
      <c r="B1641">
        <f>INDEX(resultados!$A$2:$ZZ$3000, 1635, MATCH($B$2, resultados!$A$1:$ZZ$1, 0))</f>
        <v/>
      </c>
      <c r="C1641">
        <f>INDEX(resultados!$A$2:$ZZ$3000, 1635, MATCH($B$3, resultados!$A$1:$ZZ$1, 0))</f>
        <v/>
      </c>
    </row>
    <row r="1642">
      <c r="A1642">
        <f>INDEX(resultados!$A$2:$ZZ$3000, 1636, MATCH($B$1, resultados!$A$1:$ZZ$1, 0))</f>
        <v/>
      </c>
      <c r="B1642">
        <f>INDEX(resultados!$A$2:$ZZ$3000, 1636, MATCH($B$2, resultados!$A$1:$ZZ$1, 0))</f>
        <v/>
      </c>
      <c r="C1642">
        <f>INDEX(resultados!$A$2:$ZZ$3000, 1636, MATCH($B$3, resultados!$A$1:$ZZ$1, 0))</f>
        <v/>
      </c>
    </row>
    <row r="1643">
      <c r="A1643">
        <f>INDEX(resultados!$A$2:$ZZ$3000, 1637, MATCH($B$1, resultados!$A$1:$ZZ$1, 0))</f>
        <v/>
      </c>
      <c r="B1643">
        <f>INDEX(resultados!$A$2:$ZZ$3000, 1637, MATCH($B$2, resultados!$A$1:$ZZ$1, 0))</f>
        <v/>
      </c>
      <c r="C1643">
        <f>INDEX(resultados!$A$2:$ZZ$3000, 1637, MATCH($B$3, resultados!$A$1:$ZZ$1, 0))</f>
        <v/>
      </c>
    </row>
    <row r="1644">
      <c r="A1644">
        <f>INDEX(resultados!$A$2:$ZZ$3000, 1638, MATCH($B$1, resultados!$A$1:$ZZ$1, 0))</f>
        <v/>
      </c>
      <c r="B1644">
        <f>INDEX(resultados!$A$2:$ZZ$3000, 1638, MATCH($B$2, resultados!$A$1:$ZZ$1, 0))</f>
        <v/>
      </c>
      <c r="C1644">
        <f>INDEX(resultados!$A$2:$ZZ$3000, 1638, MATCH($B$3, resultados!$A$1:$ZZ$1, 0))</f>
        <v/>
      </c>
    </row>
    <row r="1645">
      <c r="A1645">
        <f>INDEX(resultados!$A$2:$ZZ$3000, 1639, MATCH($B$1, resultados!$A$1:$ZZ$1, 0))</f>
        <v/>
      </c>
      <c r="B1645">
        <f>INDEX(resultados!$A$2:$ZZ$3000, 1639, MATCH($B$2, resultados!$A$1:$ZZ$1, 0))</f>
        <v/>
      </c>
      <c r="C1645">
        <f>INDEX(resultados!$A$2:$ZZ$3000, 1639, MATCH($B$3, resultados!$A$1:$ZZ$1, 0))</f>
        <v/>
      </c>
    </row>
    <row r="1646">
      <c r="A1646">
        <f>INDEX(resultados!$A$2:$ZZ$3000, 1640, MATCH($B$1, resultados!$A$1:$ZZ$1, 0))</f>
        <v/>
      </c>
      <c r="B1646">
        <f>INDEX(resultados!$A$2:$ZZ$3000, 1640, MATCH($B$2, resultados!$A$1:$ZZ$1, 0))</f>
        <v/>
      </c>
      <c r="C1646">
        <f>INDEX(resultados!$A$2:$ZZ$3000, 1640, MATCH($B$3, resultados!$A$1:$ZZ$1, 0))</f>
        <v/>
      </c>
    </row>
    <row r="1647">
      <c r="A1647">
        <f>INDEX(resultados!$A$2:$ZZ$3000, 1641, MATCH($B$1, resultados!$A$1:$ZZ$1, 0))</f>
        <v/>
      </c>
      <c r="B1647">
        <f>INDEX(resultados!$A$2:$ZZ$3000, 1641, MATCH($B$2, resultados!$A$1:$ZZ$1, 0))</f>
        <v/>
      </c>
      <c r="C1647">
        <f>INDEX(resultados!$A$2:$ZZ$3000, 1641, MATCH($B$3, resultados!$A$1:$ZZ$1, 0))</f>
        <v/>
      </c>
    </row>
    <row r="1648">
      <c r="A1648">
        <f>INDEX(resultados!$A$2:$ZZ$3000, 1642, MATCH($B$1, resultados!$A$1:$ZZ$1, 0))</f>
        <v/>
      </c>
      <c r="B1648">
        <f>INDEX(resultados!$A$2:$ZZ$3000, 1642, MATCH($B$2, resultados!$A$1:$ZZ$1, 0))</f>
        <v/>
      </c>
      <c r="C1648">
        <f>INDEX(resultados!$A$2:$ZZ$3000, 1642, MATCH($B$3, resultados!$A$1:$ZZ$1, 0))</f>
        <v/>
      </c>
    </row>
    <row r="1649">
      <c r="A1649">
        <f>INDEX(resultados!$A$2:$ZZ$3000, 1643, MATCH($B$1, resultados!$A$1:$ZZ$1, 0))</f>
        <v/>
      </c>
      <c r="B1649">
        <f>INDEX(resultados!$A$2:$ZZ$3000, 1643, MATCH($B$2, resultados!$A$1:$ZZ$1, 0))</f>
        <v/>
      </c>
      <c r="C1649">
        <f>INDEX(resultados!$A$2:$ZZ$3000, 1643, MATCH($B$3, resultados!$A$1:$ZZ$1, 0))</f>
        <v/>
      </c>
    </row>
    <row r="1650">
      <c r="A1650">
        <f>INDEX(resultados!$A$2:$ZZ$3000, 1644, MATCH($B$1, resultados!$A$1:$ZZ$1, 0))</f>
        <v/>
      </c>
      <c r="B1650">
        <f>INDEX(resultados!$A$2:$ZZ$3000, 1644, MATCH($B$2, resultados!$A$1:$ZZ$1, 0))</f>
        <v/>
      </c>
      <c r="C1650">
        <f>INDEX(resultados!$A$2:$ZZ$3000, 1644, MATCH($B$3, resultados!$A$1:$ZZ$1, 0))</f>
        <v/>
      </c>
    </row>
    <row r="1651">
      <c r="A1651">
        <f>INDEX(resultados!$A$2:$ZZ$3000, 1645, MATCH($B$1, resultados!$A$1:$ZZ$1, 0))</f>
        <v/>
      </c>
      <c r="B1651">
        <f>INDEX(resultados!$A$2:$ZZ$3000, 1645, MATCH($B$2, resultados!$A$1:$ZZ$1, 0))</f>
        <v/>
      </c>
      <c r="C1651">
        <f>INDEX(resultados!$A$2:$ZZ$3000, 1645, MATCH($B$3, resultados!$A$1:$ZZ$1, 0))</f>
        <v/>
      </c>
    </row>
    <row r="1652">
      <c r="A1652">
        <f>INDEX(resultados!$A$2:$ZZ$3000, 1646, MATCH($B$1, resultados!$A$1:$ZZ$1, 0))</f>
        <v/>
      </c>
      <c r="B1652">
        <f>INDEX(resultados!$A$2:$ZZ$3000, 1646, MATCH($B$2, resultados!$A$1:$ZZ$1, 0))</f>
        <v/>
      </c>
      <c r="C1652">
        <f>INDEX(resultados!$A$2:$ZZ$3000, 1646, MATCH($B$3, resultados!$A$1:$ZZ$1, 0))</f>
        <v/>
      </c>
    </row>
    <row r="1653">
      <c r="A1653">
        <f>INDEX(resultados!$A$2:$ZZ$3000, 1647, MATCH($B$1, resultados!$A$1:$ZZ$1, 0))</f>
        <v/>
      </c>
      <c r="B1653">
        <f>INDEX(resultados!$A$2:$ZZ$3000, 1647, MATCH($B$2, resultados!$A$1:$ZZ$1, 0))</f>
        <v/>
      </c>
      <c r="C1653">
        <f>INDEX(resultados!$A$2:$ZZ$3000, 1647, MATCH($B$3, resultados!$A$1:$ZZ$1, 0))</f>
        <v/>
      </c>
    </row>
    <row r="1654">
      <c r="A1654">
        <f>INDEX(resultados!$A$2:$ZZ$3000, 1648, MATCH($B$1, resultados!$A$1:$ZZ$1, 0))</f>
        <v/>
      </c>
      <c r="B1654">
        <f>INDEX(resultados!$A$2:$ZZ$3000, 1648, MATCH($B$2, resultados!$A$1:$ZZ$1, 0))</f>
        <v/>
      </c>
      <c r="C1654">
        <f>INDEX(resultados!$A$2:$ZZ$3000, 1648, MATCH($B$3, resultados!$A$1:$ZZ$1, 0))</f>
        <v/>
      </c>
    </row>
    <row r="1655">
      <c r="A1655">
        <f>INDEX(resultados!$A$2:$ZZ$3000, 1649, MATCH($B$1, resultados!$A$1:$ZZ$1, 0))</f>
        <v/>
      </c>
      <c r="B1655">
        <f>INDEX(resultados!$A$2:$ZZ$3000, 1649, MATCH($B$2, resultados!$A$1:$ZZ$1, 0))</f>
        <v/>
      </c>
      <c r="C1655">
        <f>INDEX(resultados!$A$2:$ZZ$3000, 1649, MATCH($B$3, resultados!$A$1:$ZZ$1, 0))</f>
        <v/>
      </c>
    </row>
    <row r="1656">
      <c r="A1656">
        <f>INDEX(resultados!$A$2:$ZZ$3000, 1650, MATCH($B$1, resultados!$A$1:$ZZ$1, 0))</f>
        <v/>
      </c>
      <c r="B1656">
        <f>INDEX(resultados!$A$2:$ZZ$3000, 1650, MATCH($B$2, resultados!$A$1:$ZZ$1, 0))</f>
        <v/>
      </c>
      <c r="C1656">
        <f>INDEX(resultados!$A$2:$ZZ$3000, 1650, MATCH($B$3, resultados!$A$1:$ZZ$1, 0))</f>
        <v/>
      </c>
    </row>
    <row r="1657">
      <c r="A1657">
        <f>INDEX(resultados!$A$2:$ZZ$3000, 1651, MATCH($B$1, resultados!$A$1:$ZZ$1, 0))</f>
        <v/>
      </c>
      <c r="B1657">
        <f>INDEX(resultados!$A$2:$ZZ$3000, 1651, MATCH($B$2, resultados!$A$1:$ZZ$1, 0))</f>
        <v/>
      </c>
      <c r="C1657">
        <f>INDEX(resultados!$A$2:$ZZ$3000, 1651, MATCH($B$3, resultados!$A$1:$ZZ$1, 0))</f>
        <v/>
      </c>
    </row>
    <row r="1658">
      <c r="A1658">
        <f>INDEX(resultados!$A$2:$ZZ$3000, 1652, MATCH($B$1, resultados!$A$1:$ZZ$1, 0))</f>
        <v/>
      </c>
      <c r="B1658">
        <f>INDEX(resultados!$A$2:$ZZ$3000, 1652, MATCH($B$2, resultados!$A$1:$ZZ$1, 0))</f>
        <v/>
      </c>
      <c r="C1658">
        <f>INDEX(resultados!$A$2:$ZZ$3000, 1652, MATCH($B$3, resultados!$A$1:$ZZ$1, 0))</f>
        <v/>
      </c>
    </row>
    <row r="1659">
      <c r="A1659">
        <f>INDEX(resultados!$A$2:$ZZ$3000, 1653, MATCH($B$1, resultados!$A$1:$ZZ$1, 0))</f>
        <v/>
      </c>
      <c r="B1659">
        <f>INDEX(resultados!$A$2:$ZZ$3000, 1653, MATCH($B$2, resultados!$A$1:$ZZ$1, 0))</f>
        <v/>
      </c>
      <c r="C1659">
        <f>INDEX(resultados!$A$2:$ZZ$3000, 1653, MATCH($B$3, resultados!$A$1:$ZZ$1, 0))</f>
        <v/>
      </c>
    </row>
    <row r="1660">
      <c r="A1660">
        <f>INDEX(resultados!$A$2:$ZZ$3000, 1654, MATCH($B$1, resultados!$A$1:$ZZ$1, 0))</f>
        <v/>
      </c>
      <c r="B1660">
        <f>INDEX(resultados!$A$2:$ZZ$3000, 1654, MATCH($B$2, resultados!$A$1:$ZZ$1, 0))</f>
        <v/>
      </c>
      <c r="C1660">
        <f>INDEX(resultados!$A$2:$ZZ$3000, 1654, MATCH($B$3, resultados!$A$1:$ZZ$1, 0))</f>
        <v/>
      </c>
    </row>
    <row r="1661">
      <c r="A1661">
        <f>INDEX(resultados!$A$2:$ZZ$3000, 1655, MATCH($B$1, resultados!$A$1:$ZZ$1, 0))</f>
        <v/>
      </c>
      <c r="B1661">
        <f>INDEX(resultados!$A$2:$ZZ$3000, 1655, MATCH($B$2, resultados!$A$1:$ZZ$1, 0))</f>
        <v/>
      </c>
      <c r="C1661">
        <f>INDEX(resultados!$A$2:$ZZ$3000, 1655, MATCH($B$3, resultados!$A$1:$ZZ$1, 0))</f>
        <v/>
      </c>
    </row>
    <row r="1662">
      <c r="A1662">
        <f>INDEX(resultados!$A$2:$ZZ$3000, 1656, MATCH($B$1, resultados!$A$1:$ZZ$1, 0))</f>
        <v/>
      </c>
      <c r="B1662">
        <f>INDEX(resultados!$A$2:$ZZ$3000, 1656, MATCH($B$2, resultados!$A$1:$ZZ$1, 0))</f>
        <v/>
      </c>
      <c r="C1662">
        <f>INDEX(resultados!$A$2:$ZZ$3000, 1656, MATCH($B$3, resultados!$A$1:$ZZ$1, 0))</f>
        <v/>
      </c>
    </row>
    <row r="1663">
      <c r="A1663">
        <f>INDEX(resultados!$A$2:$ZZ$3000, 1657, MATCH($B$1, resultados!$A$1:$ZZ$1, 0))</f>
        <v/>
      </c>
      <c r="B1663">
        <f>INDEX(resultados!$A$2:$ZZ$3000, 1657, MATCH($B$2, resultados!$A$1:$ZZ$1, 0))</f>
        <v/>
      </c>
      <c r="C1663">
        <f>INDEX(resultados!$A$2:$ZZ$3000, 1657, MATCH($B$3, resultados!$A$1:$ZZ$1, 0))</f>
        <v/>
      </c>
    </row>
    <row r="1664">
      <c r="A1664">
        <f>INDEX(resultados!$A$2:$ZZ$3000, 1658, MATCH($B$1, resultados!$A$1:$ZZ$1, 0))</f>
        <v/>
      </c>
      <c r="B1664">
        <f>INDEX(resultados!$A$2:$ZZ$3000, 1658, MATCH($B$2, resultados!$A$1:$ZZ$1, 0))</f>
        <v/>
      </c>
      <c r="C1664">
        <f>INDEX(resultados!$A$2:$ZZ$3000, 1658, MATCH($B$3, resultados!$A$1:$ZZ$1, 0))</f>
        <v/>
      </c>
    </row>
    <row r="1665">
      <c r="A1665">
        <f>INDEX(resultados!$A$2:$ZZ$3000, 1659, MATCH($B$1, resultados!$A$1:$ZZ$1, 0))</f>
        <v/>
      </c>
      <c r="B1665">
        <f>INDEX(resultados!$A$2:$ZZ$3000, 1659, MATCH($B$2, resultados!$A$1:$ZZ$1, 0))</f>
        <v/>
      </c>
      <c r="C1665">
        <f>INDEX(resultados!$A$2:$ZZ$3000, 1659, MATCH($B$3, resultados!$A$1:$ZZ$1, 0))</f>
        <v/>
      </c>
    </row>
    <row r="1666">
      <c r="A1666">
        <f>INDEX(resultados!$A$2:$ZZ$3000, 1660, MATCH($B$1, resultados!$A$1:$ZZ$1, 0))</f>
        <v/>
      </c>
      <c r="B1666">
        <f>INDEX(resultados!$A$2:$ZZ$3000, 1660, MATCH($B$2, resultados!$A$1:$ZZ$1, 0))</f>
        <v/>
      </c>
      <c r="C1666">
        <f>INDEX(resultados!$A$2:$ZZ$3000, 1660, MATCH($B$3, resultados!$A$1:$ZZ$1, 0))</f>
        <v/>
      </c>
    </row>
    <row r="1667">
      <c r="A1667">
        <f>INDEX(resultados!$A$2:$ZZ$3000, 1661, MATCH($B$1, resultados!$A$1:$ZZ$1, 0))</f>
        <v/>
      </c>
      <c r="B1667">
        <f>INDEX(resultados!$A$2:$ZZ$3000, 1661, MATCH($B$2, resultados!$A$1:$ZZ$1, 0))</f>
        <v/>
      </c>
      <c r="C1667">
        <f>INDEX(resultados!$A$2:$ZZ$3000, 1661, MATCH($B$3, resultados!$A$1:$ZZ$1, 0))</f>
        <v/>
      </c>
    </row>
    <row r="1668">
      <c r="A1668">
        <f>INDEX(resultados!$A$2:$ZZ$3000, 1662, MATCH($B$1, resultados!$A$1:$ZZ$1, 0))</f>
        <v/>
      </c>
      <c r="B1668">
        <f>INDEX(resultados!$A$2:$ZZ$3000, 1662, MATCH($B$2, resultados!$A$1:$ZZ$1, 0))</f>
        <v/>
      </c>
      <c r="C1668">
        <f>INDEX(resultados!$A$2:$ZZ$3000, 1662, MATCH($B$3, resultados!$A$1:$ZZ$1, 0))</f>
        <v/>
      </c>
    </row>
    <row r="1669">
      <c r="A1669">
        <f>INDEX(resultados!$A$2:$ZZ$3000, 1663, MATCH($B$1, resultados!$A$1:$ZZ$1, 0))</f>
        <v/>
      </c>
      <c r="B1669">
        <f>INDEX(resultados!$A$2:$ZZ$3000, 1663, MATCH($B$2, resultados!$A$1:$ZZ$1, 0))</f>
        <v/>
      </c>
      <c r="C1669">
        <f>INDEX(resultados!$A$2:$ZZ$3000, 1663, MATCH($B$3, resultados!$A$1:$ZZ$1, 0))</f>
        <v/>
      </c>
    </row>
    <row r="1670">
      <c r="A1670">
        <f>INDEX(resultados!$A$2:$ZZ$3000, 1664, MATCH($B$1, resultados!$A$1:$ZZ$1, 0))</f>
        <v/>
      </c>
      <c r="B1670">
        <f>INDEX(resultados!$A$2:$ZZ$3000, 1664, MATCH($B$2, resultados!$A$1:$ZZ$1, 0))</f>
        <v/>
      </c>
      <c r="C1670">
        <f>INDEX(resultados!$A$2:$ZZ$3000, 1664, MATCH($B$3, resultados!$A$1:$ZZ$1, 0))</f>
        <v/>
      </c>
    </row>
    <row r="1671">
      <c r="A1671">
        <f>INDEX(resultados!$A$2:$ZZ$3000, 1665, MATCH($B$1, resultados!$A$1:$ZZ$1, 0))</f>
        <v/>
      </c>
      <c r="B1671">
        <f>INDEX(resultados!$A$2:$ZZ$3000, 1665, MATCH($B$2, resultados!$A$1:$ZZ$1, 0))</f>
        <v/>
      </c>
      <c r="C1671">
        <f>INDEX(resultados!$A$2:$ZZ$3000, 1665, MATCH($B$3, resultados!$A$1:$ZZ$1, 0))</f>
        <v/>
      </c>
    </row>
    <row r="1672">
      <c r="A1672">
        <f>INDEX(resultados!$A$2:$ZZ$3000, 1666, MATCH($B$1, resultados!$A$1:$ZZ$1, 0))</f>
        <v/>
      </c>
      <c r="B1672">
        <f>INDEX(resultados!$A$2:$ZZ$3000, 1666, MATCH($B$2, resultados!$A$1:$ZZ$1, 0))</f>
        <v/>
      </c>
      <c r="C1672">
        <f>INDEX(resultados!$A$2:$ZZ$3000, 1666, MATCH($B$3, resultados!$A$1:$ZZ$1, 0))</f>
        <v/>
      </c>
    </row>
    <row r="1673">
      <c r="A1673">
        <f>INDEX(resultados!$A$2:$ZZ$3000, 1667, MATCH($B$1, resultados!$A$1:$ZZ$1, 0))</f>
        <v/>
      </c>
      <c r="B1673">
        <f>INDEX(resultados!$A$2:$ZZ$3000, 1667, MATCH($B$2, resultados!$A$1:$ZZ$1, 0))</f>
        <v/>
      </c>
      <c r="C1673">
        <f>INDEX(resultados!$A$2:$ZZ$3000, 1667, MATCH($B$3, resultados!$A$1:$ZZ$1, 0))</f>
        <v/>
      </c>
    </row>
    <row r="1674">
      <c r="A1674">
        <f>INDEX(resultados!$A$2:$ZZ$3000, 1668, MATCH($B$1, resultados!$A$1:$ZZ$1, 0))</f>
        <v/>
      </c>
      <c r="B1674">
        <f>INDEX(resultados!$A$2:$ZZ$3000, 1668, MATCH($B$2, resultados!$A$1:$ZZ$1, 0))</f>
        <v/>
      </c>
      <c r="C1674">
        <f>INDEX(resultados!$A$2:$ZZ$3000, 1668, MATCH($B$3, resultados!$A$1:$ZZ$1, 0))</f>
        <v/>
      </c>
    </row>
    <row r="1675">
      <c r="A1675">
        <f>INDEX(resultados!$A$2:$ZZ$3000, 1669, MATCH($B$1, resultados!$A$1:$ZZ$1, 0))</f>
        <v/>
      </c>
      <c r="B1675">
        <f>INDEX(resultados!$A$2:$ZZ$3000, 1669, MATCH($B$2, resultados!$A$1:$ZZ$1, 0))</f>
        <v/>
      </c>
      <c r="C1675">
        <f>INDEX(resultados!$A$2:$ZZ$3000, 1669, MATCH($B$3, resultados!$A$1:$ZZ$1, 0))</f>
        <v/>
      </c>
    </row>
    <row r="1676">
      <c r="A1676">
        <f>INDEX(resultados!$A$2:$ZZ$3000, 1670, MATCH($B$1, resultados!$A$1:$ZZ$1, 0))</f>
        <v/>
      </c>
      <c r="B1676">
        <f>INDEX(resultados!$A$2:$ZZ$3000, 1670, MATCH($B$2, resultados!$A$1:$ZZ$1, 0))</f>
        <v/>
      </c>
      <c r="C1676">
        <f>INDEX(resultados!$A$2:$ZZ$3000, 1670, MATCH($B$3, resultados!$A$1:$ZZ$1, 0))</f>
        <v/>
      </c>
    </row>
    <row r="1677">
      <c r="A1677">
        <f>INDEX(resultados!$A$2:$ZZ$3000, 1671, MATCH($B$1, resultados!$A$1:$ZZ$1, 0))</f>
        <v/>
      </c>
      <c r="B1677">
        <f>INDEX(resultados!$A$2:$ZZ$3000, 1671, MATCH($B$2, resultados!$A$1:$ZZ$1, 0))</f>
        <v/>
      </c>
      <c r="C1677">
        <f>INDEX(resultados!$A$2:$ZZ$3000, 1671, MATCH($B$3, resultados!$A$1:$ZZ$1, 0))</f>
        <v/>
      </c>
    </row>
    <row r="1678">
      <c r="A1678">
        <f>INDEX(resultados!$A$2:$ZZ$3000, 1672, MATCH($B$1, resultados!$A$1:$ZZ$1, 0))</f>
        <v/>
      </c>
      <c r="B1678">
        <f>INDEX(resultados!$A$2:$ZZ$3000, 1672, MATCH($B$2, resultados!$A$1:$ZZ$1, 0))</f>
        <v/>
      </c>
      <c r="C1678">
        <f>INDEX(resultados!$A$2:$ZZ$3000, 1672, MATCH($B$3, resultados!$A$1:$ZZ$1, 0))</f>
        <v/>
      </c>
    </row>
    <row r="1679">
      <c r="A1679">
        <f>INDEX(resultados!$A$2:$ZZ$3000, 1673, MATCH($B$1, resultados!$A$1:$ZZ$1, 0))</f>
        <v/>
      </c>
      <c r="B1679">
        <f>INDEX(resultados!$A$2:$ZZ$3000, 1673, MATCH($B$2, resultados!$A$1:$ZZ$1, 0))</f>
        <v/>
      </c>
      <c r="C1679">
        <f>INDEX(resultados!$A$2:$ZZ$3000, 1673, MATCH($B$3, resultados!$A$1:$ZZ$1, 0))</f>
        <v/>
      </c>
    </row>
    <row r="1680">
      <c r="A1680">
        <f>INDEX(resultados!$A$2:$ZZ$3000, 1674, MATCH($B$1, resultados!$A$1:$ZZ$1, 0))</f>
        <v/>
      </c>
      <c r="B1680">
        <f>INDEX(resultados!$A$2:$ZZ$3000, 1674, MATCH($B$2, resultados!$A$1:$ZZ$1, 0))</f>
        <v/>
      </c>
      <c r="C1680">
        <f>INDEX(resultados!$A$2:$ZZ$3000, 1674, MATCH($B$3, resultados!$A$1:$ZZ$1, 0))</f>
        <v/>
      </c>
    </row>
    <row r="1681">
      <c r="A1681">
        <f>INDEX(resultados!$A$2:$ZZ$3000, 1675, MATCH($B$1, resultados!$A$1:$ZZ$1, 0))</f>
        <v/>
      </c>
      <c r="B1681">
        <f>INDEX(resultados!$A$2:$ZZ$3000, 1675, MATCH($B$2, resultados!$A$1:$ZZ$1, 0))</f>
        <v/>
      </c>
      <c r="C1681">
        <f>INDEX(resultados!$A$2:$ZZ$3000, 1675, MATCH($B$3, resultados!$A$1:$ZZ$1, 0))</f>
        <v/>
      </c>
    </row>
    <row r="1682">
      <c r="A1682">
        <f>INDEX(resultados!$A$2:$ZZ$3000, 1676, MATCH($B$1, resultados!$A$1:$ZZ$1, 0))</f>
        <v/>
      </c>
      <c r="B1682">
        <f>INDEX(resultados!$A$2:$ZZ$3000, 1676, MATCH($B$2, resultados!$A$1:$ZZ$1, 0))</f>
        <v/>
      </c>
      <c r="C1682">
        <f>INDEX(resultados!$A$2:$ZZ$3000, 1676, MATCH($B$3, resultados!$A$1:$ZZ$1, 0))</f>
        <v/>
      </c>
    </row>
    <row r="1683">
      <c r="A1683">
        <f>INDEX(resultados!$A$2:$ZZ$3000, 1677, MATCH($B$1, resultados!$A$1:$ZZ$1, 0))</f>
        <v/>
      </c>
      <c r="B1683">
        <f>INDEX(resultados!$A$2:$ZZ$3000, 1677, MATCH($B$2, resultados!$A$1:$ZZ$1, 0))</f>
        <v/>
      </c>
      <c r="C1683">
        <f>INDEX(resultados!$A$2:$ZZ$3000, 1677, MATCH($B$3, resultados!$A$1:$ZZ$1, 0))</f>
        <v/>
      </c>
    </row>
    <row r="1684">
      <c r="A1684">
        <f>INDEX(resultados!$A$2:$ZZ$3000, 1678, MATCH($B$1, resultados!$A$1:$ZZ$1, 0))</f>
        <v/>
      </c>
      <c r="B1684">
        <f>INDEX(resultados!$A$2:$ZZ$3000, 1678, MATCH($B$2, resultados!$A$1:$ZZ$1, 0))</f>
        <v/>
      </c>
      <c r="C1684">
        <f>INDEX(resultados!$A$2:$ZZ$3000, 1678, MATCH($B$3, resultados!$A$1:$ZZ$1, 0))</f>
        <v/>
      </c>
    </row>
    <row r="1685">
      <c r="A1685">
        <f>INDEX(resultados!$A$2:$ZZ$3000, 1679, MATCH($B$1, resultados!$A$1:$ZZ$1, 0))</f>
        <v/>
      </c>
      <c r="B1685">
        <f>INDEX(resultados!$A$2:$ZZ$3000, 1679, MATCH($B$2, resultados!$A$1:$ZZ$1, 0))</f>
        <v/>
      </c>
      <c r="C1685">
        <f>INDEX(resultados!$A$2:$ZZ$3000, 1679, MATCH($B$3, resultados!$A$1:$ZZ$1, 0))</f>
        <v/>
      </c>
    </row>
    <row r="1686">
      <c r="A1686">
        <f>INDEX(resultados!$A$2:$ZZ$3000, 1680, MATCH($B$1, resultados!$A$1:$ZZ$1, 0))</f>
        <v/>
      </c>
      <c r="B1686">
        <f>INDEX(resultados!$A$2:$ZZ$3000, 1680, MATCH($B$2, resultados!$A$1:$ZZ$1, 0))</f>
        <v/>
      </c>
      <c r="C1686">
        <f>INDEX(resultados!$A$2:$ZZ$3000, 1680, MATCH($B$3, resultados!$A$1:$ZZ$1, 0))</f>
        <v/>
      </c>
    </row>
    <row r="1687">
      <c r="A1687">
        <f>INDEX(resultados!$A$2:$ZZ$3000, 1681, MATCH($B$1, resultados!$A$1:$ZZ$1, 0))</f>
        <v/>
      </c>
      <c r="B1687">
        <f>INDEX(resultados!$A$2:$ZZ$3000, 1681, MATCH($B$2, resultados!$A$1:$ZZ$1, 0))</f>
        <v/>
      </c>
      <c r="C1687">
        <f>INDEX(resultados!$A$2:$ZZ$3000, 1681, MATCH($B$3, resultados!$A$1:$ZZ$1, 0))</f>
        <v/>
      </c>
    </row>
    <row r="1688">
      <c r="A1688">
        <f>INDEX(resultados!$A$2:$ZZ$3000, 1682, MATCH($B$1, resultados!$A$1:$ZZ$1, 0))</f>
        <v/>
      </c>
      <c r="B1688">
        <f>INDEX(resultados!$A$2:$ZZ$3000, 1682, MATCH($B$2, resultados!$A$1:$ZZ$1, 0))</f>
        <v/>
      </c>
      <c r="C1688">
        <f>INDEX(resultados!$A$2:$ZZ$3000, 1682, MATCH($B$3, resultados!$A$1:$ZZ$1, 0))</f>
        <v/>
      </c>
    </row>
    <row r="1689">
      <c r="A1689">
        <f>INDEX(resultados!$A$2:$ZZ$3000, 1683, MATCH($B$1, resultados!$A$1:$ZZ$1, 0))</f>
        <v/>
      </c>
      <c r="B1689">
        <f>INDEX(resultados!$A$2:$ZZ$3000, 1683, MATCH($B$2, resultados!$A$1:$ZZ$1, 0))</f>
        <v/>
      </c>
      <c r="C1689">
        <f>INDEX(resultados!$A$2:$ZZ$3000, 1683, MATCH($B$3, resultados!$A$1:$ZZ$1, 0))</f>
        <v/>
      </c>
    </row>
    <row r="1690">
      <c r="A1690">
        <f>INDEX(resultados!$A$2:$ZZ$3000, 1684, MATCH($B$1, resultados!$A$1:$ZZ$1, 0))</f>
        <v/>
      </c>
      <c r="B1690">
        <f>INDEX(resultados!$A$2:$ZZ$3000, 1684, MATCH($B$2, resultados!$A$1:$ZZ$1, 0))</f>
        <v/>
      </c>
      <c r="C1690">
        <f>INDEX(resultados!$A$2:$ZZ$3000, 1684, MATCH($B$3, resultados!$A$1:$ZZ$1, 0))</f>
        <v/>
      </c>
    </row>
    <row r="1691">
      <c r="A1691">
        <f>INDEX(resultados!$A$2:$ZZ$3000, 1685, MATCH($B$1, resultados!$A$1:$ZZ$1, 0))</f>
        <v/>
      </c>
      <c r="B1691">
        <f>INDEX(resultados!$A$2:$ZZ$3000, 1685, MATCH($B$2, resultados!$A$1:$ZZ$1, 0))</f>
        <v/>
      </c>
      <c r="C1691">
        <f>INDEX(resultados!$A$2:$ZZ$3000, 1685, MATCH($B$3, resultados!$A$1:$ZZ$1, 0))</f>
        <v/>
      </c>
    </row>
    <row r="1692">
      <c r="A1692">
        <f>INDEX(resultados!$A$2:$ZZ$3000, 1686, MATCH($B$1, resultados!$A$1:$ZZ$1, 0))</f>
        <v/>
      </c>
      <c r="B1692">
        <f>INDEX(resultados!$A$2:$ZZ$3000, 1686, MATCH($B$2, resultados!$A$1:$ZZ$1, 0))</f>
        <v/>
      </c>
      <c r="C1692">
        <f>INDEX(resultados!$A$2:$ZZ$3000, 1686, MATCH($B$3, resultados!$A$1:$ZZ$1, 0))</f>
        <v/>
      </c>
    </row>
    <row r="1693">
      <c r="A1693">
        <f>INDEX(resultados!$A$2:$ZZ$3000, 1687, MATCH($B$1, resultados!$A$1:$ZZ$1, 0))</f>
        <v/>
      </c>
      <c r="B1693">
        <f>INDEX(resultados!$A$2:$ZZ$3000, 1687, MATCH($B$2, resultados!$A$1:$ZZ$1, 0))</f>
        <v/>
      </c>
      <c r="C1693">
        <f>INDEX(resultados!$A$2:$ZZ$3000, 1687, MATCH($B$3, resultados!$A$1:$ZZ$1, 0))</f>
        <v/>
      </c>
    </row>
    <row r="1694">
      <c r="A1694">
        <f>INDEX(resultados!$A$2:$ZZ$3000, 1688, MATCH($B$1, resultados!$A$1:$ZZ$1, 0))</f>
        <v/>
      </c>
      <c r="B1694">
        <f>INDEX(resultados!$A$2:$ZZ$3000, 1688, MATCH($B$2, resultados!$A$1:$ZZ$1, 0))</f>
        <v/>
      </c>
      <c r="C1694">
        <f>INDEX(resultados!$A$2:$ZZ$3000, 1688, MATCH($B$3, resultados!$A$1:$ZZ$1, 0))</f>
        <v/>
      </c>
    </row>
    <row r="1695">
      <c r="A1695">
        <f>INDEX(resultados!$A$2:$ZZ$3000, 1689, MATCH($B$1, resultados!$A$1:$ZZ$1, 0))</f>
        <v/>
      </c>
      <c r="B1695">
        <f>INDEX(resultados!$A$2:$ZZ$3000, 1689, MATCH($B$2, resultados!$A$1:$ZZ$1, 0))</f>
        <v/>
      </c>
      <c r="C1695">
        <f>INDEX(resultados!$A$2:$ZZ$3000, 1689, MATCH($B$3, resultados!$A$1:$ZZ$1, 0))</f>
        <v/>
      </c>
    </row>
    <row r="1696">
      <c r="A1696">
        <f>INDEX(resultados!$A$2:$ZZ$3000, 1690, MATCH($B$1, resultados!$A$1:$ZZ$1, 0))</f>
        <v/>
      </c>
      <c r="B1696">
        <f>INDEX(resultados!$A$2:$ZZ$3000, 1690, MATCH($B$2, resultados!$A$1:$ZZ$1, 0))</f>
        <v/>
      </c>
      <c r="C1696">
        <f>INDEX(resultados!$A$2:$ZZ$3000, 1690, MATCH($B$3, resultados!$A$1:$ZZ$1, 0))</f>
        <v/>
      </c>
    </row>
    <row r="1697">
      <c r="A1697">
        <f>INDEX(resultados!$A$2:$ZZ$3000, 1691, MATCH($B$1, resultados!$A$1:$ZZ$1, 0))</f>
        <v/>
      </c>
      <c r="B1697">
        <f>INDEX(resultados!$A$2:$ZZ$3000, 1691, MATCH($B$2, resultados!$A$1:$ZZ$1, 0))</f>
        <v/>
      </c>
      <c r="C1697">
        <f>INDEX(resultados!$A$2:$ZZ$3000, 1691, MATCH($B$3, resultados!$A$1:$ZZ$1, 0))</f>
        <v/>
      </c>
    </row>
    <row r="1698">
      <c r="A1698">
        <f>INDEX(resultados!$A$2:$ZZ$3000, 1692, MATCH($B$1, resultados!$A$1:$ZZ$1, 0))</f>
        <v/>
      </c>
      <c r="B1698">
        <f>INDEX(resultados!$A$2:$ZZ$3000, 1692, MATCH($B$2, resultados!$A$1:$ZZ$1, 0))</f>
        <v/>
      </c>
      <c r="C1698">
        <f>INDEX(resultados!$A$2:$ZZ$3000, 1692, MATCH($B$3, resultados!$A$1:$ZZ$1, 0))</f>
        <v/>
      </c>
    </row>
    <row r="1699">
      <c r="A1699">
        <f>INDEX(resultados!$A$2:$ZZ$3000, 1693, MATCH($B$1, resultados!$A$1:$ZZ$1, 0))</f>
        <v/>
      </c>
      <c r="B1699">
        <f>INDEX(resultados!$A$2:$ZZ$3000, 1693, MATCH($B$2, resultados!$A$1:$ZZ$1, 0))</f>
        <v/>
      </c>
      <c r="C1699">
        <f>INDEX(resultados!$A$2:$ZZ$3000, 1693, MATCH($B$3, resultados!$A$1:$ZZ$1, 0))</f>
        <v/>
      </c>
    </row>
    <row r="1700">
      <c r="A1700">
        <f>INDEX(resultados!$A$2:$ZZ$3000, 1694, MATCH($B$1, resultados!$A$1:$ZZ$1, 0))</f>
        <v/>
      </c>
      <c r="B1700">
        <f>INDEX(resultados!$A$2:$ZZ$3000, 1694, MATCH($B$2, resultados!$A$1:$ZZ$1, 0))</f>
        <v/>
      </c>
      <c r="C1700">
        <f>INDEX(resultados!$A$2:$ZZ$3000, 1694, MATCH($B$3, resultados!$A$1:$ZZ$1, 0))</f>
        <v/>
      </c>
    </row>
    <row r="1701">
      <c r="A1701">
        <f>INDEX(resultados!$A$2:$ZZ$3000, 1695, MATCH($B$1, resultados!$A$1:$ZZ$1, 0))</f>
        <v/>
      </c>
      <c r="B1701">
        <f>INDEX(resultados!$A$2:$ZZ$3000, 1695, MATCH($B$2, resultados!$A$1:$ZZ$1, 0))</f>
        <v/>
      </c>
      <c r="C1701">
        <f>INDEX(resultados!$A$2:$ZZ$3000, 1695, MATCH($B$3, resultados!$A$1:$ZZ$1, 0))</f>
        <v/>
      </c>
    </row>
    <row r="1702">
      <c r="A1702">
        <f>INDEX(resultados!$A$2:$ZZ$3000, 1696, MATCH($B$1, resultados!$A$1:$ZZ$1, 0))</f>
        <v/>
      </c>
      <c r="B1702">
        <f>INDEX(resultados!$A$2:$ZZ$3000, 1696, MATCH($B$2, resultados!$A$1:$ZZ$1, 0))</f>
        <v/>
      </c>
      <c r="C1702">
        <f>INDEX(resultados!$A$2:$ZZ$3000, 1696, MATCH($B$3, resultados!$A$1:$ZZ$1, 0))</f>
        <v/>
      </c>
    </row>
    <row r="1703">
      <c r="A1703">
        <f>INDEX(resultados!$A$2:$ZZ$3000, 1697, MATCH($B$1, resultados!$A$1:$ZZ$1, 0))</f>
        <v/>
      </c>
      <c r="B1703">
        <f>INDEX(resultados!$A$2:$ZZ$3000, 1697, MATCH($B$2, resultados!$A$1:$ZZ$1, 0))</f>
        <v/>
      </c>
      <c r="C1703">
        <f>INDEX(resultados!$A$2:$ZZ$3000, 1697, MATCH($B$3, resultados!$A$1:$ZZ$1, 0))</f>
        <v/>
      </c>
    </row>
    <row r="1704">
      <c r="A1704">
        <f>INDEX(resultados!$A$2:$ZZ$3000, 1698, MATCH($B$1, resultados!$A$1:$ZZ$1, 0))</f>
        <v/>
      </c>
      <c r="B1704">
        <f>INDEX(resultados!$A$2:$ZZ$3000, 1698, MATCH($B$2, resultados!$A$1:$ZZ$1, 0))</f>
        <v/>
      </c>
      <c r="C1704">
        <f>INDEX(resultados!$A$2:$ZZ$3000, 1698, MATCH($B$3, resultados!$A$1:$ZZ$1, 0))</f>
        <v/>
      </c>
    </row>
    <row r="1705">
      <c r="A1705">
        <f>INDEX(resultados!$A$2:$ZZ$3000, 1699, MATCH($B$1, resultados!$A$1:$ZZ$1, 0))</f>
        <v/>
      </c>
      <c r="B1705">
        <f>INDEX(resultados!$A$2:$ZZ$3000, 1699, MATCH($B$2, resultados!$A$1:$ZZ$1, 0))</f>
        <v/>
      </c>
      <c r="C1705">
        <f>INDEX(resultados!$A$2:$ZZ$3000, 1699, MATCH($B$3, resultados!$A$1:$ZZ$1, 0))</f>
        <v/>
      </c>
    </row>
    <row r="1706">
      <c r="A1706">
        <f>INDEX(resultados!$A$2:$ZZ$3000, 1700, MATCH($B$1, resultados!$A$1:$ZZ$1, 0))</f>
        <v/>
      </c>
      <c r="B1706">
        <f>INDEX(resultados!$A$2:$ZZ$3000, 1700, MATCH($B$2, resultados!$A$1:$ZZ$1, 0))</f>
        <v/>
      </c>
      <c r="C1706">
        <f>INDEX(resultados!$A$2:$ZZ$3000, 1700, MATCH($B$3, resultados!$A$1:$ZZ$1, 0))</f>
        <v/>
      </c>
    </row>
    <row r="1707">
      <c r="A1707">
        <f>INDEX(resultados!$A$2:$ZZ$3000, 1701, MATCH($B$1, resultados!$A$1:$ZZ$1, 0))</f>
        <v/>
      </c>
      <c r="B1707">
        <f>INDEX(resultados!$A$2:$ZZ$3000, 1701, MATCH($B$2, resultados!$A$1:$ZZ$1, 0))</f>
        <v/>
      </c>
      <c r="C1707">
        <f>INDEX(resultados!$A$2:$ZZ$3000, 1701, MATCH($B$3, resultados!$A$1:$ZZ$1, 0))</f>
        <v/>
      </c>
    </row>
    <row r="1708">
      <c r="A1708">
        <f>INDEX(resultados!$A$2:$ZZ$3000, 1702, MATCH($B$1, resultados!$A$1:$ZZ$1, 0))</f>
        <v/>
      </c>
      <c r="B1708">
        <f>INDEX(resultados!$A$2:$ZZ$3000, 1702, MATCH($B$2, resultados!$A$1:$ZZ$1, 0))</f>
        <v/>
      </c>
      <c r="C1708">
        <f>INDEX(resultados!$A$2:$ZZ$3000, 1702, MATCH($B$3, resultados!$A$1:$ZZ$1, 0))</f>
        <v/>
      </c>
    </row>
    <row r="1709">
      <c r="A1709">
        <f>INDEX(resultados!$A$2:$ZZ$3000, 1703, MATCH($B$1, resultados!$A$1:$ZZ$1, 0))</f>
        <v/>
      </c>
      <c r="B1709">
        <f>INDEX(resultados!$A$2:$ZZ$3000, 1703, MATCH($B$2, resultados!$A$1:$ZZ$1, 0))</f>
        <v/>
      </c>
      <c r="C1709">
        <f>INDEX(resultados!$A$2:$ZZ$3000, 1703, MATCH($B$3, resultados!$A$1:$ZZ$1, 0))</f>
        <v/>
      </c>
    </row>
    <row r="1710">
      <c r="A1710">
        <f>INDEX(resultados!$A$2:$ZZ$3000, 1704, MATCH($B$1, resultados!$A$1:$ZZ$1, 0))</f>
        <v/>
      </c>
      <c r="B1710">
        <f>INDEX(resultados!$A$2:$ZZ$3000, 1704, MATCH($B$2, resultados!$A$1:$ZZ$1, 0))</f>
        <v/>
      </c>
      <c r="C1710">
        <f>INDEX(resultados!$A$2:$ZZ$3000, 1704, MATCH($B$3, resultados!$A$1:$ZZ$1, 0))</f>
        <v/>
      </c>
    </row>
    <row r="1711">
      <c r="A1711">
        <f>INDEX(resultados!$A$2:$ZZ$3000, 1705, MATCH($B$1, resultados!$A$1:$ZZ$1, 0))</f>
        <v/>
      </c>
      <c r="B1711">
        <f>INDEX(resultados!$A$2:$ZZ$3000, 1705, MATCH($B$2, resultados!$A$1:$ZZ$1, 0))</f>
        <v/>
      </c>
      <c r="C1711">
        <f>INDEX(resultados!$A$2:$ZZ$3000, 1705, MATCH($B$3, resultados!$A$1:$ZZ$1, 0))</f>
        <v/>
      </c>
    </row>
    <row r="1712">
      <c r="A1712">
        <f>INDEX(resultados!$A$2:$ZZ$3000, 1706, MATCH($B$1, resultados!$A$1:$ZZ$1, 0))</f>
        <v/>
      </c>
      <c r="B1712">
        <f>INDEX(resultados!$A$2:$ZZ$3000, 1706, MATCH($B$2, resultados!$A$1:$ZZ$1, 0))</f>
        <v/>
      </c>
      <c r="C1712">
        <f>INDEX(resultados!$A$2:$ZZ$3000, 1706, MATCH($B$3, resultados!$A$1:$ZZ$1, 0))</f>
        <v/>
      </c>
    </row>
    <row r="1713">
      <c r="A1713">
        <f>INDEX(resultados!$A$2:$ZZ$3000, 1707, MATCH($B$1, resultados!$A$1:$ZZ$1, 0))</f>
        <v/>
      </c>
      <c r="B1713">
        <f>INDEX(resultados!$A$2:$ZZ$3000, 1707, MATCH($B$2, resultados!$A$1:$ZZ$1, 0))</f>
        <v/>
      </c>
      <c r="C1713">
        <f>INDEX(resultados!$A$2:$ZZ$3000, 1707, MATCH($B$3, resultados!$A$1:$ZZ$1, 0))</f>
        <v/>
      </c>
    </row>
    <row r="1714">
      <c r="A1714">
        <f>INDEX(resultados!$A$2:$ZZ$3000, 1708, MATCH($B$1, resultados!$A$1:$ZZ$1, 0))</f>
        <v/>
      </c>
      <c r="B1714">
        <f>INDEX(resultados!$A$2:$ZZ$3000, 1708, MATCH($B$2, resultados!$A$1:$ZZ$1, 0))</f>
        <v/>
      </c>
      <c r="C1714">
        <f>INDEX(resultados!$A$2:$ZZ$3000, 1708, MATCH($B$3, resultados!$A$1:$ZZ$1, 0))</f>
        <v/>
      </c>
    </row>
    <row r="1715">
      <c r="A1715">
        <f>INDEX(resultados!$A$2:$ZZ$3000, 1709, MATCH($B$1, resultados!$A$1:$ZZ$1, 0))</f>
        <v/>
      </c>
      <c r="B1715">
        <f>INDEX(resultados!$A$2:$ZZ$3000, 1709, MATCH($B$2, resultados!$A$1:$ZZ$1, 0))</f>
        <v/>
      </c>
      <c r="C1715">
        <f>INDEX(resultados!$A$2:$ZZ$3000, 1709, MATCH($B$3, resultados!$A$1:$ZZ$1, 0))</f>
        <v/>
      </c>
    </row>
    <row r="1716">
      <c r="A1716">
        <f>INDEX(resultados!$A$2:$ZZ$3000, 1710, MATCH($B$1, resultados!$A$1:$ZZ$1, 0))</f>
        <v/>
      </c>
      <c r="B1716">
        <f>INDEX(resultados!$A$2:$ZZ$3000, 1710, MATCH($B$2, resultados!$A$1:$ZZ$1, 0))</f>
        <v/>
      </c>
      <c r="C1716">
        <f>INDEX(resultados!$A$2:$ZZ$3000, 1710, MATCH($B$3, resultados!$A$1:$ZZ$1, 0))</f>
        <v/>
      </c>
    </row>
    <row r="1717">
      <c r="A1717">
        <f>INDEX(resultados!$A$2:$ZZ$3000, 1711, MATCH($B$1, resultados!$A$1:$ZZ$1, 0))</f>
        <v/>
      </c>
      <c r="B1717">
        <f>INDEX(resultados!$A$2:$ZZ$3000, 1711, MATCH($B$2, resultados!$A$1:$ZZ$1, 0))</f>
        <v/>
      </c>
      <c r="C1717">
        <f>INDEX(resultados!$A$2:$ZZ$3000, 1711, MATCH($B$3, resultados!$A$1:$ZZ$1, 0))</f>
        <v/>
      </c>
    </row>
    <row r="1718">
      <c r="A1718">
        <f>INDEX(resultados!$A$2:$ZZ$3000, 1712, MATCH($B$1, resultados!$A$1:$ZZ$1, 0))</f>
        <v/>
      </c>
      <c r="B1718">
        <f>INDEX(resultados!$A$2:$ZZ$3000, 1712, MATCH($B$2, resultados!$A$1:$ZZ$1, 0))</f>
        <v/>
      </c>
      <c r="C1718">
        <f>INDEX(resultados!$A$2:$ZZ$3000, 1712, MATCH($B$3, resultados!$A$1:$ZZ$1, 0))</f>
        <v/>
      </c>
    </row>
    <row r="1719">
      <c r="A1719">
        <f>INDEX(resultados!$A$2:$ZZ$3000, 1713, MATCH($B$1, resultados!$A$1:$ZZ$1, 0))</f>
        <v/>
      </c>
      <c r="B1719">
        <f>INDEX(resultados!$A$2:$ZZ$3000, 1713, MATCH($B$2, resultados!$A$1:$ZZ$1, 0))</f>
        <v/>
      </c>
      <c r="C1719">
        <f>INDEX(resultados!$A$2:$ZZ$3000, 1713, MATCH($B$3, resultados!$A$1:$ZZ$1, 0))</f>
        <v/>
      </c>
    </row>
    <row r="1720">
      <c r="A1720">
        <f>INDEX(resultados!$A$2:$ZZ$3000, 1714, MATCH($B$1, resultados!$A$1:$ZZ$1, 0))</f>
        <v/>
      </c>
      <c r="B1720">
        <f>INDEX(resultados!$A$2:$ZZ$3000, 1714, MATCH($B$2, resultados!$A$1:$ZZ$1, 0))</f>
        <v/>
      </c>
      <c r="C1720">
        <f>INDEX(resultados!$A$2:$ZZ$3000, 1714, MATCH($B$3, resultados!$A$1:$ZZ$1, 0))</f>
        <v/>
      </c>
    </row>
    <row r="1721">
      <c r="A1721">
        <f>INDEX(resultados!$A$2:$ZZ$3000, 1715, MATCH($B$1, resultados!$A$1:$ZZ$1, 0))</f>
        <v/>
      </c>
      <c r="B1721">
        <f>INDEX(resultados!$A$2:$ZZ$3000, 1715, MATCH($B$2, resultados!$A$1:$ZZ$1, 0))</f>
        <v/>
      </c>
      <c r="C1721">
        <f>INDEX(resultados!$A$2:$ZZ$3000, 1715, MATCH($B$3, resultados!$A$1:$ZZ$1, 0))</f>
        <v/>
      </c>
    </row>
    <row r="1722">
      <c r="A1722">
        <f>INDEX(resultados!$A$2:$ZZ$3000, 1716, MATCH($B$1, resultados!$A$1:$ZZ$1, 0))</f>
        <v/>
      </c>
      <c r="B1722">
        <f>INDEX(resultados!$A$2:$ZZ$3000, 1716, MATCH($B$2, resultados!$A$1:$ZZ$1, 0))</f>
        <v/>
      </c>
      <c r="C1722">
        <f>INDEX(resultados!$A$2:$ZZ$3000, 1716, MATCH($B$3, resultados!$A$1:$ZZ$1, 0))</f>
        <v/>
      </c>
    </row>
    <row r="1723">
      <c r="A1723">
        <f>INDEX(resultados!$A$2:$ZZ$3000, 1717, MATCH($B$1, resultados!$A$1:$ZZ$1, 0))</f>
        <v/>
      </c>
      <c r="B1723">
        <f>INDEX(resultados!$A$2:$ZZ$3000, 1717, MATCH($B$2, resultados!$A$1:$ZZ$1, 0))</f>
        <v/>
      </c>
      <c r="C1723">
        <f>INDEX(resultados!$A$2:$ZZ$3000, 1717, MATCH($B$3, resultados!$A$1:$ZZ$1, 0))</f>
        <v/>
      </c>
    </row>
    <row r="1724">
      <c r="A1724">
        <f>INDEX(resultados!$A$2:$ZZ$3000, 1718, MATCH($B$1, resultados!$A$1:$ZZ$1, 0))</f>
        <v/>
      </c>
      <c r="B1724">
        <f>INDEX(resultados!$A$2:$ZZ$3000, 1718, MATCH($B$2, resultados!$A$1:$ZZ$1, 0))</f>
        <v/>
      </c>
      <c r="C1724">
        <f>INDEX(resultados!$A$2:$ZZ$3000, 1718, MATCH($B$3, resultados!$A$1:$ZZ$1, 0))</f>
        <v/>
      </c>
    </row>
    <row r="1725">
      <c r="A1725">
        <f>INDEX(resultados!$A$2:$ZZ$3000, 1719, MATCH($B$1, resultados!$A$1:$ZZ$1, 0))</f>
        <v/>
      </c>
      <c r="B1725">
        <f>INDEX(resultados!$A$2:$ZZ$3000, 1719, MATCH($B$2, resultados!$A$1:$ZZ$1, 0))</f>
        <v/>
      </c>
      <c r="C1725">
        <f>INDEX(resultados!$A$2:$ZZ$3000, 1719, MATCH($B$3, resultados!$A$1:$ZZ$1, 0))</f>
        <v/>
      </c>
    </row>
    <row r="1726">
      <c r="A1726">
        <f>INDEX(resultados!$A$2:$ZZ$3000, 1720, MATCH($B$1, resultados!$A$1:$ZZ$1, 0))</f>
        <v/>
      </c>
      <c r="B1726">
        <f>INDEX(resultados!$A$2:$ZZ$3000, 1720, MATCH($B$2, resultados!$A$1:$ZZ$1, 0))</f>
        <v/>
      </c>
      <c r="C1726">
        <f>INDEX(resultados!$A$2:$ZZ$3000, 1720, MATCH($B$3, resultados!$A$1:$ZZ$1, 0))</f>
        <v/>
      </c>
    </row>
    <row r="1727">
      <c r="A1727">
        <f>INDEX(resultados!$A$2:$ZZ$3000, 1721, MATCH($B$1, resultados!$A$1:$ZZ$1, 0))</f>
        <v/>
      </c>
      <c r="B1727">
        <f>INDEX(resultados!$A$2:$ZZ$3000, 1721, MATCH($B$2, resultados!$A$1:$ZZ$1, 0))</f>
        <v/>
      </c>
      <c r="C1727">
        <f>INDEX(resultados!$A$2:$ZZ$3000, 1721, MATCH($B$3, resultados!$A$1:$ZZ$1, 0))</f>
        <v/>
      </c>
    </row>
    <row r="1728">
      <c r="A1728">
        <f>INDEX(resultados!$A$2:$ZZ$3000, 1722, MATCH($B$1, resultados!$A$1:$ZZ$1, 0))</f>
        <v/>
      </c>
      <c r="B1728">
        <f>INDEX(resultados!$A$2:$ZZ$3000, 1722, MATCH($B$2, resultados!$A$1:$ZZ$1, 0))</f>
        <v/>
      </c>
      <c r="C1728">
        <f>INDEX(resultados!$A$2:$ZZ$3000, 1722, MATCH($B$3, resultados!$A$1:$ZZ$1, 0))</f>
        <v/>
      </c>
    </row>
    <row r="1729">
      <c r="A1729">
        <f>INDEX(resultados!$A$2:$ZZ$3000, 1723, MATCH($B$1, resultados!$A$1:$ZZ$1, 0))</f>
        <v/>
      </c>
      <c r="B1729">
        <f>INDEX(resultados!$A$2:$ZZ$3000, 1723, MATCH($B$2, resultados!$A$1:$ZZ$1, 0))</f>
        <v/>
      </c>
      <c r="C1729">
        <f>INDEX(resultados!$A$2:$ZZ$3000, 1723, MATCH($B$3, resultados!$A$1:$ZZ$1, 0))</f>
        <v/>
      </c>
    </row>
    <row r="1730">
      <c r="A1730">
        <f>INDEX(resultados!$A$2:$ZZ$3000, 1724, MATCH($B$1, resultados!$A$1:$ZZ$1, 0))</f>
        <v/>
      </c>
      <c r="B1730">
        <f>INDEX(resultados!$A$2:$ZZ$3000, 1724, MATCH($B$2, resultados!$A$1:$ZZ$1, 0))</f>
        <v/>
      </c>
      <c r="C1730">
        <f>INDEX(resultados!$A$2:$ZZ$3000, 1724, MATCH($B$3, resultados!$A$1:$ZZ$1, 0))</f>
        <v/>
      </c>
    </row>
    <row r="1731">
      <c r="A1731">
        <f>INDEX(resultados!$A$2:$ZZ$3000, 1725, MATCH($B$1, resultados!$A$1:$ZZ$1, 0))</f>
        <v/>
      </c>
      <c r="B1731">
        <f>INDEX(resultados!$A$2:$ZZ$3000, 1725, MATCH($B$2, resultados!$A$1:$ZZ$1, 0))</f>
        <v/>
      </c>
      <c r="C1731">
        <f>INDEX(resultados!$A$2:$ZZ$3000, 1725, MATCH($B$3, resultados!$A$1:$ZZ$1, 0))</f>
        <v/>
      </c>
    </row>
    <row r="1732">
      <c r="A1732">
        <f>INDEX(resultados!$A$2:$ZZ$3000, 1726, MATCH($B$1, resultados!$A$1:$ZZ$1, 0))</f>
        <v/>
      </c>
      <c r="B1732">
        <f>INDEX(resultados!$A$2:$ZZ$3000, 1726, MATCH($B$2, resultados!$A$1:$ZZ$1, 0))</f>
        <v/>
      </c>
      <c r="C1732">
        <f>INDEX(resultados!$A$2:$ZZ$3000, 1726, MATCH($B$3, resultados!$A$1:$ZZ$1, 0))</f>
        <v/>
      </c>
    </row>
    <row r="1733">
      <c r="A1733">
        <f>INDEX(resultados!$A$2:$ZZ$3000, 1727, MATCH($B$1, resultados!$A$1:$ZZ$1, 0))</f>
        <v/>
      </c>
      <c r="B1733">
        <f>INDEX(resultados!$A$2:$ZZ$3000, 1727, MATCH($B$2, resultados!$A$1:$ZZ$1, 0))</f>
        <v/>
      </c>
      <c r="C1733">
        <f>INDEX(resultados!$A$2:$ZZ$3000, 1727, MATCH($B$3, resultados!$A$1:$ZZ$1, 0))</f>
        <v/>
      </c>
    </row>
    <row r="1734">
      <c r="A1734">
        <f>INDEX(resultados!$A$2:$ZZ$3000, 1728, MATCH($B$1, resultados!$A$1:$ZZ$1, 0))</f>
        <v/>
      </c>
      <c r="B1734">
        <f>INDEX(resultados!$A$2:$ZZ$3000, 1728, MATCH($B$2, resultados!$A$1:$ZZ$1, 0))</f>
        <v/>
      </c>
      <c r="C1734">
        <f>INDEX(resultados!$A$2:$ZZ$3000, 1728, MATCH($B$3, resultados!$A$1:$ZZ$1, 0))</f>
        <v/>
      </c>
    </row>
    <row r="1735">
      <c r="A1735">
        <f>INDEX(resultados!$A$2:$ZZ$3000, 1729, MATCH($B$1, resultados!$A$1:$ZZ$1, 0))</f>
        <v/>
      </c>
      <c r="B1735">
        <f>INDEX(resultados!$A$2:$ZZ$3000, 1729, MATCH($B$2, resultados!$A$1:$ZZ$1, 0))</f>
        <v/>
      </c>
      <c r="C1735">
        <f>INDEX(resultados!$A$2:$ZZ$3000, 1729, MATCH($B$3, resultados!$A$1:$ZZ$1, 0))</f>
        <v/>
      </c>
    </row>
    <row r="1736">
      <c r="A1736">
        <f>INDEX(resultados!$A$2:$ZZ$3000, 1730, MATCH($B$1, resultados!$A$1:$ZZ$1, 0))</f>
        <v/>
      </c>
      <c r="B1736">
        <f>INDEX(resultados!$A$2:$ZZ$3000, 1730, MATCH($B$2, resultados!$A$1:$ZZ$1, 0))</f>
        <v/>
      </c>
      <c r="C1736">
        <f>INDEX(resultados!$A$2:$ZZ$3000, 1730, MATCH($B$3, resultados!$A$1:$ZZ$1, 0))</f>
        <v/>
      </c>
    </row>
    <row r="1737">
      <c r="A1737">
        <f>INDEX(resultados!$A$2:$ZZ$3000, 1731, MATCH($B$1, resultados!$A$1:$ZZ$1, 0))</f>
        <v/>
      </c>
      <c r="B1737">
        <f>INDEX(resultados!$A$2:$ZZ$3000, 1731, MATCH($B$2, resultados!$A$1:$ZZ$1, 0))</f>
        <v/>
      </c>
      <c r="C1737">
        <f>INDEX(resultados!$A$2:$ZZ$3000, 1731, MATCH($B$3, resultados!$A$1:$ZZ$1, 0))</f>
        <v/>
      </c>
    </row>
    <row r="1738">
      <c r="A1738">
        <f>INDEX(resultados!$A$2:$ZZ$3000, 1732, MATCH($B$1, resultados!$A$1:$ZZ$1, 0))</f>
        <v/>
      </c>
      <c r="B1738">
        <f>INDEX(resultados!$A$2:$ZZ$3000, 1732, MATCH($B$2, resultados!$A$1:$ZZ$1, 0))</f>
        <v/>
      </c>
      <c r="C1738">
        <f>INDEX(resultados!$A$2:$ZZ$3000, 1732, MATCH($B$3, resultados!$A$1:$ZZ$1, 0))</f>
        <v/>
      </c>
    </row>
    <row r="1739">
      <c r="A1739">
        <f>INDEX(resultados!$A$2:$ZZ$3000, 1733, MATCH($B$1, resultados!$A$1:$ZZ$1, 0))</f>
        <v/>
      </c>
      <c r="B1739">
        <f>INDEX(resultados!$A$2:$ZZ$3000, 1733, MATCH($B$2, resultados!$A$1:$ZZ$1, 0))</f>
        <v/>
      </c>
      <c r="C1739">
        <f>INDEX(resultados!$A$2:$ZZ$3000, 1733, MATCH($B$3, resultados!$A$1:$ZZ$1, 0))</f>
        <v/>
      </c>
    </row>
    <row r="1740">
      <c r="A1740">
        <f>INDEX(resultados!$A$2:$ZZ$3000, 1734, MATCH($B$1, resultados!$A$1:$ZZ$1, 0))</f>
        <v/>
      </c>
      <c r="B1740">
        <f>INDEX(resultados!$A$2:$ZZ$3000, 1734, MATCH($B$2, resultados!$A$1:$ZZ$1, 0))</f>
        <v/>
      </c>
      <c r="C1740">
        <f>INDEX(resultados!$A$2:$ZZ$3000, 1734, MATCH($B$3, resultados!$A$1:$ZZ$1, 0))</f>
        <v/>
      </c>
    </row>
    <row r="1741">
      <c r="A1741">
        <f>INDEX(resultados!$A$2:$ZZ$3000, 1735, MATCH($B$1, resultados!$A$1:$ZZ$1, 0))</f>
        <v/>
      </c>
      <c r="B1741">
        <f>INDEX(resultados!$A$2:$ZZ$3000, 1735, MATCH($B$2, resultados!$A$1:$ZZ$1, 0))</f>
        <v/>
      </c>
      <c r="C1741">
        <f>INDEX(resultados!$A$2:$ZZ$3000, 1735, MATCH($B$3, resultados!$A$1:$ZZ$1, 0))</f>
        <v/>
      </c>
    </row>
    <row r="1742">
      <c r="A1742">
        <f>INDEX(resultados!$A$2:$ZZ$3000, 1736, MATCH($B$1, resultados!$A$1:$ZZ$1, 0))</f>
        <v/>
      </c>
      <c r="B1742">
        <f>INDEX(resultados!$A$2:$ZZ$3000, 1736, MATCH($B$2, resultados!$A$1:$ZZ$1, 0))</f>
        <v/>
      </c>
      <c r="C1742">
        <f>INDEX(resultados!$A$2:$ZZ$3000, 1736, MATCH($B$3, resultados!$A$1:$ZZ$1, 0))</f>
        <v/>
      </c>
    </row>
    <row r="1743">
      <c r="A1743">
        <f>INDEX(resultados!$A$2:$ZZ$3000, 1737, MATCH($B$1, resultados!$A$1:$ZZ$1, 0))</f>
        <v/>
      </c>
      <c r="B1743">
        <f>INDEX(resultados!$A$2:$ZZ$3000, 1737, MATCH($B$2, resultados!$A$1:$ZZ$1, 0))</f>
        <v/>
      </c>
      <c r="C1743">
        <f>INDEX(resultados!$A$2:$ZZ$3000, 1737, MATCH($B$3, resultados!$A$1:$ZZ$1, 0))</f>
        <v/>
      </c>
    </row>
    <row r="1744">
      <c r="A1744">
        <f>INDEX(resultados!$A$2:$ZZ$3000, 1738, MATCH($B$1, resultados!$A$1:$ZZ$1, 0))</f>
        <v/>
      </c>
      <c r="B1744">
        <f>INDEX(resultados!$A$2:$ZZ$3000, 1738, MATCH($B$2, resultados!$A$1:$ZZ$1, 0))</f>
        <v/>
      </c>
      <c r="C1744">
        <f>INDEX(resultados!$A$2:$ZZ$3000, 1738, MATCH($B$3, resultados!$A$1:$ZZ$1, 0))</f>
        <v/>
      </c>
    </row>
    <row r="1745">
      <c r="A1745">
        <f>INDEX(resultados!$A$2:$ZZ$3000, 1739, MATCH($B$1, resultados!$A$1:$ZZ$1, 0))</f>
        <v/>
      </c>
      <c r="B1745">
        <f>INDEX(resultados!$A$2:$ZZ$3000, 1739, MATCH($B$2, resultados!$A$1:$ZZ$1, 0))</f>
        <v/>
      </c>
      <c r="C1745">
        <f>INDEX(resultados!$A$2:$ZZ$3000, 1739, MATCH($B$3, resultados!$A$1:$ZZ$1, 0))</f>
        <v/>
      </c>
    </row>
    <row r="1746">
      <c r="A1746">
        <f>INDEX(resultados!$A$2:$ZZ$3000, 1740, MATCH($B$1, resultados!$A$1:$ZZ$1, 0))</f>
        <v/>
      </c>
      <c r="B1746">
        <f>INDEX(resultados!$A$2:$ZZ$3000, 1740, MATCH($B$2, resultados!$A$1:$ZZ$1, 0))</f>
        <v/>
      </c>
      <c r="C1746">
        <f>INDEX(resultados!$A$2:$ZZ$3000, 1740, MATCH($B$3, resultados!$A$1:$ZZ$1, 0))</f>
        <v/>
      </c>
    </row>
    <row r="1747">
      <c r="A1747">
        <f>INDEX(resultados!$A$2:$ZZ$3000, 1741, MATCH($B$1, resultados!$A$1:$ZZ$1, 0))</f>
        <v/>
      </c>
      <c r="B1747">
        <f>INDEX(resultados!$A$2:$ZZ$3000, 1741, MATCH($B$2, resultados!$A$1:$ZZ$1, 0))</f>
        <v/>
      </c>
      <c r="C1747">
        <f>INDEX(resultados!$A$2:$ZZ$3000, 1741, MATCH($B$3, resultados!$A$1:$ZZ$1, 0))</f>
        <v/>
      </c>
    </row>
    <row r="1748">
      <c r="A1748">
        <f>INDEX(resultados!$A$2:$ZZ$3000, 1742, MATCH($B$1, resultados!$A$1:$ZZ$1, 0))</f>
        <v/>
      </c>
      <c r="B1748">
        <f>INDEX(resultados!$A$2:$ZZ$3000, 1742, MATCH($B$2, resultados!$A$1:$ZZ$1, 0))</f>
        <v/>
      </c>
      <c r="C1748">
        <f>INDEX(resultados!$A$2:$ZZ$3000, 1742, MATCH($B$3, resultados!$A$1:$ZZ$1, 0))</f>
        <v/>
      </c>
    </row>
    <row r="1749">
      <c r="A1749">
        <f>INDEX(resultados!$A$2:$ZZ$3000, 1743, MATCH($B$1, resultados!$A$1:$ZZ$1, 0))</f>
        <v/>
      </c>
      <c r="B1749">
        <f>INDEX(resultados!$A$2:$ZZ$3000, 1743, MATCH($B$2, resultados!$A$1:$ZZ$1, 0))</f>
        <v/>
      </c>
      <c r="C1749">
        <f>INDEX(resultados!$A$2:$ZZ$3000, 1743, MATCH($B$3, resultados!$A$1:$ZZ$1, 0))</f>
        <v/>
      </c>
    </row>
    <row r="1750">
      <c r="A1750">
        <f>INDEX(resultados!$A$2:$ZZ$3000, 1744, MATCH($B$1, resultados!$A$1:$ZZ$1, 0))</f>
        <v/>
      </c>
      <c r="B1750">
        <f>INDEX(resultados!$A$2:$ZZ$3000, 1744, MATCH($B$2, resultados!$A$1:$ZZ$1, 0))</f>
        <v/>
      </c>
      <c r="C1750">
        <f>INDEX(resultados!$A$2:$ZZ$3000, 1744, MATCH($B$3, resultados!$A$1:$ZZ$1, 0))</f>
        <v/>
      </c>
    </row>
    <row r="1751">
      <c r="A1751">
        <f>INDEX(resultados!$A$2:$ZZ$3000, 1745, MATCH($B$1, resultados!$A$1:$ZZ$1, 0))</f>
        <v/>
      </c>
      <c r="B1751">
        <f>INDEX(resultados!$A$2:$ZZ$3000, 1745, MATCH($B$2, resultados!$A$1:$ZZ$1, 0))</f>
        <v/>
      </c>
      <c r="C1751">
        <f>INDEX(resultados!$A$2:$ZZ$3000, 1745, MATCH($B$3, resultados!$A$1:$ZZ$1, 0))</f>
        <v/>
      </c>
    </row>
    <row r="1752">
      <c r="A1752">
        <f>INDEX(resultados!$A$2:$ZZ$3000, 1746, MATCH($B$1, resultados!$A$1:$ZZ$1, 0))</f>
        <v/>
      </c>
      <c r="B1752">
        <f>INDEX(resultados!$A$2:$ZZ$3000, 1746, MATCH($B$2, resultados!$A$1:$ZZ$1, 0))</f>
        <v/>
      </c>
      <c r="C1752">
        <f>INDEX(resultados!$A$2:$ZZ$3000, 1746, MATCH($B$3, resultados!$A$1:$ZZ$1, 0))</f>
        <v/>
      </c>
    </row>
    <row r="1753">
      <c r="A1753">
        <f>INDEX(resultados!$A$2:$ZZ$3000, 1747, MATCH($B$1, resultados!$A$1:$ZZ$1, 0))</f>
        <v/>
      </c>
      <c r="B1753">
        <f>INDEX(resultados!$A$2:$ZZ$3000, 1747, MATCH($B$2, resultados!$A$1:$ZZ$1, 0))</f>
        <v/>
      </c>
      <c r="C1753">
        <f>INDEX(resultados!$A$2:$ZZ$3000, 1747, MATCH($B$3, resultados!$A$1:$ZZ$1, 0))</f>
        <v/>
      </c>
    </row>
    <row r="1754">
      <c r="A1754">
        <f>INDEX(resultados!$A$2:$ZZ$3000, 1748, MATCH($B$1, resultados!$A$1:$ZZ$1, 0))</f>
        <v/>
      </c>
      <c r="B1754">
        <f>INDEX(resultados!$A$2:$ZZ$3000, 1748, MATCH($B$2, resultados!$A$1:$ZZ$1, 0))</f>
        <v/>
      </c>
      <c r="C1754">
        <f>INDEX(resultados!$A$2:$ZZ$3000, 1748, MATCH($B$3, resultados!$A$1:$ZZ$1, 0))</f>
        <v/>
      </c>
    </row>
    <row r="1755">
      <c r="A1755">
        <f>INDEX(resultados!$A$2:$ZZ$3000, 1749, MATCH($B$1, resultados!$A$1:$ZZ$1, 0))</f>
        <v/>
      </c>
      <c r="B1755">
        <f>INDEX(resultados!$A$2:$ZZ$3000, 1749, MATCH($B$2, resultados!$A$1:$ZZ$1, 0))</f>
        <v/>
      </c>
      <c r="C1755">
        <f>INDEX(resultados!$A$2:$ZZ$3000, 1749, MATCH($B$3, resultados!$A$1:$ZZ$1, 0))</f>
        <v/>
      </c>
    </row>
    <row r="1756">
      <c r="A1756">
        <f>INDEX(resultados!$A$2:$ZZ$3000, 1750, MATCH($B$1, resultados!$A$1:$ZZ$1, 0))</f>
        <v/>
      </c>
      <c r="B1756">
        <f>INDEX(resultados!$A$2:$ZZ$3000, 1750, MATCH($B$2, resultados!$A$1:$ZZ$1, 0))</f>
        <v/>
      </c>
      <c r="C1756">
        <f>INDEX(resultados!$A$2:$ZZ$3000, 1750, MATCH($B$3, resultados!$A$1:$ZZ$1, 0))</f>
        <v/>
      </c>
    </row>
    <row r="1757">
      <c r="A1757">
        <f>INDEX(resultados!$A$2:$ZZ$3000, 1751, MATCH($B$1, resultados!$A$1:$ZZ$1, 0))</f>
        <v/>
      </c>
      <c r="B1757">
        <f>INDEX(resultados!$A$2:$ZZ$3000, 1751, MATCH($B$2, resultados!$A$1:$ZZ$1, 0))</f>
        <v/>
      </c>
      <c r="C1757">
        <f>INDEX(resultados!$A$2:$ZZ$3000, 1751, MATCH($B$3, resultados!$A$1:$ZZ$1, 0))</f>
        <v/>
      </c>
    </row>
    <row r="1758">
      <c r="A1758">
        <f>INDEX(resultados!$A$2:$ZZ$3000, 1752, MATCH($B$1, resultados!$A$1:$ZZ$1, 0))</f>
        <v/>
      </c>
      <c r="B1758">
        <f>INDEX(resultados!$A$2:$ZZ$3000, 1752, MATCH($B$2, resultados!$A$1:$ZZ$1, 0))</f>
        <v/>
      </c>
      <c r="C1758">
        <f>INDEX(resultados!$A$2:$ZZ$3000, 1752, MATCH($B$3, resultados!$A$1:$ZZ$1, 0))</f>
        <v/>
      </c>
    </row>
    <row r="1759">
      <c r="A1759">
        <f>INDEX(resultados!$A$2:$ZZ$3000, 1753, MATCH($B$1, resultados!$A$1:$ZZ$1, 0))</f>
        <v/>
      </c>
      <c r="B1759">
        <f>INDEX(resultados!$A$2:$ZZ$3000, 1753, MATCH($B$2, resultados!$A$1:$ZZ$1, 0))</f>
        <v/>
      </c>
      <c r="C1759">
        <f>INDEX(resultados!$A$2:$ZZ$3000, 1753, MATCH($B$3, resultados!$A$1:$ZZ$1, 0))</f>
        <v/>
      </c>
    </row>
    <row r="1760">
      <c r="A1760">
        <f>INDEX(resultados!$A$2:$ZZ$3000, 1754, MATCH($B$1, resultados!$A$1:$ZZ$1, 0))</f>
        <v/>
      </c>
      <c r="B1760">
        <f>INDEX(resultados!$A$2:$ZZ$3000, 1754, MATCH($B$2, resultados!$A$1:$ZZ$1, 0))</f>
        <v/>
      </c>
      <c r="C1760">
        <f>INDEX(resultados!$A$2:$ZZ$3000, 1754, MATCH($B$3, resultados!$A$1:$ZZ$1, 0))</f>
        <v/>
      </c>
    </row>
    <row r="1761">
      <c r="A1761">
        <f>INDEX(resultados!$A$2:$ZZ$3000, 1755, MATCH($B$1, resultados!$A$1:$ZZ$1, 0))</f>
        <v/>
      </c>
      <c r="B1761">
        <f>INDEX(resultados!$A$2:$ZZ$3000, 1755, MATCH($B$2, resultados!$A$1:$ZZ$1, 0))</f>
        <v/>
      </c>
      <c r="C1761">
        <f>INDEX(resultados!$A$2:$ZZ$3000, 1755, MATCH($B$3, resultados!$A$1:$ZZ$1, 0))</f>
        <v/>
      </c>
    </row>
    <row r="1762">
      <c r="A1762">
        <f>INDEX(resultados!$A$2:$ZZ$3000, 1756, MATCH($B$1, resultados!$A$1:$ZZ$1, 0))</f>
        <v/>
      </c>
      <c r="B1762">
        <f>INDEX(resultados!$A$2:$ZZ$3000, 1756, MATCH($B$2, resultados!$A$1:$ZZ$1, 0))</f>
        <v/>
      </c>
      <c r="C1762">
        <f>INDEX(resultados!$A$2:$ZZ$3000, 1756, MATCH($B$3, resultados!$A$1:$ZZ$1, 0))</f>
        <v/>
      </c>
    </row>
    <row r="1763">
      <c r="A1763">
        <f>INDEX(resultados!$A$2:$ZZ$3000, 1757, MATCH($B$1, resultados!$A$1:$ZZ$1, 0))</f>
        <v/>
      </c>
      <c r="B1763">
        <f>INDEX(resultados!$A$2:$ZZ$3000, 1757, MATCH($B$2, resultados!$A$1:$ZZ$1, 0))</f>
        <v/>
      </c>
      <c r="C1763">
        <f>INDEX(resultados!$A$2:$ZZ$3000, 1757, MATCH($B$3, resultados!$A$1:$ZZ$1, 0))</f>
        <v/>
      </c>
    </row>
    <row r="1764">
      <c r="A1764">
        <f>INDEX(resultados!$A$2:$ZZ$3000, 1758, MATCH($B$1, resultados!$A$1:$ZZ$1, 0))</f>
        <v/>
      </c>
      <c r="B1764">
        <f>INDEX(resultados!$A$2:$ZZ$3000, 1758, MATCH($B$2, resultados!$A$1:$ZZ$1, 0))</f>
        <v/>
      </c>
      <c r="C1764">
        <f>INDEX(resultados!$A$2:$ZZ$3000, 1758, MATCH($B$3, resultados!$A$1:$ZZ$1, 0))</f>
        <v/>
      </c>
    </row>
    <row r="1765">
      <c r="A1765">
        <f>INDEX(resultados!$A$2:$ZZ$3000, 1759, MATCH($B$1, resultados!$A$1:$ZZ$1, 0))</f>
        <v/>
      </c>
      <c r="B1765">
        <f>INDEX(resultados!$A$2:$ZZ$3000, 1759, MATCH($B$2, resultados!$A$1:$ZZ$1, 0))</f>
        <v/>
      </c>
      <c r="C1765">
        <f>INDEX(resultados!$A$2:$ZZ$3000, 1759, MATCH($B$3, resultados!$A$1:$ZZ$1, 0))</f>
        <v/>
      </c>
    </row>
    <row r="1766">
      <c r="A1766">
        <f>INDEX(resultados!$A$2:$ZZ$3000, 1760, MATCH($B$1, resultados!$A$1:$ZZ$1, 0))</f>
        <v/>
      </c>
      <c r="B1766">
        <f>INDEX(resultados!$A$2:$ZZ$3000, 1760, MATCH($B$2, resultados!$A$1:$ZZ$1, 0))</f>
        <v/>
      </c>
      <c r="C1766">
        <f>INDEX(resultados!$A$2:$ZZ$3000, 1760, MATCH($B$3, resultados!$A$1:$ZZ$1, 0))</f>
        <v/>
      </c>
    </row>
    <row r="1767">
      <c r="A1767">
        <f>INDEX(resultados!$A$2:$ZZ$3000, 1761, MATCH($B$1, resultados!$A$1:$ZZ$1, 0))</f>
        <v/>
      </c>
      <c r="B1767">
        <f>INDEX(resultados!$A$2:$ZZ$3000, 1761, MATCH($B$2, resultados!$A$1:$ZZ$1, 0))</f>
        <v/>
      </c>
      <c r="C1767">
        <f>INDEX(resultados!$A$2:$ZZ$3000, 1761, MATCH($B$3, resultados!$A$1:$ZZ$1, 0))</f>
        <v/>
      </c>
    </row>
    <row r="1768">
      <c r="A1768">
        <f>INDEX(resultados!$A$2:$ZZ$3000, 1762, MATCH($B$1, resultados!$A$1:$ZZ$1, 0))</f>
        <v/>
      </c>
      <c r="B1768">
        <f>INDEX(resultados!$A$2:$ZZ$3000, 1762, MATCH($B$2, resultados!$A$1:$ZZ$1, 0))</f>
        <v/>
      </c>
      <c r="C1768">
        <f>INDEX(resultados!$A$2:$ZZ$3000, 1762, MATCH($B$3, resultados!$A$1:$ZZ$1, 0))</f>
        <v/>
      </c>
    </row>
    <row r="1769">
      <c r="A1769">
        <f>INDEX(resultados!$A$2:$ZZ$3000, 1763, MATCH($B$1, resultados!$A$1:$ZZ$1, 0))</f>
        <v/>
      </c>
      <c r="B1769">
        <f>INDEX(resultados!$A$2:$ZZ$3000, 1763, MATCH($B$2, resultados!$A$1:$ZZ$1, 0))</f>
        <v/>
      </c>
      <c r="C1769">
        <f>INDEX(resultados!$A$2:$ZZ$3000, 1763, MATCH($B$3, resultados!$A$1:$ZZ$1, 0))</f>
        <v/>
      </c>
    </row>
    <row r="1770">
      <c r="A1770">
        <f>INDEX(resultados!$A$2:$ZZ$3000, 1764, MATCH($B$1, resultados!$A$1:$ZZ$1, 0))</f>
        <v/>
      </c>
      <c r="B1770">
        <f>INDEX(resultados!$A$2:$ZZ$3000, 1764, MATCH($B$2, resultados!$A$1:$ZZ$1, 0))</f>
        <v/>
      </c>
      <c r="C1770">
        <f>INDEX(resultados!$A$2:$ZZ$3000, 1764, MATCH($B$3, resultados!$A$1:$ZZ$1, 0))</f>
        <v/>
      </c>
    </row>
    <row r="1771">
      <c r="A1771">
        <f>INDEX(resultados!$A$2:$ZZ$3000, 1765, MATCH($B$1, resultados!$A$1:$ZZ$1, 0))</f>
        <v/>
      </c>
      <c r="B1771">
        <f>INDEX(resultados!$A$2:$ZZ$3000, 1765, MATCH($B$2, resultados!$A$1:$ZZ$1, 0))</f>
        <v/>
      </c>
      <c r="C1771">
        <f>INDEX(resultados!$A$2:$ZZ$3000, 1765, MATCH($B$3, resultados!$A$1:$ZZ$1, 0))</f>
        <v/>
      </c>
    </row>
    <row r="1772">
      <c r="A1772">
        <f>INDEX(resultados!$A$2:$ZZ$3000, 1766, MATCH($B$1, resultados!$A$1:$ZZ$1, 0))</f>
        <v/>
      </c>
      <c r="B1772">
        <f>INDEX(resultados!$A$2:$ZZ$3000, 1766, MATCH($B$2, resultados!$A$1:$ZZ$1, 0))</f>
        <v/>
      </c>
      <c r="C1772">
        <f>INDEX(resultados!$A$2:$ZZ$3000, 1766, MATCH($B$3, resultados!$A$1:$ZZ$1, 0))</f>
        <v/>
      </c>
    </row>
    <row r="1773">
      <c r="A1773">
        <f>INDEX(resultados!$A$2:$ZZ$3000, 1767, MATCH($B$1, resultados!$A$1:$ZZ$1, 0))</f>
        <v/>
      </c>
      <c r="B1773">
        <f>INDEX(resultados!$A$2:$ZZ$3000, 1767, MATCH($B$2, resultados!$A$1:$ZZ$1, 0))</f>
        <v/>
      </c>
      <c r="C1773">
        <f>INDEX(resultados!$A$2:$ZZ$3000, 1767, MATCH($B$3, resultados!$A$1:$ZZ$1, 0))</f>
        <v/>
      </c>
    </row>
    <row r="1774">
      <c r="A1774">
        <f>INDEX(resultados!$A$2:$ZZ$3000, 1768, MATCH($B$1, resultados!$A$1:$ZZ$1, 0))</f>
        <v/>
      </c>
      <c r="B1774">
        <f>INDEX(resultados!$A$2:$ZZ$3000, 1768, MATCH($B$2, resultados!$A$1:$ZZ$1, 0))</f>
        <v/>
      </c>
      <c r="C1774">
        <f>INDEX(resultados!$A$2:$ZZ$3000, 1768, MATCH($B$3, resultados!$A$1:$ZZ$1, 0))</f>
        <v/>
      </c>
    </row>
    <row r="1775">
      <c r="A1775">
        <f>INDEX(resultados!$A$2:$ZZ$3000, 1769, MATCH($B$1, resultados!$A$1:$ZZ$1, 0))</f>
        <v/>
      </c>
      <c r="B1775">
        <f>INDEX(resultados!$A$2:$ZZ$3000, 1769, MATCH($B$2, resultados!$A$1:$ZZ$1, 0))</f>
        <v/>
      </c>
      <c r="C1775">
        <f>INDEX(resultados!$A$2:$ZZ$3000, 1769, MATCH($B$3, resultados!$A$1:$ZZ$1, 0))</f>
        <v/>
      </c>
    </row>
    <row r="1776">
      <c r="A1776">
        <f>INDEX(resultados!$A$2:$ZZ$3000, 1770, MATCH($B$1, resultados!$A$1:$ZZ$1, 0))</f>
        <v/>
      </c>
      <c r="B1776">
        <f>INDEX(resultados!$A$2:$ZZ$3000, 1770, MATCH($B$2, resultados!$A$1:$ZZ$1, 0))</f>
        <v/>
      </c>
      <c r="C1776">
        <f>INDEX(resultados!$A$2:$ZZ$3000, 1770, MATCH($B$3, resultados!$A$1:$ZZ$1, 0))</f>
        <v/>
      </c>
    </row>
    <row r="1777">
      <c r="A1777">
        <f>INDEX(resultados!$A$2:$ZZ$3000, 1771, MATCH($B$1, resultados!$A$1:$ZZ$1, 0))</f>
        <v/>
      </c>
      <c r="B1777">
        <f>INDEX(resultados!$A$2:$ZZ$3000, 1771, MATCH($B$2, resultados!$A$1:$ZZ$1, 0))</f>
        <v/>
      </c>
      <c r="C1777">
        <f>INDEX(resultados!$A$2:$ZZ$3000, 1771, MATCH($B$3, resultados!$A$1:$ZZ$1, 0))</f>
        <v/>
      </c>
    </row>
    <row r="1778">
      <c r="A1778">
        <f>INDEX(resultados!$A$2:$ZZ$3000, 1772, MATCH($B$1, resultados!$A$1:$ZZ$1, 0))</f>
        <v/>
      </c>
      <c r="B1778">
        <f>INDEX(resultados!$A$2:$ZZ$3000, 1772, MATCH($B$2, resultados!$A$1:$ZZ$1, 0))</f>
        <v/>
      </c>
      <c r="C1778">
        <f>INDEX(resultados!$A$2:$ZZ$3000, 1772, MATCH($B$3, resultados!$A$1:$ZZ$1, 0))</f>
        <v/>
      </c>
    </row>
    <row r="1779">
      <c r="A1779">
        <f>INDEX(resultados!$A$2:$ZZ$3000, 1773, MATCH($B$1, resultados!$A$1:$ZZ$1, 0))</f>
        <v/>
      </c>
      <c r="B1779">
        <f>INDEX(resultados!$A$2:$ZZ$3000, 1773, MATCH($B$2, resultados!$A$1:$ZZ$1, 0))</f>
        <v/>
      </c>
      <c r="C1779">
        <f>INDEX(resultados!$A$2:$ZZ$3000, 1773, MATCH($B$3, resultados!$A$1:$ZZ$1, 0))</f>
        <v/>
      </c>
    </row>
    <row r="1780">
      <c r="A1780">
        <f>INDEX(resultados!$A$2:$ZZ$3000, 1774, MATCH($B$1, resultados!$A$1:$ZZ$1, 0))</f>
        <v/>
      </c>
      <c r="B1780">
        <f>INDEX(resultados!$A$2:$ZZ$3000, 1774, MATCH($B$2, resultados!$A$1:$ZZ$1, 0))</f>
        <v/>
      </c>
      <c r="C1780">
        <f>INDEX(resultados!$A$2:$ZZ$3000, 1774, MATCH($B$3, resultados!$A$1:$ZZ$1, 0))</f>
        <v/>
      </c>
    </row>
    <row r="1781">
      <c r="A1781">
        <f>INDEX(resultados!$A$2:$ZZ$3000, 1775, MATCH($B$1, resultados!$A$1:$ZZ$1, 0))</f>
        <v/>
      </c>
      <c r="B1781">
        <f>INDEX(resultados!$A$2:$ZZ$3000, 1775, MATCH($B$2, resultados!$A$1:$ZZ$1, 0))</f>
        <v/>
      </c>
      <c r="C1781">
        <f>INDEX(resultados!$A$2:$ZZ$3000, 1775, MATCH($B$3, resultados!$A$1:$ZZ$1, 0))</f>
        <v/>
      </c>
    </row>
    <row r="1782">
      <c r="A1782">
        <f>INDEX(resultados!$A$2:$ZZ$3000, 1776, MATCH($B$1, resultados!$A$1:$ZZ$1, 0))</f>
        <v/>
      </c>
      <c r="B1782">
        <f>INDEX(resultados!$A$2:$ZZ$3000, 1776, MATCH($B$2, resultados!$A$1:$ZZ$1, 0))</f>
        <v/>
      </c>
      <c r="C1782">
        <f>INDEX(resultados!$A$2:$ZZ$3000, 1776, MATCH($B$3, resultados!$A$1:$ZZ$1, 0))</f>
        <v/>
      </c>
    </row>
    <row r="1783">
      <c r="A1783">
        <f>INDEX(resultados!$A$2:$ZZ$3000, 1777, MATCH($B$1, resultados!$A$1:$ZZ$1, 0))</f>
        <v/>
      </c>
      <c r="B1783">
        <f>INDEX(resultados!$A$2:$ZZ$3000, 1777, MATCH($B$2, resultados!$A$1:$ZZ$1, 0))</f>
        <v/>
      </c>
      <c r="C1783">
        <f>INDEX(resultados!$A$2:$ZZ$3000, 1777, MATCH($B$3, resultados!$A$1:$ZZ$1, 0))</f>
        <v/>
      </c>
    </row>
    <row r="1784">
      <c r="A1784">
        <f>INDEX(resultados!$A$2:$ZZ$3000, 1778, MATCH($B$1, resultados!$A$1:$ZZ$1, 0))</f>
        <v/>
      </c>
      <c r="B1784">
        <f>INDEX(resultados!$A$2:$ZZ$3000, 1778, MATCH($B$2, resultados!$A$1:$ZZ$1, 0))</f>
        <v/>
      </c>
      <c r="C1784">
        <f>INDEX(resultados!$A$2:$ZZ$3000, 1778, MATCH($B$3, resultados!$A$1:$ZZ$1, 0))</f>
        <v/>
      </c>
    </row>
    <row r="1785">
      <c r="A1785">
        <f>INDEX(resultados!$A$2:$ZZ$3000, 1779, MATCH($B$1, resultados!$A$1:$ZZ$1, 0))</f>
        <v/>
      </c>
      <c r="B1785">
        <f>INDEX(resultados!$A$2:$ZZ$3000, 1779, MATCH($B$2, resultados!$A$1:$ZZ$1, 0))</f>
        <v/>
      </c>
      <c r="C1785">
        <f>INDEX(resultados!$A$2:$ZZ$3000, 1779, MATCH($B$3, resultados!$A$1:$ZZ$1, 0))</f>
        <v/>
      </c>
    </row>
    <row r="1786">
      <c r="A1786">
        <f>INDEX(resultados!$A$2:$ZZ$3000, 1780, MATCH($B$1, resultados!$A$1:$ZZ$1, 0))</f>
        <v/>
      </c>
      <c r="B1786">
        <f>INDEX(resultados!$A$2:$ZZ$3000, 1780, MATCH($B$2, resultados!$A$1:$ZZ$1, 0))</f>
        <v/>
      </c>
      <c r="C1786">
        <f>INDEX(resultados!$A$2:$ZZ$3000, 1780, MATCH($B$3, resultados!$A$1:$ZZ$1, 0))</f>
        <v/>
      </c>
    </row>
    <row r="1787">
      <c r="A1787">
        <f>INDEX(resultados!$A$2:$ZZ$3000, 1781, MATCH($B$1, resultados!$A$1:$ZZ$1, 0))</f>
        <v/>
      </c>
      <c r="B1787">
        <f>INDEX(resultados!$A$2:$ZZ$3000, 1781, MATCH($B$2, resultados!$A$1:$ZZ$1, 0))</f>
        <v/>
      </c>
      <c r="C1787">
        <f>INDEX(resultados!$A$2:$ZZ$3000, 1781, MATCH($B$3, resultados!$A$1:$ZZ$1, 0))</f>
        <v/>
      </c>
    </row>
    <row r="1788">
      <c r="A1788">
        <f>INDEX(resultados!$A$2:$ZZ$3000, 1782, MATCH($B$1, resultados!$A$1:$ZZ$1, 0))</f>
        <v/>
      </c>
      <c r="B1788">
        <f>INDEX(resultados!$A$2:$ZZ$3000, 1782, MATCH($B$2, resultados!$A$1:$ZZ$1, 0))</f>
        <v/>
      </c>
      <c r="C1788">
        <f>INDEX(resultados!$A$2:$ZZ$3000, 1782, MATCH($B$3, resultados!$A$1:$ZZ$1, 0))</f>
        <v/>
      </c>
    </row>
    <row r="1789">
      <c r="A1789">
        <f>INDEX(resultados!$A$2:$ZZ$3000, 1783, MATCH($B$1, resultados!$A$1:$ZZ$1, 0))</f>
        <v/>
      </c>
      <c r="B1789">
        <f>INDEX(resultados!$A$2:$ZZ$3000, 1783, MATCH($B$2, resultados!$A$1:$ZZ$1, 0))</f>
        <v/>
      </c>
      <c r="C1789">
        <f>INDEX(resultados!$A$2:$ZZ$3000, 1783, MATCH($B$3, resultados!$A$1:$ZZ$1, 0))</f>
        <v/>
      </c>
    </row>
    <row r="1790">
      <c r="A1790">
        <f>INDEX(resultados!$A$2:$ZZ$3000, 1784, MATCH($B$1, resultados!$A$1:$ZZ$1, 0))</f>
        <v/>
      </c>
      <c r="B1790">
        <f>INDEX(resultados!$A$2:$ZZ$3000, 1784, MATCH($B$2, resultados!$A$1:$ZZ$1, 0))</f>
        <v/>
      </c>
      <c r="C1790">
        <f>INDEX(resultados!$A$2:$ZZ$3000, 1784, MATCH($B$3, resultados!$A$1:$ZZ$1, 0))</f>
        <v/>
      </c>
    </row>
    <row r="1791">
      <c r="A1791">
        <f>INDEX(resultados!$A$2:$ZZ$3000, 1785, MATCH($B$1, resultados!$A$1:$ZZ$1, 0))</f>
        <v/>
      </c>
      <c r="B1791">
        <f>INDEX(resultados!$A$2:$ZZ$3000, 1785, MATCH($B$2, resultados!$A$1:$ZZ$1, 0))</f>
        <v/>
      </c>
      <c r="C1791">
        <f>INDEX(resultados!$A$2:$ZZ$3000, 1785, MATCH($B$3, resultados!$A$1:$ZZ$1, 0))</f>
        <v/>
      </c>
    </row>
    <row r="1792">
      <c r="A1792">
        <f>INDEX(resultados!$A$2:$ZZ$3000, 1786, MATCH($B$1, resultados!$A$1:$ZZ$1, 0))</f>
        <v/>
      </c>
      <c r="B1792">
        <f>INDEX(resultados!$A$2:$ZZ$3000, 1786, MATCH($B$2, resultados!$A$1:$ZZ$1, 0))</f>
        <v/>
      </c>
      <c r="C1792">
        <f>INDEX(resultados!$A$2:$ZZ$3000, 1786, MATCH($B$3, resultados!$A$1:$ZZ$1, 0))</f>
        <v/>
      </c>
    </row>
    <row r="1793">
      <c r="A1793">
        <f>INDEX(resultados!$A$2:$ZZ$3000, 1787, MATCH($B$1, resultados!$A$1:$ZZ$1, 0))</f>
        <v/>
      </c>
      <c r="B1793">
        <f>INDEX(resultados!$A$2:$ZZ$3000, 1787, MATCH($B$2, resultados!$A$1:$ZZ$1, 0))</f>
        <v/>
      </c>
      <c r="C1793">
        <f>INDEX(resultados!$A$2:$ZZ$3000, 1787, MATCH($B$3, resultados!$A$1:$ZZ$1, 0))</f>
        <v/>
      </c>
    </row>
    <row r="1794">
      <c r="A1794">
        <f>INDEX(resultados!$A$2:$ZZ$3000, 1788, MATCH($B$1, resultados!$A$1:$ZZ$1, 0))</f>
        <v/>
      </c>
      <c r="B1794">
        <f>INDEX(resultados!$A$2:$ZZ$3000, 1788, MATCH($B$2, resultados!$A$1:$ZZ$1, 0))</f>
        <v/>
      </c>
      <c r="C1794">
        <f>INDEX(resultados!$A$2:$ZZ$3000, 1788, MATCH($B$3, resultados!$A$1:$ZZ$1, 0))</f>
        <v/>
      </c>
    </row>
    <row r="1795">
      <c r="A1795">
        <f>INDEX(resultados!$A$2:$ZZ$3000, 1789, MATCH($B$1, resultados!$A$1:$ZZ$1, 0))</f>
        <v/>
      </c>
      <c r="B1795">
        <f>INDEX(resultados!$A$2:$ZZ$3000, 1789, MATCH($B$2, resultados!$A$1:$ZZ$1, 0))</f>
        <v/>
      </c>
      <c r="C1795">
        <f>INDEX(resultados!$A$2:$ZZ$3000, 1789, MATCH($B$3, resultados!$A$1:$ZZ$1, 0))</f>
        <v/>
      </c>
    </row>
    <row r="1796">
      <c r="A1796">
        <f>INDEX(resultados!$A$2:$ZZ$3000, 1790, MATCH($B$1, resultados!$A$1:$ZZ$1, 0))</f>
        <v/>
      </c>
      <c r="B1796">
        <f>INDEX(resultados!$A$2:$ZZ$3000, 1790, MATCH($B$2, resultados!$A$1:$ZZ$1, 0))</f>
        <v/>
      </c>
      <c r="C1796">
        <f>INDEX(resultados!$A$2:$ZZ$3000, 1790, MATCH($B$3, resultados!$A$1:$ZZ$1, 0))</f>
        <v/>
      </c>
    </row>
    <row r="1797">
      <c r="A1797">
        <f>INDEX(resultados!$A$2:$ZZ$3000, 1791, MATCH($B$1, resultados!$A$1:$ZZ$1, 0))</f>
        <v/>
      </c>
      <c r="B1797">
        <f>INDEX(resultados!$A$2:$ZZ$3000, 1791, MATCH($B$2, resultados!$A$1:$ZZ$1, 0))</f>
        <v/>
      </c>
      <c r="C1797">
        <f>INDEX(resultados!$A$2:$ZZ$3000, 1791, MATCH($B$3, resultados!$A$1:$ZZ$1, 0))</f>
        <v/>
      </c>
    </row>
    <row r="1798">
      <c r="A1798">
        <f>INDEX(resultados!$A$2:$ZZ$3000, 1792, MATCH($B$1, resultados!$A$1:$ZZ$1, 0))</f>
        <v/>
      </c>
      <c r="B1798">
        <f>INDEX(resultados!$A$2:$ZZ$3000, 1792, MATCH($B$2, resultados!$A$1:$ZZ$1, 0))</f>
        <v/>
      </c>
      <c r="C1798">
        <f>INDEX(resultados!$A$2:$ZZ$3000, 1792, MATCH($B$3, resultados!$A$1:$ZZ$1, 0))</f>
        <v/>
      </c>
    </row>
    <row r="1799">
      <c r="A1799">
        <f>INDEX(resultados!$A$2:$ZZ$3000, 1793, MATCH($B$1, resultados!$A$1:$ZZ$1, 0))</f>
        <v/>
      </c>
      <c r="B1799">
        <f>INDEX(resultados!$A$2:$ZZ$3000, 1793, MATCH($B$2, resultados!$A$1:$ZZ$1, 0))</f>
        <v/>
      </c>
      <c r="C1799">
        <f>INDEX(resultados!$A$2:$ZZ$3000, 1793, MATCH($B$3, resultados!$A$1:$ZZ$1, 0))</f>
        <v/>
      </c>
    </row>
    <row r="1800">
      <c r="A1800">
        <f>INDEX(resultados!$A$2:$ZZ$3000, 1794, MATCH($B$1, resultados!$A$1:$ZZ$1, 0))</f>
        <v/>
      </c>
      <c r="B1800">
        <f>INDEX(resultados!$A$2:$ZZ$3000, 1794, MATCH($B$2, resultados!$A$1:$ZZ$1, 0))</f>
        <v/>
      </c>
      <c r="C1800">
        <f>INDEX(resultados!$A$2:$ZZ$3000, 1794, MATCH($B$3, resultados!$A$1:$ZZ$1, 0))</f>
        <v/>
      </c>
    </row>
    <row r="1801">
      <c r="A1801">
        <f>INDEX(resultados!$A$2:$ZZ$3000, 1795, MATCH($B$1, resultados!$A$1:$ZZ$1, 0))</f>
        <v/>
      </c>
      <c r="B1801">
        <f>INDEX(resultados!$A$2:$ZZ$3000, 1795, MATCH($B$2, resultados!$A$1:$ZZ$1, 0))</f>
        <v/>
      </c>
      <c r="C1801">
        <f>INDEX(resultados!$A$2:$ZZ$3000, 1795, MATCH($B$3, resultados!$A$1:$ZZ$1, 0))</f>
        <v/>
      </c>
    </row>
    <row r="1802">
      <c r="A1802">
        <f>INDEX(resultados!$A$2:$ZZ$3000, 1796, MATCH($B$1, resultados!$A$1:$ZZ$1, 0))</f>
        <v/>
      </c>
      <c r="B1802">
        <f>INDEX(resultados!$A$2:$ZZ$3000, 1796, MATCH($B$2, resultados!$A$1:$ZZ$1, 0))</f>
        <v/>
      </c>
      <c r="C1802">
        <f>INDEX(resultados!$A$2:$ZZ$3000, 1796, MATCH($B$3, resultados!$A$1:$ZZ$1, 0))</f>
        <v/>
      </c>
    </row>
    <row r="1803">
      <c r="A1803">
        <f>INDEX(resultados!$A$2:$ZZ$3000, 1797, MATCH($B$1, resultados!$A$1:$ZZ$1, 0))</f>
        <v/>
      </c>
      <c r="B1803">
        <f>INDEX(resultados!$A$2:$ZZ$3000, 1797, MATCH($B$2, resultados!$A$1:$ZZ$1, 0))</f>
        <v/>
      </c>
      <c r="C1803">
        <f>INDEX(resultados!$A$2:$ZZ$3000, 1797, MATCH($B$3, resultados!$A$1:$ZZ$1, 0))</f>
        <v/>
      </c>
    </row>
    <row r="1804">
      <c r="A1804">
        <f>INDEX(resultados!$A$2:$ZZ$3000, 1798, MATCH($B$1, resultados!$A$1:$ZZ$1, 0))</f>
        <v/>
      </c>
      <c r="B1804">
        <f>INDEX(resultados!$A$2:$ZZ$3000, 1798, MATCH($B$2, resultados!$A$1:$ZZ$1, 0))</f>
        <v/>
      </c>
      <c r="C1804">
        <f>INDEX(resultados!$A$2:$ZZ$3000, 1798, MATCH($B$3, resultados!$A$1:$ZZ$1, 0))</f>
        <v/>
      </c>
    </row>
    <row r="1805">
      <c r="A1805">
        <f>INDEX(resultados!$A$2:$ZZ$3000, 1799, MATCH($B$1, resultados!$A$1:$ZZ$1, 0))</f>
        <v/>
      </c>
      <c r="B1805">
        <f>INDEX(resultados!$A$2:$ZZ$3000, 1799, MATCH($B$2, resultados!$A$1:$ZZ$1, 0))</f>
        <v/>
      </c>
      <c r="C1805">
        <f>INDEX(resultados!$A$2:$ZZ$3000, 1799, MATCH($B$3, resultados!$A$1:$ZZ$1, 0))</f>
        <v/>
      </c>
    </row>
    <row r="1806">
      <c r="A1806">
        <f>INDEX(resultados!$A$2:$ZZ$3000, 1800, MATCH($B$1, resultados!$A$1:$ZZ$1, 0))</f>
        <v/>
      </c>
      <c r="B1806">
        <f>INDEX(resultados!$A$2:$ZZ$3000, 1800, MATCH($B$2, resultados!$A$1:$ZZ$1, 0))</f>
        <v/>
      </c>
      <c r="C1806">
        <f>INDEX(resultados!$A$2:$ZZ$3000, 1800, MATCH($B$3, resultados!$A$1:$ZZ$1, 0))</f>
        <v/>
      </c>
    </row>
    <row r="1807">
      <c r="A1807">
        <f>INDEX(resultados!$A$2:$ZZ$3000, 1801, MATCH($B$1, resultados!$A$1:$ZZ$1, 0))</f>
        <v/>
      </c>
      <c r="B1807">
        <f>INDEX(resultados!$A$2:$ZZ$3000, 1801, MATCH($B$2, resultados!$A$1:$ZZ$1, 0))</f>
        <v/>
      </c>
      <c r="C1807">
        <f>INDEX(resultados!$A$2:$ZZ$3000, 1801, MATCH($B$3, resultados!$A$1:$ZZ$1, 0))</f>
        <v/>
      </c>
    </row>
    <row r="1808">
      <c r="A1808">
        <f>INDEX(resultados!$A$2:$ZZ$3000, 1802, MATCH($B$1, resultados!$A$1:$ZZ$1, 0))</f>
        <v/>
      </c>
      <c r="B1808">
        <f>INDEX(resultados!$A$2:$ZZ$3000, 1802, MATCH($B$2, resultados!$A$1:$ZZ$1, 0))</f>
        <v/>
      </c>
      <c r="C1808">
        <f>INDEX(resultados!$A$2:$ZZ$3000, 1802, MATCH($B$3, resultados!$A$1:$ZZ$1, 0))</f>
        <v/>
      </c>
    </row>
    <row r="1809">
      <c r="A1809">
        <f>INDEX(resultados!$A$2:$ZZ$3000, 1803, MATCH($B$1, resultados!$A$1:$ZZ$1, 0))</f>
        <v/>
      </c>
      <c r="B1809">
        <f>INDEX(resultados!$A$2:$ZZ$3000, 1803, MATCH($B$2, resultados!$A$1:$ZZ$1, 0))</f>
        <v/>
      </c>
      <c r="C1809">
        <f>INDEX(resultados!$A$2:$ZZ$3000, 1803, MATCH($B$3, resultados!$A$1:$ZZ$1, 0))</f>
        <v/>
      </c>
    </row>
    <row r="1810">
      <c r="A1810">
        <f>INDEX(resultados!$A$2:$ZZ$3000, 1804, MATCH($B$1, resultados!$A$1:$ZZ$1, 0))</f>
        <v/>
      </c>
      <c r="B1810">
        <f>INDEX(resultados!$A$2:$ZZ$3000, 1804, MATCH($B$2, resultados!$A$1:$ZZ$1, 0))</f>
        <v/>
      </c>
      <c r="C1810">
        <f>INDEX(resultados!$A$2:$ZZ$3000, 1804, MATCH($B$3, resultados!$A$1:$ZZ$1, 0))</f>
        <v/>
      </c>
    </row>
    <row r="1811">
      <c r="A1811">
        <f>INDEX(resultados!$A$2:$ZZ$3000, 1805, MATCH($B$1, resultados!$A$1:$ZZ$1, 0))</f>
        <v/>
      </c>
      <c r="B1811">
        <f>INDEX(resultados!$A$2:$ZZ$3000, 1805, MATCH($B$2, resultados!$A$1:$ZZ$1, 0))</f>
        <v/>
      </c>
      <c r="C1811">
        <f>INDEX(resultados!$A$2:$ZZ$3000, 1805, MATCH($B$3, resultados!$A$1:$ZZ$1, 0))</f>
        <v/>
      </c>
    </row>
    <row r="1812">
      <c r="A1812">
        <f>INDEX(resultados!$A$2:$ZZ$3000, 1806, MATCH($B$1, resultados!$A$1:$ZZ$1, 0))</f>
        <v/>
      </c>
      <c r="B1812">
        <f>INDEX(resultados!$A$2:$ZZ$3000, 1806, MATCH($B$2, resultados!$A$1:$ZZ$1, 0))</f>
        <v/>
      </c>
      <c r="C1812">
        <f>INDEX(resultados!$A$2:$ZZ$3000, 1806, MATCH($B$3, resultados!$A$1:$ZZ$1, 0))</f>
        <v/>
      </c>
    </row>
    <row r="1813">
      <c r="A1813">
        <f>INDEX(resultados!$A$2:$ZZ$3000, 1807, MATCH($B$1, resultados!$A$1:$ZZ$1, 0))</f>
        <v/>
      </c>
      <c r="B1813">
        <f>INDEX(resultados!$A$2:$ZZ$3000, 1807, MATCH($B$2, resultados!$A$1:$ZZ$1, 0))</f>
        <v/>
      </c>
      <c r="C1813">
        <f>INDEX(resultados!$A$2:$ZZ$3000, 1807, MATCH($B$3, resultados!$A$1:$ZZ$1, 0))</f>
        <v/>
      </c>
    </row>
    <row r="1814">
      <c r="A1814">
        <f>INDEX(resultados!$A$2:$ZZ$3000, 1808, MATCH($B$1, resultados!$A$1:$ZZ$1, 0))</f>
        <v/>
      </c>
      <c r="B1814">
        <f>INDEX(resultados!$A$2:$ZZ$3000, 1808, MATCH($B$2, resultados!$A$1:$ZZ$1, 0))</f>
        <v/>
      </c>
      <c r="C1814">
        <f>INDEX(resultados!$A$2:$ZZ$3000, 1808, MATCH($B$3, resultados!$A$1:$ZZ$1, 0))</f>
        <v/>
      </c>
    </row>
    <row r="1815">
      <c r="A1815">
        <f>INDEX(resultados!$A$2:$ZZ$3000, 1809, MATCH($B$1, resultados!$A$1:$ZZ$1, 0))</f>
        <v/>
      </c>
      <c r="B1815">
        <f>INDEX(resultados!$A$2:$ZZ$3000, 1809, MATCH($B$2, resultados!$A$1:$ZZ$1, 0))</f>
        <v/>
      </c>
      <c r="C1815">
        <f>INDEX(resultados!$A$2:$ZZ$3000, 1809, MATCH($B$3, resultados!$A$1:$ZZ$1, 0))</f>
        <v/>
      </c>
    </row>
    <row r="1816">
      <c r="A1816">
        <f>INDEX(resultados!$A$2:$ZZ$3000, 1810, MATCH($B$1, resultados!$A$1:$ZZ$1, 0))</f>
        <v/>
      </c>
      <c r="B1816">
        <f>INDEX(resultados!$A$2:$ZZ$3000, 1810, MATCH($B$2, resultados!$A$1:$ZZ$1, 0))</f>
        <v/>
      </c>
      <c r="C1816">
        <f>INDEX(resultados!$A$2:$ZZ$3000, 1810, MATCH($B$3, resultados!$A$1:$ZZ$1, 0))</f>
        <v/>
      </c>
    </row>
    <row r="1817">
      <c r="A1817">
        <f>INDEX(resultados!$A$2:$ZZ$3000, 1811, MATCH($B$1, resultados!$A$1:$ZZ$1, 0))</f>
        <v/>
      </c>
      <c r="B1817">
        <f>INDEX(resultados!$A$2:$ZZ$3000, 1811, MATCH($B$2, resultados!$A$1:$ZZ$1, 0))</f>
        <v/>
      </c>
      <c r="C1817">
        <f>INDEX(resultados!$A$2:$ZZ$3000, 1811, MATCH($B$3, resultados!$A$1:$ZZ$1, 0))</f>
        <v/>
      </c>
    </row>
    <row r="1818">
      <c r="A1818">
        <f>INDEX(resultados!$A$2:$ZZ$3000, 1812, MATCH($B$1, resultados!$A$1:$ZZ$1, 0))</f>
        <v/>
      </c>
      <c r="B1818">
        <f>INDEX(resultados!$A$2:$ZZ$3000, 1812, MATCH($B$2, resultados!$A$1:$ZZ$1, 0))</f>
        <v/>
      </c>
      <c r="C1818">
        <f>INDEX(resultados!$A$2:$ZZ$3000, 1812, MATCH($B$3, resultados!$A$1:$ZZ$1, 0))</f>
        <v/>
      </c>
    </row>
    <row r="1819">
      <c r="A1819">
        <f>INDEX(resultados!$A$2:$ZZ$3000, 1813, MATCH($B$1, resultados!$A$1:$ZZ$1, 0))</f>
        <v/>
      </c>
      <c r="B1819">
        <f>INDEX(resultados!$A$2:$ZZ$3000, 1813, MATCH($B$2, resultados!$A$1:$ZZ$1, 0))</f>
        <v/>
      </c>
      <c r="C1819">
        <f>INDEX(resultados!$A$2:$ZZ$3000, 1813, MATCH($B$3, resultados!$A$1:$ZZ$1, 0))</f>
        <v/>
      </c>
    </row>
    <row r="1820">
      <c r="A1820">
        <f>INDEX(resultados!$A$2:$ZZ$3000, 1814, MATCH($B$1, resultados!$A$1:$ZZ$1, 0))</f>
        <v/>
      </c>
      <c r="B1820">
        <f>INDEX(resultados!$A$2:$ZZ$3000, 1814, MATCH($B$2, resultados!$A$1:$ZZ$1, 0))</f>
        <v/>
      </c>
      <c r="C1820">
        <f>INDEX(resultados!$A$2:$ZZ$3000, 1814, MATCH($B$3, resultados!$A$1:$ZZ$1, 0))</f>
        <v/>
      </c>
    </row>
    <row r="1821">
      <c r="A1821">
        <f>INDEX(resultados!$A$2:$ZZ$3000, 1815, MATCH($B$1, resultados!$A$1:$ZZ$1, 0))</f>
        <v/>
      </c>
      <c r="B1821">
        <f>INDEX(resultados!$A$2:$ZZ$3000, 1815, MATCH($B$2, resultados!$A$1:$ZZ$1, 0))</f>
        <v/>
      </c>
      <c r="C1821">
        <f>INDEX(resultados!$A$2:$ZZ$3000, 1815, MATCH($B$3, resultados!$A$1:$ZZ$1, 0))</f>
        <v/>
      </c>
    </row>
    <row r="1822">
      <c r="A1822">
        <f>INDEX(resultados!$A$2:$ZZ$3000, 1816, MATCH($B$1, resultados!$A$1:$ZZ$1, 0))</f>
        <v/>
      </c>
      <c r="B1822">
        <f>INDEX(resultados!$A$2:$ZZ$3000, 1816, MATCH($B$2, resultados!$A$1:$ZZ$1, 0))</f>
        <v/>
      </c>
      <c r="C1822">
        <f>INDEX(resultados!$A$2:$ZZ$3000, 1816, MATCH($B$3, resultados!$A$1:$ZZ$1, 0))</f>
        <v/>
      </c>
    </row>
    <row r="1823">
      <c r="A1823">
        <f>INDEX(resultados!$A$2:$ZZ$3000, 1817, MATCH($B$1, resultados!$A$1:$ZZ$1, 0))</f>
        <v/>
      </c>
      <c r="B1823">
        <f>INDEX(resultados!$A$2:$ZZ$3000, 1817, MATCH($B$2, resultados!$A$1:$ZZ$1, 0))</f>
        <v/>
      </c>
      <c r="C1823">
        <f>INDEX(resultados!$A$2:$ZZ$3000, 1817, MATCH($B$3, resultados!$A$1:$ZZ$1, 0))</f>
        <v/>
      </c>
    </row>
    <row r="1824">
      <c r="A1824">
        <f>INDEX(resultados!$A$2:$ZZ$3000, 1818, MATCH($B$1, resultados!$A$1:$ZZ$1, 0))</f>
        <v/>
      </c>
      <c r="B1824">
        <f>INDEX(resultados!$A$2:$ZZ$3000, 1818, MATCH($B$2, resultados!$A$1:$ZZ$1, 0))</f>
        <v/>
      </c>
      <c r="C1824">
        <f>INDEX(resultados!$A$2:$ZZ$3000, 1818, MATCH($B$3, resultados!$A$1:$ZZ$1, 0))</f>
        <v/>
      </c>
    </row>
    <row r="1825">
      <c r="A1825">
        <f>INDEX(resultados!$A$2:$ZZ$3000, 1819, MATCH($B$1, resultados!$A$1:$ZZ$1, 0))</f>
        <v/>
      </c>
      <c r="B1825">
        <f>INDEX(resultados!$A$2:$ZZ$3000, 1819, MATCH($B$2, resultados!$A$1:$ZZ$1, 0))</f>
        <v/>
      </c>
      <c r="C1825">
        <f>INDEX(resultados!$A$2:$ZZ$3000, 1819, MATCH($B$3, resultados!$A$1:$ZZ$1, 0))</f>
        <v/>
      </c>
    </row>
    <row r="1826">
      <c r="A1826">
        <f>INDEX(resultados!$A$2:$ZZ$3000, 1820, MATCH($B$1, resultados!$A$1:$ZZ$1, 0))</f>
        <v/>
      </c>
      <c r="B1826">
        <f>INDEX(resultados!$A$2:$ZZ$3000, 1820, MATCH($B$2, resultados!$A$1:$ZZ$1, 0))</f>
        <v/>
      </c>
      <c r="C1826">
        <f>INDEX(resultados!$A$2:$ZZ$3000, 1820, MATCH($B$3, resultados!$A$1:$ZZ$1, 0))</f>
        <v/>
      </c>
    </row>
    <row r="1827">
      <c r="A1827">
        <f>INDEX(resultados!$A$2:$ZZ$3000, 1821, MATCH($B$1, resultados!$A$1:$ZZ$1, 0))</f>
        <v/>
      </c>
      <c r="B1827">
        <f>INDEX(resultados!$A$2:$ZZ$3000, 1821, MATCH($B$2, resultados!$A$1:$ZZ$1, 0))</f>
        <v/>
      </c>
      <c r="C1827">
        <f>INDEX(resultados!$A$2:$ZZ$3000, 1821, MATCH($B$3, resultados!$A$1:$ZZ$1, 0))</f>
        <v/>
      </c>
    </row>
    <row r="1828">
      <c r="A1828">
        <f>INDEX(resultados!$A$2:$ZZ$3000, 1822, MATCH($B$1, resultados!$A$1:$ZZ$1, 0))</f>
        <v/>
      </c>
      <c r="B1828">
        <f>INDEX(resultados!$A$2:$ZZ$3000, 1822, MATCH($B$2, resultados!$A$1:$ZZ$1, 0))</f>
        <v/>
      </c>
      <c r="C1828">
        <f>INDEX(resultados!$A$2:$ZZ$3000, 1822, MATCH($B$3, resultados!$A$1:$ZZ$1, 0))</f>
        <v/>
      </c>
    </row>
    <row r="1829">
      <c r="A1829">
        <f>INDEX(resultados!$A$2:$ZZ$3000, 1823, MATCH($B$1, resultados!$A$1:$ZZ$1, 0))</f>
        <v/>
      </c>
      <c r="B1829">
        <f>INDEX(resultados!$A$2:$ZZ$3000, 1823, MATCH($B$2, resultados!$A$1:$ZZ$1, 0))</f>
        <v/>
      </c>
      <c r="C1829">
        <f>INDEX(resultados!$A$2:$ZZ$3000, 1823, MATCH($B$3, resultados!$A$1:$ZZ$1, 0))</f>
        <v/>
      </c>
    </row>
    <row r="1830">
      <c r="A1830">
        <f>INDEX(resultados!$A$2:$ZZ$3000, 1824, MATCH($B$1, resultados!$A$1:$ZZ$1, 0))</f>
        <v/>
      </c>
      <c r="B1830">
        <f>INDEX(resultados!$A$2:$ZZ$3000, 1824, MATCH($B$2, resultados!$A$1:$ZZ$1, 0))</f>
        <v/>
      </c>
      <c r="C1830">
        <f>INDEX(resultados!$A$2:$ZZ$3000, 1824, MATCH($B$3, resultados!$A$1:$ZZ$1, 0))</f>
        <v/>
      </c>
    </row>
    <row r="1831">
      <c r="A1831">
        <f>INDEX(resultados!$A$2:$ZZ$3000, 1825, MATCH($B$1, resultados!$A$1:$ZZ$1, 0))</f>
        <v/>
      </c>
      <c r="B1831">
        <f>INDEX(resultados!$A$2:$ZZ$3000, 1825, MATCH($B$2, resultados!$A$1:$ZZ$1, 0))</f>
        <v/>
      </c>
      <c r="C1831">
        <f>INDEX(resultados!$A$2:$ZZ$3000, 1825, MATCH($B$3, resultados!$A$1:$ZZ$1, 0))</f>
        <v/>
      </c>
    </row>
    <row r="1832">
      <c r="A1832">
        <f>INDEX(resultados!$A$2:$ZZ$3000, 1826, MATCH($B$1, resultados!$A$1:$ZZ$1, 0))</f>
        <v/>
      </c>
      <c r="B1832">
        <f>INDEX(resultados!$A$2:$ZZ$3000, 1826, MATCH($B$2, resultados!$A$1:$ZZ$1, 0))</f>
        <v/>
      </c>
      <c r="C1832">
        <f>INDEX(resultados!$A$2:$ZZ$3000, 1826, MATCH($B$3, resultados!$A$1:$ZZ$1, 0))</f>
        <v/>
      </c>
    </row>
    <row r="1833">
      <c r="A1833">
        <f>INDEX(resultados!$A$2:$ZZ$3000, 1827, MATCH($B$1, resultados!$A$1:$ZZ$1, 0))</f>
        <v/>
      </c>
      <c r="B1833">
        <f>INDEX(resultados!$A$2:$ZZ$3000, 1827, MATCH($B$2, resultados!$A$1:$ZZ$1, 0))</f>
        <v/>
      </c>
      <c r="C1833">
        <f>INDEX(resultados!$A$2:$ZZ$3000, 1827, MATCH($B$3, resultados!$A$1:$ZZ$1, 0))</f>
        <v/>
      </c>
    </row>
    <row r="1834">
      <c r="A1834">
        <f>INDEX(resultados!$A$2:$ZZ$3000, 1828, MATCH($B$1, resultados!$A$1:$ZZ$1, 0))</f>
        <v/>
      </c>
      <c r="B1834">
        <f>INDEX(resultados!$A$2:$ZZ$3000, 1828, MATCH($B$2, resultados!$A$1:$ZZ$1, 0))</f>
        <v/>
      </c>
      <c r="C1834">
        <f>INDEX(resultados!$A$2:$ZZ$3000, 1828, MATCH($B$3, resultados!$A$1:$ZZ$1, 0))</f>
        <v/>
      </c>
    </row>
    <row r="1835">
      <c r="A1835">
        <f>INDEX(resultados!$A$2:$ZZ$3000, 1829, MATCH($B$1, resultados!$A$1:$ZZ$1, 0))</f>
        <v/>
      </c>
      <c r="B1835">
        <f>INDEX(resultados!$A$2:$ZZ$3000, 1829, MATCH($B$2, resultados!$A$1:$ZZ$1, 0))</f>
        <v/>
      </c>
      <c r="C1835">
        <f>INDEX(resultados!$A$2:$ZZ$3000, 1829, MATCH($B$3, resultados!$A$1:$ZZ$1, 0))</f>
        <v/>
      </c>
    </row>
    <row r="1836">
      <c r="A1836">
        <f>INDEX(resultados!$A$2:$ZZ$3000, 1830, MATCH($B$1, resultados!$A$1:$ZZ$1, 0))</f>
        <v/>
      </c>
      <c r="B1836">
        <f>INDEX(resultados!$A$2:$ZZ$3000, 1830, MATCH($B$2, resultados!$A$1:$ZZ$1, 0))</f>
        <v/>
      </c>
      <c r="C1836">
        <f>INDEX(resultados!$A$2:$ZZ$3000, 1830, MATCH($B$3, resultados!$A$1:$ZZ$1, 0))</f>
        <v/>
      </c>
    </row>
    <row r="1837">
      <c r="A1837">
        <f>INDEX(resultados!$A$2:$ZZ$3000, 1831, MATCH($B$1, resultados!$A$1:$ZZ$1, 0))</f>
        <v/>
      </c>
      <c r="B1837">
        <f>INDEX(resultados!$A$2:$ZZ$3000, 1831, MATCH($B$2, resultados!$A$1:$ZZ$1, 0))</f>
        <v/>
      </c>
      <c r="C1837">
        <f>INDEX(resultados!$A$2:$ZZ$3000, 1831, MATCH($B$3, resultados!$A$1:$ZZ$1, 0))</f>
        <v/>
      </c>
    </row>
    <row r="1838">
      <c r="A1838">
        <f>INDEX(resultados!$A$2:$ZZ$3000, 1832, MATCH($B$1, resultados!$A$1:$ZZ$1, 0))</f>
        <v/>
      </c>
      <c r="B1838">
        <f>INDEX(resultados!$A$2:$ZZ$3000, 1832, MATCH($B$2, resultados!$A$1:$ZZ$1, 0))</f>
        <v/>
      </c>
      <c r="C1838">
        <f>INDEX(resultados!$A$2:$ZZ$3000, 1832, MATCH($B$3, resultados!$A$1:$ZZ$1, 0))</f>
        <v/>
      </c>
    </row>
    <row r="1839">
      <c r="A1839">
        <f>INDEX(resultados!$A$2:$ZZ$3000, 1833, MATCH($B$1, resultados!$A$1:$ZZ$1, 0))</f>
        <v/>
      </c>
      <c r="B1839">
        <f>INDEX(resultados!$A$2:$ZZ$3000, 1833, MATCH($B$2, resultados!$A$1:$ZZ$1, 0))</f>
        <v/>
      </c>
      <c r="C1839">
        <f>INDEX(resultados!$A$2:$ZZ$3000, 1833, MATCH($B$3, resultados!$A$1:$ZZ$1, 0))</f>
        <v/>
      </c>
    </row>
    <row r="1840">
      <c r="A1840">
        <f>INDEX(resultados!$A$2:$ZZ$3000, 1834, MATCH($B$1, resultados!$A$1:$ZZ$1, 0))</f>
        <v/>
      </c>
      <c r="B1840">
        <f>INDEX(resultados!$A$2:$ZZ$3000, 1834, MATCH($B$2, resultados!$A$1:$ZZ$1, 0))</f>
        <v/>
      </c>
      <c r="C1840">
        <f>INDEX(resultados!$A$2:$ZZ$3000, 1834, MATCH($B$3, resultados!$A$1:$ZZ$1, 0))</f>
        <v/>
      </c>
    </row>
    <row r="1841">
      <c r="A1841">
        <f>INDEX(resultados!$A$2:$ZZ$3000, 1835, MATCH($B$1, resultados!$A$1:$ZZ$1, 0))</f>
        <v/>
      </c>
      <c r="B1841">
        <f>INDEX(resultados!$A$2:$ZZ$3000, 1835, MATCH($B$2, resultados!$A$1:$ZZ$1, 0))</f>
        <v/>
      </c>
      <c r="C1841">
        <f>INDEX(resultados!$A$2:$ZZ$3000, 1835, MATCH($B$3, resultados!$A$1:$ZZ$1, 0))</f>
        <v/>
      </c>
    </row>
    <row r="1842">
      <c r="A1842">
        <f>INDEX(resultados!$A$2:$ZZ$3000, 1836, MATCH($B$1, resultados!$A$1:$ZZ$1, 0))</f>
        <v/>
      </c>
      <c r="B1842">
        <f>INDEX(resultados!$A$2:$ZZ$3000, 1836, MATCH($B$2, resultados!$A$1:$ZZ$1, 0))</f>
        <v/>
      </c>
      <c r="C1842">
        <f>INDEX(resultados!$A$2:$ZZ$3000, 1836, MATCH($B$3, resultados!$A$1:$ZZ$1, 0))</f>
        <v/>
      </c>
    </row>
    <row r="1843">
      <c r="A1843">
        <f>INDEX(resultados!$A$2:$ZZ$3000, 1837, MATCH($B$1, resultados!$A$1:$ZZ$1, 0))</f>
        <v/>
      </c>
      <c r="B1843">
        <f>INDEX(resultados!$A$2:$ZZ$3000, 1837, MATCH($B$2, resultados!$A$1:$ZZ$1, 0))</f>
        <v/>
      </c>
      <c r="C1843">
        <f>INDEX(resultados!$A$2:$ZZ$3000, 1837, MATCH($B$3, resultados!$A$1:$ZZ$1, 0))</f>
        <v/>
      </c>
    </row>
    <row r="1844">
      <c r="A1844">
        <f>INDEX(resultados!$A$2:$ZZ$3000, 1838, MATCH($B$1, resultados!$A$1:$ZZ$1, 0))</f>
        <v/>
      </c>
      <c r="B1844">
        <f>INDEX(resultados!$A$2:$ZZ$3000, 1838, MATCH($B$2, resultados!$A$1:$ZZ$1, 0))</f>
        <v/>
      </c>
      <c r="C1844">
        <f>INDEX(resultados!$A$2:$ZZ$3000, 1838, MATCH($B$3, resultados!$A$1:$ZZ$1, 0))</f>
        <v/>
      </c>
    </row>
    <row r="1845">
      <c r="A1845">
        <f>INDEX(resultados!$A$2:$ZZ$3000, 1839, MATCH($B$1, resultados!$A$1:$ZZ$1, 0))</f>
        <v/>
      </c>
      <c r="B1845">
        <f>INDEX(resultados!$A$2:$ZZ$3000, 1839, MATCH($B$2, resultados!$A$1:$ZZ$1, 0))</f>
        <v/>
      </c>
      <c r="C1845">
        <f>INDEX(resultados!$A$2:$ZZ$3000, 1839, MATCH($B$3, resultados!$A$1:$ZZ$1, 0))</f>
        <v/>
      </c>
    </row>
    <row r="1846">
      <c r="A1846">
        <f>INDEX(resultados!$A$2:$ZZ$3000, 1840, MATCH($B$1, resultados!$A$1:$ZZ$1, 0))</f>
        <v/>
      </c>
      <c r="B1846">
        <f>INDEX(resultados!$A$2:$ZZ$3000, 1840, MATCH($B$2, resultados!$A$1:$ZZ$1, 0))</f>
        <v/>
      </c>
      <c r="C1846">
        <f>INDEX(resultados!$A$2:$ZZ$3000, 1840, MATCH($B$3, resultados!$A$1:$ZZ$1, 0))</f>
        <v/>
      </c>
    </row>
    <row r="1847">
      <c r="A1847">
        <f>INDEX(resultados!$A$2:$ZZ$3000, 1841, MATCH($B$1, resultados!$A$1:$ZZ$1, 0))</f>
        <v/>
      </c>
      <c r="B1847">
        <f>INDEX(resultados!$A$2:$ZZ$3000, 1841, MATCH($B$2, resultados!$A$1:$ZZ$1, 0))</f>
        <v/>
      </c>
      <c r="C1847">
        <f>INDEX(resultados!$A$2:$ZZ$3000, 1841, MATCH($B$3, resultados!$A$1:$ZZ$1, 0))</f>
        <v/>
      </c>
    </row>
    <row r="1848">
      <c r="A1848">
        <f>INDEX(resultados!$A$2:$ZZ$3000, 1842, MATCH($B$1, resultados!$A$1:$ZZ$1, 0))</f>
        <v/>
      </c>
      <c r="B1848">
        <f>INDEX(resultados!$A$2:$ZZ$3000, 1842, MATCH($B$2, resultados!$A$1:$ZZ$1, 0))</f>
        <v/>
      </c>
      <c r="C1848">
        <f>INDEX(resultados!$A$2:$ZZ$3000, 1842, MATCH($B$3, resultados!$A$1:$ZZ$1, 0))</f>
        <v/>
      </c>
    </row>
    <row r="1849">
      <c r="A1849">
        <f>INDEX(resultados!$A$2:$ZZ$3000, 1843, MATCH($B$1, resultados!$A$1:$ZZ$1, 0))</f>
        <v/>
      </c>
      <c r="B1849">
        <f>INDEX(resultados!$A$2:$ZZ$3000, 1843, MATCH($B$2, resultados!$A$1:$ZZ$1, 0))</f>
        <v/>
      </c>
      <c r="C1849">
        <f>INDEX(resultados!$A$2:$ZZ$3000, 1843, MATCH($B$3, resultados!$A$1:$ZZ$1, 0))</f>
        <v/>
      </c>
    </row>
    <row r="1850">
      <c r="A1850">
        <f>INDEX(resultados!$A$2:$ZZ$3000, 1844, MATCH($B$1, resultados!$A$1:$ZZ$1, 0))</f>
        <v/>
      </c>
      <c r="B1850">
        <f>INDEX(resultados!$A$2:$ZZ$3000, 1844, MATCH($B$2, resultados!$A$1:$ZZ$1, 0))</f>
        <v/>
      </c>
      <c r="C1850">
        <f>INDEX(resultados!$A$2:$ZZ$3000, 1844, MATCH($B$3, resultados!$A$1:$ZZ$1, 0))</f>
        <v/>
      </c>
    </row>
    <row r="1851">
      <c r="A1851">
        <f>INDEX(resultados!$A$2:$ZZ$3000, 1845, MATCH($B$1, resultados!$A$1:$ZZ$1, 0))</f>
        <v/>
      </c>
      <c r="B1851">
        <f>INDEX(resultados!$A$2:$ZZ$3000, 1845, MATCH($B$2, resultados!$A$1:$ZZ$1, 0))</f>
        <v/>
      </c>
      <c r="C1851">
        <f>INDEX(resultados!$A$2:$ZZ$3000, 1845, MATCH($B$3, resultados!$A$1:$ZZ$1, 0))</f>
        <v/>
      </c>
    </row>
    <row r="1852">
      <c r="A1852">
        <f>INDEX(resultados!$A$2:$ZZ$3000, 1846, MATCH($B$1, resultados!$A$1:$ZZ$1, 0))</f>
        <v/>
      </c>
      <c r="B1852">
        <f>INDEX(resultados!$A$2:$ZZ$3000, 1846, MATCH($B$2, resultados!$A$1:$ZZ$1, 0))</f>
        <v/>
      </c>
      <c r="C1852">
        <f>INDEX(resultados!$A$2:$ZZ$3000, 1846, MATCH($B$3, resultados!$A$1:$ZZ$1, 0))</f>
        <v/>
      </c>
    </row>
    <row r="1853">
      <c r="A1853">
        <f>INDEX(resultados!$A$2:$ZZ$3000, 1847, MATCH($B$1, resultados!$A$1:$ZZ$1, 0))</f>
        <v/>
      </c>
      <c r="B1853">
        <f>INDEX(resultados!$A$2:$ZZ$3000, 1847, MATCH($B$2, resultados!$A$1:$ZZ$1, 0))</f>
        <v/>
      </c>
      <c r="C1853">
        <f>INDEX(resultados!$A$2:$ZZ$3000, 1847, MATCH($B$3, resultados!$A$1:$ZZ$1, 0))</f>
        <v/>
      </c>
    </row>
    <row r="1854">
      <c r="A1854">
        <f>INDEX(resultados!$A$2:$ZZ$3000, 1848, MATCH($B$1, resultados!$A$1:$ZZ$1, 0))</f>
        <v/>
      </c>
      <c r="B1854">
        <f>INDEX(resultados!$A$2:$ZZ$3000, 1848, MATCH($B$2, resultados!$A$1:$ZZ$1, 0))</f>
        <v/>
      </c>
      <c r="C1854">
        <f>INDEX(resultados!$A$2:$ZZ$3000, 1848, MATCH($B$3, resultados!$A$1:$ZZ$1, 0))</f>
        <v/>
      </c>
    </row>
    <row r="1855">
      <c r="A1855">
        <f>INDEX(resultados!$A$2:$ZZ$3000, 1849, MATCH($B$1, resultados!$A$1:$ZZ$1, 0))</f>
        <v/>
      </c>
      <c r="B1855">
        <f>INDEX(resultados!$A$2:$ZZ$3000, 1849, MATCH($B$2, resultados!$A$1:$ZZ$1, 0))</f>
        <v/>
      </c>
      <c r="C1855">
        <f>INDEX(resultados!$A$2:$ZZ$3000, 1849, MATCH($B$3, resultados!$A$1:$ZZ$1, 0))</f>
        <v/>
      </c>
    </row>
    <row r="1856">
      <c r="A1856">
        <f>INDEX(resultados!$A$2:$ZZ$3000, 1850, MATCH($B$1, resultados!$A$1:$ZZ$1, 0))</f>
        <v/>
      </c>
      <c r="B1856">
        <f>INDEX(resultados!$A$2:$ZZ$3000, 1850, MATCH($B$2, resultados!$A$1:$ZZ$1, 0))</f>
        <v/>
      </c>
      <c r="C1856">
        <f>INDEX(resultados!$A$2:$ZZ$3000, 1850, MATCH($B$3, resultados!$A$1:$ZZ$1, 0))</f>
        <v/>
      </c>
    </row>
    <row r="1857">
      <c r="A1857">
        <f>INDEX(resultados!$A$2:$ZZ$3000, 1851, MATCH($B$1, resultados!$A$1:$ZZ$1, 0))</f>
        <v/>
      </c>
      <c r="B1857">
        <f>INDEX(resultados!$A$2:$ZZ$3000, 1851, MATCH($B$2, resultados!$A$1:$ZZ$1, 0))</f>
        <v/>
      </c>
      <c r="C1857">
        <f>INDEX(resultados!$A$2:$ZZ$3000, 1851, MATCH($B$3, resultados!$A$1:$ZZ$1, 0))</f>
        <v/>
      </c>
    </row>
    <row r="1858">
      <c r="A1858">
        <f>INDEX(resultados!$A$2:$ZZ$3000, 1852, MATCH($B$1, resultados!$A$1:$ZZ$1, 0))</f>
        <v/>
      </c>
      <c r="B1858">
        <f>INDEX(resultados!$A$2:$ZZ$3000, 1852, MATCH($B$2, resultados!$A$1:$ZZ$1, 0))</f>
        <v/>
      </c>
      <c r="C1858">
        <f>INDEX(resultados!$A$2:$ZZ$3000, 1852, MATCH($B$3, resultados!$A$1:$ZZ$1, 0))</f>
        <v/>
      </c>
    </row>
    <row r="1859">
      <c r="A1859">
        <f>INDEX(resultados!$A$2:$ZZ$3000, 1853, MATCH($B$1, resultados!$A$1:$ZZ$1, 0))</f>
        <v/>
      </c>
      <c r="B1859">
        <f>INDEX(resultados!$A$2:$ZZ$3000, 1853, MATCH($B$2, resultados!$A$1:$ZZ$1, 0))</f>
        <v/>
      </c>
      <c r="C1859">
        <f>INDEX(resultados!$A$2:$ZZ$3000, 1853, MATCH($B$3, resultados!$A$1:$ZZ$1, 0))</f>
        <v/>
      </c>
    </row>
    <row r="1860">
      <c r="A1860">
        <f>INDEX(resultados!$A$2:$ZZ$3000, 1854, MATCH($B$1, resultados!$A$1:$ZZ$1, 0))</f>
        <v/>
      </c>
      <c r="B1860">
        <f>INDEX(resultados!$A$2:$ZZ$3000, 1854, MATCH($B$2, resultados!$A$1:$ZZ$1, 0))</f>
        <v/>
      </c>
      <c r="C1860">
        <f>INDEX(resultados!$A$2:$ZZ$3000, 1854, MATCH($B$3, resultados!$A$1:$ZZ$1, 0))</f>
        <v/>
      </c>
    </row>
    <row r="1861">
      <c r="A1861">
        <f>INDEX(resultados!$A$2:$ZZ$3000, 1855, MATCH($B$1, resultados!$A$1:$ZZ$1, 0))</f>
        <v/>
      </c>
      <c r="B1861">
        <f>INDEX(resultados!$A$2:$ZZ$3000, 1855, MATCH($B$2, resultados!$A$1:$ZZ$1, 0))</f>
        <v/>
      </c>
      <c r="C1861">
        <f>INDEX(resultados!$A$2:$ZZ$3000, 1855, MATCH($B$3, resultados!$A$1:$ZZ$1, 0))</f>
        <v/>
      </c>
    </row>
    <row r="1862">
      <c r="A1862">
        <f>INDEX(resultados!$A$2:$ZZ$3000, 1856, MATCH($B$1, resultados!$A$1:$ZZ$1, 0))</f>
        <v/>
      </c>
      <c r="B1862">
        <f>INDEX(resultados!$A$2:$ZZ$3000, 1856, MATCH($B$2, resultados!$A$1:$ZZ$1, 0))</f>
        <v/>
      </c>
      <c r="C1862">
        <f>INDEX(resultados!$A$2:$ZZ$3000, 1856, MATCH($B$3, resultados!$A$1:$ZZ$1, 0))</f>
        <v/>
      </c>
    </row>
    <row r="1863">
      <c r="A1863">
        <f>INDEX(resultados!$A$2:$ZZ$3000, 1857, MATCH($B$1, resultados!$A$1:$ZZ$1, 0))</f>
        <v/>
      </c>
      <c r="B1863">
        <f>INDEX(resultados!$A$2:$ZZ$3000, 1857, MATCH($B$2, resultados!$A$1:$ZZ$1, 0))</f>
        <v/>
      </c>
      <c r="C1863">
        <f>INDEX(resultados!$A$2:$ZZ$3000, 1857, MATCH($B$3, resultados!$A$1:$ZZ$1, 0))</f>
        <v/>
      </c>
    </row>
    <row r="1864">
      <c r="A1864">
        <f>INDEX(resultados!$A$2:$ZZ$3000, 1858, MATCH($B$1, resultados!$A$1:$ZZ$1, 0))</f>
        <v/>
      </c>
      <c r="B1864">
        <f>INDEX(resultados!$A$2:$ZZ$3000, 1858, MATCH($B$2, resultados!$A$1:$ZZ$1, 0))</f>
        <v/>
      </c>
      <c r="C1864">
        <f>INDEX(resultados!$A$2:$ZZ$3000, 1858, MATCH($B$3, resultados!$A$1:$ZZ$1, 0))</f>
        <v/>
      </c>
    </row>
    <row r="1865">
      <c r="A1865">
        <f>INDEX(resultados!$A$2:$ZZ$3000, 1859, MATCH($B$1, resultados!$A$1:$ZZ$1, 0))</f>
        <v/>
      </c>
      <c r="B1865">
        <f>INDEX(resultados!$A$2:$ZZ$3000, 1859, MATCH($B$2, resultados!$A$1:$ZZ$1, 0))</f>
        <v/>
      </c>
      <c r="C1865">
        <f>INDEX(resultados!$A$2:$ZZ$3000, 1859, MATCH($B$3, resultados!$A$1:$ZZ$1, 0))</f>
        <v/>
      </c>
    </row>
    <row r="1866">
      <c r="A1866">
        <f>INDEX(resultados!$A$2:$ZZ$3000, 1860, MATCH($B$1, resultados!$A$1:$ZZ$1, 0))</f>
        <v/>
      </c>
      <c r="B1866">
        <f>INDEX(resultados!$A$2:$ZZ$3000, 1860, MATCH($B$2, resultados!$A$1:$ZZ$1, 0))</f>
        <v/>
      </c>
      <c r="C1866">
        <f>INDEX(resultados!$A$2:$ZZ$3000, 1860, MATCH($B$3, resultados!$A$1:$ZZ$1, 0))</f>
        <v/>
      </c>
    </row>
    <row r="1867">
      <c r="A1867">
        <f>INDEX(resultados!$A$2:$ZZ$3000, 1861, MATCH($B$1, resultados!$A$1:$ZZ$1, 0))</f>
        <v/>
      </c>
      <c r="B1867">
        <f>INDEX(resultados!$A$2:$ZZ$3000, 1861, MATCH($B$2, resultados!$A$1:$ZZ$1, 0))</f>
        <v/>
      </c>
      <c r="C1867">
        <f>INDEX(resultados!$A$2:$ZZ$3000, 1861, MATCH($B$3, resultados!$A$1:$ZZ$1, 0))</f>
        <v/>
      </c>
    </row>
    <row r="1868">
      <c r="A1868">
        <f>INDEX(resultados!$A$2:$ZZ$3000, 1862, MATCH($B$1, resultados!$A$1:$ZZ$1, 0))</f>
        <v/>
      </c>
      <c r="B1868">
        <f>INDEX(resultados!$A$2:$ZZ$3000, 1862, MATCH($B$2, resultados!$A$1:$ZZ$1, 0))</f>
        <v/>
      </c>
      <c r="C1868">
        <f>INDEX(resultados!$A$2:$ZZ$3000, 1862, MATCH($B$3, resultados!$A$1:$ZZ$1, 0))</f>
        <v/>
      </c>
    </row>
    <row r="1869">
      <c r="A1869">
        <f>INDEX(resultados!$A$2:$ZZ$3000, 1863, MATCH($B$1, resultados!$A$1:$ZZ$1, 0))</f>
        <v/>
      </c>
      <c r="B1869">
        <f>INDEX(resultados!$A$2:$ZZ$3000, 1863, MATCH($B$2, resultados!$A$1:$ZZ$1, 0))</f>
        <v/>
      </c>
      <c r="C1869">
        <f>INDEX(resultados!$A$2:$ZZ$3000, 1863, MATCH($B$3, resultados!$A$1:$ZZ$1, 0))</f>
        <v/>
      </c>
    </row>
    <row r="1870">
      <c r="A1870">
        <f>INDEX(resultados!$A$2:$ZZ$3000, 1864, MATCH($B$1, resultados!$A$1:$ZZ$1, 0))</f>
        <v/>
      </c>
      <c r="B1870">
        <f>INDEX(resultados!$A$2:$ZZ$3000, 1864, MATCH($B$2, resultados!$A$1:$ZZ$1, 0))</f>
        <v/>
      </c>
      <c r="C1870">
        <f>INDEX(resultados!$A$2:$ZZ$3000, 1864, MATCH($B$3, resultados!$A$1:$ZZ$1, 0))</f>
        <v/>
      </c>
    </row>
    <row r="1871">
      <c r="A1871">
        <f>INDEX(resultados!$A$2:$ZZ$3000, 1865, MATCH($B$1, resultados!$A$1:$ZZ$1, 0))</f>
        <v/>
      </c>
      <c r="B1871">
        <f>INDEX(resultados!$A$2:$ZZ$3000, 1865, MATCH($B$2, resultados!$A$1:$ZZ$1, 0))</f>
        <v/>
      </c>
      <c r="C1871">
        <f>INDEX(resultados!$A$2:$ZZ$3000, 1865, MATCH($B$3, resultados!$A$1:$ZZ$1, 0))</f>
        <v/>
      </c>
    </row>
    <row r="1872">
      <c r="A1872">
        <f>INDEX(resultados!$A$2:$ZZ$3000, 1866, MATCH($B$1, resultados!$A$1:$ZZ$1, 0))</f>
        <v/>
      </c>
      <c r="B1872">
        <f>INDEX(resultados!$A$2:$ZZ$3000, 1866, MATCH($B$2, resultados!$A$1:$ZZ$1, 0))</f>
        <v/>
      </c>
      <c r="C1872">
        <f>INDEX(resultados!$A$2:$ZZ$3000, 1866, MATCH($B$3, resultados!$A$1:$ZZ$1, 0))</f>
        <v/>
      </c>
    </row>
    <row r="1873">
      <c r="A1873">
        <f>INDEX(resultados!$A$2:$ZZ$3000, 1867, MATCH($B$1, resultados!$A$1:$ZZ$1, 0))</f>
        <v/>
      </c>
      <c r="B1873">
        <f>INDEX(resultados!$A$2:$ZZ$3000, 1867, MATCH($B$2, resultados!$A$1:$ZZ$1, 0))</f>
        <v/>
      </c>
      <c r="C1873">
        <f>INDEX(resultados!$A$2:$ZZ$3000, 1867, MATCH($B$3, resultados!$A$1:$ZZ$1, 0))</f>
        <v/>
      </c>
    </row>
    <row r="1874">
      <c r="A1874">
        <f>INDEX(resultados!$A$2:$ZZ$3000, 1868, MATCH($B$1, resultados!$A$1:$ZZ$1, 0))</f>
        <v/>
      </c>
      <c r="B1874">
        <f>INDEX(resultados!$A$2:$ZZ$3000, 1868, MATCH($B$2, resultados!$A$1:$ZZ$1, 0))</f>
        <v/>
      </c>
      <c r="C1874">
        <f>INDEX(resultados!$A$2:$ZZ$3000, 1868, MATCH($B$3, resultados!$A$1:$ZZ$1, 0))</f>
        <v/>
      </c>
    </row>
    <row r="1875">
      <c r="A1875">
        <f>INDEX(resultados!$A$2:$ZZ$3000, 1869, MATCH($B$1, resultados!$A$1:$ZZ$1, 0))</f>
        <v/>
      </c>
      <c r="B1875">
        <f>INDEX(resultados!$A$2:$ZZ$3000, 1869, MATCH($B$2, resultados!$A$1:$ZZ$1, 0))</f>
        <v/>
      </c>
      <c r="C1875">
        <f>INDEX(resultados!$A$2:$ZZ$3000, 1869, MATCH($B$3, resultados!$A$1:$ZZ$1, 0))</f>
        <v/>
      </c>
    </row>
    <row r="1876">
      <c r="A1876">
        <f>INDEX(resultados!$A$2:$ZZ$3000, 1870, MATCH($B$1, resultados!$A$1:$ZZ$1, 0))</f>
        <v/>
      </c>
      <c r="B1876">
        <f>INDEX(resultados!$A$2:$ZZ$3000, 1870, MATCH($B$2, resultados!$A$1:$ZZ$1, 0))</f>
        <v/>
      </c>
      <c r="C1876">
        <f>INDEX(resultados!$A$2:$ZZ$3000, 1870, MATCH($B$3, resultados!$A$1:$ZZ$1, 0))</f>
        <v/>
      </c>
    </row>
    <row r="1877">
      <c r="A1877">
        <f>INDEX(resultados!$A$2:$ZZ$3000, 1871, MATCH($B$1, resultados!$A$1:$ZZ$1, 0))</f>
        <v/>
      </c>
      <c r="B1877">
        <f>INDEX(resultados!$A$2:$ZZ$3000, 1871, MATCH($B$2, resultados!$A$1:$ZZ$1, 0))</f>
        <v/>
      </c>
      <c r="C1877">
        <f>INDEX(resultados!$A$2:$ZZ$3000, 1871, MATCH($B$3, resultados!$A$1:$ZZ$1, 0))</f>
        <v/>
      </c>
    </row>
    <row r="1878">
      <c r="A1878">
        <f>INDEX(resultados!$A$2:$ZZ$3000, 1872, MATCH($B$1, resultados!$A$1:$ZZ$1, 0))</f>
        <v/>
      </c>
      <c r="B1878">
        <f>INDEX(resultados!$A$2:$ZZ$3000, 1872, MATCH($B$2, resultados!$A$1:$ZZ$1, 0))</f>
        <v/>
      </c>
      <c r="C1878">
        <f>INDEX(resultados!$A$2:$ZZ$3000, 1872, MATCH($B$3, resultados!$A$1:$ZZ$1, 0))</f>
        <v/>
      </c>
    </row>
    <row r="1879">
      <c r="A1879">
        <f>INDEX(resultados!$A$2:$ZZ$3000, 1873, MATCH($B$1, resultados!$A$1:$ZZ$1, 0))</f>
        <v/>
      </c>
      <c r="B1879">
        <f>INDEX(resultados!$A$2:$ZZ$3000, 1873, MATCH($B$2, resultados!$A$1:$ZZ$1, 0))</f>
        <v/>
      </c>
      <c r="C1879">
        <f>INDEX(resultados!$A$2:$ZZ$3000, 1873, MATCH($B$3, resultados!$A$1:$ZZ$1, 0))</f>
        <v/>
      </c>
    </row>
    <row r="1880">
      <c r="A1880">
        <f>INDEX(resultados!$A$2:$ZZ$3000, 1874, MATCH($B$1, resultados!$A$1:$ZZ$1, 0))</f>
        <v/>
      </c>
      <c r="B1880">
        <f>INDEX(resultados!$A$2:$ZZ$3000, 1874, MATCH($B$2, resultados!$A$1:$ZZ$1, 0))</f>
        <v/>
      </c>
      <c r="C1880">
        <f>INDEX(resultados!$A$2:$ZZ$3000, 1874, MATCH($B$3, resultados!$A$1:$ZZ$1, 0))</f>
        <v/>
      </c>
    </row>
    <row r="1881">
      <c r="A1881">
        <f>INDEX(resultados!$A$2:$ZZ$3000, 1875, MATCH($B$1, resultados!$A$1:$ZZ$1, 0))</f>
        <v/>
      </c>
      <c r="B1881">
        <f>INDEX(resultados!$A$2:$ZZ$3000, 1875, MATCH($B$2, resultados!$A$1:$ZZ$1, 0))</f>
        <v/>
      </c>
      <c r="C1881">
        <f>INDEX(resultados!$A$2:$ZZ$3000, 1875, MATCH($B$3, resultados!$A$1:$ZZ$1, 0))</f>
        <v/>
      </c>
    </row>
    <row r="1882">
      <c r="A1882">
        <f>INDEX(resultados!$A$2:$ZZ$3000, 1876, MATCH($B$1, resultados!$A$1:$ZZ$1, 0))</f>
        <v/>
      </c>
      <c r="B1882">
        <f>INDEX(resultados!$A$2:$ZZ$3000, 1876, MATCH($B$2, resultados!$A$1:$ZZ$1, 0))</f>
        <v/>
      </c>
      <c r="C1882">
        <f>INDEX(resultados!$A$2:$ZZ$3000, 1876, MATCH($B$3, resultados!$A$1:$ZZ$1, 0))</f>
        <v/>
      </c>
    </row>
    <row r="1883">
      <c r="A1883">
        <f>INDEX(resultados!$A$2:$ZZ$3000, 1877, MATCH($B$1, resultados!$A$1:$ZZ$1, 0))</f>
        <v/>
      </c>
      <c r="B1883">
        <f>INDEX(resultados!$A$2:$ZZ$3000, 1877, MATCH($B$2, resultados!$A$1:$ZZ$1, 0))</f>
        <v/>
      </c>
      <c r="C1883">
        <f>INDEX(resultados!$A$2:$ZZ$3000, 1877, MATCH($B$3, resultados!$A$1:$ZZ$1, 0))</f>
        <v/>
      </c>
    </row>
    <row r="1884">
      <c r="A1884">
        <f>INDEX(resultados!$A$2:$ZZ$3000, 1878, MATCH($B$1, resultados!$A$1:$ZZ$1, 0))</f>
        <v/>
      </c>
      <c r="B1884">
        <f>INDEX(resultados!$A$2:$ZZ$3000, 1878, MATCH($B$2, resultados!$A$1:$ZZ$1, 0))</f>
        <v/>
      </c>
      <c r="C1884">
        <f>INDEX(resultados!$A$2:$ZZ$3000, 1878, MATCH($B$3, resultados!$A$1:$ZZ$1, 0))</f>
        <v/>
      </c>
    </row>
    <row r="1885">
      <c r="A1885">
        <f>INDEX(resultados!$A$2:$ZZ$3000, 1879, MATCH($B$1, resultados!$A$1:$ZZ$1, 0))</f>
        <v/>
      </c>
      <c r="B1885">
        <f>INDEX(resultados!$A$2:$ZZ$3000, 1879, MATCH($B$2, resultados!$A$1:$ZZ$1, 0))</f>
        <v/>
      </c>
      <c r="C1885">
        <f>INDEX(resultados!$A$2:$ZZ$3000, 1879, MATCH($B$3, resultados!$A$1:$ZZ$1, 0))</f>
        <v/>
      </c>
    </row>
    <row r="1886">
      <c r="A1886">
        <f>INDEX(resultados!$A$2:$ZZ$3000, 1880, MATCH($B$1, resultados!$A$1:$ZZ$1, 0))</f>
        <v/>
      </c>
      <c r="B1886">
        <f>INDEX(resultados!$A$2:$ZZ$3000, 1880, MATCH($B$2, resultados!$A$1:$ZZ$1, 0))</f>
        <v/>
      </c>
      <c r="C1886">
        <f>INDEX(resultados!$A$2:$ZZ$3000, 1880, MATCH($B$3, resultados!$A$1:$ZZ$1, 0))</f>
        <v/>
      </c>
    </row>
    <row r="1887">
      <c r="A1887">
        <f>INDEX(resultados!$A$2:$ZZ$3000, 1881, MATCH($B$1, resultados!$A$1:$ZZ$1, 0))</f>
        <v/>
      </c>
      <c r="B1887">
        <f>INDEX(resultados!$A$2:$ZZ$3000, 1881, MATCH($B$2, resultados!$A$1:$ZZ$1, 0))</f>
        <v/>
      </c>
      <c r="C1887">
        <f>INDEX(resultados!$A$2:$ZZ$3000, 1881, MATCH($B$3, resultados!$A$1:$ZZ$1, 0))</f>
        <v/>
      </c>
    </row>
    <row r="1888">
      <c r="A1888">
        <f>INDEX(resultados!$A$2:$ZZ$3000, 1882, MATCH($B$1, resultados!$A$1:$ZZ$1, 0))</f>
        <v/>
      </c>
      <c r="B1888">
        <f>INDEX(resultados!$A$2:$ZZ$3000, 1882, MATCH($B$2, resultados!$A$1:$ZZ$1, 0))</f>
        <v/>
      </c>
      <c r="C1888">
        <f>INDEX(resultados!$A$2:$ZZ$3000, 1882, MATCH($B$3, resultados!$A$1:$ZZ$1, 0))</f>
        <v/>
      </c>
    </row>
    <row r="1889">
      <c r="A1889">
        <f>INDEX(resultados!$A$2:$ZZ$3000, 1883, MATCH($B$1, resultados!$A$1:$ZZ$1, 0))</f>
        <v/>
      </c>
      <c r="B1889">
        <f>INDEX(resultados!$A$2:$ZZ$3000, 1883, MATCH($B$2, resultados!$A$1:$ZZ$1, 0))</f>
        <v/>
      </c>
      <c r="C1889">
        <f>INDEX(resultados!$A$2:$ZZ$3000, 1883, MATCH($B$3, resultados!$A$1:$ZZ$1, 0))</f>
        <v/>
      </c>
    </row>
    <row r="1890">
      <c r="A1890">
        <f>INDEX(resultados!$A$2:$ZZ$3000, 1884, MATCH($B$1, resultados!$A$1:$ZZ$1, 0))</f>
        <v/>
      </c>
      <c r="B1890">
        <f>INDEX(resultados!$A$2:$ZZ$3000, 1884, MATCH($B$2, resultados!$A$1:$ZZ$1, 0))</f>
        <v/>
      </c>
      <c r="C1890">
        <f>INDEX(resultados!$A$2:$ZZ$3000, 1884, MATCH($B$3, resultados!$A$1:$ZZ$1, 0))</f>
        <v/>
      </c>
    </row>
    <row r="1891">
      <c r="A1891">
        <f>INDEX(resultados!$A$2:$ZZ$3000, 1885, MATCH($B$1, resultados!$A$1:$ZZ$1, 0))</f>
        <v/>
      </c>
      <c r="B1891">
        <f>INDEX(resultados!$A$2:$ZZ$3000, 1885, MATCH($B$2, resultados!$A$1:$ZZ$1, 0))</f>
        <v/>
      </c>
      <c r="C1891">
        <f>INDEX(resultados!$A$2:$ZZ$3000, 1885, MATCH($B$3, resultados!$A$1:$ZZ$1, 0))</f>
        <v/>
      </c>
    </row>
    <row r="1892">
      <c r="A1892">
        <f>INDEX(resultados!$A$2:$ZZ$3000, 1886, MATCH($B$1, resultados!$A$1:$ZZ$1, 0))</f>
        <v/>
      </c>
      <c r="B1892">
        <f>INDEX(resultados!$A$2:$ZZ$3000, 1886, MATCH($B$2, resultados!$A$1:$ZZ$1, 0))</f>
        <v/>
      </c>
      <c r="C1892">
        <f>INDEX(resultados!$A$2:$ZZ$3000, 1886, MATCH($B$3, resultados!$A$1:$ZZ$1, 0))</f>
        <v/>
      </c>
    </row>
    <row r="1893">
      <c r="A1893">
        <f>INDEX(resultados!$A$2:$ZZ$3000, 1887, MATCH($B$1, resultados!$A$1:$ZZ$1, 0))</f>
        <v/>
      </c>
      <c r="B1893">
        <f>INDEX(resultados!$A$2:$ZZ$3000, 1887, MATCH($B$2, resultados!$A$1:$ZZ$1, 0))</f>
        <v/>
      </c>
      <c r="C1893">
        <f>INDEX(resultados!$A$2:$ZZ$3000, 1887, MATCH($B$3, resultados!$A$1:$ZZ$1, 0))</f>
        <v/>
      </c>
    </row>
    <row r="1894">
      <c r="A1894">
        <f>INDEX(resultados!$A$2:$ZZ$3000, 1888, MATCH($B$1, resultados!$A$1:$ZZ$1, 0))</f>
        <v/>
      </c>
      <c r="B1894">
        <f>INDEX(resultados!$A$2:$ZZ$3000, 1888, MATCH($B$2, resultados!$A$1:$ZZ$1, 0))</f>
        <v/>
      </c>
      <c r="C1894">
        <f>INDEX(resultados!$A$2:$ZZ$3000, 1888, MATCH($B$3, resultados!$A$1:$ZZ$1, 0))</f>
        <v/>
      </c>
    </row>
    <row r="1895">
      <c r="A1895">
        <f>INDEX(resultados!$A$2:$ZZ$3000, 1889, MATCH($B$1, resultados!$A$1:$ZZ$1, 0))</f>
        <v/>
      </c>
      <c r="B1895">
        <f>INDEX(resultados!$A$2:$ZZ$3000, 1889, MATCH($B$2, resultados!$A$1:$ZZ$1, 0))</f>
        <v/>
      </c>
      <c r="C1895">
        <f>INDEX(resultados!$A$2:$ZZ$3000, 1889, MATCH($B$3, resultados!$A$1:$ZZ$1, 0))</f>
        <v/>
      </c>
    </row>
    <row r="1896">
      <c r="A1896">
        <f>INDEX(resultados!$A$2:$ZZ$3000, 1890, MATCH($B$1, resultados!$A$1:$ZZ$1, 0))</f>
        <v/>
      </c>
      <c r="B1896">
        <f>INDEX(resultados!$A$2:$ZZ$3000, 1890, MATCH($B$2, resultados!$A$1:$ZZ$1, 0))</f>
        <v/>
      </c>
      <c r="C1896">
        <f>INDEX(resultados!$A$2:$ZZ$3000, 1890, MATCH($B$3, resultados!$A$1:$ZZ$1, 0))</f>
        <v/>
      </c>
    </row>
    <row r="1897">
      <c r="A1897">
        <f>INDEX(resultados!$A$2:$ZZ$3000, 1891, MATCH($B$1, resultados!$A$1:$ZZ$1, 0))</f>
        <v/>
      </c>
      <c r="B1897">
        <f>INDEX(resultados!$A$2:$ZZ$3000, 1891, MATCH($B$2, resultados!$A$1:$ZZ$1, 0))</f>
        <v/>
      </c>
      <c r="C1897">
        <f>INDEX(resultados!$A$2:$ZZ$3000, 1891, MATCH($B$3, resultados!$A$1:$ZZ$1, 0))</f>
        <v/>
      </c>
    </row>
    <row r="1898">
      <c r="A1898">
        <f>INDEX(resultados!$A$2:$ZZ$3000, 1892, MATCH($B$1, resultados!$A$1:$ZZ$1, 0))</f>
        <v/>
      </c>
      <c r="B1898">
        <f>INDEX(resultados!$A$2:$ZZ$3000, 1892, MATCH($B$2, resultados!$A$1:$ZZ$1, 0))</f>
        <v/>
      </c>
      <c r="C1898">
        <f>INDEX(resultados!$A$2:$ZZ$3000, 1892, MATCH($B$3, resultados!$A$1:$ZZ$1, 0))</f>
        <v/>
      </c>
    </row>
    <row r="1899">
      <c r="A1899">
        <f>INDEX(resultados!$A$2:$ZZ$3000, 1893, MATCH($B$1, resultados!$A$1:$ZZ$1, 0))</f>
        <v/>
      </c>
      <c r="B1899">
        <f>INDEX(resultados!$A$2:$ZZ$3000, 1893, MATCH($B$2, resultados!$A$1:$ZZ$1, 0))</f>
        <v/>
      </c>
      <c r="C1899">
        <f>INDEX(resultados!$A$2:$ZZ$3000, 1893, MATCH($B$3, resultados!$A$1:$ZZ$1, 0))</f>
        <v/>
      </c>
    </row>
    <row r="1900">
      <c r="A1900">
        <f>INDEX(resultados!$A$2:$ZZ$3000, 1894, MATCH($B$1, resultados!$A$1:$ZZ$1, 0))</f>
        <v/>
      </c>
      <c r="B1900">
        <f>INDEX(resultados!$A$2:$ZZ$3000, 1894, MATCH($B$2, resultados!$A$1:$ZZ$1, 0))</f>
        <v/>
      </c>
      <c r="C1900">
        <f>INDEX(resultados!$A$2:$ZZ$3000, 1894, MATCH($B$3, resultados!$A$1:$ZZ$1, 0))</f>
        <v/>
      </c>
    </row>
    <row r="1901">
      <c r="A1901">
        <f>INDEX(resultados!$A$2:$ZZ$3000, 1895, MATCH($B$1, resultados!$A$1:$ZZ$1, 0))</f>
        <v/>
      </c>
      <c r="B1901">
        <f>INDEX(resultados!$A$2:$ZZ$3000, 1895, MATCH($B$2, resultados!$A$1:$ZZ$1, 0))</f>
        <v/>
      </c>
      <c r="C1901">
        <f>INDEX(resultados!$A$2:$ZZ$3000, 1895, MATCH($B$3, resultados!$A$1:$ZZ$1, 0))</f>
        <v/>
      </c>
    </row>
    <row r="1902">
      <c r="A1902">
        <f>INDEX(resultados!$A$2:$ZZ$3000, 1896, MATCH($B$1, resultados!$A$1:$ZZ$1, 0))</f>
        <v/>
      </c>
      <c r="B1902">
        <f>INDEX(resultados!$A$2:$ZZ$3000, 1896, MATCH($B$2, resultados!$A$1:$ZZ$1, 0))</f>
        <v/>
      </c>
      <c r="C1902">
        <f>INDEX(resultados!$A$2:$ZZ$3000, 1896, MATCH($B$3, resultados!$A$1:$ZZ$1, 0))</f>
        <v/>
      </c>
    </row>
    <row r="1903">
      <c r="A1903">
        <f>INDEX(resultados!$A$2:$ZZ$3000, 1897, MATCH($B$1, resultados!$A$1:$ZZ$1, 0))</f>
        <v/>
      </c>
      <c r="B1903">
        <f>INDEX(resultados!$A$2:$ZZ$3000, 1897, MATCH($B$2, resultados!$A$1:$ZZ$1, 0))</f>
        <v/>
      </c>
      <c r="C1903">
        <f>INDEX(resultados!$A$2:$ZZ$3000, 1897, MATCH($B$3, resultados!$A$1:$ZZ$1, 0))</f>
        <v/>
      </c>
    </row>
    <row r="1904">
      <c r="A1904">
        <f>INDEX(resultados!$A$2:$ZZ$3000, 1898, MATCH($B$1, resultados!$A$1:$ZZ$1, 0))</f>
        <v/>
      </c>
      <c r="B1904">
        <f>INDEX(resultados!$A$2:$ZZ$3000, 1898, MATCH($B$2, resultados!$A$1:$ZZ$1, 0))</f>
        <v/>
      </c>
      <c r="C1904">
        <f>INDEX(resultados!$A$2:$ZZ$3000, 1898, MATCH($B$3, resultados!$A$1:$ZZ$1, 0))</f>
        <v/>
      </c>
    </row>
    <row r="1905">
      <c r="A1905">
        <f>INDEX(resultados!$A$2:$ZZ$3000, 1899, MATCH($B$1, resultados!$A$1:$ZZ$1, 0))</f>
        <v/>
      </c>
      <c r="B1905">
        <f>INDEX(resultados!$A$2:$ZZ$3000, 1899, MATCH($B$2, resultados!$A$1:$ZZ$1, 0))</f>
        <v/>
      </c>
      <c r="C1905">
        <f>INDEX(resultados!$A$2:$ZZ$3000, 1899, MATCH($B$3, resultados!$A$1:$ZZ$1, 0))</f>
        <v/>
      </c>
    </row>
    <row r="1906">
      <c r="A1906">
        <f>INDEX(resultados!$A$2:$ZZ$3000, 1900, MATCH($B$1, resultados!$A$1:$ZZ$1, 0))</f>
        <v/>
      </c>
      <c r="B1906">
        <f>INDEX(resultados!$A$2:$ZZ$3000, 1900, MATCH($B$2, resultados!$A$1:$ZZ$1, 0))</f>
        <v/>
      </c>
      <c r="C1906">
        <f>INDEX(resultados!$A$2:$ZZ$3000, 1900, MATCH($B$3, resultados!$A$1:$ZZ$1, 0))</f>
        <v/>
      </c>
    </row>
    <row r="1907">
      <c r="A1907">
        <f>INDEX(resultados!$A$2:$ZZ$3000, 1901, MATCH($B$1, resultados!$A$1:$ZZ$1, 0))</f>
        <v/>
      </c>
      <c r="B1907">
        <f>INDEX(resultados!$A$2:$ZZ$3000, 1901, MATCH($B$2, resultados!$A$1:$ZZ$1, 0))</f>
        <v/>
      </c>
      <c r="C1907">
        <f>INDEX(resultados!$A$2:$ZZ$3000, 1901, MATCH($B$3, resultados!$A$1:$ZZ$1, 0))</f>
        <v/>
      </c>
    </row>
    <row r="1908">
      <c r="A1908">
        <f>INDEX(resultados!$A$2:$ZZ$3000, 1902, MATCH($B$1, resultados!$A$1:$ZZ$1, 0))</f>
        <v/>
      </c>
      <c r="B1908">
        <f>INDEX(resultados!$A$2:$ZZ$3000, 1902, MATCH($B$2, resultados!$A$1:$ZZ$1, 0))</f>
        <v/>
      </c>
      <c r="C1908">
        <f>INDEX(resultados!$A$2:$ZZ$3000, 1902, MATCH($B$3, resultados!$A$1:$ZZ$1, 0))</f>
        <v/>
      </c>
    </row>
    <row r="1909">
      <c r="A1909">
        <f>INDEX(resultados!$A$2:$ZZ$3000, 1903, MATCH($B$1, resultados!$A$1:$ZZ$1, 0))</f>
        <v/>
      </c>
      <c r="B1909">
        <f>INDEX(resultados!$A$2:$ZZ$3000, 1903, MATCH($B$2, resultados!$A$1:$ZZ$1, 0))</f>
        <v/>
      </c>
      <c r="C1909">
        <f>INDEX(resultados!$A$2:$ZZ$3000, 1903, MATCH($B$3, resultados!$A$1:$ZZ$1, 0))</f>
        <v/>
      </c>
    </row>
    <row r="1910">
      <c r="A1910">
        <f>INDEX(resultados!$A$2:$ZZ$3000, 1904, MATCH($B$1, resultados!$A$1:$ZZ$1, 0))</f>
        <v/>
      </c>
      <c r="B1910">
        <f>INDEX(resultados!$A$2:$ZZ$3000, 1904, MATCH($B$2, resultados!$A$1:$ZZ$1, 0))</f>
        <v/>
      </c>
      <c r="C1910">
        <f>INDEX(resultados!$A$2:$ZZ$3000, 1904, MATCH($B$3, resultados!$A$1:$ZZ$1, 0))</f>
        <v/>
      </c>
    </row>
    <row r="1911">
      <c r="A1911">
        <f>INDEX(resultados!$A$2:$ZZ$3000, 1905, MATCH($B$1, resultados!$A$1:$ZZ$1, 0))</f>
        <v/>
      </c>
      <c r="B1911">
        <f>INDEX(resultados!$A$2:$ZZ$3000, 1905, MATCH($B$2, resultados!$A$1:$ZZ$1, 0))</f>
        <v/>
      </c>
      <c r="C1911">
        <f>INDEX(resultados!$A$2:$ZZ$3000, 1905, MATCH($B$3, resultados!$A$1:$ZZ$1, 0))</f>
        <v/>
      </c>
    </row>
    <row r="1912">
      <c r="A1912">
        <f>INDEX(resultados!$A$2:$ZZ$3000, 1906, MATCH($B$1, resultados!$A$1:$ZZ$1, 0))</f>
        <v/>
      </c>
      <c r="B1912">
        <f>INDEX(resultados!$A$2:$ZZ$3000, 1906, MATCH($B$2, resultados!$A$1:$ZZ$1, 0))</f>
        <v/>
      </c>
      <c r="C1912">
        <f>INDEX(resultados!$A$2:$ZZ$3000, 1906, MATCH($B$3, resultados!$A$1:$ZZ$1, 0))</f>
        <v/>
      </c>
    </row>
    <row r="1913">
      <c r="A1913">
        <f>INDEX(resultados!$A$2:$ZZ$3000, 1907, MATCH($B$1, resultados!$A$1:$ZZ$1, 0))</f>
        <v/>
      </c>
      <c r="B1913">
        <f>INDEX(resultados!$A$2:$ZZ$3000, 1907, MATCH($B$2, resultados!$A$1:$ZZ$1, 0))</f>
        <v/>
      </c>
      <c r="C1913">
        <f>INDEX(resultados!$A$2:$ZZ$3000, 1907, MATCH($B$3, resultados!$A$1:$ZZ$1, 0))</f>
        <v/>
      </c>
    </row>
    <row r="1914">
      <c r="A1914">
        <f>INDEX(resultados!$A$2:$ZZ$3000, 1908, MATCH($B$1, resultados!$A$1:$ZZ$1, 0))</f>
        <v/>
      </c>
      <c r="B1914">
        <f>INDEX(resultados!$A$2:$ZZ$3000, 1908, MATCH($B$2, resultados!$A$1:$ZZ$1, 0))</f>
        <v/>
      </c>
      <c r="C1914">
        <f>INDEX(resultados!$A$2:$ZZ$3000, 1908, MATCH($B$3, resultados!$A$1:$ZZ$1, 0))</f>
        <v/>
      </c>
    </row>
    <row r="1915">
      <c r="A1915">
        <f>INDEX(resultados!$A$2:$ZZ$3000, 1909, MATCH($B$1, resultados!$A$1:$ZZ$1, 0))</f>
        <v/>
      </c>
      <c r="B1915">
        <f>INDEX(resultados!$A$2:$ZZ$3000, 1909, MATCH($B$2, resultados!$A$1:$ZZ$1, 0))</f>
        <v/>
      </c>
      <c r="C1915">
        <f>INDEX(resultados!$A$2:$ZZ$3000, 1909, MATCH($B$3, resultados!$A$1:$ZZ$1, 0))</f>
        <v/>
      </c>
    </row>
    <row r="1916">
      <c r="A1916">
        <f>INDEX(resultados!$A$2:$ZZ$3000, 1910, MATCH($B$1, resultados!$A$1:$ZZ$1, 0))</f>
        <v/>
      </c>
      <c r="B1916">
        <f>INDEX(resultados!$A$2:$ZZ$3000, 1910, MATCH($B$2, resultados!$A$1:$ZZ$1, 0))</f>
        <v/>
      </c>
      <c r="C1916">
        <f>INDEX(resultados!$A$2:$ZZ$3000, 1910, MATCH($B$3, resultados!$A$1:$ZZ$1, 0))</f>
        <v/>
      </c>
    </row>
    <row r="1917">
      <c r="A1917">
        <f>INDEX(resultados!$A$2:$ZZ$3000, 1911, MATCH($B$1, resultados!$A$1:$ZZ$1, 0))</f>
        <v/>
      </c>
      <c r="B1917">
        <f>INDEX(resultados!$A$2:$ZZ$3000, 1911, MATCH($B$2, resultados!$A$1:$ZZ$1, 0))</f>
        <v/>
      </c>
      <c r="C1917">
        <f>INDEX(resultados!$A$2:$ZZ$3000, 1911, MATCH($B$3, resultados!$A$1:$ZZ$1, 0))</f>
        <v/>
      </c>
    </row>
    <row r="1918">
      <c r="A1918">
        <f>INDEX(resultados!$A$2:$ZZ$3000, 1912, MATCH($B$1, resultados!$A$1:$ZZ$1, 0))</f>
        <v/>
      </c>
      <c r="B1918">
        <f>INDEX(resultados!$A$2:$ZZ$3000, 1912, MATCH($B$2, resultados!$A$1:$ZZ$1, 0))</f>
        <v/>
      </c>
      <c r="C1918">
        <f>INDEX(resultados!$A$2:$ZZ$3000, 1912, MATCH($B$3, resultados!$A$1:$ZZ$1, 0))</f>
        <v/>
      </c>
    </row>
    <row r="1919">
      <c r="A1919">
        <f>INDEX(resultados!$A$2:$ZZ$3000, 1913, MATCH($B$1, resultados!$A$1:$ZZ$1, 0))</f>
        <v/>
      </c>
      <c r="B1919">
        <f>INDEX(resultados!$A$2:$ZZ$3000, 1913, MATCH($B$2, resultados!$A$1:$ZZ$1, 0))</f>
        <v/>
      </c>
      <c r="C1919">
        <f>INDEX(resultados!$A$2:$ZZ$3000, 1913, MATCH($B$3, resultados!$A$1:$ZZ$1, 0))</f>
        <v/>
      </c>
    </row>
    <row r="1920">
      <c r="A1920">
        <f>INDEX(resultados!$A$2:$ZZ$3000, 1914, MATCH($B$1, resultados!$A$1:$ZZ$1, 0))</f>
        <v/>
      </c>
      <c r="B1920">
        <f>INDEX(resultados!$A$2:$ZZ$3000, 1914, MATCH($B$2, resultados!$A$1:$ZZ$1, 0))</f>
        <v/>
      </c>
      <c r="C1920">
        <f>INDEX(resultados!$A$2:$ZZ$3000, 1914, MATCH($B$3, resultados!$A$1:$ZZ$1, 0))</f>
        <v/>
      </c>
    </row>
    <row r="1921">
      <c r="A1921">
        <f>INDEX(resultados!$A$2:$ZZ$3000, 1915, MATCH($B$1, resultados!$A$1:$ZZ$1, 0))</f>
        <v/>
      </c>
      <c r="B1921">
        <f>INDEX(resultados!$A$2:$ZZ$3000, 1915, MATCH($B$2, resultados!$A$1:$ZZ$1, 0))</f>
        <v/>
      </c>
      <c r="C1921">
        <f>INDEX(resultados!$A$2:$ZZ$3000, 1915, MATCH($B$3, resultados!$A$1:$ZZ$1, 0))</f>
        <v/>
      </c>
    </row>
    <row r="1922">
      <c r="A1922">
        <f>INDEX(resultados!$A$2:$ZZ$3000, 1916, MATCH($B$1, resultados!$A$1:$ZZ$1, 0))</f>
        <v/>
      </c>
      <c r="B1922">
        <f>INDEX(resultados!$A$2:$ZZ$3000, 1916, MATCH($B$2, resultados!$A$1:$ZZ$1, 0))</f>
        <v/>
      </c>
      <c r="C1922">
        <f>INDEX(resultados!$A$2:$ZZ$3000, 1916, MATCH($B$3, resultados!$A$1:$ZZ$1, 0))</f>
        <v/>
      </c>
    </row>
    <row r="1923">
      <c r="A1923">
        <f>INDEX(resultados!$A$2:$ZZ$3000, 1917, MATCH($B$1, resultados!$A$1:$ZZ$1, 0))</f>
        <v/>
      </c>
      <c r="B1923">
        <f>INDEX(resultados!$A$2:$ZZ$3000, 1917, MATCH($B$2, resultados!$A$1:$ZZ$1, 0))</f>
        <v/>
      </c>
      <c r="C1923">
        <f>INDEX(resultados!$A$2:$ZZ$3000, 1917, MATCH($B$3, resultados!$A$1:$ZZ$1, 0))</f>
        <v/>
      </c>
    </row>
    <row r="1924">
      <c r="A1924">
        <f>INDEX(resultados!$A$2:$ZZ$3000, 1918, MATCH($B$1, resultados!$A$1:$ZZ$1, 0))</f>
        <v/>
      </c>
      <c r="B1924">
        <f>INDEX(resultados!$A$2:$ZZ$3000, 1918, MATCH($B$2, resultados!$A$1:$ZZ$1, 0))</f>
        <v/>
      </c>
      <c r="C1924">
        <f>INDEX(resultados!$A$2:$ZZ$3000, 1918, MATCH($B$3, resultados!$A$1:$ZZ$1, 0))</f>
        <v/>
      </c>
    </row>
    <row r="1925">
      <c r="A1925">
        <f>INDEX(resultados!$A$2:$ZZ$3000, 1919, MATCH($B$1, resultados!$A$1:$ZZ$1, 0))</f>
        <v/>
      </c>
      <c r="B1925">
        <f>INDEX(resultados!$A$2:$ZZ$3000, 1919, MATCH($B$2, resultados!$A$1:$ZZ$1, 0))</f>
        <v/>
      </c>
      <c r="C1925">
        <f>INDEX(resultados!$A$2:$ZZ$3000, 1919, MATCH($B$3, resultados!$A$1:$ZZ$1, 0))</f>
        <v/>
      </c>
    </row>
    <row r="1926">
      <c r="A1926">
        <f>INDEX(resultados!$A$2:$ZZ$3000, 1920, MATCH($B$1, resultados!$A$1:$ZZ$1, 0))</f>
        <v/>
      </c>
      <c r="B1926">
        <f>INDEX(resultados!$A$2:$ZZ$3000, 1920, MATCH($B$2, resultados!$A$1:$ZZ$1, 0))</f>
        <v/>
      </c>
      <c r="C1926">
        <f>INDEX(resultados!$A$2:$ZZ$3000, 1920, MATCH($B$3, resultados!$A$1:$ZZ$1, 0))</f>
        <v/>
      </c>
    </row>
    <row r="1927">
      <c r="A1927">
        <f>INDEX(resultados!$A$2:$ZZ$3000, 1921, MATCH($B$1, resultados!$A$1:$ZZ$1, 0))</f>
        <v/>
      </c>
      <c r="B1927">
        <f>INDEX(resultados!$A$2:$ZZ$3000, 1921, MATCH($B$2, resultados!$A$1:$ZZ$1, 0))</f>
        <v/>
      </c>
      <c r="C1927">
        <f>INDEX(resultados!$A$2:$ZZ$3000, 1921, MATCH($B$3, resultados!$A$1:$ZZ$1, 0))</f>
        <v/>
      </c>
    </row>
    <row r="1928">
      <c r="A1928">
        <f>INDEX(resultados!$A$2:$ZZ$3000, 1922, MATCH($B$1, resultados!$A$1:$ZZ$1, 0))</f>
        <v/>
      </c>
      <c r="B1928">
        <f>INDEX(resultados!$A$2:$ZZ$3000, 1922, MATCH($B$2, resultados!$A$1:$ZZ$1, 0))</f>
        <v/>
      </c>
      <c r="C1928">
        <f>INDEX(resultados!$A$2:$ZZ$3000, 1922, MATCH($B$3, resultados!$A$1:$ZZ$1, 0))</f>
        <v/>
      </c>
    </row>
    <row r="1929">
      <c r="A1929">
        <f>INDEX(resultados!$A$2:$ZZ$3000, 1923, MATCH($B$1, resultados!$A$1:$ZZ$1, 0))</f>
        <v/>
      </c>
      <c r="B1929">
        <f>INDEX(resultados!$A$2:$ZZ$3000, 1923, MATCH($B$2, resultados!$A$1:$ZZ$1, 0))</f>
        <v/>
      </c>
      <c r="C1929">
        <f>INDEX(resultados!$A$2:$ZZ$3000, 1923, MATCH($B$3, resultados!$A$1:$ZZ$1, 0))</f>
        <v/>
      </c>
    </row>
    <row r="1930">
      <c r="A1930">
        <f>INDEX(resultados!$A$2:$ZZ$3000, 1924, MATCH($B$1, resultados!$A$1:$ZZ$1, 0))</f>
        <v/>
      </c>
      <c r="B1930">
        <f>INDEX(resultados!$A$2:$ZZ$3000, 1924, MATCH($B$2, resultados!$A$1:$ZZ$1, 0))</f>
        <v/>
      </c>
      <c r="C1930">
        <f>INDEX(resultados!$A$2:$ZZ$3000, 1924, MATCH($B$3, resultados!$A$1:$ZZ$1, 0))</f>
        <v/>
      </c>
    </row>
    <row r="1931">
      <c r="A1931">
        <f>INDEX(resultados!$A$2:$ZZ$3000, 1925, MATCH($B$1, resultados!$A$1:$ZZ$1, 0))</f>
        <v/>
      </c>
      <c r="B1931">
        <f>INDEX(resultados!$A$2:$ZZ$3000, 1925, MATCH($B$2, resultados!$A$1:$ZZ$1, 0))</f>
        <v/>
      </c>
      <c r="C1931">
        <f>INDEX(resultados!$A$2:$ZZ$3000, 1925, MATCH($B$3, resultados!$A$1:$ZZ$1, 0))</f>
        <v/>
      </c>
    </row>
    <row r="1932">
      <c r="A1932">
        <f>INDEX(resultados!$A$2:$ZZ$3000, 1926, MATCH($B$1, resultados!$A$1:$ZZ$1, 0))</f>
        <v/>
      </c>
      <c r="B1932">
        <f>INDEX(resultados!$A$2:$ZZ$3000, 1926, MATCH($B$2, resultados!$A$1:$ZZ$1, 0))</f>
        <v/>
      </c>
      <c r="C1932">
        <f>INDEX(resultados!$A$2:$ZZ$3000, 1926, MATCH($B$3, resultados!$A$1:$ZZ$1, 0))</f>
        <v/>
      </c>
    </row>
    <row r="1933">
      <c r="A1933">
        <f>INDEX(resultados!$A$2:$ZZ$3000, 1927, MATCH($B$1, resultados!$A$1:$ZZ$1, 0))</f>
        <v/>
      </c>
      <c r="B1933">
        <f>INDEX(resultados!$A$2:$ZZ$3000, 1927, MATCH($B$2, resultados!$A$1:$ZZ$1, 0))</f>
        <v/>
      </c>
      <c r="C1933">
        <f>INDEX(resultados!$A$2:$ZZ$3000, 1927, MATCH($B$3, resultados!$A$1:$ZZ$1, 0))</f>
        <v/>
      </c>
    </row>
    <row r="1934">
      <c r="A1934">
        <f>INDEX(resultados!$A$2:$ZZ$3000, 1928, MATCH($B$1, resultados!$A$1:$ZZ$1, 0))</f>
        <v/>
      </c>
      <c r="B1934">
        <f>INDEX(resultados!$A$2:$ZZ$3000, 1928, MATCH($B$2, resultados!$A$1:$ZZ$1, 0))</f>
        <v/>
      </c>
      <c r="C1934">
        <f>INDEX(resultados!$A$2:$ZZ$3000, 1928, MATCH($B$3, resultados!$A$1:$ZZ$1, 0))</f>
        <v/>
      </c>
    </row>
    <row r="1935">
      <c r="A1935">
        <f>INDEX(resultados!$A$2:$ZZ$3000, 1929, MATCH($B$1, resultados!$A$1:$ZZ$1, 0))</f>
        <v/>
      </c>
      <c r="B1935">
        <f>INDEX(resultados!$A$2:$ZZ$3000, 1929, MATCH($B$2, resultados!$A$1:$ZZ$1, 0))</f>
        <v/>
      </c>
      <c r="C1935">
        <f>INDEX(resultados!$A$2:$ZZ$3000, 1929, MATCH($B$3, resultados!$A$1:$ZZ$1, 0))</f>
        <v/>
      </c>
    </row>
    <row r="1936">
      <c r="A1936">
        <f>INDEX(resultados!$A$2:$ZZ$3000, 1930, MATCH($B$1, resultados!$A$1:$ZZ$1, 0))</f>
        <v/>
      </c>
      <c r="B1936">
        <f>INDEX(resultados!$A$2:$ZZ$3000, 1930, MATCH($B$2, resultados!$A$1:$ZZ$1, 0))</f>
        <v/>
      </c>
      <c r="C1936">
        <f>INDEX(resultados!$A$2:$ZZ$3000, 1930, MATCH($B$3, resultados!$A$1:$ZZ$1, 0))</f>
        <v/>
      </c>
    </row>
    <row r="1937">
      <c r="A1937">
        <f>INDEX(resultados!$A$2:$ZZ$3000, 1931, MATCH($B$1, resultados!$A$1:$ZZ$1, 0))</f>
        <v/>
      </c>
      <c r="B1937">
        <f>INDEX(resultados!$A$2:$ZZ$3000, 1931, MATCH($B$2, resultados!$A$1:$ZZ$1, 0))</f>
        <v/>
      </c>
      <c r="C1937">
        <f>INDEX(resultados!$A$2:$ZZ$3000, 1931, MATCH($B$3, resultados!$A$1:$ZZ$1, 0))</f>
        <v/>
      </c>
    </row>
    <row r="1938">
      <c r="A1938">
        <f>INDEX(resultados!$A$2:$ZZ$3000, 1932, MATCH($B$1, resultados!$A$1:$ZZ$1, 0))</f>
        <v/>
      </c>
      <c r="B1938">
        <f>INDEX(resultados!$A$2:$ZZ$3000, 1932, MATCH($B$2, resultados!$A$1:$ZZ$1, 0))</f>
        <v/>
      </c>
      <c r="C1938">
        <f>INDEX(resultados!$A$2:$ZZ$3000, 1932, MATCH($B$3, resultados!$A$1:$ZZ$1, 0))</f>
        <v/>
      </c>
    </row>
    <row r="1939">
      <c r="A1939">
        <f>INDEX(resultados!$A$2:$ZZ$3000, 1933, MATCH($B$1, resultados!$A$1:$ZZ$1, 0))</f>
        <v/>
      </c>
      <c r="B1939">
        <f>INDEX(resultados!$A$2:$ZZ$3000, 1933, MATCH($B$2, resultados!$A$1:$ZZ$1, 0))</f>
        <v/>
      </c>
      <c r="C1939">
        <f>INDEX(resultados!$A$2:$ZZ$3000, 1933, MATCH($B$3, resultados!$A$1:$ZZ$1, 0))</f>
        <v/>
      </c>
    </row>
    <row r="1940">
      <c r="A1940">
        <f>INDEX(resultados!$A$2:$ZZ$3000, 1934, MATCH($B$1, resultados!$A$1:$ZZ$1, 0))</f>
        <v/>
      </c>
      <c r="B1940">
        <f>INDEX(resultados!$A$2:$ZZ$3000, 1934, MATCH($B$2, resultados!$A$1:$ZZ$1, 0))</f>
        <v/>
      </c>
      <c r="C1940">
        <f>INDEX(resultados!$A$2:$ZZ$3000, 1934, MATCH($B$3, resultados!$A$1:$ZZ$1, 0))</f>
        <v/>
      </c>
    </row>
    <row r="1941">
      <c r="A1941">
        <f>INDEX(resultados!$A$2:$ZZ$3000, 1935, MATCH($B$1, resultados!$A$1:$ZZ$1, 0))</f>
        <v/>
      </c>
      <c r="B1941">
        <f>INDEX(resultados!$A$2:$ZZ$3000, 1935, MATCH($B$2, resultados!$A$1:$ZZ$1, 0))</f>
        <v/>
      </c>
      <c r="C1941">
        <f>INDEX(resultados!$A$2:$ZZ$3000, 1935, MATCH($B$3, resultados!$A$1:$ZZ$1, 0))</f>
        <v/>
      </c>
    </row>
    <row r="1942">
      <c r="A1942">
        <f>INDEX(resultados!$A$2:$ZZ$3000, 1936, MATCH($B$1, resultados!$A$1:$ZZ$1, 0))</f>
        <v/>
      </c>
      <c r="B1942">
        <f>INDEX(resultados!$A$2:$ZZ$3000, 1936, MATCH($B$2, resultados!$A$1:$ZZ$1, 0))</f>
        <v/>
      </c>
      <c r="C1942">
        <f>INDEX(resultados!$A$2:$ZZ$3000, 1936, MATCH($B$3, resultados!$A$1:$ZZ$1, 0))</f>
        <v/>
      </c>
    </row>
    <row r="1943">
      <c r="A1943">
        <f>INDEX(resultados!$A$2:$ZZ$3000, 1937, MATCH($B$1, resultados!$A$1:$ZZ$1, 0))</f>
        <v/>
      </c>
      <c r="B1943">
        <f>INDEX(resultados!$A$2:$ZZ$3000, 1937, MATCH($B$2, resultados!$A$1:$ZZ$1, 0))</f>
        <v/>
      </c>
      <c r="C1943">
        <f>INDEX(resultados!$A$2:$ZZ$3000, 1937, MATCH($B$3, resultados!$A$1:$ZZ$1, 0))</f>
        <v/>
      </c>
    </row>
    <row r="1944">
      <c r="A1944">
        <f>INDEX(resultados!$A$2:$ZZ$3000, 1938, MATCH($B$1, resultados!$A$1:$ZZ$1, 0))</f>
        <v/>
      </c>
      <c r="B1944">
        <f>INDEX(resultados!$A$2:$ZZ$3000, 1938, MATCH($B$2, resultados!$A$1:$ZZ$1, 0))</f>
        <v/>
      </c>
      <c r="C1944">
        <f>INDEX(resultados!$A$2:$ZZ$3000, 1938, MATCH($B$3, resultados!$A$1:$ZZ$1, 0))</f>
        <v/>
      </c>
    </row>
    <row r="1945">
      <c r="A1945">
        <f>INDEX(resultados!$A$2:$ZZ$3000, 1939, MATCH($B$1, resultados!$A$1:$ZZ$1, 0))</f>
        <v/>
      </c>
      <c r="B1945">
        <f>INDEX(resultados!$A$2:$ZZ$3000, 1939, MATCH($B$2, resultados!$A$1:$ZZ$1, 0))</f>
        <v/>
      </c>
      <c r="C1945">
        <f>INDEX(resultados!$A$2:$ZZ$3000, 1939, MATCH($B$3, resultados!$A$1:$ZZ$1, 0))</f>
        <v/>
      </c>
    </row>
    <row r="1946">
      <c r="A1946">
        <f>INDEX(resultados!$A$2:$ZZ$3000, 1940, MATCH($B$1, resultados!$A$1:$ZZ$1, 0))</f>
        <v/>
      </c>
      <c r="B1946">
        <f>INDEX(resultados!$A$2:$ZZ$3000, 1940, MATCH($B$2, resultados!$A$1:$ZZ$1, 0))</f>
        <v/>
      </c>
      <c r="C1946">
        <f>INDEX(resultados!$A$2:$ZZ$3000, 1940, MATCH($B$3, resultados!$A$1:$ZZ$1, 0))</f>
        <v/>
      </c>
    </row>
    <row r="1947">
      <c r="A1947">
        <f>INDEX(resultados!$A$2:$ZZ$3000, 1941, MATCH($B$1, resultados!$A$1:$ZZ$1, 0))</f>
        <v/>
      </c>
      <c r="B1947">
        <f>INDEX(resultados!$A$2:$ZZ$3000, 1941, MATCH($B$2, resultados!$A$1:$ZZ$1, 0))</f>
        <v/>
      </c>
      <c r="C1947">
        <f>INDEX(resultados!$A$2:$ZZ$3000, 1941, MATCH($B$3, resultados!$A$1:$ZZ$1, 0))</f>
        <v/>
      </c>
    </row>
    <row r="1948">
      <c r="A1948">
        <f>INDEX(resultados!$A$2:$ZZ$3000, 1942, MATCH($B$1, resultados!$A$1:$ZZ$1, 0))</f>
        <v/>
      </c>
      <c r="B1948">
        <f>INDEX(resultados!$A$2:$ZZ$3000, 1942, MATCH($B$2, resultados!$A$1:$ZZ$1, 0))</f>
        <v/>
      </c>
      <c r="C1948">
        <f>INDEX(resultados!$A$2:$ZZ$3000, 1942, MATCH($B$3, resultados!$A$1:$ZZ$1, 0))</f>
        <v/>
      </c>
    </row>
    <row r="1949">
      <c r="A1949">
        <f>INDEX(resultados!$A$2:$ZZ$3000, 1943, MATCH($B$1, resultados!$A$1:$ZZ$1, 0))</f>
        <v/>
      </c>
      <c r="B1949">
        <f>INDEX(resultados!$A$2:$ZZ$3000, 1943, MATCH($B$2, resultados!$A$1:$ZZ$1, 0))</f>
        <v/>
      </c>
      <c r="C1949">
        <f>INDEX(resultados!$A$2:$ZZ$3000, 1943, MATCH($B$3, resultados!$A$1:$ZZ$1, 0))</f>
        <v/>
      </c>
    </row>
    <row r="1950">
      <c r="A1950">
        <f>INDEX(resultados!$A$2:$ZZ$3000, 1944, MATCH($B$1, resultados!$A$1:$ZZ$1, 0))</f>
        <v/>
      </c>
      <c r="B1950">
        <f>INDEX(resultados!$A$2:$ZZ$3000, 1944, MATCH($B$2, resultados!$A$1:$ZZ$1, 0))</f>
        <v/>
      </c>
      <c r="C1950">
        <f>INDEX(resultados!$A$2:$ZZ$3000, 1944, MATCH($B$3, resultados!$A$1:$ZZ$1, 0))</f>
        <v/>
      </c>
    </row>
    <row r="1951">
      <c r="A1951">
        <f>INDEX(resultados!$A$2:$ZZ$3000, 1945, MATCH($B$1, resultados!$A$1:$ZZ$1, 0))</f>
        <v/>
      </c>
      <c r="B1951">
        <f>INDEX(resultados!$A$2:$ZZ$3000, 1945, MATCH($B$2, resultados!$A$1:$ZZ$1, 0))</f>
        <v/>
      </c>
      <c r="C1951">
        <f>INDEX(resultados!$A$2:$ZZ$3000, 1945, MATCH($B$3, resultados!$A$1:$ZZ$1, 0))</f>
        <v/>
      </c>
    </row>
    <row r="1952">
      <c r="A1952">
        <f>INDEX(resultados!$A$2:$ZZ$3000, 1946, MATCH($B$1, resultados!$A$1:$ZZ$1, 0))</f>
        <v/>
      </c>
      <c r="B1952">
        <f>INDEX(resultados!$A$2:$ZZ$3000, 1946, MATCH($B$2, resultados!$A$1:$ZZ$1, 0))</f>
        <v/>
      </c>
      <c r="C1952">
        <f>INDEX(resultados!$A$2:$ZZ$3000, 1946, MATCH($B$3, resultados!$A$1:$ZZ$1, 0))</f>
        <v/>
      </c>
    </row>
    <row r="1953">
      <c r="A1953">
        <f>INDEX(resultados!$A$2:$ZZ$3000, 1947, MATCH($B$1, resultados!$A$1:$ZZ$1, 0))</f>
        <v/>
      </c>
      <c r="B1953">
        <f>INDEX(resultados!$A$2:$ZZ$3000, 1947, MATCH($B$2, resultados!$A$1:$ZZ$1, 0))</f>
        <v/>
      </c>
      <c r="C1953">
        <f>INDEX(resultados!$A$2:$ZZ$3000, 1947, MATCH($B$3, resultados!$A$1:$ZZ$1, 0))</f>
        <v/>
      </c>
    </row>
    <row r="1954">
      <c r="A1954">
        <f>INDEX(resultados!$A$2:$ZZ$3000, 1948, MATCH($B$1, resultados!$A$1:$ZZ$1, 0))</f>
        <v/>
      </c>
      <c r="B1954">
        <f>INDEX(resultados!$A$2:$ZZ$3000, 1948, MATCH($B$2, resultados!$A$1:$ZZ$1, 0))</f>
        <v/>
      </c>
      <c r="C1954">
        <f>INDEX(resultados!$A$2:$ZZ$3000, 1948, MATCH($B$3, resultados!$A$1:$ZZ$1, 0))</f>
        <v/>
      </c>
    </row>
    <row r="1955">
      <c r="A1955">
        <f>INDEX(resultados!$A$2:$ZZ$3000, 1949, MATCH($B$1, resultados!$A$1:$ZZ$1, 0))</f>
        <v/>
      </c>
      <c r="B1955">
        <f>INDEX(resultados!$A$2:$ZZ$3000, 1949, MATCH($B$2, resultados!$A$1:$ZZ$1, 0))</f>
        <v/>
      </c>
      <c r="C1955">
        <f>INDEX(resultados!$A$2:$ZZ$3000, 1949, MATCH($B$3, resultados!$A$1:$ZZ$1, 0))</f>
        <v/>
      </c>
    </row>
    <row r="1956">
      <c r="A1956">
        <f>INDEX(resultados!$A$2:$ZZ$3000, 1950, MATCH($B$1, resultados!$A$1:$ZZ$1, 0))</f>
        <v/>
      </c>
      <c r="B1956">
        <f>INDEX(resultados!$A$2:$ZZ$3000, 1950, MATCH($B$2, resultados!$A$1:$ZZ$1, 0))</f>
        <v/>
      </c>
      <c r="C1956">
        <f>INDEX(resultados!$A$2:$ZZ$3000, 1950, MATCH($B$3, resultados!$A$1:$ZZ$1, 0))</f>
        <v/>
      </c>
    </row>
    <row r="1957">
      <c r="A1957">
        <f>INDEX(resultados!$A$2:$ZZ$3000, 1951, MATCH($B$1, resultados!$A$1:$ZZ$1, 0))</f>
        <v/>
      </c>
      <c r="B1957">
        <f>INDEX(resultados!$A$2:$ZZ$3000, 1951, MATCH($B$2, resultados!$A$1:$ZZ$1, 0))</f>
        <v/>
      </c>
      <c r="C1957">
        <f>INDEX(resultados!$A$2:$ZZ$3000, 1951, MATCH($B$3, resultados!$A$1:$ZZ$1, 0))</f>
        <v/>
      </c>
    </row>
    <row r="1958">
      <c r="A1958">
        <f>INDEX(resultados!$A$2:$ZZ$3000, 1952, MATCH($B$1, resultados!$A$1:$ZZ$1, 0))</f>
        <v/>
      </c>
      <c r="B1958">
        <f>INDEX(resultados!$A$2:$ZZ$3000, 1952, MATCH($B$2, resultados!$A$1:$ZZ$1, 0))</f>
        <v/>
      </c>
      <c r="C1958">
        <f>INDEX(resultados!$A$2:$ZZ$3000, 1952, MATCH($B$3, resultados!$A$1:$ZZ$1, 0))</f>
        <v/>
      </c>
    </row>
    <row r="1959">
      <c r="A1959">
        <f>INDEX(resultados!$A$2:$ZZ$3000, 1953, MATCH($B$1, resultados!$A$1:$ZZ$1, 0))</f>
        <v/>
      </c>
      <c r="B1959">
        <f>INDEX(resultados!$A$2:$ZZ$3000, 1953, MATCH($B$2, resultados!$A$1:$ZZ$1, 0))</f>
        <v/>
      </c>
      <c r="C1959">
        <f>INDEX(resultados!$A$2:$ZZ$3000, 1953, MATCH($B$3, resultados!$A$1:$ZZ$1, 0))</f>
        <v/>
      </c>
    </row>
    <row r="1960">
      <c r="A1960">
        <f>INDEX(resultados!$A$2:$ZZ$3000, 1954, MATCH($B$1, resultados!$A$1:$ZZ$1, 0))</f>
        <v/>
      </c>
      <c r="B1960">
        <f>INDEX(resultados!$A$2:$ZZ$3000, 1954, MATCH($B$2, resultados!$A$1:$ZZ$1, 0))</f>
        <v/>
      </c>
      <c r="C1960">
        <f>INDEX(resultados!$A$2:$ZZ$3000, 1954, MATCH($B$3, resultados!$A$1:$ZZ$1, 0))</f>
        <v/>
      </c>
    </row>
    <row r="1961">
      <c r="A1961">
        <f>INDEX(resultados!$A$2:$ZZ$3000, 1955, MATCH($B$1, resultados!$A$1:$ZZ$1, 0))</f>
        <v/>
      </c>
      <c r="B1961">
        <f>INDEX(resultados!$A$2:$ZZ$3000, 1955, MATCH($B$2, resultados!$A$1:$ZZ$1, 0))</f>
        <v/>
      </c>
      <c r="C1961">
        <f>INDEX(resultados!$A$2:$ZZ$3000, 1955, MATCH($B$3, resultados!$A$1:$ZZ$1, 0))</f>
        <v/>
      </c>
    </row>
    <row r="1962">
      <c r="A1962">
        <f>INDEX(resultados!$A$2:$ZZ$3000, 1956, MATCH($B$1, resultados!$A$1:$ZZ$1, 0))</f>
        <v/>
      </c>
      <c r="B1962">
        <f>INDEX(resultados!$A$2:$ZZ$3000, 1956, MATCH($B$2, resultados!$A$1:$ZZ$1, 0))</f>
        <v/>
      </c>
      <c r="C1962">
        <f>INDEX(resultados!$A$2:$ZZ$3000, 1956, MATCH($B$3, resultados!$A$1:$ZZ$1, 0))</f>
        <v/>
      </c>
    </row>
    <row r="1963">
      <c r="A1963">
        <f>INDEX(resultados!$A$2:$ZZ$3000, 1957, MATCH($B$1, resultados!$A$1:$ZZ$1, 0))</f>
        <v/>
      </c>
      <c r="B1963">
        <f>INDEX(resultados!$A$2:$ZZ$3000, 1957, MATCH($B$2, resultados!$A$1:$ZZ$1, 0))</f>
        <v/>
      </c>
      <c r="C1963">
        <f>INDEX(resultados!$A$2:$ZZ$3000, 1957, MATCH($B$3, resultados!$A$1:$ZZ$1, 0))</f>
        <v/>
      </c>
    </row>
    <row r="1964">
      <c r="A1964">
        <f>INDEX(resultados!$A$2:$ZZ$3000, 1958, MATCH($B$1, resultados!$A$1:$ZZ$1, 0))</f>
        <v/>
      </c>
      <c r="B1964">
        <f>INDEX(resultados!$A$2:$ZZ$3000, 1958, MATCH($B$2, resultados!$A$1:$ZZ$1, 0))</f>
        <v/>
      </c>
      <c r="C1964">
        <f>INDEX(resultados!$A$2:$ZZ$3000, 1958, MATCH($B$3, resultados!$A$1:$ZZ$1, 0))</f>
        <v/>
      </c>
    </row>
    <row r="1965">
      <c r="A1965">
        <f>INDEX(resultados!$A$2:$ZZ$3000, 1959, MATCH($B$1, resultados!$A$1:$ZZ$1, 0))</f>
        <v/>
      </c>
      <c r="B1965">
        <f>INDEX(resultados!$A$2:$ZZ$3000, 1959, MATCH($B$2, resultados!$A$1:$ZZ$1, 0))</f>
        <v/>
      </c>
      <c r="C1965">
        <f>INDEX(resultados!$A$2:$ZZ$3000, 1959, MATCH($B$3, resultados!$A$1:$ZZ$1, 0))</f>
        <v/>
      </c>
    </row>
    <row r="1966">
      <c r="A1966">
        <f>INDEX(resultados!$A$2:$ZZ$3000, 1960, MATCH($B$1, resultados!$A$1:$ZZ$1, 0))</f>
        <v/>
      </c>
      <c r="B1966">
        <f>INDEX(resultados!$A$2:$ZZ$3000, 1960, MATCH($B$2, resultados!$A$1:$ZZ$1, 0))</f>
        <v/>
      </c>
      <c r="C1966">
        <f>INDEX(resultados!$A$2:$ZZ$3000, 1960, MATCH($B$3, resultados!$A$1:$ZZ$1, 0))</f>
        <v/>
      </c>
    </row>
    <row r="1967">
      <c r="A1967">
        <f>INDEX(resultados!$A$2:$ZZ$3000, 1961, MATCH($B$1, resultados!$A$1:$ZZ$1, 0))</f>
        <v/>
      </c>
      <c r="B1967">
        <f>INDEX(resultados!$A$2:$ZZ$3000, 1961, MATCH($B$2, resultados!$A$1:$ZZ$1, 0))</f>
        <v/>
      </c>
      <c r="C1967">
        <f>INDEX(resultados!$A$2:$ZZ$3000, 1961, MATCH($B$3, resultados!$A$1:$ZZ$1, 0))</f>
        <v/>
      </c>
    </row>
    <row r="1968">
      <c r="A1968">
        <f>INDEX(resultados!$A$2:$ZZ$3000, 1962, MATCH($B$1, resultados!$A$1:$ZZ$1, 0))</f>
        <v/>
      </c>
      <c r="B1968">
        <f>INDEX(resultados!$A$2:$ZZ$3000, 1962, MATCH($B$2, resultados!$A$1:$ZZ$1, 0))</f>
        <v/>
      </c>
      <c r="C1968">
        <f>INDEX(resultados!$A$2:$ZZ$3000, 1962, MATCH($B$3, resultados!$A$1:$ZZ$1, 0))</f>
        <v/>
      </c>
    </row>
    <row r="1969">
      <c r="A1969">
        <f>INDEX(resultados!$A$2:$ZZ$3000, 1963, MATCH($B$1, resultados!$A$1:$ZZ$1, 0))</f>
        <v/>
      </c>
      <c r="B1969">
        <f>INDEX(resultados!$A$2:$ZZ$3000, 1963, MATCH($B$2, resultados!$A$1:$ZZ$1, 0))</f>
        <v/>
      </c>
      <c r="C1969">
        <f>INDEX(resultados!$A$2:$ZZ$3000, 1963, MATCH($B$3, resultados!$A$1:$ZZ$1, 0))</f>
        <v/>
      </c>
    </row>
    <row r="1970">
      <c r="A1970">
        <f>INDEX(resultados!$A$2:$ZZ$3000, 1964, MATCH($B$1, resultados!$A$1:$ZZ$1, 0))</f>
        <v/>
      </c>
      <c r="B1970">
        <f>INDEX(resultados!$A$2:$ZZ$3000, 1964, MATCH($B$2, resultados!$A$1:$ZZ$1, 0))</f>
        <v/>
      </c>
      <c r="C1970">
        <f>INDEX(resultados!$A$2:$ZZ$3000, 1964, MATCH($B$3, resultados!$A$1:$ZZ$1, 0))</f>
        <v/>
      </c>
    </row>
    <row r="1971">
      <c r="A1971">
        <f>INDEX(resultados!$A$2:$ZZ$3000, 1965, MATCH($B$1, resultados!$A$1:$ZZ$1, 0))</f>
        <v/>
      </c>
      <c r="B1971">
        <f>INDEX(resultados!$A$2:$ZZ$3000, 1965, MATCH($B$2, resultados!$A$1:$ZZ$1, 0))</f>
        <v/>
      </c>
      <c r="C1971">
        <f>INDEX(resultados!$A$2:$ZZ$3000, 1965, MATCH($B$3, resultados!$A$1:$ZZ$1, 0))</f>
        <v/>
      </c>
    </row>
    <row r="1972">
      <c r="A1972">
        <f>INDEX(resultados!$A$2:$ZZ$3000, 1966, MATCH($B$1, resultados!$A$1:$ZZ$1, 0))</f>
        <v/>
      </c>
      <c r="B1972">
        <f>INDEX(resultados!$A$2:$ZZ$3000, 1966, MATCH($B$2, resultados!$A$1:$ZZ$1, 0))</f>
        <v/>
      </c>
      <c r="C1972">
        <f>INDEX(resultados!$A$2:$ZZ$3000, 1966, MATCH($B$3, resultados!$A$1:$ZZ$1, 0))</f>
        <v/>
      </c>
    </row>
    <row r="1973">
      <c r="A1973">
        <f>INDEX(resultados!$A$2:$ZZ$3000, 1967, MATCH($B$1, resultados!$A$1:$ZZ$1, 0))</f>
        <v/>
      </c>
      <c r="B1973">
        <f>INDEX(resultados!$A$2:$ZZ$3000, 1967, MATCH($B$2, resultados!$A$1:$ZZ$1, 0))</f>
        <v/>
      </c>
      <c r="C1973">
        <f>INDEX(resultados!$A$2:$ZZ$3000, 1967, MATCH($B$3, resultados!$A$1:$ZZ$1, 0))</f>
        <v/>
      </c>
    </row>
    <row r="1974">
      <c r="A1974">
        <f>INDEX(resultados!$A$2:$ZZ$3000, 1968, MATCH($B$1, resultados!$A$1:$ZZ$1, 0))</f>
        <v/>
      </c>
      <c r="B1974">
        <f>INDEX(resultados!$A$2:$ZZ$3000, 1968, MATCH($B$2, resultados!$A$1:$ZZ$1, 0))</f>
        <v/>
      </c>
      <c r="C1974">
        <f>INDEX(resultados!$A$2:$ZZ$3000, 1968, MATCH($B$3, resultados!$A$1:$ZZ$1, 0))</f>
        <v/>
      </c>
    </row>
    <row r="1975">
      <c r="A1975">
        <f>INDEX(resultados!$A$2:$ZZ$3000, 1969, MATCH($B$1, resultados!$A$1:$ZZ$1, 0))</f>
        <v/>
      </c>
      <c r="B1975">
        <f>INDEX(resultados!$A$2:$ZZ$3000, 1969, MATCH($B$2, resultados!$A$1:$ZZ$1, 0))</f>
        <v/>
      </c>
      <c r="C1975">
        <f>INDEX(resultados!$A$2:$ZZ$3000, 1969, MATCH($B$3, resultados!$A$1:$ZZ$1, 0))</f>
        <v/>
      </c>
    </row>
    <row r="1976">
      <c r="A1976">
        <f>INDEX(resultados!$A$2:$ZZ$3000, 1970, MATCH($B$1, resultados!$A$1:$ZZ$1, 0))</f>
        <v/>
      </c>
      <c r="B1976">
        <f>INDEX(resultados!$A$2:$ZZ$3000, 1970, MATCH($B$2, resultados!$A$1:$ZZ$1, 0))</f>
        <v/>
      </c>
      <c r="C1976">
        <f>INDEX(resultados!$A$2:$ZZ$3000, 1970, MATCH($B$3, resultados!$A$1:$ZZ$1, 0))</f>
        <v/>
      </c>
    </row>
    <row r="1977">
      <c r="A1977">
        <f>INDEX(resultados!$A$2:$ZZ$3000, 1971, MATCH($B$1, resultados!$A$1:$ZZ$1, 0))</f>
        <v/>
      </c>
      <c r="B1977">
        <f>INDEX(resultados!$A$2:$ZZ$3000, 1971, MATCH($B$2, resultados!$A$1:$ZZ$1, 0))</f>
        <v/>
      </c>
      <c r="C1977">
        <f>INDEX(resultados!$A$2:$ZZ$3000, 1971, MATCH($B$3, resultados!$A$1:$ZZ$1, 0))</f>
        <v/>
      </c>
    </row>
    <row r="1978">
      <c r="A1978">
        <f>INDEX(resultados!$A$2:$ZZ$3000, 1972, MATCH($B$1, resultados!$A$1:$ZZ$1, 0))</f>
        <v/>
      </c>
      <c r="B1978">
        <f>INDEX(resultados!$A$2:$ZZ$3000, 1972, MATCH($B$2, resultados!$A$1:$ZZ$1, 0))</f>
        <v/>
      </c>
      <c r="C1978">
        <f>INDEX(resultados!$A$2:$ZZ$3000, 1972, MATCH($B$3, resultados!$A$1:$ZZ$1, 0))</f>
        <v/>
      </c>
    </row>
    <row r="1979">
      <c r="A1979">
        <f>INDEX(resultados!$A$2:$ZZ$3000, 1973, MATCH($B$1, resultados!$A$1:$ZZ$1, 0))</f>
        <v/>
      </c>
      <c r="B1979">
        <f>INDEX(resultados!$A$2:$ZZ$3000, 1973, MATCH($B$2, resultados!$A$1:$ZZ$1, 0))</f>
        <v/>
      </c>
      <c r="C1979">
        <f>INDEX(resultados!$A$2:$ZZ$3000, 1973, MATCH($B$3, resultados!$A$1:$ZZ$1, 0))</f>
        <v/>
      </c>
    </row>
    <row r="1980">
      <c r="A1980">
        <f>INDEX(resultados!$A$2:$ZZ$3000, 1974, MATCH($B$1, resultados!$A$1:$ZZ$1, 0))</f>
        <v/>
      </c>
      <c r="B1980">
        <f>INDEX(resultados!$A$2:$ZZ$3000, 1974, MATCH($B$2, resultados!$A$1:$ZZ$1, 0))</f>
        <v/>
      </c>
      <c r="C1980">
        <f>INDEX(resultados!$A$2:$ZZ$3000, 1974, MATCH($B$3, resultados!$A$1:$ZZ$1, 0))</f>
        <v/>
      </c>
    </row>
    <row r="1981">
      <c r="A1981">
        <f>INDEX(resultados!$A$2:$ZZ$3000, 1975, MATCH($B$1, resultados!$A$1:$ZZ$1, 0))</f>
        <v/>
      </c>
      <c r="B1981">
        <f>INDEX(resultados!$A$2:$ZZ$3000, 1975, MATCH($B$2, resultados!$A$1:$ZZ$1, 0))</f>
        <v/>
      </c>
      <c r="C1981">
        <f>INDEX(resultados!$A$2:$ZZ$3000, 1975, MATCH($B$3, resultados!$A$1:$ZZ$1, 0))</f>
        <v/>
      </c>
    </row>
    <row r="1982">
      <c r="A1982">
        <f>INDEX(resultados!$A$2:$ZZ$3000, 1976, MATCH($B$1, resultados!$A$1:$ZZ$1, 0))</f>
        <v/>
      </c>
      <c r="B1982">
        <f>INDEX(resultados!$A$2:$ZZ$3000, 1976, MATCH($B$2, resultados!$A$1:$ZZ$1, 0))</f>
        <v/>
      </c>
      <c r="C1982">
        <f>INDEX(resultados!$A$2:$ZZ$3000, 1976, MATCH($B$3, resultados!$A$1:$ZZ$1, 0))</f>
        <v/>
      </c>
    </row>
    <row r="1983">
      <c r="A1983">
        <f>INDEX(resultados!$A$2:$ZZ$3000, 1977, MATCH($B$1, resultados!$A$1:$ZZ$1, 0))</f>
        <v/>
      </c>
      <c r="B1983">
        <f>INDEX(resultados!$A$2:$ZZ$3000, 1977, MATCH($B$2, resultados!$A$1:$ZZ$1, 0))</f>
        <v/>
      </c>
      <c r="C1983">
        <f>INDEX(resultados!$A$2:$ZZ$3000, 1977, MATCH($B$3, resultados!$A$1:$ZZ$1, 0))</f>
        <v/>
      </c>
    </row>
    <row r="1984">
      <c r="A1984">
        <f>INDEX(resultados!$A$2:$ZZ$3000, 1978, MATCH($B$1, resultados!$A$1:$ZZ$1, 0))</f>
        <v/>
      </c>
      <c r="B1984">
        <f>INDEX(resultados!$A$2:$ZZ$3000, 1978, MATCH($B$2, resultados!$A$1:$ZZ$1, 0))</f>
        <v/>
      </c>
      <c r="C1984">
        <f>INDEX(resultados!$A$2:$ZZ$3000, 1978, MATCH($B$3, resultados!$A$1:$ZZ$1, 0))</f>
        <v/>
      </c>
    </row>
    <row r="1985">
      <c r="A1985">
        <f>INDEX(resultados!$A$2:$ZZ$3000, 1979, MATCH($B$1, resultados!$A$1:$ZZ$1, 0))</f>
        <v/>
      </c>
      <c r="B1985">
        <f>INDEX(resultados!$A$2:$ZZ$3000, 1979, MATCH($B$2, resultados!$A$1:$ZZ$1, 0))</f>
        <v/>
      </c>
      <c r="C1985">
        <f>INDEX(resultados!$A$2:$ZZ$3000, 1979, MATCH($B$3, resultados!$A$1:$ZZ$1, 0))</f>
        <v/>
      </c>
    </row>
    <row r="1986">
      <c r="A1986">
        <f>INDEX(resultados!$A$2:$ZZ$3000, 1980, MATCH($B$1, resultados!$A$1:$ZZ$1, 0))</f>
        <v/>
      </c>
      <c r="B1986">
        <f>INDEX(resultados!$A$2:$ZZ$3000, 1980, MATCH($B$2, resultados!$A$1:$ZZ$1, 0))</f>
        <v/>
      </c>
      <c r="C1986">
        <f>INDEX(resultados!$A$2:$ZZ$3000, 1980, MATCH($B$3, resultados!$A$1:$ZZ$1, 0))</f>
        <v/>
      </c>
    </row>
    <row r="1987">
      <c r="A1987">
        <f>INDEX(resultados!$A$2:$ZZ$3000, 1981, MATCH($B$1, resultados!$A$1:$ZZ$1, 0))</f>
        <v/>
      </c>
      <c r="B1987">
        <f>INDEX(resultados!$A$2:$ZZ$3000, 1981, MATCH($B$2, resultados!$A$1:$ZZ$1, 0))</f>
        <v/>
      </c>
      <c r="C1987">
        <f>INDEX(resultados!$A$2:$ZZ$3000, 1981, MATCH($B$3, resultados!$A$1:$ZZ$1, 0))</f>
        <v/>
      </c>
    </row>
    <row r="1988">
      <c r="A1988">
        <f>INDEX(resultados!$A$2:$ZZ$3000, 1982, MATCH($B$1, resultados!$A$1:$ZZ$1, 0))</f>
        <v/>
      </c>
      <c r="B1988">
        <f>INDEX(resultados!$A$2:$ZZ$3000, 1982, MATCH($B$2, resultados!$A$1:$ZZ$1, 0))</f>
        <v/>
      </c>
      <c r="C1988">
        <f>INDEX(resultados!$A$2:$ZZ$3000, 1982, MATCH($B$3, resultados!$A$1:$ZZ$1, 0))</f>
        <v/>
      </c>
    </row>
    <row r="1989">
      <c r="A1989">
        <f>INDEX(resultados!$A$2:$ZZ$3000, 1983, MATCH($B$1, resultados!$A$1:$ZZ$1, 0))</f>
        <v/>
      </c>
      <c r="B1989">
        <f>INDEX(resultados!$A$2:$ZZ$3000, 1983, MATCH($B$2, resultados!$A$1:$ZZ$1, 0))</f>
        <v/>
      </c>
      <c r="C1989">
        <f>INDEX(resultados!$A$2:$ZZ$3000, 1983, MATCH($B$3, resultados!$A$1:$ZZ$1, 0))</f>
        <v/>
      </c>
    </row>
    <row r="1990">
      <c r="A1990">
        <f>INDEX(resultados!$A$2:$ZZ$3000, 1984, MATCH($B$1, resultados!$A$1:$ZZ$1, 0))</f>
        <v/>
      </c>
      <c r="B1990">
        <f>INDEX(resultados!$A$2:$ZZ$3000, 1984, MATCH($B$2, resultados!$A$1:$ZZ$1, 0))</f>
        <v/>
      </c>
      <c r="C1990">
        <f>INDEX(resultados!$A$2:$ZZ$3000, 1984, MATCH($B$3, resultados!$A$1:$ZZ$1, 0))</f>
        <v/>
      </c>
    </row>
    <row r="1991">
      <c r="A1991">
        <f>INDEX(resultados!$A$2:$ZZ$3000, 1985, MATCH($B$1, resultados!$A$1:$ZZ$1, 0))</f>
        <v/>
      </c>
      <c r="B1991">
        <f>INDEX(resultados!$A$2:$ZZ$3000, 1985, MATCH($B$2, resultados!$A$1:$ZZ$1, 0))</f>
        <v/>
      </c>
      <c r="C1991">
        <f>INDEX(resultados!$A$2:$ZZ$3000, 1985, MATCH($B$3, resultados!$A$1:$ZZ$1, 0))</f>
        <v/>
      </c>
    </row>
    <row r="1992">
      <c r="A1992">
        <f>INDEX(resultados!$A$2:$ZZ$3000, 1986, MATCH($B$1, resultados!$A$1:$ZZ$1, 0))</f>
        <v/>
      </c>
      <c r="B1992">
        <f>INDEX(resultados!$A$2:$ZZ$3000, 1986, MATCH($B$2, resultados!$A$1:$ZZ$1, 0))</f>
        <v/>
      </c>
      <c r="C1992">
        <f>INDEX(resultados!$A$2:$ZZ$3000, 1986, MATCH($B$3, resultados!$A$1:$ZZ$1, 0))</f>
        <v/>
      </c>
    </row>
    <row r="1993">
      <c r="A1993">
        <f>INDEX(resultados!$A$2:$ZZ$3000, 1987, MATCH($B$1, resultados!$A$1:$ZZ$1, 0))</f>
        <v/>
      </c>
      <c r="B1993">
        <f>INDEX(resultados!$A$2:$ZZ$3000, 1987, MATCH($B$2, resultados!$A$1:$ZZ$1, 0))</f>
        <v/>
      </c>
      <c r="C1993">
        <f>INDEX(resultados!$A$2:$ZZ$3000, 1987, MATCH($B$3, resultados!$A$1:$ZZ$1, 0))</f>
        <v/>
      </c>
    </row>
    <row r="1994">
      <c r="A1994">
        <f>INDEX(resultados!$A$2:$ZZ$3000, 1988, MATCH($B$1, resultados!$A$1:$ZZ$1, 0))</f>
        <v/>
      </c>
      <c r="B1994">
        <f>INDEX(resultados!$A$2:$ZZ$3000, 1988, MATCH($B$2, resultados!$A$1:$ZZ$1, 0))</f>
        <v/>
      </c>
      <c r="C1994">
        <f>INDEX(resultados!$A$2:$ZZ$3000, 1988, MATCH($B$3, resultados!$A$1:$ZZ$1, 0))</f>
        <v/>
      </c>
    </row>
    <row r="1995">
      <c r="A1995">
        <f>INDEX(resultados!$A$2:$ZZ$3000, 1989, MATCH($B$1, resultados!$A$1:$ZZ$1, 0))</f>
        <v/>
      </c>
      <c r="B1995">
        <f>INDEX(resultados!$A$2:$ZZ$3000, 1989, MATCH($B$2, resultados!$A$1:$ZZ$1, 0))</f>
        <v/>
      </c>
      <c r="C1995">
        <f>INDEX(resultados!$A$2:$ZZ$3000, 1989, MATCH($B$3, resultados!$A$1:$ZZ$1, 0))</f>
        <v/>
      </c>
    </row>
    <row r="1996">
      <c r="A1996">
        <f>INDEX(resultados!$A$2:$ZZ$3000, 1990, MATCH($B$1, resultados!$A$1:$ZZ$1, 0))</f>
        <v/>
      </c>
      <c r="B1996">
        <f>INDEX(resultados!$A$2:$ZZ$3000, 1990, MATCH($B$2, resultados!$A$1:$ZZ$1, 0))</f>
        <v/>
      </c>
      <c r="C1996">
        <f>INDEX(resultados!$A$2:$ZZ$3000, 1990, MATCH($B$3, resultados!$A$1:$ZZ$1, 0))</f>
        <v/>
      </c>
    </row>
    <row r="1997">
      <c r="A1997">
        <f>INDEX(resultados!$A$2:$ZZ$3000, 1991, MATCH($B$1, resultados!$A$1:$ZZ$1, 0))</f>
        <v/>
      </c>
      <c r="B1997">
        <f>INDEX(resultados!$A$2:$ZZ$3000, 1991, MATCH($B$2, resultados!$A$1:$ZZ$1, 0))</f>
        <v/>
      </c>
      <c r="C1997">
        <f>INDEX(resultados!$A$2:$ZZ$3000, 1991, MATCH($B$3, resultados!$A$1:$ZZ$1, 0))</f>
        <v/>
      </c>
    </row>
    <row r="1998">
      <c r="A1998">
        <f>INDEX(resultados!$A$2:$ZZ$3000, 1992, MATCH($B$1, resultados!$A$1:$ZZ$1, 0))</f>
        <v/>
      </c>
      <c r="B1998">
        <f>INDEX(resultados!$A$2:$ZZ$3000, 1992, MATCH($B$2, resultados!$A$1:$ZZ$1, 0))</f>
        <v/>
      </c>
      <c r="C1998">
        <f>INDEX(resultados!$A$2:$ZZ$3000, 1992, MATCH($B$3, resultados!$A$1:$ZZ$1, 0))</f>
        <v/>
      </c>
    </row>
    <row r="1999">
      <c r="A1999">
        <f>INDEX(resultados!$A$2:$ZZ$3000, 1993, MATCH($B$1, resultados!$A$1:$ZZ$1, 0))</f>
        <v/>
      </c>
      <c r="B1999">
        <f>INDEX(resultados!$A$2:$ZZ$3000, 1993, MATCH($B$2, resultados!$A$1:$ZZ$1, 0))</f>
        <v/>
      </c>
      <c r="C1999">
        <f>INDEX(resultados!$A$2:$ZZ$3000, 1993, MATCH($B$3, resultados!$A$1:$ZZ$1, 0))</f>
        <v/>
      </c>
    </row>
    <row r="2000">
      <c r="A2000">
        <f>INDEX(resultados!$A$2:$ZZ$3000, 1994, MATCH($B$1, resultados!$A$1:$ZZ$1, 0))</f>
        <v/>
      </c>
      <c r="B2000">
        <f>INDEX(resultados!$A$2:$ZZ$3000, 1994, MATCH($B$2, resultados!$A$1:$ZZ$1, 0))</f>
        <v/>
      </c>
      <c r="C2000">
        <f>INDEX(resultados!$A$2:$ZZ$3000, 1994, MATCH($B$3, resultados!$A$1:$ZZ$1, 0))</f>
        <v/>
      </c>
    </row>
    <row r="2001">
      <c r="A2001">
        <f>INDEX(resultados!$A$2:$ZZ$3000, 1995, MATCH($B$1, resultados!$A$1:$ZZ$1, 0))</f>
        <v/>
      </c>
      <c r="B2001">
        <f>INDEX(resultados!$A$2:$ZZ$3000, 1995, MATCH($B$2, resultados!$A$1:$ZZ$1, 0))</f>
        <v/>
      </c>
      <c r="C2001">
        <f>INDEX(resultados!$A$2:$ZZ$3000, 1995, MATCH($B$3, resultados!$A$1:$ZZ$1, 0))</f>
        <v/>
      </c>
    </row>
    <row r="2002">
      <c r="A2002">
        <f>INDEX(resultados!$A$2:$ZZ$3000, 1996, MATCH($B$1, resultados!$A$1:$ZZ$1, 0))</f>
        <v/>
      </c>
      <c r="B2002">
        <f>INDEX(resultados!$A$2:$ZZ$3000, 1996, MATCH($B$2, resultados!$A$1:$ZZ$1, 0))</f>
        <v/>
      </c>
      <c r="C2002">
        <f>INDEX(resultados!$A$2:$ZZ$3000, 1996, MATCH($B$3, resultados!$A$1:$ZZ$1, 0))</f>
        <v/>
      </c>
    </row>
    <row r="2003">
      <c r="A2003">
        <f>INDEX(resultados!$A$2:$ZZ$3000, 1997, MATCH($B$1, resultados!$A$1:$ZZ$1, 0))</f>
        <v/>
      </c>
      <c r="B2003">
        <f>INDEX(resultados!$A$2:$ZZ$3000, 1997, MATCH($B$2, resultados!$A$1:$ZZ$1, 0))</f>
        <v/>
      </c>
      <c r="C2003">
        <f>INDEX(resultados!$A$2:$ZZ$3000, 1997, MATCH($B$3, resultados!$A$1:$ZZ$1, 0))</f>
        <v/>
      </c>
    </row>
    <row r="2004">
      <c r="A2004">
        <f>INDEX(resultados!$A$2:$ZZ$3000, 1998, MATCH($B$1, resultados!$A$1:$ZZ$1, 0))</f>
        <v/>
      </c>
      <c r="B2004">
        <f>INDEX(resultados!$A$2:$ZZ$3000, 1998, MATCH($B$2, resultados!$A$1:$ZZ$1, 0))</f>
        <v/>
      </c>
      <c r="C2004">
        <f>INDEX(resultados!$A$2:$ZZ$3000, 1998, MATCH($B$3, resultados!$A$1:$ZZ$1, 0))</f>
        <v/>
      </c>
    </row>
    <row r="2005">
      <c r="A2005">
        <f>INDEX(resultados!$A$2:$ZZ$3000, 1999, MATCH($B$1, resultados!$A$1:$ZZ$1, 0))</f>
        <v/>
      </c>
      <c r="B2005">
        <f>INDEX(resultados!$A$2:$ZZ$3000, 1999, MATCH($B$2, resultados!$A$1:$ZZ$1, 0))</f>
        <v/>
      </c>
      <c r="C2005">
        <f>INDEX(resultados!$A$2:$ZZ$3000, 1999, MATCH($B$3, resultados!$A$1:$ZZ$1, 0))</f>
        <v/>
      </c>
    </row>
    <row r="2006">
      <c r="A2006">
        <f>INDEX(resultados!$A$2:$ZZ$3000, 2000, MATCH($B$1, resultados!$A$1:$ZZ$1, 0))</f>
        <v/>
      </c>
      <c r="B2006">
        <f>INDEX(resultados!$A$2:$ZZ$3000, 2000, MATCH($B$2, resultados!$A$1:$ZZ$1, 0))</f>
        <v/>
      </c>
      <c r="C2006">
        <f>INDEX(resultados!$A$2:$ZZ$3000, 2000, MATCH($B$3, resultados!$A$1:$ZZ$1, 0))</f>
        <v/>
      </c>
    </row>
    <row r="2007">
      <c r="A2007">
        <f>INDEX(resultados!$A$2:$ZZ$3000, 2001, MATCH($B$1, resultados!$A$1:$ZZ$1, 0))</f>
        <v/>
      </c>
      <c r="B2007">
        <f>INDEX(resultados!$A$2:$ZZ$3000, 2001, MATCH($B$2, resultados!$A$1:$ZZ$1, 0))</f>
        <v/>
      </c>
      <c r="C2007">
        <f>INDEX(resultados!$A$2:$ZZ$3000, 2001, MATCH($B$3, resultados!$A$1:$ZZ$1, 0))</f>
        <v/>
      </c>
    </row>
    <row r="2008">
      <c r="A2008">
        <f>INDEX(resultados!$A$2:$ZZ$3000, 2002, MATCH($B$1, resultados!$A$1:$ZZ$1, 0))</f>
        <v/>
      </c>
      <c r="B2008">
        <f>INDEX(resultados!$A$2:$ZZ$3000, 2002, MATCH($B$2, resultados!$A$1:$ZZ$1, 0))</f>
        <v/>
      </c>
      <c r="C2008">
        <f>INDEX(resultados!$A$2:$ZZ$3000, 2002, MATCH($B$3, resultados!$A$1:$ZZ$1, 0))</f>
        <v/>
      </c>
    </row>
    <row r="2009">
      <c r="A2009">
        <f>INDEX(resultados!$A$2:$ZZ$3000, 2003, MATCH($B$1, resultados!$A$1:$ZZ$1, 0))</f>
        <v/>
      </c>
      <c r="B2009">
        <f>INDEX(resultados!$A$2:$ZZ$3000, 2003, MATCH($B$2, resultados!$A$1:$ZZ$1, 0))</f>
        <v/>
      </c>
      <c r="C2009">
        <f>INDEX(resultados!$A$2:$ZZ$3000, 2003, MATCH($B$3, resultados!$A$1:$ZZ$1, 0))</f>
        <v/>
      </c>
    </row>
    <row r="2010">
      <c r="A2010">
        <f>INDEX(resultados!$A$2:$ZZ$3000, 2004, MATCH($B$1, resultados!$A$1:$ZZ$1, 0))</f>
        <v/>
      </c>
      <c r="B2010">
        <f>INDEX(resultados!$A$2:$ZZ$3000, 2004, MATCH($B$2, resultados!$A$1:$ZZ$1, 0))</f>
        <v/>
      </c>
      <c r="C2010">
        <f>INDEX(resultados!$A$2:$ZZ$3000, 2004, MATCH($B$3, resultados!$A$1:$ZZ$1, 0))</f>
        <v/>
      </c>
    </row>
    <row r="2011">
      <c r="A2011">
        <f>INDEX(resultados!$A$2:$ZZ$3000, 2005, MATCH($B$1, resultados!$A$1:$ZZ$1, 0))</f>
        <v/>
      </c>
      <c r="B2011">
        <f>INDEX(resultados!$A$2:$ZZ$3000, 2005, MATCH($B$2, resultados!$A$1:$ZZ$1, 0))</f>
        <v/>
      </c>
      <c r="C2011">
        <f>INDEX(resultados!$A$2:$ZZ$3000, 2005, MATCH($B$3, resultados!$A$1:$ZZ$1, 0))</f>
        <v/>
      </c>
    </row>
    <row r="2012">
      <c r="A2012">
        <f>INDEX(resultados!$A$2:$ZZ$3000, 2006, MATCH($B$1, resultados!$A$1:$ZZ$1, 0))</f>
        <v/>
      </c>
      <c r="B2012">
        <f>INDEX(resultados!$A$2:$ZZ$3000, 2006, MATCH($B$2, resultados!$A$1:$ZZ$1, 0))</f>
        <v/>
      </c>
      <c r="C2012">
        <f>INDEX(resultados!$A$2:$ZZ$3000, 2006, MATCH($B$3, resultados!$A$1:$ZZ$1, 0))</f>
        <v/>
      </c>
    </row>
    <row r="2013">
      <c r="A2013">
        <f>INDEX(resultados!$A$2:$ZZ$3000, 2007, MATCH($B$1, resultados!$A$1:$ZZ$1, 0))</f>
        <v/>
      </c>
      <c r="B2013">
        <f>INDEX(resultados!$A$2:$ZZ$3000, 2007, MATCH($B$2, resultados!$A$1:$ZZ$1, 0))</f>
        <v/>
      </c>
      <c r="C2013">
        <f>INDEX(resultados!$A$2:$ZZ$3000, 2007, MATCH($B$3, resultados!$A$1:$ZZ$1, 0))</f>
        <v/>
      </c>
    </row>
    <row r="2014">
      <c r="A2014">
        <f>INDEX(resultados!$A$2:$ZZ$3000, 2008, MATCH($B$1, resultados!$A$1:$ZZ$1, 0))</f>
        <v/>
      </c>
      <c r="B2014">
        <f>INDEX(resultados!$A$2:$ZZ$3000, 2008, MATCH($B$2, resultados!$A$1:$ZZ$1, 0))</f>
        <v/>
      </c>
      <c r="C2014">
        <f>INDEX(resultados!$A$2:$ZZ$3000, 2008, MATCH($B$3, resultados!$A$1:$ZZ$1, 0))</f>
        <v/>
      </c>
    </row>
    <row r="2015">
      <c r="A2015">
        <f>INDEX(resultados!$A$2:$ZZ$3000, 2009, MATCH($B$1, resultados!$A$1:$ZZ$1, 0))</f>
        <v/>
      </c>
      <c r="B2015">
        <f>INDEX(resultados!$A$2:$ZZ$3000, 2009, MATCH($B$2, resultados!$A$1:$ZZ$1, 0))</f>
        <v/>
      </c>
      <c r="C2015">
        <f>INDEX(resultados!$A$2:$ZZ$3000, 2009, MATCH($B$3, resultados!$A$1:$ZZ$1, 0))</f>
        <v/>
      </c>
    </row>
    <row r="2016">
      <c r="A2016">
        <f>INDEX(resultados!$A$2:$ZZ$3000, 2010, MATCH($B$1, resultados!$A$1:$ZZ$1, 0))</f>
        <v/>
      </c>
      <c r="B2016">
        <f>INDEX(resultados!$A$2:$ZZ$3000, 2010, MATCH($B$2, resultados!$A$1:$ZZ$1, 0))</f>
        <v/>
      </c>
      <c r="C2016">
        <f>INDEX(resultados!$A$2:$ZZ$3000, 2010, MATCH($B$3, resultados!$A$1:$ZZ$1, 0))</f>
        <v/>
      </c>
    </row>
    <row r="2017">
      <c r="A2017">
        <f>INDEX(resultados!$A$2:$ZZ$3000, 2011, MATCH($B$1, resultados!$A$1:$ZZ$1, 0))</f>
        <v/>
      </c>
      <c r="B2017">
        <f>INDEX(resultados!$A$2:$ZZ$3000, 2011, MATCH($B$2, resultados!$A$1:$ZZ$1, 0))</f>
        <v/>
      </c>
      <c r="C2017">
        <f>INDEX(resultados!$A$2:$ZZ$3000, 2011, MATCH($B$3, resultados!$A$1:$ZZ$1, 0))</f>
        <v/>
      </c>
    </row>
    <row r="2018">
      <c r="A2018">
        <f>INDEX(resultados!$A$2:$ZZ$3000, 2012, MATCH($B$1, resultados!$A$1:$ZZ$1, 0))</f>
        <v/>
      </c>
      <c r="B2018">
        <f>INDEX(resultados!$A$2:$ZZ$3000, 2012, MATCH($B$2, resultados!$A$1:$ZZ$1, 0))</f>
        <v/>
      </c>
      <c r="C2018">
        <f>INDEX(resultados!$A$2:$ZZ$3000, 2012, MATCH($B$3, resultados!$A$1:$ZZ$1, 0))</f>
        <v/>
      </c>
    </row>
    <row r="2019">
      <c r="A2019">
        <f>INDEX(resultados!$A$2:$ZZ$3000, 2013, MATCH($B$1, resultados!$A$1:$ZZ$1, 0))</f>
        <v/>
      </c>
      <c r="B2019">
        <f>INDEX(resultados!$A$2:$ZZ$3000, 2013, MATCH($B$2, resultados!$A$1:$ZZ$1, 0))</f>
        <v/>
      </c>
      <c r="C2019">
        <f>INDEX(resultados!$A$2:$ZZ$3000, 2013, MATCH($B$3, resultados!$A$1:$ZZ$1, 0))</f>
        <v/>
      </c>
    </row>
    <row r="2020">
      <c r="A2020">
        <f>INDEX(resultados!$A$2:$ZZ$3000, 2014, MATCH($B$1, resultados!$A$1:$ZZ$1, 0))</f>
        <v/>
      </c>
      <c r="B2020">
        <f>INDEX(resultados!$A$2:$ZZ$3000, 2014, MATCH($B$2, resultados!$A$1:$ZZ$1, 0))</f>
        <v/>
      </c>
      <c r="C2020">
        <f>INDEX(resultados!$A$2:$ZZ$3000, 2014, MATCH($B$3, resultados!$A$1:$ZZ$1, 0))</f>
        <v/>
      </c>
    </row>
    <row r="2021">
      <c r="A2021">
        <f>INDEX(resultados!$A$2:$ZZ$3000, 2015, MATCH($B$1, resultados!$A$1:$ZZ$1, 0))</f>
        <v/>
      </c>
      <c r="B2021">
        <f>INDEX(resultados!$A$2:$ZZ$3000, 2015, MATCH($B$2, resultados!$A$1:$ZZ$1, 0))</f>
        <v/>
      </c>
      <c r="C2021">
        <f>INDEX(resultados!$A$2:$ZZ$3000, 2015, MATCH($B$3, resultados!$A$1:$ZZ$1, 0))</f>
        <v/>
      </c>
    </row>
    <row r="2022">
      <c r="A2022">
        <f>INDEX(resultados!$A$2:$ZZ$3000, 2016, MATCH($B$1, resultados!$A$1:$ZZ$1, 0))</f>
        <v/>
      </c>
      <c r="B2022">
        <f>INDEX(resultados!$A$2:$ZZ$3000, 2016, MATCH($B$2, resultados!$A$1:$ZZ$1, 0))</f>
        <v/>
      </c>
      <c r="C2022">
        <f>INDEX(resultados!$A$2:$ZZ$3000, 2016, MATCH($B$3, resultados!$A$1:$ZZ$1, 0))</f>
        <v/>
      </c>
    </row>
    <row r="2023">
      <c r="A2023">
        <f>INDEX(resultados!$A$2:$ZZ$3000, 2017, MATCH($B$1, resultados!$A$1:$ZZ$1, 0))</f>
        <v/>
      </c>
      <c r="B2023">
        <f>INDEX(resultados!$A$2:$ZZ$3000, 2017, MATCH($B$2, resultados!$A$1:$ZZ$1, 0))</f>
        <v/>
      </c>
      <c r="C2023">
        <f>INDEX(resultados!$A$2:$ZZ$3000, 2017, MATCH($B$3, resultados!$A$1:$ZZ$1, 0))</f>
        <v/>
      </c>
    </row>
    <row r="2024">
      <c r="A2024">
        <f>INDEX(resultados!$A$2:$ZZ$3000, 2018, MATCH($B$1, resultados!$A$1:$ZZ$1, 0))</f>
        <v/>
      </c>
      <c r="B2024">
        <f>INDEX(resultados!$A$2:$ZZ$3000, 2018, MATCH($B$2, resultados!$A$1:$ZZ$1, 0))</f>
        <v/>
      </c>
      <c r="C2024">
        <f>INDEX(resultados!$A$2:$ZZ$3000, 2018, MATCH($B$3, resultados!$A$1:$ZZ$1, 0))</f>
        <v/>
      </c>
    </row>
    <row r="2025">
      <c r="A2025">
        <f>INDEX(resultados!$A$2:$ZZ$3000, 2019, MATCH($B$1, resultados!$A$1:$ZZ$1, 0))</f>
        <v/>
      </c>
      <c r="B2025">
        <f>INDEX(resultados!$A$2:$ZZ$3000, 2019, MATCH($B$2, resultados!$A$1:$ZZ$1, 0))</f>
        <v/>
      </c>
      <c r="C2025">
        <f>INDEX(resultados!$A$2:$ZZ$3000, 2019, MATCH($B$3, resultados!$A$1:$ZZ$1, 0))</f>
        <v/>
      </c>
    </row>
    <row r="2026">
      <c r="A2026">
        <f>INDEX(resultados!$A$2:$ZZ$3000, 2020, MATCH($B$1, resultados!$A$1:$ZZ$1, 0))</f>
        <v/>
      </c>
      <c r="B2026">
        <f>INDEX(resultados!$A$2:$ZZ$3000, 2020, MATCH($B$2, resultados!$A$1:$ZZ$1, 0))</f>
        <v/>
      </c>
      <c r="C2026">
        <f>INDEX(resultados!$A$2:$ZZ$3000, 2020, MATCH($B$3, resultados!$A$1:$ZZ$1, 0))</f>
        <v/>
      </c>
    </row>
    <row r="2027">
      <c r="A2027">
        <f>INDEX(resultados!$A$2:$ZZ$3000, 2021, MATCH($B$1, resultados!$A$1:$ZZ$1, 0))</f>
        <v/>
      </c>
      <c r="B2027">
        <f>INDEX(resultados!$A$2:$ZZ$3000, 2021, MATCH($B$2, resultados!$A$1:$ZZ$1, 0))</f>
        <v/>
      </c>
      <c r="C2027">
        <f>INDEX(resultados!$A$2:$ZZ$3000, 2021, MATCH($B$3, resultados!$A$1:$ZZ$1, 0))</f>
        <v/>
      </c>
    </row>
    <row r="2028">
      <c r="A2028">
        <f>INDEX(resultados!$A$2:$ZZ$3000, 2022, MATCH($B$1, resultados!$A$1:$ZZ$1, 0))</f>
        <v/>
      </c>
      <c r="B2028">
        <f>INDEX(resultados!$A$2:$ZZ$3000, 2022, MATCH($B$2, resultados!$A$1:$ZZ$1, 0))</f>
        <v/>
      </c>
      <c r="C2028">
        <f>INDEX(resultados!$A$2:$ZZ$3000, 2022, MATCH($B$3, resultados!$A$1:$ZZ$1, 0))</f>
        <v/>
      </c>
    </row>
    <row r="2029">
      <c r="A2029">
        <f>INDEX(resultados!$A$2:$ZZ$3000, 2023, MATCH($B$1, resultados!$A$1:$ZZ$1, 0))</f>
        <v/>
      </c>
      <c r="B2029">
        <f>INDEX(resultados!$A$2:$ZZ$3000, 2023, MATCH($B$2, resultados!$A$1:$ZZ$1, 0))</f>
        <v/>
      </c>
      <c r="C2029">
        <f>INDEX(resultados!$A$2:$ZZ$3000, 2023, MATCH($B$3, resultados!$A$1:$ZZ$1, 0))</f>
        <v/>
      </c>
    </row>
    <row r="2030">
      <c r="A2030">
        <f>INDEX(resultados!$A$2:$ZZ$3000, 2024, MATCH($B$1, resultados!$A$1:$ZZ$1, 0))</f>
        <v/>
      </c>
      <c r="B2030">
        <f>INDEX(resultados!$A$2:$ZZ$3000, 2024, MATCH($B$2, resultados!$A$1:$ZZ$1, 0))</f>
        <v/>
      </c>
      <c r="C2030">
        <f>INDEX(resultados!$A$2:$ZZ$3000, 2024, MATCH($B$3, resultados!$A$1:$ZZ$1, 0))</f>
        <v/>
      </c>
    </row>
    <row r="2031">
      <c r="A2031">
        <f>INDEX(resultados!$A$2:$ZZ$3000, 2025, MATCH($B$1, resultados!$A$1:$ZZ$1, 0))</f>
        <v/>
      </c>
      <c r="B2031">
        <f>INDEX(resultados!$A$2:$ZZ$3000, 2025, MATCH($B$2, resultados!$A$1:$ZZ$1, 0))</f>
        <v/>
      </c>
      <c r="C2031">
        <f>INDEX(resultados!$A$2:$ZZ$3000, 2025, MATCH($B$3, resultados!$A$1:$ZZ$1, 0))</f>
        <v/>
      </c>
    </row>
    <row r="2032">
      <c r="A2032">
        <f>INDEX(resultados!$A$2:$ZZ$3000, 2026, MATCH($B$1, resultados!$A$1:$ZZ$1, 0))</f>
        <v/>
      </c>
      <c r="B2032">
        <f>INDEX(resultados!$A$2:$ZZ$3000, 2026, MATCH($B$2, resultados!$A$1:$ZZ$1, 0))</f>
        <v/>
      </c>
      <c r="C2032">
        <f>INDEX(resultados!$A$2:$ZZ$3000, 2026, MATCH($B$3, resultados!$A$1:$ZZ$1, 0))</f>
        <v/>
      </c>
    </row>
    <row r="2033">
      <c r="A2033">
        <f>INDEX(resultados!$A$2:$ZZ$3000, 2027, MATCH($B$1, resultados!$A$1:$ZZ$1, 0))</f>
        <v/>
      </c>
      <c r="B2033">
        <f>INDEX(resultados!$A$2:$ZZ$3000, 2027, MATCH($B$2, resultados!$A$1:$ZZ$1, 0))</f>
        <v/>
      </c>
      <c r="C2033">
        <f>INDEX(resultados!$A$2:$ZZ$3000, 2027, MATCH($B$3, resultados!$A$1:$ZZ$1, 0))</f>
        <v/>
      </c>
    </row>
    <row r="2034">
      <c r="A2034">
        <f>INDEX(resultados!$A$2:$ZZ$3000, 2028, MATCH($B$1, resultados!$A$1:$ZZ$1, 0))</f>
        <v/>
      </c>
      <c r="B2034">
        <f>INDEX(resultados!$A$2:$ZZ$3000, 2028, MATCH($B$2, resultados!$A$1:$ZZ$1, 0))</f>
        <v/>
      </c>
      <c r="C2034">
        <f>INDEX(resultados!$A$2:$ZZ$3000, 2028, MATCH($B$3, resultados!$A$1:$ZZ$1, 0))</f>
        <v/>
      </c>
    </row>
    <row r="2035">
      <c r="A2035">
        <f>INDEX(resultados!$A$2:$ZZ$3000, 2029, MATCH($B$1, resultados!$A$1:$ZZ$1, 0))</f>
        <v/>
      </c>
      <c r="B2035">
        <f>INDEX(resultados!$A$2:$ZZ$3000, 2029, MATCH($B$2, resultados!$A$1:$ZZ$1, 0))</f>
        <v/>
      </c>
      <c r="C2035">
        <f>INDEX(resultados!$A$2:$ZZ$3000, 2029, MATCH($B$3, resultados!$A$1:$ZZ$1, 0))</f>
        <v/>
      </c>
    </row>
    <row r="2036">
      <c r="A2036">
        <f>INDEX(resultados!$A$2:$ZZ$3000, 2030, MATCH($B$1, resultados!$A$1:$ZZ$1, 0))</f>
        <v/>
      </c>
      <c r="B2036">
        <f>INDEX(resultados!$A$2:$ZZ$3000, 2030, MATCH($B$2, resultados!$A$1:$ZZ$1, 0))</f>
        <v/>
      </c>
      <c r="C2036">
        <f>INDEX(resultados!$A$2:$ZZ$3000, 2030, MATCH($B$3, resultados!$A$1:$ZZ$1, 0))</f>
        <v/>
      </c>
    </row>
    <row r="2037">
      <c r="A2037">
        <f>INDEX(resultados!$A$2:$ZZ$3000, 2031, MATCH($B$1, resultados!$A$1:$ZZ$1, 0))</f>
        <v/>
      </c>
      <c r="B2037">
        <f>INDEX(resultados!$A$2:$ZZ$3000, 2031, MATCH($B$2, resultados!$A$1:$ZZ$1, 0))</f>
        <v/>
      </c>
      <c r="C2037">
        <f>INDEX(resultados!$A$2:$ZZ$3000, 2031, MATCH($B$3, resultados!$A$1:$ZZ$1, 0))</f>
        <v/>
      </c>
    </row>
    <row r="2038">
      <c r="A2038">
        <f>INDEX(resultados!$A$2:$ZZ$3000, 2032, MATCH($B$1, resultados!$A$1:$ZZ$1, 0))</f>
        <v/>
      </c>
      <c r="B2038">
        <f>INDEX(resultados!$A$2:$ZZ$3000, 2032, MATCH($B$2, resultados!$A$1:$ZZ$1, 0))</f>
        <v/>
      </c>
      <c r="C2038">
        <f>INDEX(resultados!$A$2:$ZZ$3000, 2032, MATCH($B$3, resultados!$A$1:$ZZ$1, 0))</f>
        <v/>
      </c>
    </row>
    <row r="2039">
      <c r="A2039">
        <f>INDEX(resultados!$A$2:$ZZ$3000, 2033, MATCH($B$1, resultados!$A$1:$ZZ$1, 0))</f>
        <v/>
      </c>
      <c r="B2039">
        <f>INDEX(resultados!$A$2:$ZZ$3000, 2033, MATCH($B$2, resultados!$A$1:$ZZ$1, 0))</f>
        <v/>
      </c>
      <c r="C2039">
        <f>INDEX(resultados!$A$2:$ZZ$3000, 2033, MATCH($B$3, resultados!$A$1:$ZZ$1, 0))</f>
        <v/>
      </c>
    </row>
    <row r="2040">
      <c r="A2040">
        <f>INDEX(resultados!$A$2:$ZZ$3000, 2034, MATCH($B$1, resultados!$A$1:$ZZ$1, 0))</f>
        <v/>
      </c>
      <c r="B2040">
        <f>INDEX(resultados!$A$2:$ZZ$3000, 2034, MATCH($B$2, resultados!$A$1:$ZZ$1, 0))</f>
        <v/>
      </c>
      <c r="C2040">
        <f>INDEX(resultados!$A$2:$ZZ$3000, 2034, MATCH($B$3, resultados!$A$1:$ZZ$1, 0))</f>
        <v/>
      </c>
    </row>
    <row r="2041">
      <c r="A2041">
        <f>INDEX(resultados!$A$2:$ZZ$3000, 2035, MATCH($B$1, resultados!$A$1:$ZZ$1, 0))</f>
        <v/>
      </c>
      <c r="B2041">
        <f>INDEX(resultados!$A$2:$ZZ$3000, 2035, MATCH($B$2, resultados!$A$1:$ZZ$1, 0))</f>
        <v/>
      </c>
      <c r="C2041">
        <f>INDEX(resultados!$A$2:$ZZ$3000, 2035, MATCH($B$3, resultados!$A$1:$ZZ$1, 0))</f>
        <v/>
      </c>
    </row>
    <row r="2042">
      <c r="A2042">
        <f>INDEX(resultados!$A$2:$ZZ$3000, 2036, MATCH($B$1, resultados!$A$1:$ZZ$1, 0))</f>
        <v/>
      </c>
      <c r="B2042">
        <f>INDEX(resultados!$A$2:$ZZ$3000, 2036, MATCH($B$2, resultados!$A$1:$ZZ$1, 0))</f>
        <v/>
      </c>
      <c r="C2042">
        <f>INDEX(resultados!$A$2:$ZZ$3000, 2036, MATCH($B$3, resultados!$A$1:$ZZ$1, 0))</f>
        <v/>
      </c>
    </row>
    <row r="2043">
      <c r="A2043">
        <f>INDEX(resultados!$A$2:$ZZ$3000, 2037, MATCH($B$1, resultados!$A$1:$ZZ$1, 0))</f>
        <v/>
      </c>
      <c r="B2043">
        <f>INDEX(resultados!$A$2:$ZZ$3000, 2037, MATCH($B$2, resultados!$A$1:$ZZ$1, 0))</f>
        <v/>
      </c>
      <c r="C2043">
        <f>INDEX(resultados!$A$2:$ZZ$3000, 2037, MATCH($B$3, resultados!$A$1:$ZZ$1, 0))</f>
        <v/>
      </c>
    </row>
    <row r="2044">
      <c r="A2044">
        <f>INDEX(resultados!$A$2:$ZZ$3000, 2038, MATCH($B$1, resultados!$A$1:$ZZ$1, 0))</f>
        <v/>
      </c>
      <c r="B2044">
        <f>INDEX(resultados!$A$2:$ZZ$3000, 2038, MATCH($B$2, resultados!$A$1:$ZZ$1, 0))</f>
        <v/>
      </c>
      <c r="C2044">
        <f>INDEX(resultados!$A$2:$ZZ$3000, 2038, MATCH($B$3, resultados!$A$1:$ZZ$1, 0))</f>
        <v/>
      </c>
    </row>
    <row r="2045">
      <c r="A2045">
        <f>INDEX(resultados!$A$2:$ZZ$3000, 2039, MATCH($B$1, resultados!$A$1:$ZZ$1, 0))</f>
        <v/>
      </c>
      <c r="B2045">
        <f>INDEX(resultados!$A$2:$ZZ$3000, 2039, MATCH($B$2, resultados!$A$1:$ZZ$1, 0))</f>
        <v/>
      </c>
      <c r="C2045">
        <f>INDEX(resultados!$A$2:$ZZ$3000, 2039, MATCH($B$3, resultados!$A$1:$ZZ$1, 0))</f>
        <v/>
      </c>
    </row>
    <row r="2046">
      <c r="A2046">
        <f>INDEX(resultados!$A$2:$ZZ$3000, 2040, MATCH($B$1, resultados!$A$1:$ZZ$1, 0))</f>
        <v/>
      </c>
      <c r="B2046">
        <f>INDEX(resultados!$A$2:$ZZ$3000, 2040, MATCH($B$2, resultados!$A$1:$ZZ$1, 0))</f>
        <v/>
      </c>
      <c r="C2046">
        <f>INDEX(resultados!$A$2:$ZZ$3000, 2040, MATCH($B$3, resultados!$A$1:$ZZ$1, 0))</f>
        <v/>
      </c>
    </row>
    <row r="2047">
      <c r="A2047">
        <f>INDEX(resultados!$A$2:$ZZ$3000, 2041, MATCH($B$1, resultados!$A$1:$ZZ$1, 0))</f>
        <v/>
      </c>
      <c r="B2047">
        <f>INDEX(resultados!$A$2:$ZZ$3000, 2041, MATCH($B$2, resultados!$A$1:$ZZ$1, 0))</f>
        <v/>
      </c>
      <c r="C2047">
        <f>INDEX(resultados!$A$2:$ZZ$3000, 2041, MATCH($B$3, resultados!$A$1:$ZZ$1, 0))</f>
        <v/>
      </c>
    </row>
    <row r="2048">
      <c r="A2048">
        <f>INDEX(resultados!$A$2:$ZZ$3000, 2042, MATCH($B$1, resultados!$A$1:$ZZ$1, 0))</f>
        <v/>
      </c>
      <c r="B2048">
        <f>INDEX(resultados!$A$2:$ZZ$3000, 2042, MATCH($B$2, resultados!$A$1:$ZZ$1, 0))</f>
        <v/>
      </c>
      <c r="C2048">
        <f>INDEX(resultados!$A$2:$ZZ$3000, 2042, MATCH($B$3, resultados!$A$1:$ZZ$1, 0))</f>
        <v/>
      </c>
    </row>
    <row r="2049">
      <c r="A2049">
        <f>INDEX(resultados!$A$2:$ZZ$3000, 2043, MATCH($B$1, resultados!$A$1:$ZZ$1, 0))</f>
        <v/>
      </c>
      <c r="B2049">
        <f>INDEX(resultados!$A$2:$ZZ$3000, 2043, MATCH($B$2, resultados!$A$1:$ZZ$1, 0))</f>
        <v/>
      </c>
      <c r="C2049">
        <f>INDEX(resultados!$A$2:$ZZ$3000, 2043, MATCH($B$3, resultados!$A$1:$ZZ$1, 0))</f>
        <v/>
      </c>
    </row>
    <row r="2050">
      <c r="A2050">
        <f>INDEX(resultados!$A$2:$ZZ$3000, 2044, MATCH($B$1, resultados!$A$1:$ZZ$1, 0))</f>
        <v/>
      </c>
      <c r="B2050">
        <f>INDEX(resultados!$A$2:$ZZ$3000, 2044, MATCH($B$2, resultados!$A$1:$ZZ$1, 0))</f>
        <v/>
      </c>
      <c r="C2050">
        <f>INDEX(resultados!$A$2:$ZZ$3000, 2044, MATCH($B$3, resultados!$A$1:$ZZ$1, 0))</f>
        <v/>
      </c>
    </row>
    <row r="2051">
      <c r="A2051">
        <f>INDEX(resultados!$A$2:$ZZ$3000, 2045, MATCH($B$1, resultados!$A$1:$ZZ$1, 0))</f>
        <v/>
      </c>
      <c r="B2051">
        <f>INDEX(resultados!$A$2:$ZZ$3000, 2045, MATCH($B$2, resultados!$A$1:$ZZ$1, 0))</f>
        <v/>
      </c>
      <c r="C2051">
        <f>INDEX(resultados!$A$2:$ZZ$3000, 2045, MATCH($B$3, resultados!$A$1:$ZZ$1, 0))</f>
        <v/>
      </c>
    </row>
    <row r="2052">
      <c r="A2052">
        <f>INDEX(resultados!$A$2:$ZZ$3000, 2046, MATCH($B$1, resultados!$A$1:$ZZ$1, 0))</f>
        <v/>
      </c>
      <c r="B2052">
        <f>INDEX(resultados!$A$2:$ZZ$3000, 2046, MATCH($B$2, resultados!$A$1:$ZZ$1, 0))</f>
        <v/>
      </c>
      <c r="C2052">
        <f>INDEX(resultados!$A$2:$ZZ$3000, 2046, MATCH($B$3, resultados!$A$1:$ZZ$1, 0))</f>
        <v/>
      </c>
    </row>
    <row r="2053">
      <c r="A2053">
        <f>INDEX(resultados!$A$2:$ZZ$3000, 2047, MATCH($B$1, resultados!$A$1:$ZZ$1, 0))</f>
        <v/>
      </c>
      <c r="B2053">
        <f>INDEX(resultados!$A$2:$ZZ$3000, 2047, MATCH($B$2, resultados!$A$1:$ZZ$1, 0))</f>
        <v/>
      </c>
      <c r="C2053">
        <f>INDEX(resultados!$A$2:$ZZ$3000, 2047, MATCH($B$3, resultados!$A$1:$ZZ$1, 0))</f>
        <v/>
      </c>
    </row>
    <row r="2054">
      <c r="A2054">
        <f>INDEX(resultados!$A$2:$ZZ$3000, 2048, MATCH($B$1, resultados!$A$1:$ZZ$1, 0))</f>
        <v/>
      </c>
      <c r="B2054">
        <f>INDEX(resultados!$A$2:$ZZ$3000, 2048, MATCH($B$2, resultados!$A$1:$ZZ$1, 0))</f>
        <v/>
      </c>
      <c r="C2054">
        <f>INDEX(resultados!$A$2:$ZZ$3000, 2048, MATCH($B$3, resultados!$A$1:$ZZ$1, 0))</f>
        <v/>
      </c>
    </row>
    <row r="2055">
      <c r="A2055">
        <f>INDEX(resultados!$A$2:$ZZ$3000, 2049, MATCH($B$1, resultados!$A$1:$ZZ$1, 0))</f>
        <v/>
      </c>
      <c r="B2055">
        <f>INDEX(resultados!$A$2:$ZZ$3000, 2049, MATCH($B$2, resultados!$A$1:$ZZ$1, 0))</f>
        <v/>
      </c>
      <c r="C2055">
        <f>INDEX(resultados!$A$2:$ZZ$3000, 2049, MATCH($B$3, resultados!$A$1:$ZZ$1, 0))</f>
        <v/>
      </c>
    </row>
    <row r="2056">
      <c r="A2056">
        <f>INDEX(resultados!$A$2:$ZZ$3000, 2050, MATCH($B$1, resultados!$A$1:$ZZ$1, 0))</f>
        <v/>
      </c>
      <c r="B2056">
        <f>INDEX(resultados!$A$2:$ZZ$3000, 2050, MATCH($B$2, resultados!$A$1:$ZZ$1, 0))</f>
        <v/>
      </c>
      <c r="C2056">
        <f>INDEX(resultados!$A$2:$ZZ$3000, 2050, MATCH($B$3, resultados!$A$1:$ZZ$1, 0))</f>
        <v/>
      </c>
    </row>
    <row r="2057">
      <c r="A2057">
        <f>INDEX(resultados!$A$2:$ZZ$3000, 2051, MATCH($B$1, resultados!$A$1:$ZZ$1, 0))</f>
        <v/>
      </c>
      <c r="B2057">
        <f>INDEX(resultados!$A$2:$ZZ$3000, 2051, MATCH($B$2, resultados!$A$1:$ZZ$1, 0))</f>
        <v/>
      </c>
      <c r="C2057">
        <f>INDEX(resultados!$A$2:$ZZ$3000, 2051, MATCH($B$3, resultados!$A$1:$ZZ$1, 0))</f>
        <v/>
      </c>
    </row>
    <row r="2058">
      <c r="A2058">
        <f>INDEX(resultados!$A$2:$ZZ$3000, 2052, MATCH($B$1, resultados!$A$1:$ZZ$1, 0))</f>
        <v/>
      </c>
      <c r="B2058">
        <f>INDEX(resultados!$A$2:$ZZ$3000, 2052, MATCH($B$2, resultados!$A$1:$ZZ$1, 0))</f>
        <v/>
      </c>
      <c r="C2058">
        <f>INDEX(resultados!$A$2:$ZZ$3000, 2052, MATCH($B$3, resultados!$A$1:$ZZ$1, 0))</f>
        <v/>
      </c>
    </row>
    <row r="2059">
      <c r="A2059">
        <f>INDEX(resultados!$A$2:$ZZ$3000, 2053, MATCH($B$1, resultados!$A$1:$ZZ$1, 0))</f>
        <v/>
      </c>
      <c r="B2059">
        <f>INDEX(resultados!$A$2:$ZZ$3000, 2053, MATCH($B$2, resultados!$A$1:$ZZ$1, 0))</f>
        <v/>
      </c>
      <c r="C2059">
        <f>INDEX(resultados!$A$2:$ZZ$3000, 2053, MATCH($B$3, resultados!$A$1:$ZZ$1, 0))</f>
        <v/>
      </c>
    </row>
    <row r="2060">
      <c r="A2060">
        <f>INDEX(resultados!$A$2:$ZZ$3000, 2054, MATCH($B$1, resultados!$A$1:$ZZ$1, 0))</f>
        <v/>
      </c>
      <c r="B2060">
        <f>INDEX(resultados!$A$2:$ZZ$3000, 2054, MATCH($B$2, resultados!$A$1:$ZZ$1, 0))</f>
        <v/>
      </c>
      <c r="C2060">
        <f>INDEX(resultados!$A$2:$ZZ$3000, 2054, MATCH($B$3, resultados!$A$1:$ZZ$1, 0))</f>
        <v/>
      </c>
    </row>
    <row r="2061">
      <c r="A2061">
        <f>INDEX(resultados!$A$2:$ZZ$3000, 2055, MATCH($B$1, resultados!$A$1:$ZZ$1, 0))</f>
        <v/>
      </c>
      <c r="B2061">
        <f>INDEX(resultados!$A$2:$ZZ$3000, 2055, MATCH($B$2, resultados!$A$1:$ZZ$1, 0))</f>
        <v/>
      </c>
      <c r="C2061">
        <f>INDEX(resultados!$A$2:$ZZ$3000, 2055, MATCH($B$3, resultados!$A$1:$ZZ$1, 0))</f>
        <v/>
      </c>
    </row>
    <row r="2062">
      <c r="A2062">
        <f>INDEX(resultados!$A$2:$ZZ$3000, 2056, MATCH($B$1, resultados!$A$1:$ZZ$1, 0))</f>
        <v/>
      </c>
      <c r="B2062">
        <f>INDEX(resultados!$A$2:$ZZ$3000, 2056, MATCH($B$2, resultados!$A$1:$ZZ$1, 0))</f>
        <v/>
      </c>
      <c r="C2062">
        <f>INDEX(resultados!$A$2:$ZZ$3000, 2056, MATCH($B$3, resultados!$A$1:$ZZ$1, 0))</f>
        <v/>
      </c>
    </row>
    <row r="2063">
      <c r="A2063">
        <f>INDEX(resultados!$A$2:$ZZ$3000, 2057, MATCH($B$1, resultados!$A$1:$ZZ$1, 0))</f>
        <v/>
      </c>
      <c r="B2063">
        <f>INDEX(resultados!$A$2:$ZZ$3000, 2057, MATCH($B$2, resultados!$A$1:$ZZ$1, 0))</f>
        <v/>
      </c>
      <c r="C2063">
        <f>INDEX(resultados!$A$2:$ZZ$3000, 2057, MATCH($B$3, resultados!$A$1:$ZZ$1, 0))</f>
        <v/>
      </c>
    </row>
    <row r="2064">
      <c r="A2064">
        <f>INDEX(resultados!$A$2:$ZZ$3000, 2058, MATCH($B$1, resultados!$A$1:$ZZ$1, 0))</f>
        <v/>
      </c>
      <c r="B2064">
        <f>INDEX(resultados!$A$2:$ZZ$3000, 2058, MATCH($B$2, resultados!$A$1:$ZZ$1, 0))</f>
        <v/>
      </c>
      <c r="C2064">
        <f>INDEX(resultados!$A$2:$ZZ$3000, 2058, MATCH($B$3, resultados!$A$1:$ZZ$1, 0))</f>
        <v/>
      </c>
    </row>
    <row r="2065">
      <c r="A2065">
        <f>INDEX(resultados!$A$2:$ZZ$3000, 2059, MATCH($B$1, resultados!$A$1:$ZZ$1, 0))</f>
        <v/>
      </c>
      <c r="B2065">
        <f>INDEX(resultados!$A$2:$ZZ$3000, 2059, MATCH($B$2, resultados!$A$1:$ZZ$1, 0))</f>
        <v/>
      </c>
      <c r="C2065">
        <f>INDEX(resultados!$A$2:$ZZ$3000, 2059, MATCH($B$3, resultados!$A$1:$ZZ$1, 0))</f>
        <v/>
      </c>
    </row>
    <row r="2066">
      <c r="A2066">
        <f>INDEX(resultados!$A$2:$ZZ$3000, 2060, MATCH($B$1, resultados!$A$1:$ZZ$1, 0))</f>
        <v/>
      </c>
      <c r="B2066">
        <f>INDEX(resultados!$A$2:$ZZ$3000, 2060, MATCH($B$2, resultados!$A$1:$ZZ$1, 0))</f>
        <v/>
      </c>
      <c r="C2066">
        <f>INDEX(resultados!$A$2:$ZZ$3000, 2060, MATCH($B$3, resultados!$A$1:$ZZ$1, 0))</f>
        <v/>
      </c>
    </row>
    <row r="2067">
      <c r="A2067">
        <f>INDEX(resultados!$A$2:$ZZ$3000, 2061, MATCH($B$1, resultados!$A$1:$ZZ$1, 0))</f>
        <v/>
      </c>
      <c r="B2067">
        <f>INDEX(resultados!$A$2:$ZZ$3000, 2061, MATCH($B$2, resultados!$A$1:$ZZ$1, 0))</f>
        <v/>
      </c>
      <c r="C2067">
        <f>INDEX(resultados!$A$2:$ZZ$3000, 2061, MATCH($B$3, resultados!$A$1:$ZZ$1, 0))</f>
        <v/>
      </c>
    </row>
    <row r="2068">
      <c r="A2068">
        <f>INDEX(resultados!$A$2:$ZZ$3000, 2062, MATCH($B$1, resultados!$A$1:$ZZ$1, 0))</f>
        <v/>
      </c>
      <c r="B2068">
        <f>INDEX(resultados!$A$2:$ZZ$3000, 2062, MATCH($B$2, resultados!$A$1:$ZZ$1, 0))</f>
        <v/>
      </c>
      <c r="C2068">
        <f>INDEX(resultados!$A$2:$ZZ$3000, 2062, MATCH($B$3, resultados!$A$1:$ZZ$1, 0))</f>
        <v/>
      </c>
    </row>
    <row r="2069">
      <c r="A2069">
        <f>INDEX(resultados!$A$2:$ZZ$3000, 2063, MATCH($B$1, resultados!$A$1:$ZZ$1, 0))</f>
        <v/>
      </c>
      <c r="B2069">
        <f>INDEX(resultados!$A$2:$ZZ$3000, 2063, MATCH($B$2, resultados!$A$1:$ZZ$1, 0))</f>
        <v/>
      </c>
      <c r="C2069">
        <f>INDEX(resultados!$A$2:$ZZ$3000, 2063, MATCH($B$3, resultados!$A$1:$ZZ$1, 0))</f>
        <v/>
      </c>
    </row>
    <row r="2070">
      <c r="A2070">
        <f>INDEX(resultados!$A$2:$ZZ$3000, 2064, MATCH($B$1, resultados!$A$1:$ZZ$1, 0))</f>
        <v/>
      </c>
      <c r="B2070">
        <f>INDEX(resultados!$A$2:$ZZ$3000, 2064, MATCH($B$2, resultados!$A$1:$ZZ$1, 0))</f>
        <v/>
      </c>
      <c r="C2070">
        <f>INDEX(resultados!$A$2:$ZZ$3000, 2064, MATCH($B$3, resultados!$A$1:$ZZ$1, 0))</f>
        <v/>
      </c>
    </row>
    <row r="2071">
      <c r="A2071">
        <f>INDEX(resultados!$A$2:$ZZ$3000, 2065, MATCH($B$1, resultados!$A$1:$ZZ$1, 0))</f>
        <v/>
      </c>
      <c r="B2071">
        <f>INDEX(resultados!$A$2:$ZZ$3000, 2065, MATCH($B$2, resultados!$A$1:$ZZ$1, 0))</f>
        <v/>
      </c>
      <c r="C2071">
        <f>INDEX(resultados!$A$2:$ZZ$3000, 2065, MATCH($B$3, resultados!$A$1:$ZZ$1, 0))</f>
        <v/>
      </c>
    </row>
    <row r="2072">
      <c r="A2072">
        <f>INDEX(resultados!$A$2:$ZZ$3000, 2066, MATCH($B$1, resultados!$A$1:$ZZ$1, 0))</f>
        <v/>
      </c>
      <c r="B2072">
        <f>INDEX(resultados!$A$2:$ZZ$3000, 2066, MATCH($B$2, resultados!$A$1:$ZZ$1, 0))</f>
        <v/>
      </c>
      <c r="C2072">
        <f>INDEX(resultados!$A$2:$ZZ$3000, 2066, MATCH($B$3, resultados!$A$1:$ZZ$1, 0))</f>
        <v/>
      </c>
    </row>
    <row r="2073">
      <c r="A2073">
        <f>INDEX(resultados!$A$2:$ZZ$3000, 2067, MATCH($B$1, resultados!$A$1:$ZZ$1, 0))</f>
        <v/>
      </c>
      <c r="B2073">
        <f>INDEX(resultados!$A$2:$ZZ$3000, 2067, MATCH($B$2, resultados!$A$1:$ZZ$1, 0))</f>
        <v/>
      </c>
      <c r="C2073">
        <f>INDEX(resultados!$A$2:$ZZ$3000, 2067, MATCH($B$3, resultados!$A$1:$ZZ$1, 0))</f>
        <v/>
      </c>
    </row>
    <row r="2074">
      <c r="A2074">
        <f>INDEX(resultados!$A$2:$ZZ$3000, 2068, MATCH($B$1, resultados!$A$1:$ZZ$1, 0))</f>
        <v/>
      </c>
      <c r="B2074">
        <f>INDEX(resultados!$A$2:$ZZ$3000, 2068, MATCH($B$2, resultados!$A$1:$ZZ$1, 0))</f>
        <v/>
      </c>
      <c r="C2074">
        <f>INDEX(resultados!$A$2:$ZZ$3000, 2068, MATCH($B$3, resultados!$A$1:$ZZ$1, 0))</f>
        <v/>
      </c>
    </row>
    <row r="2075">
      <c r="A2075">
        <f>INDEX(resultados!$A$2:$ZZ$3000, 2069, MATCH($B$1, resultados!$A$1:$ZZ$1, 0))</f>
        <v/>
      </c>
      <c r="B2075">
        <f>INDEX(resultados!$A$2:$ZZ$3000, 2069, MATCH($B$2, resultados!$A$1:$ZZ$1, 0))</f>
        <v/>
      </c>
      <c r="C2075">
        <f>INDEX(resultados!$A$2:$ZZ$3000, 2069, MATCH($B$3, resultados!$A$1:$ZZ$1, 0))</f>
        <v/>
      </c>
    </row>
    <row r="2076">
      <c r="A2076">
        <f>INDEX(resultados!$A$2:$ZZ$3000, 2070, MATCH($B$1, resultados!$A$1:$ZZ$1, 0))</f>
        <v/>
      </c>
      <c r="B2076">
        <f>INDEX(resultados!$A$2:$ZZ$3000, 2070, MATCH($B$2, resultados!$A$1:$ZZ$1, 0))</f>
        <v/>
      </c>
      <c r="C2076">
        <f>INDEX(resultados!$A$2:$ZZ$3000, 2070, MATCH($B$3, resultados!$A$1:$ZZ$1, 0))</f>
        <v/>
      </c>
    </row>
    <row r="2077">
      <c r="A2077">
        <f>INDEX(resultados!$A$2:$ZZ$3000, 2071, MATCH($B$1, resultados!$A$1:$ZZ$1, 0))</f>
        <v/>
      </c>
      <c r="B2077">
        <f>INDEX(resultados!$A$2:$ZZ$3000, 2071, MATCH($B$2, resultados!$A$1:$ZZ$1, 0))</f>
        <v/>
      </c>
      <c r="C2077">
        <f>INDEX(resultados!$A$2:$ZZ$3000, 2071, MATCH($B$3, resultados!$A$1:$ZZ$1, 0))</f>
        <v/>
      </c>
    </row>
    <row r="2078">
      <c r="A2078">
        <f>INDEX(resultados!$A$2:$ZZ$3000, 2072, MATCH($B$1, resultados!$A$1:$ZZ$1, 0))</f>
        <v/>
      </c>
      <c r="B2078">
        <f>INDEX(resultados!$A$2:$ZZ$3000, 2072, MATCH($B$2, resultados!$A$1:$ZZ$1, 0))</f>
        <v/>
      </c>
      <c r="C2078">
        <f>INDEX(resultados!$A$2:$ZZ$3000, 2072, MATCH($B$3, resultados!$A$1:$ZZ$1, 0))</f>
        <v/>
      </c>
    </row>
    <row r="2079">
      <c r="A2079">
        <f>INDEX(resultados!$A$2:$ZZ$3000, 2073, MATCH($B$1, resultados!$A$1:$ZZ$1, 0))</f>
        <v/>
      </c>
      <c r="B2079">
        <f>INDEX(resultados!$A$2:$ZZ$3000, 2073, MATCH($B$2, resultados!$A$1:$ZZ$1, 0))</f>
        <v/>
      </c>
      <c r="C2079">
        <f>INDEX(resultados!$A$2:$ZZ$3000, 2073, MATCH($B$3, resultados!$A$1:$ZZ$1, 0))</f>
        <v/>
      </c>
    </row>
    <row r="2080">
      <c r="A2080">
        <f>INDEX(resultados!$A$2:$ZZ$3000, 2074, MATCH($B$1, resultados!$A$1:$ZZ$1, 0))</f>
        <v/>
      </c>
      <c r="B2080">
        <f>INDEX(resultados!$A$2:$ZZ$3000, 2074, MATCH($B$2, resultados!$A$1:$ZZ$1, 0))</f>
        <v/>
      </c>
      <c r="C2080">
        <f>INDEX(resultados!$A$2:$ZZ$3000, 2074, MATCH($B$3, resultados!$A$1:$ZZ$1, 0))</f>
        <v/>
      </c>
    </row>
    <row r="2081">
      <c r="A2081">
        <f>INDEX(resultados!$A$2:$ZZ$3000, 2075, MATCH($B$1, resultados!$A$1:$ZZ$1, 0))</f>
        <v/>
      </c>
      <c r="B2081">
        <f>INDEX(resultados!$A$2:$ZZ$3000, 2075, MATCH($B$2, resultados!$A$1:$ZZ$1, 0))</f>
        <v/>
      </c>
      <c r="C2081">
        <f>INDEX(resultados!$A$2:$ZZ$3000, 2075, MATCH($B$3, resultados!$A$1:$ZZ$1, 0))</f>
        <v/>
      </c>
    </row>
    <row r="2082">
      <c r="A2082">
        <f>INDEX(resultados!$A$2:$ZZ$3000, 2076, MATCH($B$1, resultados!$A$1:$ZZ$1, 0))</f>
        <v/>
      </c>
      <c r="B2082">
        <f>INDEX(resultados!$A$2:$ZZ$3000, 2076, MATCH($B$2, resultados!$A$1:$ZZ$1, 0))</f>
        <v/>
      </c>
      <c r="C2082">
        <f>INDEX(resultados!$A$2:$ZZ$3000, 2076, MATCH($B$3, resultados!$A$1:$ZZ$1, 0))</f>
        <v/>
      </c>
    </row>
    <row r="2083">
      <c r="A2083">
        <f>INDEX(resultados!$A$2:$ZZ$3000, 2077, MATCH($B$1, resultados!$A$1:$ZZ$1, 0))</f>
        <v/>
      </c>
      <c r="B2083">
        <f>INDEX(resultados!$A$2:$ZZ$3000, 2077, MATCH($B$2, resultados!$A$1:$ZZ$1, 0))</f>
        <v/>
      </c>
      <c r="C2083">
        <f>INDEX(resultados!$A$2:$ZZ$3000, 2077, MATCH($B$3, resultados!$A$1:$ZZ$1, 0))</f>
        <v/>
      </c>
    </row>
    <row r="2084">
      <c r="A2084">
        <f>INDEX(resultados!$A$2:$ZZ$3000, 2078, MATCH($B$1, resultados!$A$1:$ZZ$1, 0))</f>
        <v/>
      </c>
      <c r="B2084">
        <f>INDEX(resultados!$A$2:$ZZ$3000, 2078, MATCH($B$2, resultados!$A$1:$ZZ$1, 0))</f>
        <v/>
      </c>
      <c r="C2084">
        <f>INDEX(resultados!$A$2:$ZZ$3000, 2078, MATCH($B$3, resultados!$A$1:$ZZ$1, 0))</f>
        <v/>
      </c>
    </row>
    <row r="2085">
      <c r="A2085">
        <f>INDEX(resultados!$A$2:$ZZ$3000, 2079, MATCH($B$1, resultados!$A$1:$ZZ$1, 0))</f>
        <v/>
      </c>
      <c r="B2085">
        <f>INDEX(resultados!$A$2:$ZZ$3000, 2079, MATCH($B$2, resultados!$A$1:$ZZ$1, 0))</f>
        <v/>
      </c>
      <c r="C2085">
        <f>INDEX(resultados!$A$2:$ZZ$3000, 2079, MATCH($B$3, resultados!$A$1:$ZZ$1, 0))</f>
        <v/>
      </c>
    </row>
    <row r="2086">
      <c r="A2086">
        <f>INDEX(resultados!$A$2:$ZZ$3000, 2080, MATCH($B$1, resultados!$A$1:$ZZ$1, 0))</f>
        <v/>
      </c>
      <c r="B2086">
        <f>INDEX(resultados!$A$2:$ZZ$3000, 2080, MATCH($B$2, resultados!$A$1:$ZZ$1, 0))</f>
        <v/>
      </c>
      <c r="C2086">
        <f>INDEX(resultados!$A$2:$ZZ$3000, 2080, MATCH($B$3, resultados!$A$1:$ZZ$1, 0))</f>
        <v/>
      </c>
    </row>
    <row r="2087">
      <c r="A2087">
        <f>INDEX(resultados!$A$2:$ZZ$3000, 2081, MATCH($B$1, resultados!$A$1:$ZZ$1, 0))</f>
        <v/>
      </c>
      <c r="B2087">
        <f>INDEX(resultados!$A$2:$ZZ$3000, 2081, MATCH($B$2, resultados!$A$1:$ZZ$1, 0))</f>
        <v/>
      </c>
      <c r="C2087">
        <f>INDEX(resultados!$A$2:$ZZ$3000, 2081, MATCH($B$3, resultados!$A$1:$ZZ$1, 0))</f>
        <v/>
      </c>
    </row>
    <row r="2088">
      <c r="A2088">
        <f>INDEX(resultados!$A$2:$ZZ$3000, 2082, MATCH($B$1, resultados!$A$1:$ZZ$1, 0))</f>
        <v/>
      </c>
      <c r="B2088">
        <f>INDEX(resultados!$A$2:$ZZ$3000, 2082, MATCH($B$2, resultados!$A$1:$ZZ$1, 0))</f>
        <v/>
      </c>
      <c r="C2088">
        <f>INDEX(resultados!$A$2:$ZZ$3000, 2082, MATCH($B$3, resultados!$A$1:$ZZ$1, 0))</f>
        <v/>
      </c>
    </row>
    <row r="2089">
      <c r="A2089">
        <f>INDEX(resultados!$A$2:$ZZ$3000, 2083, MATCH($B$1, resultados!$A$1:$ZZ$1, 0))</f>
        <v/>
      </c>
      <c r="B2089">
        <f>INDEX(resultados!$A$2:$ZZ$3000, 2083, MATCH($B$2, resultados!$A$1:$ZZ$1, 0))</f>
        <v/>
      </c>
      <c r="C2089">
        <f>INDEX(resultados!$A$2:$ZZ$3000, 2083, MATCH($B$3, resultados!$A$1:$ZZ$1, 0))</f>
        <v/>
      </c>
    </row>
    <row r="2090">
      <c r="A2090">
        <f>INDEX(resultados!$A$2:$ZZ$3000, 2084, MATCH($B$1, resultados!$A$1:$ZZ$1, 0))</f>
        <v/>
      </c>
      <c r="B2090">
        <f>INDEX(resultados!$A$2:$ZZ$3000, 2084, MATCH($B$2, resultados!$A$1:$ZZ$1, 0))</f>
        <v/>
      </c>
      <c r="C2090">
        <f>INDEX(resultados!$A$2:$ZZ$3000, 2084, MATCH($B$3, resultados!$A$1:$ZZ$1, 0))</f>
        <v/>
      </c>
    </row>
    <row r="2091">
      <c r="A2091">
        <f>INDEX(resultados!$A$2:$ZZ$3000, 2085, MATCH($B$1, resultados!$A$1:$ZZ$1, 0))</f>
        <v/>
      </c>
      <c r="B2091">
        <f>INDEX(resultados!$A$2:$ZZ$3000, 2085, MATCH($B$2, resultados!$A$1:$ZZ$1, 0))</f>
        <v/>
      </c>
      <c r="C2091">
        <f>INDEX(resultados!$A$2:$ZZ$3000, 2085, MATCH($B$3, resultados!$A$1:$ZZ$1, 0))</f>
        <v/>
      </c>
    </row>
    <row r="2092">
      <c r="A2092">
        <f>INDEX(resultados!$A$2:$ZZ$3000, 2086, MATCH($B$1, resultados!$A$1:$ZZ$1, 0))</f>
        <v/>
      </c>
      <c r="B2092">
        <f>INDEX(resultados!$A$2:$ZZ$3000, 2086, MATCH($B$2, resultados!$A$1:$ZZ$1, 0))</f>
        <v/>
      </c>
      <c r="C2092">
        <f>INDEX(resultados!$A$2:$ZZ$3000, 2086, MATCH($B$3, resultados!$A$1:$ZZ$1, 0))</f>
        <v/>
      </c>
    </row>
    <row r="2093">
      <c r="A2093">
        <f>INDEX(resultados!$A$2:$ZZ$3000, 2087, MATCH($B$1, resultados!$A$1:$ZZ$1, 0))</f>
        <v/>
      </c>
      <c r="B2093">
        <f>INDEX(resultados!$A$2:$ZZ$3000, 2087, MATCH($B$2, resultados!$A$1:$ZZ$1, 0))</f>
        <v/>
      </c>
      <c r="C2093">
        <f>INDEX(resultados!$A$2:$ZZ$3000, 2087, MATCH($B$3, resultados!$A$1:$ZZ$1, 0))</f>
        <v/>
      </c>
    </row>
    <row r="2094">
      <c r="A2094">
        <f>INDEX(resultados!$A$2:$ZZ$3000, 2088, MATCH($B$1, resultados!$A$1:$ZZ$1, 0))</f>
        <v/>
      </c>
      <c r="B2094">
        <f>INDEX(resultados!$A$2:$ZZ$3000, 2088, MATCH($B$2, resultados!$A$1:$ZZ$1, 0))</f>
        <v/>
      </c>
      <c r="C2094">
        <f>INDEX(resultados!$A$2:$ZZ$3000, 2088, MATCH($B$3, resultados!$A$1:$ZZ$1, 0))</f>
        <v/>
      </c>
    </row>
    <row r="2095">
      <c r="A2095">
        <f>INDEX(resultados!$A$2:$ZZ$3000, 2089, MATCH($B$1, resultados!$A$1:$ZZ$1, 0))</f>
        <v/>
      </c>
      <c r="B2095">
        <f>INDEX(resultados!$A$2:$ZZ$3000, 2089, MATCH($B$2, resultados!$A$1:$ZZ$1, 0))</f>
        <v/>
      </c>
      <c r="C2095">
        <f>INDEX(resultados!$A$2:$ZZ$3000, 2089, MATCH($B$3, resultados!$A$1:$ZZ$1, 0))</f>
        <v/>
      </c>
    </row>
    <row r="2096">
      <c r="A2096">
        <f>INDEX(resultados!$A$2:$ZZ$3000, 2090, MATCH($B$1, resultados!$A$1:$ZZ$1, 0))</f>
        <v/>
      </c>
      <c r="B2096">
        <f>INDEX(resultados!$A$2:$ZZ$3000, 2090, MATCH($B$2, resultados!$A$1:$ZZ$1, 0))</f>
        <v/>
      </c>
      <c r="C2096">
        <f>INDEX(resultados!$A$2:$ZZ$3000, 2090, MATCH($B$3, resultados!$A$1:$ZZ$1, 0))</f>
        <v/>
      </c>
    </row>
    <row r="2097">
      <c r="A2097">
        <f>INDEX(resultados!$A$2:$ZZ$3000, 2091, MATCH($B$1, resultados!$A$1:$ZZ$1, 0))</f>
        <v/>
      </c>
      <c r="B2097">
        <f>INDEX(resultados!$A$2:$ZZ$3000, 2091, MATCH($B$2, resultados!$A$1:$ZZ$1, 0))</f>
        <v/>
      </c>
      <c r="C2097">
        <f>INDEX(resultados!$A$2:$ZZ$3000, 2091, MATCH($B$3, resultados!$A$1:$ZZ$1, 0))</f>
        <v/>
      </c>
    </row>
    <row r="2098">
      <c r="A2098">
        <f>INDEX(resultados!$A$2:$ZZ$3000, 2092, MATCH($B$1, resultados!$A$1:$ZZ$1, 0))</f>
        <v/>
      </c>
      <c r="B2098">
        <f>INDEX(resultados!$A$2:$ZZ$3000, 2092, MATCH($B$2, resultados!$A$1:$ZZ$1, 0))</f>
        <v/>
      </c>
      <c r="C2098">
        <f>INDEX(resultados!$A$2:$ZZ$3000, 2092, MATCH($B$3, resultados!$A$1:$ZZ$1, 0))</f>
        <v/>
      </c>
    </row>
    <row r="2099">
      <c r="A2099">
        <f>INDEX(resultados!$A$2:$ZZ$3000, 2093, MATCH($B$1, resultados!$A$1:$ZZ$1, 0))</f>
        <v/>
      </c>
      <c r="B2099">
        <f>INDEX(resultados!$A$2:$ZZ$3000, 2093, MATCH($B$2, resultados!$A$1:$ZZ$1, 0))</f>
        <v/>
      </c>
      <c r="C2099">
        <f>INDEX(resultados!$A$2:$ZZ$3000, 2093, MATCH($B$3, resultados!$A$1:$ZZ$1, 0))</f>
        <v/>
      </c>
    </row>
    <row r="2100">
      <c r="A2100">
        <f>INDEX(resultados!$A$2:$ZZ$3000, 2094, MATCH($B$1, resultados!$A$1:$ZZ$1, 0))</f>
        <v/>
      </c>
      <c r="B2100">
        <f>INDEX(resultados!$A$2:$ZZ$3000, 2094, MATCH($B$2, resultados!$A$1:$ZZ$1, 0))</f>
        <v/>
      </c>
      <c r="C2100">
        <f>INDEX(resultados!$A$2:$ZZ$3000, 2094, MATCH($B$3, resultados!$A$1:$ZZ$1, 0))</f>
        <v/>
      </c>
    </row>
    <row r="2101">
      <c r="A2101">
        <f>INDEX(resultados!$A$2:$ZZ$3000, 2095, MATCH($B$1, resultados!$A$1:$ZZ$1, 0))</f>
        <v/>
      </c>
      <c r="B2101">
        <f>INDEX(resultados!$A$2:$ZZ$3000, 2095, MATCH($B$2, resultados!$A$1:$ZZ$1, 0))</f>
        <v/>
      </c>
      <c r="C2101">
        <f>INDEX(resultados!$A$2:$ZZ$3000, 2095, MATCH($B$3, resultados!$A$1:$ZZ$1, 0))</f>
        <v/>
      </c>
    </row>
    <row r="2102">
      <c r="A2102">
        <f>INDEX(resultados!$A$2:$ZZ$3000, 2096, MATCH($B$1, resultados!$A$1:$ZZ$1, 0))</f>
        <v/>
      </c>
      <c r="B2102">
        <f>INDEX(resultados!$A$2:$ZZ$3000, 2096, MATCH($B$2, resultados!$A$1:$ZZ$1, 0))</f>
        <v/>
      </c>
      <c r="C2102">
        <f>INDEX(resultados!$A$2:$ZZ$3000, 2096, MATCH($B$3, resultados!$A$1:$ZZ$1, 0))</f>
        <v/>
      </c>
    </row>
    <row r="2103">
      <c r="A2103">
        <f>INDEX(resultados!$A$2:$ZZ$3000, 2097, MATCH($B$1, resultados!$A$1:$ZZ$1, 0))</f>
        <v/>
      </c>
      <c r="B2103">
        <f>INDEX(resultados!$A$2:$ZZ$3000, 2097, MATCH($B$2, resultados!$A$1:$ZZ$1, 0))</f>
        <v/>
      </c>
      <c r="C2103">
        <f>INDEX(resultados!$A$2:$ZZ$3000, 2097, MATCH($B$3, resultados!$A$1:$ZZ$1, 0))</f>
        <v/>
      </c>
    </row>
    <row r="2104">
      <c r="A2104">
        <f>INDEX(resultados!$A$2:$ZZ$3000, 2098, MATCH($B$1, resultados!$A$1:$ZZ$1, 0))</f>
        <v/>
      </c>
      <c r="B2104">
        <f>INDEX(resultados!$A$2:$ZZ$3000, 2098, MATCH($B$2, resultados!$A$1:$ZZ$1, 0))</f>
        <v/>
      </c>
      <c r="C2104">
        <f>INDEX(resultados!$A$2:$ZZ$3000, 2098, MATCH($B$3, resultados!$A$1:$ZZ$1, 0))</f>
        <v/>
      </c>
    </row>
    <row r="2105">
      <c r="A2105">
        <f>INDEX(resultados!$A$2:$ZZ$3000, 2099, MATCH($B$1, resultados!$A$1:$ZZ$1, 0))</f>
        <v/>
      </c>
      <c r="B2105">
        <f>INDEX(resultados!$A$2:$ZZ$3000, 2099, MATCH($B$2, resultados!$A$1:$ZZ$1, 0))</f>
        <v/>
      </c>
      <c r="C2105">
        <f>INDEX(resultados!$A$2:$ZZ$3000, 2099, MATCH($B$3, resultados!$A$1:$ZZ$1, 0))</f>
        <v/>
      </c>
    </row>
    <row r="2106">
      <c r="A2106">
        <f>INDEX(resultados!$A$2:$ZZ$3000, 2100, MATCH($B$1, resultados!$A$1:$ZZ$1, 0))</f>
        <v/>
      </c>
      <c r="B2106">
        <f>INDEX(resultados!$A$2:$ZZ$3000, 2100, MATCH($B$2, resultados!$A$1:$ZZ$1, 0))</f>
        <v/>
      </c>
      <c r="C2106">
        <f>INDEX(resultados!$A$2:$ZZ$3000, 2100, MATCH($B$3, resultados!$A$1:$ZZ$1, 0))</f>
        <v/>
      </c>
    </row>
    <row r="2107">
      <c r="A2107">
        <f>INDEX(resultados!$A$2:$ZZ$3000, 2101, MATCH($B$1, resultados!$A$1:$ZZ$1, 0))</f>
        <v/>
      </c>
      <c r="B2107">
        <f>INDEX(resultados!$A$2:$ZZ$3000, 2101, MATCH($B$2, resultados!$A$1:$ZZ$1, 0))</f>
        <v/>
      </c>
      <c r="C2107">
        <f>INDEX(resultados!$A$2:$ZZ$3000, 2101, MATCH($B$3, resultados!$A$1:$ZZ$1, 0))</f>
        <v/>
      </c>
    </row>
    <row r="2108">
      <c r="A2108">
        <f>INDEX(resultados!$A$2:$ZZ$3000, 2102, MATCH($B$1, resultados!$A$1:$ZZ$1, 0))</f>
        <v/>
      </c>
      <c r="B2108">
        <f>INDEX(resultados!$A$2:$ZZ$3000, 2102, MATCH($B$2, resultados!$A$1:$ZZ$1, 0))</f>
        <v/>
      </c>
      <c r="C2108">
        <f>INDEX(resultados!$A$2:$ZZ$3000, 2102, MATCH($B$3, resultados!$A$1:$ZZ$1, 0))</f>
        <v/>
      </c>
    </row>
    <row r="2109">
      <c r="A2109">
        <f>INDEX(resultados!$A$2:$ZZ$3000, 2103, MATCH($B$1, resultados!$A$1:$ZZ$1, 0))</f>
        <v/>
      </c>
      <c r="B2109">
        <f>INDEX(resultados!$A$2:$ZZ$3000, 2103, MATCH($B$2, resultados!$A$1:$ZZ$1, 0))</f>
        <v/>
      </c>
      <c r="C2109">
        <f>INDEX(resultados!$A$2:$ZZ$3000, 2103, MATCH($B$3, resultados!$A$1:$ZZ$1, 0))</f>
        <v/>
      </c>
    </row>
    <row r="2110">
      <c r="A2110">
        <f>INDEX(resultados!$A$2:$ZZ$3000, 2104, MATCH($B$1, resultados!$A$1:$ZZ$1, 0))</f>
        <v/>
      </c>
      <c r="B2110">
        <f>INDEX(resultados!$A$2:$ZZ$3000, 2104, MATCH($B$2, resultados!$A$1:$ZZ$1, 0))</f>
        <v/>
      </c>
      <c r="C2110">
        <f>INDEX(resultados!$A$2:$ZZ$3000, 2104, MATCH($B$3, resultados!$A$1:$ZZ$1, 0))</f>
        <v/>
      </c>
    </row>
    <row r="2111">
      <c r="A2111">
        <f>INDEX(resultados!$A$2:$ZZ$3000, 2105, MATCH($B$1, resultados!$A$1:$ZZ$1, 0))</f>
        <v/>
      </c>
      <c r="B2111">
        <f>INDEX(resultados!$A$2:$ZZ$3000, 2105, MATCH($B$2, resultados!$A$1:$ZZ$1, 0))</f>
        <v/>
      </c>
      <c r="C2111">
        <f>INDEX(resultados!$A$2:$ZZ$3000, 2105, MATCH($B$3, resultados!$A$1:$ZZ$1, 0))</f>
        <v/>
      </c>
    </row>
    <row r="2112">
      <c r="A2112">
        <f>INDEX(resultados!$A$2:$ZZ$3000, 2106, MATCH($B$1, resultados!$A$1:$ZZ$1, 0))</f>
        <v/>
      </c>
      <c r="B2112">
        <f>INDEX(resultados!$A$2:$ZZ$3000, 2106, MATCH($B$2, resultados!$A$1:$ZZ$1, 0))</f>
        <v/>
      </c>
      <c r="C2112">
        <f>INDEX(resultados!$A$2:$ZZ$3000, 2106, MATCH($B$3, resultados!$A$1:$ZZ$1, 0))</f>
        <v/>
      </c>
    </row>
    <row r="2113">
      <c r="A2113">
        <f>INDEX(resultados!$A$2:$ZZ$3000, 2107, MATCH($B$1, resultados!$A$1:$ZZ$1, 0))</f>
        <v/>
      </c>
      <c r="B2113">
        <f>INDEX(resultados!$A$2:$ZZ$3000, 2107, MATCH($B$2, resultados!$A$1:$ZZ$1, 0))</f>
        <v/>
      </c>
      <c r="C2113">
        <f>INDEX(resultados!$A$2:$ZZ$3000, 2107, MATCH($B$3, resultados!$A$1:$ZZ$1, 0))</f>
        <v/>
      </c>
    </row>
    <row r="2114">
      <c r="A2114">
        <f>INDEX(resultados!$A$2:$ZZ$3000, 2108, MATCH($B$1, resultados!$A$1:$ZZ$1, 0))</f>
        <v/>
      </c>
      <c r="B2114">
        <f>INDEX(resultados!$A$2:$ZZ$3000, 2108, MATCH($B$2, resultados!$A$1:$ZZ$1, 0))</f>
        <v/>
      </c>
      <c r="C2114">
        <f>INDEX(resultados!$A$2:$ZZ$3000, 2108, MATCH($B$3, resultados!$A$1:$ZZ$1, 0))</f>
        <v/>
      </c>
    </row>
    <row r="2115">
      <c r="A2115">
        <f>INDEX(resultados!$A$2:$ZZ$3000, 2109, MATCH($B$1, resultados!$A$1:$ZZ$1, 0))</f>
        <v/>
      </c>
      <c r="B2115">
        <f>INDEX(resultados!$A$2:$ZZ$3000, 2109, MATCH($B$2, resultados!$A$1:$ZZ$1, 0))</f>
        <v/>
      </c>
      <c r="C2115">
        <f>INDEX(resultados!$A$2:$ZZ$3000, 2109, MATCH($B$3, resultados!$A$1:$ZZ$1, 0))</f>
        <v/>
      </c>
    </row>
    <row r="2116">
      <c r="A2116">
        <f>INDEX(resultados!$A$2:$ZZ$3000, 2110, MATCH($B$1, resultados!$A$1:$ZZ$1, 0))</f>
        <v/>
      </c>
      <c r="B2116">
        <f>INDEX(resultados!$A$2:$ZZ$3000, 2110, MATCH($B$2, resultados!$A$1:$ZZ$1, 0))</f>
        <v/>
      </c>
      <c r="C2116">
        <f>INDEX(resultados!$A$2:$ZZ$3000, 2110, MATCH($B$3, resultados!$A$1:$ZZ$1, 0))</f>
        <v/>
      </c>
    </row>
    <row r="2117">
      <c r="A2117">
        <f>INDEX(resultados!$A$2:$ZZ$3000, 2111, MATCH($B$1, resultados!$A$1:$ZZ$1, 0))</f>
        <v/>
      </c>
      <c r="B2117">
        <f>INDEX(resultados!$A$2:$ZZ$3000, 2111, MATCH($B$2, resultados!$A$1:$ZZ$1, 0))</f>
        <v/>
      </c>
      <c r="C2117">
        <f>INDEX(resultados!$A$2:$ZZ$3000, 2111, MATCH($B$3, resultados!$A$1:$ZZ$1, 0))</f>
        <v/>
      </c>
    </row>
    <row r="2118">
      <c r="A2118">
        <f>INDEX(resultados!$A$2:$ZZ$3000, 2112, MATCH($B$1, resultados!$A$1:$ZZ$1, 0))</f>
        <v/>
      </c>
      <c r="B2118">
        <f>INDEX(resultados!$A$2:$ZZ$3000, 2112, MATCH($B$2, resultados!$A$1:$ZZ$1, 0))</f>
        <v/>
      </c>
      <c r="C2118">
        <f>INDEX(resultados!$A$2:$ZZ$3000, 2112, MATCH($B$3, resultados!$A$1:$ZZ$1, 0))</f>
        <v/>
      </c>
    </row>
    <row r="2119">
      <c r="A2119">
        <f>INDEX(resultados!$A$2:$ZZ$3000, 2113, MATCH($B$1, resultados!$A$1:$ZZ$1, 0))</f>
        <v/>
      </c>
      <c r="B2119">
        <f>INDEX(resultados!$A$2:$ZZ$3000, 2113, MATCH($B$2, resultados!$A$1:$ZZ$1, 0))</f>
        <v/>
      </c>
      <c r="C2119">
        <f>INDEX(resultados!$A$2:$ZZ$3000, 2113, MATCH($B$3, resultados!$A$1:$ZZ$1, 0))</f>
        <v/>
      </c>
    </row>
    <row r="2120">
      <c r="A2120">
        <f>INDEX(resultados!$A$2:$ZZ$3000, 2114, MATCH($B$1, resultados!$A$1:$ZZ$1, 0))</f>
        <v/>
      </c>
      <c r="B2120">
        <f>INDEX(resultados!$A$2:$ZZ$3000, 2114, MATCH($B$2, resultados!$A$1:$ZZ$1, 0))</f>
        <v/>
      </c>
      <c r="C2120">
        <f>INDEX(resultados!$A$2:$ZZ$3000, 2114, MATCH($B$3, resultados!$A$1:$ZZ$1, 0))</f>
        <v/>
      </c>
    </row>
    <row r="2121">
      <c r="A2121">
        <f>INDEX(resultados!$A$2:$ZZ$3000, 2115, MATCH($B$1, resultados!$A$1:$ZZ$1, 0))</f>
        <v/>
      </c>
      <c r="B2121">
        <f>INDEX(resultados!$A$2:$ZZ$3000, 2115, MATCH($B$2, resultados!$A$1:$ZZ$1, 0))</f>
        <v/>
      </c>
      <c r="C2121">
        <f>INDEX(resultados!$A$2:$ZZ$3000, 2115, MATCH($B$3, resultados!$A$1:$ZZ$1, 0))</f>
        <v/>
      </c>
    </row>
    <row r="2122">
      <c r="A2122">
        <f>INDEX(resultados!$A$2:$ZZ$3000, 2116, MATCH($B$1, resultados!$A$1:$ZZ$1, 0))</f>
        <v/>
      </c>
      <c r="B2122">
        <f>INDEX(resultados!$A$2:$ZZ$3000, 2116, MATCH($B$2, resultados!$A$1:$ZZ$1, 0))</f>
        <v/>
      </c>
      <c r="C2122">
        <f>INDEX(resultados!$A$2:$ZZ$3000, 2116, MATCH($B$3, resultados!$A$1:$ZZ$1, 0))</f>
        <v/>
      </c>
    </row>
    <row r="2123">
      <c r="A2123">
        <f>INDEX(resultados!$A$2:$ZZ$3000, 2117, MATCH($B$1, resultados!$A$1:$ZZ$1, 0))</f>
        <v/>
      </c>
      <c r="B2123">
        <f>INDEX(resultados!$A$2:$ZZ$3000, 2117, MATCH($B$2, resultados!$A$1:$ZZ$1, 0))</f>
        <v/>
      </c>
      <c r="C2123">
        <f>INDEX(resultados!$A$2:$ZZ$3000, 2117, MATCH($B$3, resultados!$A$1:$ZZ$1, 0))</f>
        <v/>
      </c>
    </row>
    <row r="2124">
      <c r="A2124">
        <f>INDEX(resultados!$A$2:$ZZ$3000, 2118, MATCH($B$1, resultados!$A$1:$ZZ$1, 0))</f>
        <v/>
      </c>
      <c r="B2124">
        <f>INDEX(resultados!$A$2:$ZZ$3000, 2118, MATCH($B$2, resultados!$A$1:$ZZ$1, 0))</f>
        <v/>
      </c>
      <c r="C2124">
        <f>INDEX(resultados!$A$2:$ZZ$3000, 2118, MATCH($B$3, resultados!$A$1:$ZZ$1, 0))</f>
        <v/>
      </c>
    </row>
    <row r="2125">
      <c r="A2125">
        <f>INDEX(resultados!$A$2:$ZZ$3000, 2119, MATCH($B$1, resultados!$A$1:$ZZ$1, 0))</f>
        <v/>
      </c>
      <c r="B2125">
        <f>INDEX(resultados!$A$2:$ZZ$3000, 2119, MATCH($B$2, resultados!$A$1:$ZZ$1, 0))</f>
        <v/>
      </c>
      <c r="C2125">
        <f>INDEX(resultados!$A$2:$ZZ$3000, 2119, MATCH($B$3, resultados!$A$1:$ZZ$1, 0))</f>
        <v/>
      </c>
    </row>
    <row r="2126">
      <c r="A2126">
        <f>INDEX(resultados!$A$2:$ZZ$3000, 2120, MATCH($B$1, resultados!$A$1:$ZZ$1, 0))</f>
        <v/>
      </c>
      <c r="B2126">
        <f>INDEX(resultados!$A$2:$ZZ$3000, 2120, MATCH($B$2, resultados!$A$1:$ZZ$1, 0))</f>
        <v/>
      </c>
      <c r="C2126">
        <f>INDEX(resultados!$A$2:$ZZ$3000, 2120, MATCH($B$3, resultados!$A$1:$ZZ$1, 0))</f>
        <v/>
      </c>
    </row>
    <row r="2127">
      <c r="A2127">
        <f>INDEX(resultados!$A$2:$ZZ$3000, 2121, MATCH($B$1, resultados!$A$1:$ZZ$1, 0))</f>
        <v/>
      </c>
      <c r="B2127">
        <f>INDEX(resultados!$A$2:$ZZ$3000, 2121, MATCH($B$2, resultados!$A$1:$ZZ$1, 0))</f>
        <v/>
      </c>
      <c r="C2127">
        <f>INDEX(resultados!$A$2:$ZZ$3000, 2121, MATCH($B$3, resultados!$A$1:$ZZ$1, 0))</f>
        <v/>
      </c>
    </row>
    <row r="2128">
      <c r="A2128">
        <f>INDEX(resultados!$A$2:$ZZ$3000, 2122, MATCH($B$1, resultados!$A$1:$ZZ$1, 0))</f>
        <v/>
      </c>
      <c r="B2128">
        <f>INDEX(resultados!$A$2:$ZZ$3000, 2122, MATCH($B$2, resultados!$A$1:$ZZ$1, 0))</f>
        <v/>
      </c>
      <c r="C2128">
        <f>INDEX(resultados!$A$2:$ZZ$3000, 2122, MATCH($B$3, resultados!$A$1:$ZZ$1, 0))</f>
        <v/>
      </c>
    </row>
    <row r="2129">
      <c r="A2129">
        <f>INDEX(resultados!$A$2:$ZZ$3000, 2123, MATCH($B$1, resultados!$A$1:$ZZ$1, 0))</f>
        <v/>
      </c>
      <c r="B2129">
        <f>INDEX(resultados!$A$2:$ZZ$3000, 2123, MATCH($B$2, resultados!$A$1:$ZZ$1, 0))</f>
        <v/>
      </c>
      <c r="C2129">
        <f>INDEX(resultados!$A$2:$ZZ$3000, 2123, MATCH($B$3, resultados!$A$1:$ZZ$1, 0))</f>
        <v/>
      </c>
    </row>
    <row r="2130">
      <c r="A2130">
        <f>INDEX(resultados!$A$2:$ZZ$3000, 2124, MATCH($B$1, resultados!$A$1:$ZZ$1, 0))</f>
        <v/>
      </c>
      <c r="B2130">
        <f>INDEX(resultados!$A$2:$ZZ$3000, 2124, MATCH($B$2, resultados!$A$1:$ZZ$1, 0))</f>
        <v/>
      </c>
      <c r="C2130">
        <f>INDEX(resultados!$A$2:$ZZ$3000, 2124, MATCH($B$3, resultados!$A$1:$ZZ$1, 0))</f>
        <v/>
      </c>
    </row>
    <row r="2131">
      <c r="A2131">
        <f>INDEX(resultados!$A$2:$ZZ$3000, 2125, MATCH($B$1, resultados!$A$1:$ZZ$1, 0))</f>
        <v/>
      </c>
      <c r="B2131">
        <f>INDEX(resultados!$A$2:$ZZ$3000, 2125, MATCH($B$2, resultados!$A$1:$ZZ$1, 0))</f>
        <v/>
      </c>
      <c r="C2131">
        <f>INDEX(resultados!$A$2:$ZZ$3000, 2125, MATCH($B$3, resultados!$A$1:$ZZ$1, 0))</f>
        <v/>
      </c>
    </row>
    <row r="2132">
      <c r="A2132">
        <f>INDEX(resultados!$A$2:$ZZ$3000, 2126, MATCH($B$1, resultados!$A$1:$ZZ$1, 0))</f>
        <v/>
      </c>
      <c r="B2132">
        <f>INDEX(resultados!$A$2:$ZZ$3000, 2126, MATCH($B$2, resultados!$A$1:$ZZ$1, 0))</f>
        <v/>
      </c>
      <c r="C2132">
        <f>INDEX(resultados!$A$2:$ZZ$3000, 2126, MATCH($B$3, resultados!$A$1:$ZZ$1, 0))</f>
        <v/>
      </c>
    </row>
    <row r="2133">
      <c r="A2133">
        <f>INDEX(resultados!$A$2:$ZZ$3000, 2127, MATCH($B$1, resultados!$A$1:$ZZ$1, 0))</f>
        <v/>
      </c>
      <c r="B2133">
        <f>INDEX(resultados!$A$2:$ZZ$3000, 2127, MATCH($B$2, resultados!$A$1:$ZZ$1, 0))</f>
        <v/>
      </c>
      <c r="C2133">
        <f>INDEX(resultados!$A$2:$ZZ$3000, 2127, MATCH($B$3, resultados!$A$1:$ZZ$1, 0))</f>
        <v/>
      </c>
    </row>
    <row r="2134">
      <c r="A2134">
        <f>INDEX(resultados!$A$2:$ZZ$3000, 2128, MATCH($B$1, resultados!$A$1:$ZZ$1, 0))</f>
        <v/>
      </c>
      <c r="B2134">
        <f>INDEX(resultados!$A$2:$ZZ$3000, 2128, MATCH($B$2, resultados!$A$1:$ZZ$1, 0))</f>
        <v/>
      </c>
      <c r="C2134">
        <f>INDEX(resultados!$A$2:$ZZ$3000, 2128, MATCH($B$3, resultados!$A$1:$ZZ$1, 0))</f>
        <v/>
      </c>
    </row>
    <row r="2135">
      <c r="A2135">
        <f>INDEX(resultados!$A$2:$ZZ$3000, 2129, MATCH($B$1, resultados!$A$1:$ZZ$1, 0))</f>
        <v/>
      </c>
      <c r="B2135">
        <f>INDEX(resultados!$A$2:$ZZ$3000, 2129, MATCH($B$2, resultados!$A$1:$ZZ$1, 0))</f>
        <v/>
      </c>
      <c r="C2135">
        <f>INDEX(resultados!$A$2:$ZZ$3000, 2129, MATCH($B$3, resultados!$A$1:$ZZ$1, 0))</f>
        <v/>
      </c>
    </row>
    <row r="2136">
      <c r="A2136">
        <f>INDEX(resultados!$A$2:$ZZ$3000, 2130, MATCH($B$1, resultados!$A$1:$ZZ$1, 0))</f>
        <v/>
      </c>
      <c r="B2136">
        <f>INDEX(resultados!$A$2:$ZZ$3000, 2130, MATCH($B$2, resultados!$A$1:$ZZ$1, 0))</f>
        <v/>
      </c>
      <c r="C2136">
        <f>INDEX(resultados!$A$2:$ZZ$3000, 2130, MATCH($B$3, resultados!$A$1:$ZZ$1, 0))</f>
        <v/>
      </c>
    </row>
    <row r="2137">
      <c r="A2137">
        <f>INDEX(resultados!$A$2:$ZZ$3000, 2131, MATCH($B$1, resultados!$A$1:$ZZ$1, 0))</f>
        <v/>
      </c>
      <c r="B2137">
        <f>INDEX(resultados!$A$2:$ZZ$3000, 2131, MATCH($B$2, resultados!$A$1:$ZZ$1, 0))</f>
        <v/>
      </c>
      <c r="C2137">
        <f>INDEX(resultados!$A$2:$ZZ$3000, 2131, MATCH($B$3, resultados!$A$1:$ZZ$1, 0))</f>
        <v/>
      </c>
    </row>
    <row r="2138">
      <c r="A2138">
        <f>INDEX(resultados!$A$2:$ZZ$3000, 2132, MATCH($B$1, resultados!$A$1:$ZZ$1, 0))</f>
        <v/>
      </c>
      <c r="B2138">
        <f>INDEX(resultados!$A$2:$ZZ$3000, 2132, MATCH($B$2, resultados!$A$1:$ZZ$1, 0))</f>
        <v/>
      </c>
      <c r="C2138">
        <f>INDEX(resultados!$A$2:$ZZ$3000, 2132, MATCH($B$3, resultados!$A$1:$ZZ$1, 0))</f>
        <v/>
      </c>
    </row>
    <row r="2139">
      <c r="A2139">
        <f>INDEX(resultados!$A$2:$ZZ$3000, 2133, MATCH($B$1, resultados!$A$1:$ZZ$1, 0))</f>
        <v/>
      </c>
      <c r="B2139">
        <f>INDEX(resultados!$A$2:$ZZ$3000, 2133, MATCH($B$2, resultados!$A$1:$ZZ$1, 0))</f>
        <v/>
      </c>
      <c r="C2139">
        <f>INDEX(resultados!$A$2:$ZZ$3000, 2133, MATCH($B$3, resultados!$A$1:$ZZ$1, 0))</f>
        <v/>
      </c>
    </row>
    <row r="2140">
      <c r="A2140">
        <f>INDEX(resultados!$A$2:$ZZ$3000, 2134, MATCH($B$1, resultados!$A$1:$ZZ$1, 0))</f>
        <v/>
      </c>
      <c r="B2140">
        <f>INDEX(resultados!$A$2:$ZZ$3000, 2134, MATCH($B$2, resultados!$A$1:$ZZ$1, 0))</f>
        <v/>
      </c>
      <c r="C2140">
        <f>INDEX(resultados!$A$2:$ZZ$3000, 2134, MATCH($B$3, resultados!$A$1:$ZZ$1, 0))</f>
        <v/>
      </c>
    </row>
    <row r="2141">
      <c r="A2141">
        <f>INDEX(resultados!$A$2:$ZZ$3000, 2135, MATCH($B$1, resultados!$A$1:$ZZ$1, 0))</f>
        <v/>
      </c>
      <c r="B2141">
        <f>INDEX(resultados!$A$2:$ZZ$3000, 2135, MATCH($B$2, resultados!$A$1:$ZZ$1, 0))</f>
        <v/>
      </c>
      <c r="C2141">
        <f>INDEX(resultados!$A$2:$ZZ$3000, 2135, MATCH($B$3, resultados!$A$1:$ZZ$1, 0))</f>
        <v/>
      </c>
    </row>
    <row r="2142">
      <c r="A2142">
        <f>INDEX(resultados!$A$2:$ZZ$3000, 2136, MATCH($B$1, resultados!$A$1:$ZZ$1, 0))</f>
        <v/>
      </c>
      <c r="B2142">
        <f>INDEX(resultados!$A$2:$ZZ$3000, 2136, MATCH($B$2, resultados!$A$1:$ZZ$1, 0))</f>
        <v/>
      </c>
      <c r="C2142">
        <f>INDEX(resultados!$A$2:$ZZ$3000, 2136, MATCH($B$3, resultados!$A$1:$ZZ$1, 0))</f>
        <v/>
      </c>
    </row>
    <row r="2143">
      <c r="A2143">
        <f>INDEX(resultados!$A$2:$ZZ$3000, 2137, MATCH($B$1, resultados!$A$1:$ZZ$1, 0))</f>
        <v/>
      </c>
      <c r="B2143">
        <f>INDEX(resultados!$A$2:$ZZ$3000, 2137, MATCH($B$2, resultados!$A$1:$ZZ$1, 0))</f>
        <v/>
      </c>
      <c r="C2143">
        <f>INDEX(resultados!$A$2:$ZZ$3000, 2137, MATCH($B$3, resultados!$A$1:$ZZ$1, 0))</f>
        <v/>
      </c>
    </row>
    <row r="2144">
      <c r="A2144">
        <f>INDEX(resultados!$A$2:$ZZ$3000, 2138, MATCH($B$1, resultados!$A$1:$ZZ$1, 0))</f>
        <v/>
      </c>
      <c r="B2144">
        <f>INDEX(resultados!$A$2:$ZZ$3000, 2138, MATCH($B$2, resultados!$A$1:$ZZ$1, 0))</f>
        <v/>
      </c>
      <c r="C2144">
        <f>INDEX(resultados!$A$2:$ZZ$3000, 2138, MATCH($B$3, resultados!$A$1:$ZZ$1, 0))</f>
        <v/>
      </c>
    </row>
    <row r="2145">
      <c r="A2145">
        <f>INDEX(resultados!$A$2:$ZZ$3000, 2139, MATCH($B$1, resultados!$A$1:$ZZ$1, 0))</f>
        <v/>
      </c>
      <c r="B2145">
        <f>INDEX(resultados!$A$2:$ZZ$3000, 2139, MATCH($B$2, resultados!$A$1:$ZZ$1, 0))</f>
        <v/>
      </c>
      <c r="C2145">
        <f>INDEX(resultados!$A$2:$ZZ$3000, 2139, MATCH($B$3, resultados!$A$1:$ZZ$1, 0))</f>
        <v/>
      </c>
    </row>
    <row r="2146">
      <c r="A2146">
        <f>INDEX(resultados!$A$2:$ZZ$3000, 2140, MATCH($B$1, resultados!$A$1:$ZZ$1, 0))</f>
        <v/>
      </c>
      <c r="B2146">
        <f>INDEX(resultados!$A$2:$ZZ$3000, 2140, MATCH($B$2, resultados!$A$1:$ZZ$1, 0))</f>
        <v/>
      </c>
      <c r="C2146">
        <f>INDEX(resultados!$A$2:$ZZ$3000, 2140, MATCH($B$3, resultados!$A$1:$ZZ$1, 0))</f>
        <v/>
      </c>
    </row>
    <row r="2147">
      <c r="A2147">
        <f>INDEX(resultados!$A$2:$ZZ$3000, 2141, MATCH($B$1, resultados!$A$1:$ZZ$1, 0))</f>
        <v/>
      </c>
      <c r="B2147">
        <f>INDEX(resultados!$A$2:$ZZ$3000, 2141, MATCH($B$2, resultados!$A$1:$ZZ$1, 0))</f>
        <v/>
      </c>
      <c r="C2147">
        <f>INDEX(resultados!$A$2:$ZZ$3000, 2141, MATCH($B$3, resultados!$A$1:$ZZ$1, 0))</f>
        <v/>
      </c>
    </row>
    <row r="2148">
      <c r="A2148">
        <f>INDEX(resultados!$A$2:$ZZ$3000, 2142, MATCH($B$1, resultados!$A$1:$ZZ$1, 0))</f>
        <v/>
      </c>
      <c r="B2148">
        <f>INDEX(resultados!$A$2:$ZZ$3000, 2142, MATCH($B$2, resultados!$A$1:$ZZ$1, 0))</f>
        <v/>
      </c>
      <c r="C2148">
        <f>INDEX(resultados!$A$2:$ZZ$3000, 2142, MATCH($B$3, resultados!$A$1:$ZZ$1, 0))</f>
        <v/>
      </c>
    </row>
    <row r="2149">
      <c r="A2149">
        <f>INDEX(resultados!$A$2:$ZZ$3000, 2143, MATCH($B$1, resultados!$A$1:$ZZ$1, 0))</f>
        <v/>
      </c>
      <c r="B2149">
        <f>INDEX(resultados!$A$2:$ZZ$3000, 2143, MATCH($B$2, resultados!$A$1:$ZZ$1, 0))</f>
        <v/>
      </c>
      <c r="C2149">
        <f>INDEX(resultados!$A$2:$ZZ$3000, 2143, MATCH($B$3, resultados!$A$1:$ZZ$1, 0))</f>
        <v/>
      </c>
    </row>
    <row r="2150">
      <c r="A2150">
        <f>INDEX(resultados!$A$2:$ZZ$3000, 2144, MATCH($B$1, resultados!$A$1:$ZZ$1, 0))</f>
        <v/>
      </c>
      <c r="B2150">
        <f>INDEX(resultados!$A$2:$ZZ$3000, 2144, MATCH($B$2, resultados!$A$1:$ZZ$1, 0))</f>
        <v/>
      </c>
      <c r="C2150">
        <f>INDEX(resultados!$A$2:$ZZ$3000, 2144, MATCH($B$3, resultados!$A$1:$ZZ$1, 0))</f>
        <v/>
      </c>
    </row>
    <row r="2151">
      <c r="A2151">
        <f>INDEX(resultados!$A$2:$ZZ$3000, 2145, MATCH($B$1, resultados!$A$1:$ZZ$1, 0))</f>
        <v/>
      </c>
      <c r="B2151">
        <f>INDEX(resultados!$A$2:$ZZ$3000, 2145, MATCH($B$2, resultados!$A$1:$ZZ$1, 0))</f>
        <v/>
      </c>
      <c r="C2151">
        <f>INDEX(resultados!$A$2:$ZZ$3000, 2145, MATCH($B$3, resultados!$A$1:$ZZ$1, 0))</f>
        <v/>
      </c>
    </row>
    <row r="2152">
      <c r="A2152">
        <f>INDEX(resultados!$A$2:$ZZ$3000, 2146, MATCH($B$1, resultados!$A$1:$ZZ$1, 0))</f>
        <v/>
      </c>
      <c r="B2152">
        <f>INDEX(resultados!$A$2:$ZZ$3000, 2146, MATCH($B$2, resultados!$A$1:$ZZ$1, 0))</f>
        <v/>
      </c>
      <c r="C2152">
        <f>INDEX(resultados!$A$2:$ZZ$3000, 2146, MATCH($B$3, resultados!$A$1:$ZZ$1, 0))</f>
        <v/>
      </c>
    </row>
    <row r="2153">
      <c r="A2153">
        <f>INDEX(resultados!$A$2:$ZZ$3000, 2147, MATCH($B$1, resultados!$A$1:$ZZ$1, 0))</f>
        <v/>
      </c>
      <c r="B2153">
        <f>INDEX(resultados!$A$2:$ZZ$3000, 2147, MATCH($B$2, resultados!$A$1:$ZZ$1, 0))</f>
        <v/>
      </c>
      <c r="C2153">
        <f>INDEX(resultados!$A$2:$ZZ$3000, 2147, MATCH($B$3, resultados!$A$1:$ZZ$1, 0))</f>
        <v/>
      </c>
    </row>
    <row r="2154">
      <c r="A2154">
        <f>INDEX(resultados!$A$2:$ZZ$3000, 2148, MATCH($B$1, resultados!$A$1:$ZZ$1, 0))</f>
        <v/>
      </c>
      <c r="B2154">
        <f>INDEX(resultados!$A$2:$ZZ$3000, 2148, MATCH($B$2, resultados!$A$1:$ZZ$1, 0))</f>
        <v/>
      </c>
      <c r="C2154">
        <f>INDEX(resultados!$A$2:$ZZ$3000, 2148, MATCH($B$3, resultados!$A$1:$ZZ$1, 0))</f>
        <v/>
      </c>
    </row>
    <row r="2155">
      <c r="A2155">
        <f>INDEX(resultados!$A$2:$ZZ$3000, 2149, MATCH($B$1, resultados!$A$1:$ZZ$1, 0))</f>
        <v/>
      </c>
      <c r="B2155">
        <f>INDEX(resultados!$A$2:$ZZ$3000, 2149, MATCH($B$2, resultados!$A$1:$ZZ$1, 0))</f>
        <v/>
      </c>
      <c r="C2155">
        <f>INDEX(resultados!$A$2:$ZZ$3000, 2149, MATCH($B$3, resultados!$A$1:$ZZ$1, 0))</f>
        <v/>
      </c>
    </row>
    <row r="2156">
      <c r="A2156">
        <f>INDEX(resultados!$A$2:$ZZ$3000, 2150, MATCH($B$1, resultados!$A$1:$ZZ$1, 0))</f>
        <v/>
      </c>
      <c r="B2156">
        <f>INDEX(resultados!$A$2:$ZZ$3000, 2150, MATCH($B$2, resultados!$A$1:$ZZ$1, 0))</f>
        <v/>
      </c>
      <c r="C2156">
        <f>INDEX(resultados!$A$2:$ZZ$3000, 2150, MATCH($B$3, resultados!$A$1:$ZZ$1, 0))</f>
        <v/>
      </c>
    </row>
    <row r="2157">
      <c r="A2157">
        <f>INDEX(resultados!$A$2:$ZZ$3000, 2151, MATCH($B$1, resultados!$A$1:$ZZ$1, 0))</f>
        <v/>
      </c>
      <c r="B2157">
        <f>INDEX(resultados!$A$2:$ZZ$3000, 2151, MATCH($B$2, resultados!$A$1:$ZZ$1, 0))</f>
        <v/>
      </c>
      <c r="C2157">
        <f>INDEX(resultados!$A$2:$ZZ$3000, 2151, MATCH($B$3, resultados!$A$1:$ZZ$1, 0))</f>
        <v/>
      </c>
    </row>
    <row r="2158">
      <c r="A2158">
        <f>INDEX(resultados!$A$2:$ZZ$3000, 2152, MATCH($B$1, resultados!$A$1:$ZZ$1, 0))</f>
        <v/>
      </c>
      <c r="B2158">
        <f>INDEX(resultados!$A$2:$ZZ$3000, 2152, MATCH($B$2, resultados!$A$1:$ZZ$1, 0))</f>
        <v/>
      </c>
      <c r="C2158">
        <f>INDEX(resultados!$A$2:$ZZ$3000, 2152, MATCH($B$3, resultados!$A$1:$ZZ$1, 0))</f>
        <v/>
      </c>
    </row>
    <row r="2159">
      <c r="A2159">
        <f>INDEX(resultados!$A$2:$ZZ$3000, 2153, MATCH($B$1, resultados!$A$1:$ZZ$1, 0))</f>
        <v/>
      </c>
      <c r="B2159">
        <f>INDEX(resultados!$A$2:$ZZ$3000, 2153, MATCH($B$2, resultados!$A$1:$ZZ$1, 0))</f>
        <v/>
      </c>
      <c r="C2159">
        <f>INDEX(resultados!$A$2:$ZZ$3000, 2153, MATCH($B$3, resultados!$A$1:$ZZ$1, 0))</f>
        <v/>
      </c>
    </row>
    <row r="2160">
      <c r="A2160">
        <f>INDEX(resultados!$A$2:$ZZ$3000, 2154, MATCH($B$1, resultados!$A$1:$ZZ$1, 0))</f>
        <v/>
      </c>
      <c r="B2160">
        <f>INDEX(resultados!$A$2:$ZZ$3000, 2154, MATCH($B$2, resultados!$A$1:$ZZ$1, 0))</f>
        <v/>
      </c>
      <c r="C2160">
        <f>INDEX(resultados!$A$2:$ZZ$3000, 2154, MATCH($B$3, resultados!$A$1:$ZZ$1, 0))</f>
        <v/>
      </c>
    </row>
    <row r="2161">
      <c r="A2161">
        <f>INDEX(resultados!$A$2:$ZZ$3000, 2155, MATCH($B$1, resultados!$A$1:$ZZ$1, 0))</f>
        <v/>
      </c>
      <c r="B2161">
        <f>INDEX(resultados!$A$2:$ZZ$3000, 2155, MATCH($B$2, resultados!$A$1:$ZZ$1, 0))</f>
        <v/>
      </c>
      <c r="C2161">
        <f>INDEX(resultados!$A$2:$ZZ$3000, 2155, MATCH($B$3, resultados!$A$1:$ZZ$1, 0))</f>
        <v/>
      </c>
    </row>
    <row r="2162">
      <c r="A2162">
        <f>INDEX(resultados!$A$2:$ZZ$3000, 2156, MATCH($B$1, resultados!$A$1:$ZZ$1, 0))</f>
        <v/>
      </c>
      <c r="B2162">
        <f>INDEX(resultados!$A$2:$ZZ$3000, 2156, MATCH($B$2, resultados!$A$1:$ZZ$1, 0))</f>
        <v/>
      </c>
      <c r="C2162">
        <f>INDEX(resultados!$A$2:$ZZ$3000, 2156, MATCH($B$3, resultados!$A$1:$ZZ$1, 0))</f>
        <v/>
      </c>
    </row>
    <row r="2163">
      <c r="A2163">
        <f>INDEX(resultados!$A$2:$ZZ$3000, 2157, MATCH($B$1, resultados!$A$1:$ZZ$1, 0))</f>
        <v/>
      </c>
      <c r="B2163">
        <f>INDEX(resultados!$A$2:$ZZ$3000, 2157, MATCH($B$2, resultados!$A$1:$ZZ$1, 0))</f>
        <v/>
      </c>
      <c r="C2163">
        <f>INDEX(resultados!$A$2:$ZZ$3000, 2157, MATCH($B$3, resultados!$A$1:$ZZ$1, 0))</f>
        <v/>
      </c>
    </row>
    <row r="2164">
      <c r="A2164">
        <f>INDEX(resultados!$A$2:$ZZ$3000, 2158, MATCH($B$1, resultados!$A$1:$ZZ$1, 0))</f>
        <v/>
      </c>
      <c r="B2164">
        <f>INDEX(resultados!$A$2:$ZZ$3000, 2158, MATCH($B$2, resultados!$A$1:$ZZ$1, 0))</f>
        <v/>
      </c>
      <c r="C2164">
        <f>INDEX(resultados!$A$2:$ZZ$3000, 2158, MATCH($B$3, resultados!$A$1:$ZZ$1, 0))</f>
        <v/>
      </c>
    </row>
    <row r="2165">
      <c r="A2165">
        <f>INDEX(resultados!$A$2:$ZZ$3000, 2159, MATCH($B$1, resultados!$A$1:$ZZ$1, 0))</f>
        <v/>
      </c>
      <c r="B2165">
        <f>INDEX(resultados!$A$2:$ZZ$3000, 2159, MATCH($B$2, resultados!$A$1:$ZZ$1, 0))</f>
        <v/>
      </c>
      <c r="C2165">
        <f>INDEX(resultados!$A$2:$ZZ$3000, 2159, MATCH($B$3, resultados!$A$1:$ZZ$1, 0))</f>
        <v/>
      </c>
    </row>
    <row r="2166">
      <c r="A2166">
        <f>INDEX(resultados!$A$2:$ZZ$3000, 2160, MATCH($B$1, resultados!$A$1:$ZZ$1, 0))</f>
        <v/>
      </c>
      <c r="B2166">
        <f>INDEX(resultados!$A$2:$ZZ$3000, 2160, MATCH($B$2, resultados!$A$1:$ZZ$1, 0))</f>
        <v/>
      </c>
      <c r="C2166">
        <f>INDEX(resultados!$A$2:$ZZ$3000, 2160, MATCH($B$3, resultados!$A$1:$ZZ$1, 0))</f>
        <v/>
      </c>
    </row>
    <row r="2167">
      <c r="A2167">
        <f>INDEX(resultados!$A$2:$ZZ$3000, 2161, MATCH($B$1, resultados!$A$1:$ZZ$1, 0))</f>
        <v/>
      </c>
      <c r="B2167">
        <f>INDEX(resultados!$A$2:$ZZ$3000, 2161, MATCH($B$2, resultados!$A$1:$ZZ$1, 0))</f>
        <v/>
      </c>
      <c r="C2167">
        <f>INDEX(resultados!$A$2:$ZZ$3000, 2161, MATCH($B$3, resultados!$A$1:$ZZ$1, 0))</f>
        <v/>
      </c>
    </row>
    <row r="2168">
      <c r="A2168">
        <f>INDEX(resultados!$A$2:$ZZ$3000, 2162, MATCH($B$1, resultados!$A$1:$ZZ$1, 0))</f>
        <v/>
      </c>
      <c r="B2168">
        <f>INDEX(resultados!$A$2:$ZZ$3000, 2162, MATCH($B$2, resultados!$A$1:$ZZ$1, 0))</f>
        <v/>
      </c>
      <c r="C2168">
        <f>INDEX(resultados!$A$2:$ZZ$3000, 2162, MATCH($B$3, resultados!$A$1:$ZZ$1, 0))</f>
        <v/>
      </c>
    </row>
    <row r="2169">
      <c r="A2169">
        <f>INDEX(resultados!$A$2:$ZZ$3000, 2163, MATCH($B$1, resultados!$A$1:$ZZ$1, 0))</f>
        <v/>
      </c>
      <c r="B2169">
        <f>INDEX(resultados!$A$2:$ZZ$3000, 2163, MATCH($B$2, resultados!$A$1:$ZZ$1, 0))</f>
        <v/>
      </c>
      <c r="C2169">
        <f>INDEX(resultados!$A$2:$ZZ$3000, 2163, MATCH($B$3, resultados!$A$1:$ZZ$1, 0))</f>
        <v/>
      </c>
    </row>
    <row r="2170">
      <c r="A2170">
        <f>INDEX(resultados!$A$2:$ZZ$3000, 2164, MATCH($B$1, resultados!$A$1:$ZZ$1, 0))</f>
        <v/>
      </c>
      <c r="B2170">
        <f>INDEX(resultados!$A$2:$ZZ$3000, 2164, MATCH($B$2, resultados!$A$1:$ZZ$1, 0))</f>
        <v/>
      </c>
      <c r="C2170">
        <f>INDEX(resultados!$A$2:$ZZ$3000, 2164, MATCH($B$3, resultados!$A$1:$ZZ$1, 0))</f>
        <v/>
      </c>
    </row>
    <row r="2171">
      <c r="A2171">
        <f>INDEX(resultados!$A$2:$ZZ$3000, 2165, MATCH($B$1, resultados!$A$1:$ZZ$1, 0))</f>
        <v/>
      </c>
      <c r="B2171">
        <f>INDEX(resultados!$A$2:$ZZ$3000, 2165, MATCH($B$2, resultados!$A$1:$ZZ$1, 0))</f>
        <v/>
      </c>
      <c r="C2171">
        <f>INDEX(resultados!$A$2:$ZZ$3000, 2165, MATCH($B$3, resultados!$A$1:$ZZ$1, 0))</f>
        <v/>
      </c>
    </row>
    <row r="2172">
      <c r="A2172">
        <f>INDEX(resultados!$A$2:$ZZ$3000, 2166, MATCH($B$1, resultados!$A$1:$ZZ$1, 0))</f>
        <v/>
      </c>
      <c r="B2172">
        <f>INDEX(resultados!$A$2:$ZZ$3000, 2166, MATCH($B$2, resultados!$A$1:$ZZ$1, 0))</f>
        <v/>
      </c>
      <c r="C2172">
        <f>INDEX(resultados!$A$2:$ZZ$3000, 2166, MATCH($B$3, resultados!$A$1:$ZZ$1, 0))</f>
        <v/>
      </c>
    </row>
    <row r="2173">
      <c r="A2173">
        <f>INDEX(resultados!$A$2:$ZZ$3000, 2167, MATCH($B$1, resultados!$A$1:$ZZ$1, 0))</f>
        <v/>
      </c>
      <c r="B2173">
        <f>INDEX(resultados!$A$2:$ZZ$3000, 2167, MATCH($B$2, resultados!$A$1:$ZZ$1, 0))</f>
        <v/>
      </c>
      <c r="C2173">
        <f>INDEX(resultados!$A$2:$ZZ$3000, 2167, MATCH($B$3, resultados!$A$1:$ZZ$1, 0))</f>
        <v/>
      </c>
    </row>
    <row r="2174">
      <c r="A2174">
        <f>INDEX(resultados!$A$2:$ZZ$3000, 2168, MATCH($B$1, resultados!$A$1:$ZZ$1, 0))</f>
        <v/>
      </c>
      <c r="B2174">
        <f>INDEX(resultados!$A$2:$ZZ$3000, 2168, MATCH($B$2, resultados!$A$1:$ZZ$1, 0))</f>
        <v/>
      </c>
      <c r="C2174">
        <f>INDEX(resultados!$A$2:$ZZ$3000, 2168, MATCH($B$3, resultados!$A$1:$ZZ$1, 0))</f>
        <v/>
      </c>
    </row>
    <row r="2175">
      <c r="A2175">
        <f>INDEX(resultados!$A$2:$ZZ$3000, 2169, MATCH($B$1, resultados!$A$1:$ZZ$1, 0))</f>
        <v/>
      </c>
      <c r="B2175">
        <f>INDEX(resultados!$A$2:$ZZ$3000, 2169, MATCH($B$2, resultados!$A$1:$ZZ$1, 0))</f>
        <v/>
      </c>
      <c r="C2175">
        <f>INDEX(resultados!$A$2:$ZZ$3000, 2169, MATCH($B$3, resultados!$A$1:$ZZ$1, 0))</f>
        <v/>
      </c>
    </row>
    <row r="2176">
      <c r="A2176">
        <f>INDEX(resultados!$A$2:$ZZ$3000, 2170, MATCH($B$1, resultados!$A$1:$ZZ$1, 0))</f>
        <v/>
      </c>
      <c r="B2176">
        <f>INDEX(resultados!$A$2:$ZZ$3000, 2170, MATCH($B$2, resultados!$A$1:$ZZ$1, 0))</f>
        <v/>
      </c>
      <c r="C2176">
        <f>INDEX(resultados!$A$2:$ZZ$3000, 2170, MATCH($B$3, resultados!$A$1:$ZZ$1, 0))</f>
        <v/>
      </c>
    </row>
    <row r="2177">
      <c r="A2177">
        <f>INDEX(resultados!$A$2:$ZZ$3000, 2171, MATCH($B$1, resultados!$A$1:$ZZ$1, 0))</f>
        <v/>
      </c>
      <c r="B2177">
        <f>INDEX(resultados!$A$2:$ZZ$3000, 2171, MATCH($B$2, resultados!$A$1:$ZZ$1, 0))</f>
        <v/>
      </c>
      <c r="C2177">
        <f>INDEX(resultados!$A$2:$ZZ$3000, 2171, MATCH($B$3, resultados!$A$1:$ZZ$1, 0))</f>
        <v/>
      </c>
    </row>
    <row r="2178">
      <c r="A2178">
        <f>INDEX(resultados!$A$2:$ZZ$3000, 2172, MATCH($B$1, resultados!$A$1:$ZZ$1, 0))</f>
        <v/>
      </c>
      <c r="B2178">
        <f>INDEX(resultados!$A$2:$ZZ$3000, 2172, MATCH($B$2, resultados!$A$1:$ZZ$1, 0))</f>
        <v/>
      </c>
      <c r="C2178">
        <f>INDEX(resultados!$A$2:$ZZ$3000, 2172, MATCH($B$3, resultados!$A$1:$ZZ$1, 0))</f>
        <v/>
      </c>
    </row>
    <row r="2179">
      <c r="A2179">
        <f>INDEX(resultados!$A$2:$ZZ$3000, 2173, MATCH($B$1, resultados!$A$1:$ZZ$1, 0))</f>
        <v/>
      </c>
      <c r="B2179">
        <f>INDEX(resultados!$A$2:$ZZ$3000, 2173, MATCH($B$2, resultados!$A$1:$ZZ$1, 0))</f>
        <v/>
      </c>
      <c r="C2179">
        <f>INDEX(resultados!$A$2:$ZZ$3000, 2173, MATCH($B$3, resultados!$A$1:$ZZ$1, 0))</f>
        <v/>
      </c>
    </row>
    <row r="2180">
      <c r="A2180">
        <f>INDEX(resultados!$A$2:$ZZ$3000, 2174, MATCH($B$1, resultados!$A$1:$ZZ$1, 0))</f>
        <v/>
      </c>
      <c r="B2180">
        <f>INDEX(resultados!$A$2:$ZZ$3000, 2174, MATCH($B$2, resultados!$A$1:$ZZ$1, 0))</f>
        <v/>
      </c>
      <c r="C2180">
        <f>INDEX(resultados!$A$2:$ZZ$3000, 2174, MATCH($B$3, resultados!$A$1:$ZZ$1, 0))</f>
        <v/>
      </c>
    </row>
    <row r="2181">
      <c r="A2181">
        <f>INDEX(resultados!$A$2:$ZZ$3000, 2175, MATCH($B$1, resultados!$A$1:$ZZ$1, 0))</f>
        <v/>
      </c>
      <c r="B2181">
        <f>INDEX(resultados!$A$2:$ZZ$3000, 2175, MATCH($B$2, resultados!$A$1:$ZZ$1, 0))</f>
        <v/>
      </c>
      <c r="C2181">
        <f>INDEX(resultados!$A$2:$ZZ$3000, 2175, MATCH($B$3, resultados!$A$1:$ZZ$1, 0))</f>
        <v/>
      </c>
    </row>
    <row r="2182">
      <c r="A2182">
        <f>INDEX(resultados!$A$2:$ZZ$3000, 2176, MATCH($B$1, resultados!$A$1:$ZZ$1, 0))</f>
        <v/>
      </c>
      <c r="B2182">
        <f>INDEX(resultados!$A$2:$ZZ$3000, 2176, MATCH($B$2, resultados!$A$1:$ZZ$1, 0))</f>
        <v/>
      </c>
      <c r="C2182">
        <f>INDEX(resultados!$A$2:$ZZ$3000, 2176, MATCH($B$3, resultados!$A$1:$ZZ$1, 0))</f>
        <v/>
      </c>
    </row>
    <row r="2183">
      <c r="A2183">
        <f>INDEX(resultados!$A$2:$ZZ$3000, 2177, MATCH($B$1, resultados!$A$1:$ZZ$1, 0))</f>
        <v/>
      </c>
      <c r="B2183">
        <f>INDEX(resultados!$A$2:$ZZ$3000, 2177, MATCH($B$2, resultados!$A$1:$ZZ$1, 0))</f>
        <v/>
      </c>
      <c r="C2183">
        <f>INDEX(resultados!$A$2:$ZZ$3000, 2177, MATCH($B$3, resultados!$A$1:$ZZ$1, 0))</f>
        <v/>
      </c>
    </row>
    <row r="2184">
      <c r="A2184">
        <f>INDEX(resultados!$A$2:$ZZ$3000, 2178, MATCH($B$1, resultados!$A$1:$ZZ$1, 0))</f>
        <v/>
      </c>
      <c r="B2184">
        <f>INDEX(resultados!$A$2:$ZZ$3000, 2178, MATCH($B$2, resultados!$A$1:$ZZ$1, 0))</f>
        <v/>
      </c>
      <c r="C2184">
        <f>INDEX(resultados!$A$2:$ZZ$3000, 2178, MATCH($B$3, resultados!$A$1:$ZZ$1, 0))</f>
        <v/>
      </c>
    </row>
    <row r="2185">
      <c r="A2185">
        <f>INDEX(resultados!$A$2:$ZZ$3000, 2179, MATCH($B$1, resultados!$A$1:$ZZ$1, 0))</f>
        <v/>
      </c>
      <c r="B2185">
        <f>INDEX(resultados!$A$2:$ZZ$3000, 2179, MATCH($B$2, resultados!$A$1:$ZZ$1, 0))</f>
        <v/>
      </c>
      <c r="C2185">
        <f>INDEX(resultados!$A$2:$ZZ$3000, 2179, MATCH($B$3, resultados!$A$1:$ZZ$1, 0))</f>
        <v/>
      </c>
    </row>
    <row r="2186">
      <c r="A2186">
        <f>INDEX(resultados!$A$2:$ZZ$3000, 2180, MATCH($B$1, resultados!$A$1:$ZZ$1, 0))</f>
        <v/>
      </c>
      <c r="B2186">
        <f>INDEX(resultados!$A$2:$ZZ$3000, 2180, MATCH($B$2, resultados!$A$1:$ZZ$1, 0))</f>
        <v/>
      </c>
      <c r="C2186">
        <f>INDEX(resultados!$A$2:$ZZ$3000, 2180, MATCH($B$3, resultados!$A$1:$ZZ$1, 0))</f>
        <v/>
      </c>
    </row>
    <row r="2187">
      <c r="A2187">
        <f>INDEX(resultados!$A$2:$ZZ$3000, 2181, MATCH($B$1, resultados!$A$1:$ZZ$1, 0))</f>
        <v/>
      </c>
      <c r="B2187">
        <f>INDEX(resultados!$A$2:$ZZ$3000, 2181, MATCH($B$2, resultados!$A$1:$ZZ$1, 0))</f>
        <v/>
      </c>
      <c r="C2187">
        <f>INDEX(resultados!$A$2:$ZZ$3000, 2181, MATCH($B$3, resultados!$A$1:$ZZ$1, 0))</f>
        <v/>
      </c>
    </row>
    <row r="2188">
      <c r="A2188">
        <f>INDEX(resultados!$A$2:$ZZ$3000, 2182, MATCH($B$1, resultados!$A$1:$ZZ$1, 0))</f>
        <v/>
      </c>
      <c r="B2188">
        <f>INDEX(resultados!$A$2:$ZZ$3000, 2182, MATCH($B$2, resultados!$A$1:$ZZ$1, 0))</f>
        <v/>
      </c>
      <c r="C2188">
        <f>INDEX(resultados!$A$2:$ZZ$3000, 2182, MATCH($B$3, resultados!$A$1:$ZZ$1, 0))</f>
        <v/>
      </c>
    </row>
    <row r="2189">
      <c r="A2189">
        <f>INDEX(resultados!$A$2:$ZZ$3000, 2183, MATCH($B$1, resultados!$A$1:$ZZ$1, 0))</f>
        <v/>
      </c>
      <c r="B2189">
        <f>INDEX(resultados!$A$2:$ZZ$3000, 2183, MATCH($B$2, resultados!$A$1:$ZZ$1, 0))</f>
        <v/>
      </c>
      <c r="C2189">
        <f>INDEX(resultados!$A$2:$ZZ$3000, 2183, MATCH($B$3, resultados!$A$1:$ZZ$1, 0))</f>
        <v/>
      </c>
    </row>
    <row r="2190">
      <c r="A2190">
        <f>INDEX(resultados!$A$2:$ZZ$3000, 2184, MATCH($B$1, resultados!$A$1:$ZZ$1, 0))</f>
        <v/>
      </c>
      <c r="B2190">
        <f>INDEX(resultados!$A$2:$ZZ$3000, 2184, MATCH($B$2, resultados!$A$1:$ZZ$1, 0))</f>
        <v/>
      </c>
      <c r="C2190">
        <f>INDEX(resultados!$A$2:$ZZ$3000, 2184, MATCH($B$3, resultados!$A$1:$ZZ$1, 0))</f>
        <v/>
      </c>
    </row>
    <row r="2191">
      <c r="A2191">
        <f>INDEX(resultados!$A$2:$ZZ$3000, 2185, MATCH($B$1, resultados!$A$1:$ZZ$1, 0))</f>
        <v/>
      </c>
      <c r="B2191">
        <f>INDEX(resultados!$A$2:$ZZ$3000, 2185, MATCH($B$2, resultados!$A$1:$ZZ$1, 0))</f>
        <v/>
      </c>
      <c r="C2191">
        <f>INDEX(resultados!$A$2:$ZZ$3000, 2185, MATCH($B$3, resultados!$A$1:$ZZ$1, 0))</f>
        <v/>
      </c>
    </row>
    <row r="2192">
      <c r="A2192">
        <f>INDEX(resultados!$A$2:$ZZ$3000, 2186, MATCH($B$1, resultados!$A$1:$ZZ$1, 0))</f>
        <v/>
      </c>
      <c r="B2192">
        <f>INDEX(resultados!$A$2:$ZZ$3000, 2186, MATCH($B$2, resultados!$A$1:$ZZ$1, 0))</f>
        <v/>
      </c>
      <c r="C2192">
        <f>INDEX(resultados!$A$2:$ZZ$3000, 2186, MATCH($B$3, resultados!$A$1:$ZZ$1, 0))</f>
        <v/>
      </c>
    </row>
    <row r="2193">
      <c r="A2193">
        <f>INDEX(resultados!$A$2:$ZZ$3000, 2187, MATCH($B$1, resultados!$A$1:$ZZ$1, 0))</f>
        <v/>
      </c>
      <c r="B2193">
        <f>INDEX(resultados!$A$2:$ZZ$3000, 2187, MATCH($B$2, resultados!$A$1:$ZZ$1, 0))</f>
        <v/>
      </c>
      <c r="C2193">
        <f>INDEX(resultados!$A$2:$ZZ$3000, 2187, MATCH($B$3, resultados!$A$1:$ZZ$1, 0))</f>
        <v/>
      </c>
    </row>
    <row r="2194">
      <c r="A2194">
        <f>INDEX(resultados!$A$2:$ZZ$3000, 2188, MATCH($B$1, resultados!$A$1:$ZZ$1, 0))</f>
        <v/>
      </c>
      <c r="B2194">
        <f>INDEX(resultados!$A$2:$ZZ$3000, 2188, MATCH($B$2, resultados!$A$1:$ZZ$1, 0))</f>
        <v/>
      </c>
      <c r="C2194">
        <f>INDEX(resultados!$A$2:$ZZ$3000, 2188, MATCH($B$3, resultados!$A$1:$ZZ$1, 0))</f>
        <v/>
      </c>
    </row>
    <row r="2195">
      <c r="A2195">
        <f>INDEX(resultados!$A$2:$ZZ$3000, 2189, MATCH($B$1, resultados!$A$1:$ZZ$1, 0))</f>
        <v/>
      </c>
      <c r="B2195">
        <f>INDEX(resultados!$A$2:$ZZ$3000, 2189, MATCH($B$2, resultados!$A$1:$ZZ$1, 0))</f>
        <v/>
      </c>
      <c r="C2195">
        <f>INDEX(resultados!$A$2:$ZZ$3000, 2189, MATCH($B$3, resultados!$A$1:$ZZ$1, 0))</f>
        <v/>
      </c>
    </row>
    <row r="2196">
      <c r="A2196">
        <f>INDEX(resultados!$A$2:$ZZ$3000, 2190, MATCH($B$1, resultados!$A$1:$ZZ$1, 0))</f>
        <v/>
      </c>
      <c r="B2196">
        <f>INDEX(resultados!$A$2:$ZZ$3000, 2190, MATCH($B$2, resultados!$A$1:$ZZ$1, 0))</f>
        <v/>
      </c>
      <c r="C2196">
        <f>INDEX(resultados!$A$2:$ZZ$3000, 2190, MATCH($B$3, resultados!$A$1:$ZZ$1, 0))</f>
        <v/>
      </c>
    </row>
    <row r="2197">
      <c r="A2197">
        <f>INDEX(resultados!$A$2:$ZZ$3000, 2191, MATCH($B$1, resultados!$A$1:$ZZ$1, 0))</f>
        <v/>
      </c>
      <c r="B2197">
        <f>INDEX(resultados!$A$2:$ZZ$3000, 2191, MATCH($B$2, resultados!$A$1:$ZZ$1, 0))</f>
        <v/>
      </c>
      <c r="C2197">
        <f>INDEX(resultados!$A$2:$ZZ$3000, 2191, MATCH($B$3, resultados!$A$1:$ZZ$1, 0))</f>
        <v/>
      </c>
    </row>
    <row r="2198">
      <c r="A2198">
        <f>INDEX(resultados!$A$2:$ZZ$3000, 2192, MATCH($B$1, resultados!$A$1:$ZZ$1, 0))</f>
        <v/>
      </c>
      <c r="B2198">
        <f>INDEX(resultados!$A$2:$ZZ$3000, 2192, MATCH($B$2, resultados!$A$1:$ZZ$1, 0))</f>
        <v/>
      </c>
      <c r="C2198">
        <f>INDEX(resultados!$A$2:$ZZ$3000, 2192, MATCH($B$3, resultados!$A$1:$ZZ$1, 0))</f>
        <v/>
      </c>
    </row>
    <row r="2199">
      <c r="A2199">
        <f>INDEX(resultados!$A$2:$ZZ$3000, 2193, MATCH($B$1, resultados!$A$1:$ZZ$1, 0))</f>
        <v/>
      </c>
      <c r="B2199">
        <f>INDEX(resultados!$A$2:$ZZ$3000, 2193, MATCH($B$2, resultados!$A$1:$ZZ$1, 0))</f>
        <v/>
      </c>
      <c r="C2199">
        <f>INDEX(resultados!$A$2:$ZZ$3000, 2193, MATCH($B$3, resultados!$A$1:$ZZ$1, 0))</f>
        <v/>
      </c>
    </row>
    <row r="2200">
      <c r="A2200">
        <f>INDEX(resultados!$A$2:$ZZ$3000, 2194, MATCH($B$1, resultados!$A$1:$ZZ$1, 0))</f>
        <v/>
      </c>
      <c r="B2200">
        <f>INDEX(resultados!$A$2:$ZZ$3000, 2194, MATCH($B$2, resultados!$A$1:$ZZ$1, 0))</f>
        <v/>
      </c>
      <c r="C2200">
        <f>INDEX(resultados!$A$2:$ZZ$3000, 2194, MATCH($B$3, resultados!$A$1:$ZZ$1, 0))</f>
        <v/>
      </c>
    </row>
    <row r="2201">
      <c r="A2201">
        <f>INDEX(resultados!$A$2:$ZZ$3000, 2195, MATCH($B$1, resultados!$A$1:$ZZ$1, 0))</f>
        <v/>
      </c>
      <c r="B2201">
        <f>INDEX(resultados!$A$2:$ZZ$3000, 2195, MATCH($B$2, resultados!$A$1:$ZZ$1, 0))</f>
        <v/>
      </c>
      <c r="C2201">
        <f>INDEX(resultados!$A$2:$ZZ$3000, 2195, MATCH($B$3, resultados!$A$1:$ZZ$1, 0))</f>
        <v/>
      </c>
    </row>
    <row r="2202">
      <c r="A2202">
        <f>INDEX(resultados!$A$2:$ZZ$3000, 2196, MATCH($B$1, resultados!$A$1:$ZZ$1, 0))</f>
        <v/>
      </c>
      <c r="B2202">
        <f>INDEX(resultados!$A$2:$ZZ$3000, 2196, MATCH($B$2, resultados!$A$1:$ZZ$1, 0))</f>
        <v/>
      </c>
      <c r="C2202">
        <f>INDEX(resultados!$A$2:$ZZ$3000, 2196, MATCH($B$3, resultados!$A$1:$ZZ$1, 0))</f>
        <v/>
      </c>
    </row>
    <row r="2203">
      <c r="A2203">
        <f>INDEX(resultados!$A$2:$ZZ$3000, 2197, MATCH($B$1, resultados!$A$1:$ZZ$1, 0))</f>
        <v/>
      </c>
      <c r="B2203">
        <f>INDEX(resultados!$A$2:$ZZ$3000, 2197, MATCH($B$2, resultados!$A$1:$ZZ$1, 0))</f>
        <v/>
      </c>
      <c r="C2203">
        <f>INDEX(resultados!$A$2:$ZZ$3000, 2197, MATCH($B$3, resultados!$A$1:$ZZ$1, 0))</f>
        <v/>
      </c>
    </row>
    <row r="2204">
      <c r="A2204">
        <f>INDEX(resultados!$A$2:$ZZ$3000, 2198, MATCH($B$1, resultados!$A$1:$ZZ$1, 0))</f>
        <v/>
      </c>
      <c r="B2204">
        <f>INDEX(resultados!$A$2:$ZZ$3000, 2198, MATCH($B$2, resultados!$A$1:$ZZ$1, 0))</f>
        <v/>
      </c>
      <c r="C2204">
        <f>INDEX(resultados!$A$2:$ZZ$3000, 2198, MATCH($B$3, resultados!$A$1:$ZZ$1, 0))</f>
        <v/>
      </c>
    </row>
    <row r="2205">
      <c r="A2205">
        <f>INDEX(resultados!$A$2:$ZZ$3000, 2199, MATCH($B$1, resultados!$A$1:$ZZ$1, 0))</f>
        <v/>
      </c>
      <c r="B2205">
        <f>INDEX(resultados!$A$2:$ZZ$3000, 2199, MATCH($B$2, resultados!$A$1:$ZZ$1, 0))</f>
        <v/>
      </c>
      <c r="C2205">
        <f>INDEX(resultados!$A$2:$ZZ$3000, 2199, MATCH($B$3, resultados!$A$1:$ZZ$1, 0))</f>
        <v/>
      </c>
    </row>
    <row r="2206">
      <c r="A2206">
        <f>INDEX(resultados!$A$2:$ZZ$3000, 2200, MATCH($B$1, resultados!$A$1:$ZZ$1, 0))</f>
        <v/>
      </c>
      <c r="B2206">
        <f>INDEX(resultados!$A$2:$ZZ$3000, 2200, MATCH($B$2, resultados!$A$1:$ZZ$1, 0))</f>
        <v/>
      </c>
      <c r="C2206">
        <f>INDEX(resultados!$A$2:$ZZ$3000, 2200, MATCH($B$3, resultados!$A$1:$ZZ$1, 0))</f>
        <v/>
      </c>
    </row>
    <row r="2207">
      <c r="A2207">
        <f>INDEX(resultados!$A$2:$ZZ$3000, 2201, MATCH($B$1, resultados!$A$1:$ZZ$1, 0))</f>
        <v/>
      </c>
      <c r="B2207">
        <f>INDEX(resultados!$A$2:$ZZ$3000, 2201, MATCH($B$2, resultados!$A$1:$ZZ$1, 0))</f>
        <v/>
      </c>
      <c r="C2207">
        <f>INDEX(resultados!$A$2:$ZZ$3000, 2201, MATCH($B$3, resultados!$A$1:$ZZ$1, 0))</f>
        <v/>
      </c>
    </row>
    <row r="2208">
      <c r="A2208">
        <f>INDEX(resultados!$A$2:$ZZ$3000, 2202, MATCH($B$1, resultados!$A$1:$ZZ$1, 0))</f>
        <v/>
      </c>
      <c r="B2208">
        <f>INDEX(resultados!$A$2:$ZZ$3000, 2202, MATCH($B$2, resultados!$A$1:$ZZ$1, 0))</f>
        <v/>
      </c>
      <c r="C2208">
        <f>INDEX(resultados!$A$2:$ZZ$3000, 2202, MATCH($B$3, resultados!$A$1:$ZZ$1, 0))</f>
        <v/>
      </c>
    </row>
    <row r="2209">
      <c r="A2209">
        <f>INDEX(resultados!$A$2:$ZZ$3000, 2203, MATCH($B$1, resultados!$A$1:$ZZ$1, 0))</f>
        <v/>
      </c>
      <c r="B2209">
        <f>INDEX(resultados!$A$2:$ZZ$3000, 2203, MATCH($B$2, resultados!$A$1:$ZZ$1, 0))</f>
        <v/>
      </c>
      <c r="C2209">
        <f>INDEX(resultados!$A$2:$ZZ$3000, 2203, MATCH($B$3, resultados!$A$1:$ZZ$1, 0))</f>
        <v/>
      </c>
    </row>
    <row r="2210">
      <c r="A2210">
        <f>INDEX(resultados!$A$2:$ZZ$3000, 2204, MATCH($B$1, resultados!$A$1:$ZZ$1, 0))</f>
        <v/>
      </c>
      <c r="B2210">
        <f>INDEX(resultados!$A$2:$ZZ$3000, 2204, MATCH($B$2, resultados!$A$1:$ZZ$1, 0))</f>
        <v/>
      </c>
      <c r="C2210">
        <f>INDEX(resultados!$A$2:$ZZ$3000, 2204, MATCH($B$3, resultados!$A$1:$ZZ$1, 0))</f>
        <v/>
      </c>
    </row>
    <row r="2211">
      <c r="A2211">
        <f>INDEX(resultados!$A$2:$ZZ$3000, 2205, MATCH($B$1, resultados!$A$1:$ZZ$1, 0))</f>
        <v/>
      </c>
      <c r="B2211">
        <f>INDEX(resultados!$A$2:$ZZ$3000, 2205, MATCH($B$2, resultados!$A$1:$ZZ$1, 0))</f>
        <v/>
      </c>
      <c r="C2211">
        <f>INDEX(resultados!$A$2:$ZZ$3000, 2205, MATCH($B$3, resultados!$A$1:$ZZ$1, 0))</f>
        <v/>
      </c>
    </row>
    <row r="2212">
      <c r="A2212">
        <f>INDEX(resultados!$A$2:$ZZ$3000, 2206, MATCH($B$1, resultados!$A$1:$ZZ$1, 0))</f>
        <v/>
      </c>
      <c r="B2212">
        <f>INDEX(resultados!$A$2:$ZZ$3000, 2206, MATCH($B$2, resultados!$A$1:$ZZ$1, 0))</f>
        <v/>
      </c>
      <c r="C2212">
        <f>INDEX(resultados!$A$2:$ZZ$3000, 2206, MATCH($B$3, resultados!$A$1:$ZZ$1, 0))</f>
        <v/>
      </c>
    </row>
    <row r="2213">
      <c r="A2213">
        <f>INDEX(resultados!$A$2:$ZZ$3000, 2207, MATCH($B$1, resultados!$A$1:$ZZ$1, 0))</f>
        <v/>
      </c>
      <c r="B2213">
        <f>INDEX(resultados!$A$2:$ZZ$3000, 2207, MATCH($B$2, resultados!$A$1:$ZZ$1, 0))</f>
        <v/>
      </c>
      <c r="C2213">
        <f>INDEX(resultados!$A$2:$ZZ$3000, 2207, MATCH($B$3, resultados!$A$1:$ZZ$1, 0))</f>
        <v/>
      </c>
    </row>
    <row r="2214">
      <c r="A2214">
        <f>INDEX(resultados!$A$2:$ZZ$3000, 2208, MATCH($B$1, resultados!$A$1:$ZZ$1, 0))</f>
        <v/>
      </c>
      <c r="B2214">
        <f>INDEX(resultados!$A$2:$ZZ$3000, 2208, MATCH($B$2, resultados!$A$1:$ZZ$1, 0))</f>
        <v/>
      </c>
      <c r="C2214">
        <f>INDEX(resultados!$A$2:$ZZ$3000, 2208, MATCH($B$3, resultados!$A$1:$ZZ$1, 0))</f>
        <v/>
      </c>
    </row>
    <row r="2215">
      <c r="A2215">
        <f>INDEX(resultados!$A$2:$ZZ$3000, 2209, MATCH($B$1, resultados!$A$1:$ZZ$1, 0))</f>
        <v/>
      </c>
      <c r="B2215">
        <f>INDEX(resultados!$A$2:$ZZ$3000, 2209, MATCH($B$2, resultados!$A$1:$ZZ$1, 0))</f>
        <v/>
      </c>
      <c r="C2215">
        <f>INDEX(resultados!$A$2:$ZZ$3000, 2209, MATCH($B$3, resultados!$A$1:$ZZ$1, 0))</f>
        <v/>
      </c>
    </row>
    <row r="2216">
      <c r="A2216">
        <f>INDEX(resultados!$A$2:$ZZ$3000, 2210, MATCH($B$1, resultados!$A$1:$ZZ$1, 0))</f>
        <v/>
      </c>
      <c r="B2216">
        <f>INDEX(resultados!$A$2:$ZZ$3000, 2210, MATCH($B$2, resultados!$A$1:$ZZ$1, 0))</f>
        <v/>
      </c>
      <c r="C2216">
        <f>INDEX(resultados!$A$2:$ZZ$3000, 2210, MATCH($B$3, resultados!$A$1:$ZZ$1, 0))</f>
        <v/>
      </c>
    </row>
    <row r="2217">
      <c r="A2217">
        <f>INDEX(resultados!$A$2:$ZZ$3000, 2211, MATCH($B$1, resultados!$A$1:$ZZ$1, 0))</f>
        <v/>
      </c>
      <c r="B2217">
        <f>INDEX(resultados!$A$2:$ZZ$3000, 2211, MATCH($B$2, resultados!$A$1:$ZZ$1, 0))</f>
        <v/>
      </c>
      <c r="C2217">
        <f>INDEX(resultados!$A$2:$ZZ$3000, 2211, MATCH($B$3, resultados!$A$1:$ZZ$1, 0))</f>
        <v/>
      </c>
    </row>
    <row r="2218">
      <c r="A2218">
        <f>INDEX(resultados!$A$2:$ZZ$3000, 2212, MATCH($B$1, resultados!$A$1:$ZZ$1, 0))</f>
        <v/>
      </c>
      <c r="B2218">
        <f>INDEX(resultados!$A$2:$ZZ$3000, 2212, MATCH($B$2, resultados!$A$1:$ZZ$1, 0))</f>
        <v/>
      </c>
      <c r="C2218">
        <f>INDEX(resultados!$A$2:$ZZ$3000, 2212, MATCH($B$3, resultados!$A$1:$ZZ$1, 0))</f>
        <v/>
      </c>
    </row>
    <row r="2219">
      <c r="A2219">
        <f>INDEX(resultados!$A$2:$ZZ$3000, 2213, MATCH($B$1, resultados!$A$1:$ZZ$1, 0))</f>
        <v/>
      </c>
      <c r="B2219">
        <f>INDEX(resultados!$A$2:$ZZ$3000, 2213, MATCH($B$2, resultados!$A$1:$ZZ$1, 0))</f>
        <v/>
      </c>
      <c r="C2219">
        <f>INDEX(resultados!$A$2:$ZZ$3000, 2213, MATCH($B$3, resultados!$A$1:$ZZ$1, 0))</f>
        <v/>
      </c>
    </row>
    <row r="2220">
      <c r="A2220">
        <f>INDEX(resultados!$A$2:$ZZ$3000, 2214, MATCH($B$1, resultados!$A$1:$ZZ$1, 0))</f>
        <v/>
      </c>
      <c r="B2220">
        <f>INDEX(resultados!$A$2:$ZZ$3000, 2214, MATCH($B$2, resultados!$A$1:$ZZ$1, 0))</f>
        <v/>
      </c>
      <c r="C2220">
        <f>INDEX(resultados!$A$2:$ZZ$3000, 2214, MATCH($B$3, resultados!$A$1:$ZZ$1, 0))</f>
        <v/>
      </c>
    </row>
    <row r="2221">
      <c r="A2221">
        <f>INDEX(resultados!$A$2:$ZZ$3000, 2215, MATCH($B$1, resultados!$A$1:$ZZ$1, 0))</f>
        <v/>
      </c>
      <c r="B2221">
        <f>INDEX(resultados!$A$2:$ZZ$3000, 2215, MATCH($B$2, resultados!$A$1:$ZZ$1, 0))</f>
        <v/>
      </c>
      <c r="C2221">
        <f>INDEX(resultados!$A$2:$ZZ$3000, 2215, MATCH($B$3, resultados!$A$1:$ZZ$1, 0))</f>
        <v/>
      </c>
    </row>
    <row r="2222">
      <c r="A2222">
        <f>INDEX(resultados!$A$2:$ZZ$3000, 2216, MATCH($B$1, resultados!$A$1:$ZZ$1, 0))</f>
        <v/>
      </c>
      <c r="B2222">
        <f>INDEX(resultados!$A$2:$ZZ$3000, 2216, MATCH($B$2, resultados!$A$1:$ZZ$1, 0))</f>
        <v/>
      </c>
      <c r="C2222">
        <f>INDEX(resultados!$A$2:$ZZ$3000, 2216, MATCH($B$3, resultados!$A$1:$ZZ$1, 0))</f>
        <v/>
      </c>
    </row>
    <row r="2223">
      <c r="A2223">
        <f>INDEX(resultados!$A$2:$ZZ$3000, 2217, MATCH($B$1, resultados!$A$1:$ZZ$1, 0))</f>
        <v/>
      </c>
      <c r="B2223">
        <f>INDEX(resultados!$A$2:$ZZ$3000, 2217, MATCH($B$2, resultados!$A$1:$ZZ$1, 0))</f>
        <v/>
      </c>
      <c r="C2223">
        <f>INDEX(resultados!$A$2:$ZZ$3000, 2217, MATCH($B$3, resultados!$A$1:$ZZ$1, 0))</f>
        <v/>
      </c>
    </row>
    <row r="2224">
      <c r="A2224">
        <f>INDEX(resultados!$A$2:$ZZ$3000, 2218, MATCH($B$1, resultados!$A$1:$ZZ$1, 0))</f>
        <v/>
      </c>
      <c r="B2224">
        <f>INDEX(resultados!$A$2:$ZZ$3000, 2218, MATCH($B$2, resultados!$A$1:$ZZ$1, 0))</f>
        <v/>
      </c>
      <c r="C2224">
        <f>INDEX(resultados!$A$2:$ZZ$3000, 2218, MATCH($B$3, resultados!$A$1:$ZZ$1, 0))</f>
        <v/>
      </c>
    </row>
    <row r="2225">
      <c r="A2225">
        <f>INDEX(resultados!$A$2:$ZZ$3000, 2219, MATCH($B$1, resultados!$A$1:$ZZ$1, 0))</f>
        <v/>
      </c>
      <c r="B2225">
        <f>INDEX(resultados!$A$2:$ZZ$3000, 2219, MATCH($B$2, resultados!$A$1:$ZZ$1, 0))</f>
        <v/>
      </c>
      <c r="C2225">
        <f>INDEX(resultados!$A$2:$ZZ$3000, 2219, MATCH($B$3, resultados!$A$1:$ZZ$1, 0))</f>
        <v/>
      </c>
    </row>
    <row r="2226">
      <c r="A2226">
        <f>INDEX(resultados!$A$2:$ZZ$3000, 2220, MATCH($B$1, resultados!$A$1:$ZZ$1, 0))</f>
        <v/>
      </c>
      <c r="B2226">
        <f>INDEX(resultados!$A$2:$ZZ$3000, 2220, MATCH($B$2, resultados!$A$1:$ZZ$1, 0))</f>
        <v/>
      </c>
      <c r="C2226">
        <f>INDEX(resultados!$A$2:$ZZ$3000, 2220, MATCH($B$3, resultados!$A$1:$ZZ$1, 0))</f>
        <v/>
      </c>
    </row>
    <row r="2227">
      <c r="A2227">
        <f>INDEX(resultados!$A$2:$ZZ$3000, 2221, MATCH($B$1, resultados!$A$1:$ZZ$1, 0))</f>
        <v/>
      </c>
      <c r="B2227">
        <f>INDEX(resultados!$A$2:$ZZ$3000, 2221, MATCH($B$2, resultados!$A$1:$ZZ$1, 0))</f>
        <v/>
      </c>
      <c r="C2227">
        <f>INDEX(resultados!$A$2:$ZZ$3000, 2221, MATCH($B$3, resultados!$A$1:$ZZ$1, 0))</f>
        <v/>
      </c>
    </row>
    <row r="2228">
      <c r="A2228">
        <f>INDEX(resultados!$A$2:$ZZ$3000, 2222, MATCH($B$1, resultados!$A$1:$ZZ$1, 0))</f>
        <v/>
      </c>
      <c r="B2228">
        <f>INDEX(resultados!$A$2:$ZZ$3000, 2222, MATCH($B$2, resultados!$A$1:$ZZ$1, 0))</f>
        <v/>
      </c>
      <c r="C2228">
        <f>INDEX(resultados!$A$2:$ZZ$3000, 2222, MATCH($B$3, resultados!$A$1:$ZZ$1, 0))</f>
        <v/>
      </c>
    </row>
    <row r="2229">
      <c r="A2229">
        <f>INDEX(resultados!$A$2:$ZZ$3000, 2223, MATCH($B$1, resultados!$A$1:$ZZ$1, 0))</f>
        <v/>
      </c>
      <c r="B2229">
        <f>INDEX(resultados!$A$2:$ZZ$3000, 2223, MATCH($B$2, resultados!$A$1:$ZZ$1, 0))</f>
        <v/>
      </c>
      <c r="C2229">
        <f>INDEX(resultados!$A$2:$ZZ$3000, 2223, MATCH($B$3, resultados!$A$1:$ZZ$1, 0))</f>
        <v/>
      </c>
    </row>
    <row r="2230">
      <c r="A2230">
        <f>INDEX(resultados!$A$2:$ZZ$3000, 2224, MATCH($B$1, resultados!$A$1:$ZZ$1, 0))</f>
        <v/>
      </c>
      <c r="B2230">
        <f>INDEX(resultados!$A$2:$ZZ$3000, 2224, MATCH($B$2, resultados!$A$1:$ZZ$1, 0))</f>
        <v/>
      </c>
      <c r="C2230">
        <f>INDEX(resultados!$A$2:$ZZ$3000, 2224, MATCH($B$3, resultados!$A$1:$ZZ$1, 0))</f>
        <v/>
      </c>
    </row>
    <row r="2231">
      <c r="A2231">
        <f>INDEX(resultados!$A$2:$ZZ$3000, 2225, MATCH($B$1, resultados!$A$1:$ZZ$1, 0))</f>
        <v/>
      </c>
      <c r="B2231">
        <f>INDEX(resultados!$A$2:$ZZ$3000, 2225, MATCH($B$2, resultados!$A$1:$ZZ$1, 0))</f>
        <v/>
      </c>
      <c r="C2231">
        <f>INDEX(resultados!$A$2:$ZZ$3000, 2225, MATCH($B$3, resultados!$A$1:$ZZ$1, 0))</f>
        <v/>
      </c>
    </row>
    <row r="2232">
      <c r="A2232">
        <f>INDEX(resultados!$A$2:$ZZ$3000, 2226, MATCH($B$1, resultados!$A$1:$ZZ$1, 0))</f>
        <v/>
      </c>
      <c r="B2232">
        <f>INDEX(resultados!$A$2:$ZZ$3000, 2226, MATCH($B$2, resultados!$A$1:$ZZ$1, 0))</f>
        <v/>
      </c>
      <c r="C2232">
        <f>INDEX(resultados!$A$2:$ZZ$3000, 2226, MATCH($B$3, resultados!$A$1:$ZZ$1, 0))</f>
        <v/>
      </c>
    </row>
    <row r="2233">
      <c r="A2233">
        <f>INDEX(resultados!$A$2:$ZZ$3000, 2227, MATCH($B$1, resultados!$A$1:$ZZ$1, 0))</f>
        <v/>
      </c>
      <c r="B2233">
        <f>INDEX(resultados!$A$2:$ZZ$3000, 2227, MATCH($B$2, resultados!$A$1:$ZZ$1, 0))</f>
        <v/>
      </c>
      <c r="C2233">
        <f>INDEX(resultados!$A$2:$ZZ$3000, 2227, MATCH($B$3, resultados!$A$1:$ZZ$1, 0))</f>
        <v/>
      </c>
    </row>
    <row r="2234">
      <c r="A2234">
        <f>INDEX(resultados!$A$2:$ZZ$3000, 2228, MATCH($B$1, resultados!$A$1:$ZZ$1, 0))</f>
        <v/>
      </c>
      <c r="B2234">
        <f>INDEX(resultados!$A$2:$ZZ$3000, 2228, MATCH($B$2, resultados!$A$1:$ZZ$1, 0))</f>
        <v/>
      </c>
      <c r="C2234">
        <f>INDEX(resultados!$A$2:$ZZ$3000, 2228, MATCH($B$3, resultados!$A$1:$ZZ$1, 0))</f>
        <v/>
      </c>
    </row>
    <row r="2235">
      <c r="A2235">
        <f>INDEX(resultados!$A$2:$ZZ$3000, 2229, MATCH($B$1, resultados!$A$1:$ZZ$1, 0))</f>
        <v/>
      </c>
      <c r="B2235">
        <f>INDEX(resultados!$A$2:$ZZ$3000, 2229, MATCH($B$2, resultados!$A$1:$ZZ$1, 0))</f>
        <v/>
      </c>
      <c r="C2235">
        <f>INDEX(resultados!$A$2:$ZZ$3000, 2229, MATCH($B$3, resultados!$A$1:$ZZ$1, 0))</f>
        <v/>
      </c>
    </row>
    <row r="2236">
      <c r="A2236">
        <f>INDEX(resultados!$A$2:$ZZ$3000, 2230, MATCH($B$1, resultados!$A$1:$ZZ$1, 0))</f>
        <v/>
      </c>
      <c r="B2236">
        <f>INDEX(resultados!$A$2:$ZZ$3000, 2230, MATCH($B$2, resultados!$A$1:$ZZ$1, 0))</f>
        <v/>
      </c>
      <c r="C2236">
        <f>INDEX(resultados!$A$2:$ZZ$3000, 2230, MATCH($B$3, resultados!$A$1:$ZZ$1, 0))</f>
        <v/>
      </c>
    </row>
    <row r="2237">
      <c r="A2237">
        <f>INDEX(resultados!$A$2:$ZZ$3000, 2231, MATCH($B$1, resultados!$A$1:$ZZ$1, 0))</f>
        <v/>
      </c>
      <c r="B2237">
        <f>INDEX(resultados!$A$2:$ZZ$3000, 2231, MATCH($B$2, resultados!$A$1:$ZZ$1, 0))</f>
        <v/>
      </c>
      <c r="C2237">
        <f>INDEX(resultados!$A$2:$ZZ$3000, 2231, MATCH($B$3, resultados!$A$1:$ZZ$1, 0))</f>
        <v/>
      </c>
    </row>
    <row r="2238">
      <c r="A2238">
        <f>INDEX(resultados!$A$2:$ZZ$3000, 2232, MATCH($B$1, resultados!$A$1:$ZZ$1, 0))</f>
        <v/>
      </c>
      <c r="B2238">
        <f>INDEX(resultados!$A$2:$ZZ$3000, 2232, MATCH($B$2, resultados!$A$1:$ZZ$1, 0))</f>
        <v/>
      </c>
      <c r="C2238">
        <f>INDEX(resultados!$A$2:$ZZ$3000, 2232, MATCH($B$3, resultados!$A$1:$ZZ$1, 0))</f>
        <v/>
      </c>
    </row>
    <row r="2239">
      <c r="A2239">
        <f>INDEX(resultados!$A$2:$ZZ$3000, 2233, MATCH($B$1, resultados!$A$1:$ZZ$1, 0))</f>
        <v/>
      </c>
      <c r="B2239">
        <f>INDEX(resultados!$A$2:$ZZ$3000, 2233, MATCH($B$2, resultados!$A$1:$ZZ$1, 0))</f>
        <v/>
      </c>
      <c r="C2239">
        <f>INDEX(resultados!$A$2:$ZZ$3000, 2233, MATCH($B$3, resultados!$A$1:$ZZ$1, 0))</f>
        <v/>
      </c>
    </row>
    <row r="2240">
      <c r="A2240">
        <f>INDEX(resultados!$A$2:$ZZ$3000, 2234, MATCH($B$1, resultados!$A$1:$ZZ$1, 0))</f>
        <v/>
      </c>
      <c r="B2240">
        <f>INDEX(resultados!$A$2:$ZZ$3000, 2234, MATCH($B$2, resultados!$A$1:$ZZ$1, 0))</f>
        <v/>
      </c>
      <c r="C2240">
        <f>INDEX(resultados!$A$2:$ZZ$3000, 2234, MATCH($B$3, resultados!$A$1:$ZZ$1, 0))</f>
        <v/>
      </c>
    </row>
    <row r="2241">
      <c r="A2241">
        <f>INDEX(resultados!$A$2:$ZZ$3000, 2235, MATCH($B$1, resultados!$A$1:$ZZ$1, 0))</f>
        <v/>
      </c>
      <c r="B2241">
        <f>INDEX(resultados!$A$2:$ZZ$3000, 2235, MATCH($B$2, resultados!$A$1:$ZZ$1, 0))</f>
        <v/>
      </c>
      <c r="C2241">
        <f>INDEX(resultados!$A$2:$ZZ$3000, 2235, MATCH($B$3, resultados!$A$1:$ZZ$1, 0))</f>
        <v/>
      </c>
    </row>
    <row r="2242">
      <c r="A2242">
        <f>INDEX(resultados!$A$2:$ZZ$3000, 2236, MATCH($B$1, resultados!$A$1:$ZZ$1, 0))</f>
        <v/>
      </c>
      <c r="B2242">
        <f>INDEX(resultados!$A$2:$ZZ$3000, 2236, MATCH($B$2, resultados!$A$1:$ZZ$1, 0))</f>
        <v/>
      </c>
      <c r="C2242">
        <f>INDEX(resultados!$A$2:$ZZ$3000, 2236, MATCH($B$3, resultados!$A$1:$ZZ$1, 0))</f>
        <v/>
      </c>
    </row>
    <row r="2243">
      <c r="A2243">
        <f>INDEX(resultados!$A$2:$ZZ$3000, 2237, MATCH($B$1, resultados!$A$1:$ZZ$1, 0))</f>
        <v/>
      </c>
      <c r="B2243">
        <f>INDEX(resultados!$A$2:$ZZ$3000, 2237, MATCH($B$2, resultados!$A$1:$ZZ$1, 0))</f>
        <v/>
      </c>
      <c r="C2243">
        <f>INDEX(resultados!$A$2:$ZZ$3000, 2237, MATCH($B$3, resultados!$A$1:$ZZ$1, 0))</f>
        <v/>
      </c>
    </row>
    <row r="2244">
      <c r="A2244">
        <f>INDEX(resultados!$A$2:$ZZ$3000, 2238, MATCH($B$1, resultados!$A$1:$ZZ$1, 0))</f>
        <v/>
      </c>
      <c r="B2244">
        <f>INDEX(resultados!$A$2:$ZZ$3000, 2238, MATCH($B$2, resultados!$A$1:$ZZ$1, 0))</f>
        <v/>
      </c>
      <c r="C2244">
        <f>INDEX(resultados!$A$2:$ZZ$3000, 2238, MATCH($B$3, resultados!$A$1:$ZZ$1, 0))</f>
        <v/>
      </c>
    </row>
    <row r="2245">
      <c r="A2245">
        <f>INDEX(resultados!$A$2:$ZZ$3000, 2239, MATCH($B$1, resultados!$A$1:$ZZ$1, 0))</f>
        <v/>
      </c>
      <c r="B2245">
        <f>INDEX(resultados!$A$2:$ZZ$3000, 2239, MATCH($B$2, resultados!$A$1:$ZZ$1, 0))</f>
        <v/>
      </c>
      <c r="C2245">
        <f>INDEX(resultados!$A$2:$ZZ$3000, 2239, MATCH($B$3, resultados!$A$1:$ZZ$1, 0))</f>
        <v/>
      </c>
    </row>
    <row r="2246">
      <c r="A2246">
        <f>INDEX(resultados!$A$2:$ZZ$3000, 2240, MATCH($B$1, resultados!$A$1:$ZZ$1, 0))</f>
        <v/>
      </c>
      <c r="B2246">
        <f>INDEX(resultados!$A$2:$ZZ$3000, 2240, MATCH($B$2, resultados!$A$1:$ZZ$1, 0))</f>
        <v/>
      </c>
      <c r="C2246">
        <f>INDEX(resultados!$A$2:$ZZ$3000, 2240, MATCH($B$3, resultados!$A$1:$ZZ$1, 0))</f>
        <v/>
      </c>
    </row>
    <row r="2247">
      <c r="A2247">
        <f>INDEX(resultados!$A$2:$ZZ$3000, 2241, MATCH($B$1, resultados!$A$1:$ZZ$1, 0))</f>
        <v/>
      </c>
      <c r="B2247">
        <f>INDEX(resultados!$A$2:$ZZ$3000, 2241, MATCH($B$2, resultados!$A$1:$ZZ$1, 0))</f>
        <v/>
      </c>
      <c r="C2247">
        <f>INDEX(resultados!$A$2:$ZZ$3000, 2241, MATCH($B$3, resultados!$A$1:$ZZ$1, 0))</f>
        <v/>
      </c>
    </row>
    <row r="2248">
      <c r="A2248">
        <f>INDEX(resultados!$A$2:$ZZ$3000, 2242, MATCH($B$1, resultados!$A$1:$ZZ$1, 0))</f>
        <v/>
      </c>
      <c r="B2248">
        <f>INDEX(resultados!$A$2:$ZZ$3000, 2242, MATCH($B$2, resultados!$A$1:$ZZ$1, 0))</f>
        <v/>
      </c>
      <c r="C2248">
        <f>INDEX(resultados!$A$2:$ZZ$3000, 2242, MATCH($B$3, resultados!$A$1:$ZZ$1, 0))</f>
        <v/>
      </c>
    </row>
    <row r="2249">
      <c r="A2249">
        <f>INDEX(resultados!$A$2:$ZZ$3000, 2243, MATCH($B$1, resultados!$A$1:$ZZ$1, 0))</f>
        <v/>
      </c>
      <c r="B2249">
        <f>INDEX(resultados!$A$2:$ZZ$3000, 2243, MATCH($B$2, resultados!$A$1:$ZZ$1, 0))</f>
        <v/>
      </c>
      <c r="C2249">
        <f>INDEX(resultados!$A$2:$ZZ$3000, 2243, MATCH($B$3, resultados!$A$1:$ZZ$1, 0))</f>
        <v/>
      </c>
    </row>
    <row r="2250">
      <c r="A2250">
        <f>INDEX(resultados!$A$2:$ZZ$3000, 2244, MATCH($B$1, resultados!$A$1:$ZZ$1, 0))</f>
        <v/>
      </c>
      <c r="B2250">
        <f>INDEX(resultados!$A$2:$ZZ$3000, 2244, MATCH($B$2, resultados!$A$1:$ZZ$1, 0))</f>
        <v/>
      </c>
      <c r="C2250">
        <f>INDEX(resultados!$A$2:$ZZ$3000, 2244, MATCH($B$3, resultados!$A$1:$ZZ$1, 0))</f>
        <v/>
      </c>
    </row>
    <row r="2251">
      <c r="A2251">
        <f>INDEX(resultados!$A$2:$ZZ$3000, 2245, MATCH($B$1, resultados!$A$1:$ZZ$1, 0))</f>
        <v/>
      </c>
      <c r="B2251">
        <f>INDEX(resultados!$A$2:$ZZ$3000, 2245, MATCH($B$2, resultados!$A$1:$ZZ$1, 0))</f>
        <v/>
      </c>
      <c r="C2251">
        <f>INDEX(resultados!$A$2:$ZZ$3000, 2245, MATCH($B$3, resultados!$A$1:$ZZ$1, 0))</f>
        <v/>
      </c>
    </row>
    <row r="2252">
      <c r="A2252">
        <f>INDEX(resultados!$A$2:$ZZ$3000, 2246, MATCH($B$1, resultados!$A$1:$ZZ$1, 0))</f>
        <v/>
      </c>
      <c r="B2252">
        <f>INDEX(resultados!$A$2:$ZZ$3000, 2246, MATCH($B$2, resultados!$A$1:$ZZ$1, 0))</f>
        <v/>
      </c>
      <c r="C2252">
        <f>INDEX(resultados!$A$2:$ZZ$3000, 2246, MATCH($B$3, resultados!$A$1:$ZZ$1, 0))</f>
        <v/>
      </c>
    </row>
    <row r="2253">
      <c r="A2253">
        <f>INDEX(resultados!$A$2:$ZZ$3000, 2247, MATCH($B$1, resultados!$A$1:$ZZ$1, 0))</f>
        <v/>
      </c>
      <c r="B2253">
        <f>INDEX(resultados!$A$2:$ZZ$3000, 2247, MATCH($B$2, resultados!$A$1:$ZZ$1, 0))</f>
        <v/>
      </c>
      <c r="C2253">
        <f>INDEX(resultados!$A$2:$ZZ$3000, 2247, MATCH($B$3, resultados!$A$1:$ZZ$1, 0))</f>
        <v/>
      </c>
    </row>
    <row r="2254">
      <c r="A2254">
        <f>INDEX(resultados!$A$2:$ZZ$3000, 2248, MATCH($B$1, resultados!$A$1:$ZZ$1, 0))</f>
        <v/>
      </c>
      <c r="B2254">
        <f>INDEX(resultados!$A$2:$ZZ$3000, 2248, MATCH($B$2, resultados!$A$1:$ZZ$1, 0))</f>
        <v/>
      </c>
      <c r="C2254">
        <f>INDEX(resultados!$A$2:$ZZ$3000, 2248, MATCH($B$3, resultados!$A$1:$ZZ$1, 0))</f>
        <v/>
      </c>
    </row>
    <row r="2255">
      <c r="A2255">
        <f>INDEX(resultados!$A$2:$ZZ$3000, 2249, MATCH($B$1, resultados!$A$1:$ZZ$1, 0))</f>
        <v/>
      </c>
      <c r="B2255">
        <f>INDEX(resultados!$A$2:$ZZ$3000, 2249, MATCH($B$2, resultados!$A$1:$ZZ$1, 0))</f>
        <v/>
      </c>
      <c r="C2255">
        <f>INDEX(resultados!$A$2:$ZZ$3000, 2249, MATCH($B$3, resultados!$A$1:$ZZ$1, 0))</f>
        <v/>
      </c>
    </row>
    <row r="2256">
      <c r="A2256">
        <f>INDEX(resultados!$A$2:$ZZ$3000, 2250, MATCH($B$1, resultados!$A$1:$ZZ$1, 0))</f>
        <v/>
      </c>
      <c r="B2256">
        <f>INDEX(resultados!$A$2:$ZZ$3000, 2250, MATCH($B$2, resultados!$A$1:$ZZ$1, 0))</f>
        <v/>
      </c>
      <c r="C2256">
        <f>INDEX(resultados!$A$2:$ZZ$3000, 2250, MATCH($B$3, resultados!$A$1:$ZZ$1, 0))</f>
        <v/>
      </c>
    </row>
    <row r="2257">
      <c r="A2257">
        <f>INDEX(resultados!$A$2:$ZZ$3000, 2251, MATCH($B$1, resultados!$A$1:$ZZ$1, 0))</f>
        <v/>
      </c>
      <c r="B2257">
        <f>INDEX(resultados!$A$2:$ZZ$3000, 2251, MATCH($B$2, resultados!$A$1:$ZZ$1, 0))</f>
        <v/>
      </c>
      <c r="C2257">
        <f>INDEX(resultados!$A$2:$ZZ$3000, 2251, MATCH($B$3, resultados!$A$1:$ZZ$1, 0))</f>
        <v/>
      </c>
    </row>
    <row r="2258">
      <c r="A2258">
        <f>INDEX(resultados!$A$2:$ZZ$3000, 2252, MATCH($B$1, resultados!$A$1:$ZZ$1, 0))</f>
        <v/>
      </c>
      <c r="B2258">
        <f>INDEX(resultados!$A$2:$ZZ$3000, 2252, MATCH($B$2, resultados!$A$1:$ZZ$1, 0))</f>
        <v/>
      </c>
      <c r="C2258">
        <f>INDEX(resultados!$A$2:$ZZ$3000, 2252, MATCH($B$3, resultados!$A$1:$ZZ$1, 0))</f>
        <v/>
      </c>
    </row>
    <row r="2259">
      <c r="A2259">
        <f>INDEX(resultados!$A$2:$ZZ$3000, 2253, MATCH($B$1, resultados!$A$1:$ZZ$1, 0))</f>
        <v/>
      </c>
      <c r="B2259">
        <f>INDEX(resultados!$A$2:$ZZ$3000, 2253, MATCH($B$2, resultados!$A$1:$ZZ$1, 0))</f>
        <v/>
      </c>
      <c r="C2259">
        <f>INDEX(resultados!$A$2:$ZZ$3000, 2253, MATCH($B$3, resultados!$A$1:$ZZ$1, 0))</f>
        <v/>
      </c>
    </row>
    <row r="2260">
      <c r="A2260">
        <f>INDEX(resultados!$A$2:$ZZ$3000, 2254, MATCH($B$1, resultados!$A$1:$ZZ$1, 0))</f>
        <v/>
      </c>
      <c r="B2260">
        <f>INDEX(resultados!$A$2:$ZZ$3000, 2254, MATCH($B$2, resultados!$A$1:$ZZ$1, 0))</f>
        <v/>
      </c>
      <c r="C2260">
        <f>INDEX(resultados!$A$2:$ZZ$3000, 2254, MATCH($B$3, resultados!$A$1:$ZZ$1, 0))</f>
        <v/>
      </c>
    </row>
    <row r="2261">
      <c r="A2261">
        <f>INDEX(resultados!$A$2:$ZZ$3000, 2255, MATCH($B$1, resultados!$A$1:$ZZ$1, 0))</f>
        <v/>
      </c>
      <c r="B2261">
        <f>INDEX(resultados!$A$2:$ZZ$3000, 2255, MATCH($B$2, resultados!$A$1:$ZZ$1, 0))</f>
        <v/>
      </c>
      <c r="C2261">
        <f>INDEX(resultados!$A$2:$ZZ$3000, 2255, MATCH($B$3, resultados!$A$1:$ZZ$1, 0))</f>
        <v/>
      </c>
    </row>
    <row r="2262">
      <c r="A2262">
        <f>INDEX(resultados!$A$2:$ZZ$3000, 2256, MATCH($B$1, resultados!$A$1:$ZZ$1, 0))</f>
        <v/>
      </c>
      <c r="B2262">
        <f>INDEX(resultados!$A$2:$ZZ$3000, 2256, MATCH($B$2, resultados!$A$1:$ZZ$1, 0))</f>
        <v/>
      </c>
      <c r="C2262">
        <f>INDEX(resultados!$A$2:$ZZ$3000, 2256, MATCH($B$3, resultados!$A$1:$ZZ$1, 0))</f>
        <v/>
      </c>
    </row>
    <row r="2263">
      <c r="A2263">
        <f>INDEX(resultados!$A$2:$ZZ$3000, 2257, MATCH($B$1, resultados!$A$1:$ZZ$1, 0))</f>
        <v/>
      </c>
      <c r="B2263">
        <f>INDEX(resultados!$A$2:$ZZ$3000, 2257, MATCH($B$2, resultados!$A$1:$ZZ$1, 0))</f>
        <v/>
      </c>
      <c r="C2263">
        <f>INDEX(resultados!$A$2:$ZZ$3000, 2257, MATCH($B$3, resultados!$A$1:$ZZ$1, 0))</f>
        <v/>
      </c>
    </row>
    <row r="2264">
      <c r="A2264">
        <f>INDEX(resultados!$A$2:$ZZ$3000, 2258, MATCH($B$1, resultados!$A$1:$ZZ$1, 0))</f>
        <v/>
      </c>
      <c r="B2264">
        <f>INDEX(resultados!$A$2:$ZZ$3000, 2258, MATCH($B$2, resultados!$A$1:$ZZ$1, 0))</f>
        <v/>
      </c>
      <c r="C2264">
        <f>INDEX(resultados!$A$2:$ZZ$3000, 2258, MATCH($B$3, resultados!$A$1:$ZZ$1, 0))</f>
        <v/>
      </c>
    </row>
    <row r="2265">
      <c r="A2265">
        <f>INDEX(resultados!$A$2:$ZZ$3000, 2259, MATCH($B$1, resultados!$A$1:$ZZ$1, 0))</f>
        <v/>
      </c>
      <c r="B2265">
        <f>INDEX(resultados!$A$2:$ZZ$3000, 2259, MATCH($B$2, resultados!$A$1:$ZZ$1, 0))</f>
        <v/>
      </c>
      <c r="C2265">
        <f>INDEX(resultados!$A$2:$ZZ$3000, 2259, MATCH($B$3, resultados!$A$1:$ZZ$1, 0))</f>
        <v/>
      </c>
    </row>
    <row r="2266">
      <c r="A2266">
        <f>INDEX(resultados!$A$2:$ZZ$3000, 2260, MATCH($B$1, resultados!$A$1:$ZZ$1, 0))</f>
        <v/>
      </c>
      <c r="B2266">
        <f>INDEX(resultados!$A$2:$ZZ$3000, 2260, MATCH($B$2, resultados!$A$1:$ZZ$1, 0))</f>
        <v/>
      </c>
      <c r="C2266">
        <f>INDEX(resultados!$A$2:$ZZ$3000, 2260, MATCH($B$3, resultados!$A$1:$ZZ$1, 0))</f>
        <v/>
      </c>
    </row>
    <row r="2267">
      <c r="A2267">
        <f>INDEX(resultados!$A$2:$ZZ$3000, 2261, MATCH($B$1, resultados!$A$1:$ZZ$1, 0))</f>
        <v/>
      </c>
      <c r="B2267">
        <f>INDEX(resultados!$A$2:$ZZ$3000, 2261, MATCH($B$2, resultados!$A$1:$ZZ$1, 0))</f>
        <v/>
      </c>
      <c r="C2267">
        <f>INDEX(resultados!$A$2:$ZZ$3000, 2261, MATCH($B$3, resultados!$A$1:$ZZ$1, 0))</f>
        <v/>
      </c>
    </row>
    <row r="2268">
      <c r="A2268">
        <f>INDEX(resultados!$A$2:$ZZ$3000, 2262, MATCH($B$1, resultados!$A$1:$ZZ$1, 0))</f>
        <v/>
      </c>
      <c r="B2268">
        <f>INDEX(resultados!$A$2:$ZZ$3000, 2262, MATCH($B$2, resultados!$A$1:$ZZ$1, 0))</f>
        <v/>
      </c>
      <c r="C2268">
        <f>INDEX(resultados!$A$2:$ZZ$3000, 2262, MATCH($B$3, resultados!$A$1:$ZZ$1, 0))</f>
        <v/>
      </c>
    </row>
    <row r="2269">
      <c r="A2269">
        <f>INDEX(resultados!$A$2:$ZZ$3000, 2263, MATCH($B$1, resultados!$A$1:$ZZ$1, 0))</f>
        <v/>
      </c>
      <c r="B2269">
        <f>INDEX(resultados!$A$2:$ZZ$3000, 2263, MATCH($B$2, resultados!$A$1:$ZZ$1, 0))</f>
        <v/>
      </c>
      <c r="C2269">
        <f>INDEX(resultados!$A$2:$ZZ$3000, 2263, MATCH($B$3, resultados!$A$1:$ZZ$1, 0))</f>
        <v/>
      </c>
    </row>
    <row r="2270">
      <c r="A2270">
        <f>INDEX(resultados!$A$2:$ZZ$3000, 2264, MATCH($B$1, resultados!$A$1:$ZZ$1, 0))</f>
        <v/>
      </c>
      <c r="B2270">
        <f>INDEX(resultados!$A$2:$ZZ$3000, 2264, MATCH($B$2, resultados!$A$1:$ZZ$1, 0))</f>
        <v/>
      </c>
      <c r="C2270">
        <f>INDEX(resultados!$A$2:$ZZ$3000, 2264, MATCH($B$3, resultados!$A$1:$ZZ$1, 0))</f>
        <v/>
      </c>
    </row>
    <row r="2271">
      <c r="A2271">
        <f>INDEX(resultados!$A$2:$ZZ$3000, 2265, MATCH($B$1, resultados!$A$1:$ZZ$1, 0))</f>
        <v/>
      </c>
      <c r="B2271">
        <f>INDEX(resultados!$A$2:$ZZ$3000, 2265, MATCH($B$2, resultados!$A$1:$ZZ$1, 0))</f>
        <v/>
      </c>
      <c r="C2271">
        <f>INDEX(resultados!$A$2:$ZZ$3000, 2265, MATCH($B$3, resultados!$A$1:$ZZ$1, 0))</f>
        <v/>
      </c>
    </row>
    <row r="2272">
      <c r="A2272">
        <f>INDEX(resultados!$A$2:$ZZ$3000, 2266, MATCH($B$1, resultados!$A$1:$ZZ$1, 0))</f>
        <v/>
      </c>
      <c r="B2272">
        <f>INDEX(resultados!$A$2:$ZZ$3000, 2266, MATCH($B$2, resultados!$A$1:$ZZ$1, 0))</f>
        <v/>
      </c>
      <c r="C2272">
        <f>INDEX(resultados!$A$2:$ZZ$3000, 2266, MATCH($B$3, resultados!$A$1:$ZZ$1, 0))</f>
        <v/>
      </c>
    </row>
    <row r="2273">
      <c r="A2273">
        <f>INDEX(resultados!$A$2:$ZZ$3000, 2267, MATCH($B$1, resultados!$A$1:$ZZ$1, 0))</f>
        <v/>
      </c>
      <c r="B2273">
        <f>INDEX(resultados!$A$2:$ZZ$3000, 2267, MATCH($B$2, resultados!$A$1:$ZZ$1, 0))</f>
        <v/>
      </c>
      <c r="C2273">
        <f>INDEX(resultados!$A$2:$ZZ$3000, 2267, MATCH($B$3, resultados!$A$1:$ZZ$1, 0))</f>
        <v/>
      </c>
    </row>
    <row r="2274">
      <c r="A2274">
        <f>INDEX(resultados!$A$2:$ZZ$3000, 2268, MATCH($B$1, resultados!$A$1:$ZZ$1, 0))</f>
        <v/>
      </c>
      <c r="B2274">
        <f>INDEX(resultados!$A$2:$ZZ$3000, 2268, MATCH($B$2, resultados!$A$1:$ZZ$1, 0))</f>
        <v/>
      </c>
      <c r="C2274">
        <f>INDEX(resultados!$A$2:$ZZ$3000, 2268, MATCH($B$3, resultados!$A$1:$ZZ$1, 0))</f>
        <v/>
      </c>
    </row>
    <row r="2275">
      <c r="A2275">
        <f>INDEX(resultados!$A$2:$ZZ$3000, 2269, MATCH($B$1, resultados!$A$1:$ZZ$1, 0))</f>
        <v/>
      </c>
      <c r="B2275">
        <f>INDEX(resultados!$A$2:$ZZ$3000, 2269, MATCH($B$2, resultados!$A$1:$ZZ$1, 0))</f>
        <v/>
      </c>
      <c r="C2275">
        <f>INDEX(resultados!$A$2:$ZZ$3000, 2269, MATCH($B$3, resultados!$A$1:$ZZ$1, 0))</f>
        <v/>
      </c>
    </row>
    <row r="2276">
      <c r="A2276">
        <f>INDEX(resultados!$A$2:$ZZ$3000, 2270, MATCH($B$1, resultados!$A$1:$ZZ$1, 0))</f>
        <v/>
      </c>
      <c r="B2276">
        <f>INDEX(resultados!$A$2:$ZZ$3000, 2270, MATCH($B$2, resultados!$A$1:$ZZ$1, 0))</f>
        <v/>
      </c>
      <c r="C2276">
        <f>INDEX(resultados!$A$2:$ZZ$3000, 2270, MATCH($B$3, resultados!$A$1:$ZZ$1, 0))</f>
        <v/>
      </c>
    </row>
    <row r="2277">
      <c r="A2277">
        <f>INDEX(resultados!$A$2:$ZZ$3000, 2271, MATCH($B$1, resultados!$A$1:$ZZ$1, 0))</f>
        <v/>
      </c>
      <c r="B2277">
        <f>INDEX(resultados!$A$2:$ZZ$3000, 2271, MATCH($B$2, resultados!$A$1:$ZZ$1, 0))</f>
        <v/>
      </c>
      <c r="C2277">
        <f>INDEX(resultados!$A$2:$ZZ$3000, 2271, MATCH($B$3, resultados!$A$1:$ZZ$1, 0))</f>
        <v/>
      </c>
    </row>
    <row r="2278">
      <c r="A2278">
        <f>INDEX(resultados!$A$2:$ZZ$3000, 2272, MATCH($B$1, resultados!$A$1:$ZZ$1, 0))</f>
        <v/>
      </c>
      <c r="B2278">
        <f>INDEX(resultados!$A$2:$ZZ$3000, 2272, MATCH($B$2, resultados!$A$1:$ZZ$1, 0))</f>
        <v/>
      </c>
      <c r="C2278">
        <f>INDEX(resultados!$A$2:$ZZ$3000, 2272, MATCH($B$3, resultados!$A$1:$ZZ$1, 0))</f>
        <v/>
      </c>
    </row>
    <row r="2279">
      <c r="A2279">
        <f>INDEX(resultados!$A$2:$ZZ$3000, 2273, MATCH($B$1, resultados!$A$1:$ZZ$1, 0))</f>
        <v/>
      </c>
      <c r="B2279">
        <f>INDEX(resultados!$A$2:$ZZ$3000, 2273, MATCH($B$2, resultados!$A$1:$ZZ$1, 0))</f>
        <v/>
      </c>
      <c r="C2279">
        <f>INDEX(resultados!$A$2:$ZZ$3000, 2273, MATCH($B$3, resultados!$A$1:$ZZ$1, 0))</f>
        <v/>
      </c>
    </row>
    <row r="2280">
      <c r="A2280">
        <f>INDEX(resultados!$A$2:$ZZ$3000, 2274, MATCH($B$1, resultados!$A$1:$ZZ$1, 0))</f>
        <v/>
      </c>
      <c r="B2280">
        <f>INDEX(resultados!$A$2:$ZZ$3000, 2274, MATCH($B$2, resultados!$A$1:$ZZ$1, 0))</f>
        <v/>
      </c>
      <c r="C2280">
        <f>INDEX(resultados!$A$2:$ZZ$3000, 2274, MATCH($B$3, resultados!$A$1:$ZZ$1, 0))</f>
        <v/>
      </c>
    </row>
    <row r="2281">
      <c r="A2281">
        <f>INDEX(resultados!$A$2:$ZZ$3000, 2275, MATCH($B$1, resultados!$A$1:$ZZ$1, 0))</f>
        <v/>
      </c>
      <c r="B2281">
        <f>INDEX(resultados!$A$2:$ZZ$3000, 2275, MATCH($B$2, resultados!$A$1:$ZZ$1, 0))</f>
        <v/>
      </c>
      <c r="C2281">
        <f>INDEX(resultados!$A$2:$ZZ$3000, 2275, MATCH($B$3, resultados!$A$1:$ZZ$1, 0))</f>
        <v/>
      </c>
    </row>
    <row r="2282">
      <c r="A2282">
        <f>INDEX(resultados!$A$2:$ZZ$3000, 2276, MATCH($B$1, resultados!$A$1:$ZZ$1, 0))</f>
        <v/>
      </c>
      <c r="B2282">
        <f>INDEX(resultados!$A$2:$ZZ$3000, 2276, MATCH($B$2, resultados!$A$1:$ZZ$1, 0))</f>
        <v/>
      </c>
      <c r="C2282">
        <f>INDEX(resultados!$A$2:$ZZ$3000, 2276, MATCH($B$3, resultados!$A$1:$ZZ$1, 0))</f>
        <v/>
      </c>
    </row>
    <row r="2283">
      <c r="A2283">
        <f>INDEX(resultados!$A$2:$ZZ$3000, 2277, MATCH($B$1, resultados!$A$1:$ZZ$1, 0))</f>
        <v/>
      </c>
      <c r="B2283">
        <f>INDEX(resultados!$A$2:$ZZ$3000, 2277, MATCH($B$2, resultados!$A$1:$ZZ$1, 0))</f>
        <v/>
      </c>
      <c r="C2283">
        <f>INDEX(resultados!$A$2:$ZZ$3000, 2277, MATCH($B$3, resultados!$A$1:$ZZ$1, 0))</f>
        <v/>
      </c>
    </row>
    <row r="2284">
      <c r="A2284">
        <f>INDEX(resultados!$A$2:$ZZ$3000, 2278, MATCH($B$1, resultados!$A$1:$ZZ$1, 0))</f>
        <v/>
      </c>
      <c r="B2284">
        <f>INDEX(resultados!$A$2:$ZZ$3000, 2278, MATCH($B$2, resultados!$A$1:$ZZ$1, 0))</f>
        <v/>
      </c>
      <c r="C2284">
        <f>INDEX(resultados!$A$2:$ZZ$3000, 2278, MATCH($B$3, resultados!$A$1:$ZZ$1, 0))</f>
        <v/>
      </c>
    </row>
    <row r="2285">
      <c r="A2285">
        <f>INDEX(resultados!$A$2:$ZZ$3000, 2279, MATCH($B$1, resultados!$A$1:$ZZ$1, 0))</f>
        <v/>
      </c>
      <c r="B2285">
        <f>INDEX(resultados!$A$2:$ZZ$3000, 2279, MATCH($B$2, resultados!$A$1:$ZZ$1, 0))</f>
        <v/>
      </c>
      <c r="C2285">
        <f>INDEX(resultados!$A$2:$ZZ$3000, 2279, MATCH($B$3, resultados!$A$1:$ZZ$1, 0))</f>
        <v/>
      </c>
    </row>
    <row r="2286">
      <c r="A2286">
        <f>INDEX(resultados!$A$2:$ZZ$3000, 2280, MATCH($B$1, resultados!$A$1:$ZZ$1, 0))</f>
        <v/>
      </c>
      <c r="B2286">
        <f>INDEX(resultados!$A$2:$ZZ$3000, 2280, MATCH($B$2, resultados!$A$1:$ZZ$1, 0))</f>
        <v/>
      </c>
      <c r="C2286">
        <f>INDEX(resultados!$A$2:$ZZ$3000, 2280, MATCH($B$3, resultados!$A$1:$ZZ$1, 0))</f>
        <v/>
      </c>
    </row>
    <row r="2287">
      <c r="A2287">
        <f>INDEX(resultados!$A$2:$ZZ$3000, 2281, MATCH($B$1, resultados!$A$1:$ZZ$1, 0))</f>
        <v/>
      </c>
      <c r="B2287">
        <f>INDEX(resultados!$A$2:$ZZ$3000, 2281, MATCH($B$2, resultados!$A$1:$ZZ$1, 0))</f>
        <v/>
      </c>
      <c r="C2287">
        <f>INDEX(resultados!$A$2:$ZZ$3000, 2281, MATCH($B$3, resultados!$A$1:$ZZ$1, 0))</f>
        <v/>
      </c>
    </row>
    <row r="2288">
      <c r="A2288">
        <f>INDEX(resultados!$A$2:$ZZ$3000, 2282, MATCH($B$1, resultados!$A$1:$ZZ$1, 0))</f>
        <v/>
      </c>
      <c r="B2288">
        <f>INDEX(resultados!$A$2:$ZZ$3000, 2282, MATCH($B$2, resultados!$A$1:$ZZ$1, 0))</f>
        <v/>
      </c>
      <c r="C2288">
        <f>INDEX(resultados!$A$2:$ZZ$3000, 2282, MATCH($B$3, resultados!$A$1:$ZZ$1, 0))</f>
        <v/>
      </c>
    </row>
    <row r="2289">
      <c r="A2289">
        <f>INDEX(resultados!$A$2:$ZZ$3000, 2283, MATCH($B$1, resultados!$A$1:$ZZ$1, 0))</f>
        <v/>
      </c>
      <c r="B2289">
        <f>INDEX(resultados!$A$2:$ZZ$3000, 2283, MATCH($B$2, resultados!$A$1:$ZZ$1, 0))</f>
        <v/>
      </c>
      <c r="C2289">
        <f>INDEX(resultados!$A$2:$ZZ$3000, 2283, MATCH($B$3, resultados!$A$1:$ZZ$1, 0))</f>
        <v/>
      </c>
    </row>
    <row r="2290">
      <c r="A2290">
        <f>INDEX(resultados!$A$2:$ZZ$3000, 2284, MATCH($B$1, resultados!$A$1:$ZZ$1, 0))</f>
        <v/>
      </c>
      <c r="B2290">
        <f>INDEX(resultados!$A$2:$ZZ$3000, 2284, MATCH($B$2, resultados!$A$1:$ZZ$1, 0))</f>
        <v/>
      </c>
      <c r="C2290">
        <f>INDEX(resultados!$A$2:$ZZ$3000, 2284, MATCH($B$3, resultados!$A$1:$ZZ$1, 0))</f>
        <v/>
      </c>
    </row>
    <row r="2291">
      <c r="A2291">
        <f>INDEX(resultados!$A$2:$ZZ$3000, 2285, MATCH($B$1, resultados!$A$1:$ZZ$1, 0))</f>
        <v/>
      </c>
      <c r="B2291">
        <f>INDEX(resultados!$A$2:$ZZ$3000, 2285, MATCH($B$2, resultados!$A$1:$ZZ$1, 0))</f>
        <v/>
      </c>
      <c r="C2291">
        <f>INDEX(resultados!$A$2:$ZZ$3000, 2285, MATCH($B$3, resultados!$A$1:$ZZ$1, 0))</f>
        <v/>
      </c>
    </row>
    <row r="2292">
      <c r="A2292">
        <f>INDEX(resultados!$A$2:$ZZ$3000, 2286, MATCH($B$1, resultados!$A$1:$ZZ$1, 0))</f>
        <v/>
      </c>
      <c r="B2292">
        <f>INDEX(resultados!$A$2:$ZZ$3000, 2286, MATCH($B$2, resultados!$A$1:$ZZ$1, 0))</f>
        <v/>
      </c>
      <c r="C2292">
        <f>INDEX(resultados!$A$2:$ZZ$3000, 2286, MATCH($B$3, resultados!$A$1:$ZZ$1, 0))</f>
        <v/>
      </c>
    </row>
    <row r="2293">
      <c r="A2293">
        <f>INDEX(resultados!$A$2:$ZZ$3000, 2287, MATCH($B$1, resultados!$A$1:$ZZ$1, 0))</f>
        <v/>
      </c>
      <c r="B2293">
        <f>INDEX(resultados!$A$2:$ZZ$3000, 2287, MATCH($B$2, resultados!$A$1:$ZZ$1, 0))</f>
        <v/>
      </c>
      <c r="C2293">
        <f>INDEX(resultados!$A$2:$ZZ$3000, 2287, MATCH($B$3, resultados!$A$1:$ZZ$1, 0))</f>
        <v/>
      </c>
    </row>
    <row r="2294">
      <c r="A2294">
        <f>INDEX(resultados!$A$2:$ZZ$3000, 2288, MATCH($B$1, resultados!$A$1:$ZZ$1, 0))</f>
        <v/>
      </c>
      <c r="B2294">
        <f>INDEX(resultados!$A$2:$ZZ$3000, 2288, MATCH($B$2, resultados!$A$1:$ZZ$1, 0))</f>
        <v/>
      </c>
      <c r="C2294">
        <f>INDEX(resultados!$A$2:$ZZ$3000, 2288, MATCH($B$3, resultados!$A$1:$ZZ$1, 0))</f>
        <v/>
      </c>
    </row>
    <row r="2295">
      <c r="A2295">
        <f>INDEX(resultados!$A$2:$ZZ$3000, 2289, MATCH($B$1, resultados!$A$1:$ZZ$1, 0))</f>
        <v/>
      </c>
      <c r="B2295">
        <f>INDEX(resultados!$A$2:$ZZ$3000, 2289, MATCH($B$2, resultados!$A$1:$ZZ$1, 0))</f>
        <v/>
      </c>
      <c r="C2295">
        <f>INDEX(resultados!$A$2:$ZZ$3000, 2289, MATCH($B$3, resultados!$A$1:$ZZ$1, 0))</f>
        <v/>
      </c>
    </row>
    <row r="2296">
      <c r="A2296">
        <f>INDEX(resultados!$A$2:$ZZ$3000, 2290, MATCH($B$1, resultados!$A$1:$ZZ$1, 0))</f>
        <v/>
      </c>
      <c r="B2296">
        <f>INDEX(resultados!$A$2:$ZZ$3000, 2290, MATCH($B$2, resultados!$A$1:$ZZ$1, 0))</f>
        <v/>
      </c>
      <c r="C2296">
        <f>INDEX(resultados!$A$2:$ZZ$3000, 2290, MATCH($B$3, resultados!$A$1:$ZZ$1, 0))</f>
        <v/>
      </c>
    </row>
    <row r="2297">
      <c r="A2297">
        <f>INDEX(resultados!$A$2:$ZZ$3000, 2291, MATCH($B$1, resultados!$A$1:$ZZ$1, 0))</f>
        <v/>
      </c>
      <c r="B2297">
        <f>INDEX(resultados!$A$2:$ZZ$3000, 2291, MATCH($B$2, resultados!$A$1:$ZZ$1, 0))</f>
        <v/>
      </c>
      <c r="C2297">
        <f>INDEX(resultados!$A$2:$ZZ$3000, 2291, MATCH($B$3, resultados!$A$1:$ZZ$1, 0))</f>
        <v/>
      </c>
    </row>
    <row r="2298">
      <c r="A2298">
        <f>INDEX(resultados!$A$2:$ZZ$3000, 2292, MATCH($B$1, resultados!$A$1:$ZZ$1, 0))</f>
        <v/>
      </c>
      <c r="B2298">
        <f>INDEX(resultados!$A$2:$ZZ$3000, 2292, MATCH($B$2, resultados!$A$1:$ZZ$1, 0))</f>
        <v/>
      </c>
      <c r="C2298">
        <f>INDEX(resultados!$A$2:$ZZ$3000, 2292, MATCH($B$3, resultados!$A$1:$ZZ$1, 0))</f>
        <v/>
      </c>
    </row>
    <row r="2299">
      <c r="A2299">
        <f>INDEX(resultados!$A$2:$ZZ$3000, 2293, MATCH($B$1, resultados!$A$1:$ZZ$1, 0))</f>
        <v/>
      </c>
      <c r="B2299">
        <f>INDEX(resultados!$A$2:$ZZ$3000, 2293, MATCH($B$2, resultados!$A$1:$ZZ$1, 0))</f>
        <v/>
      </c>
      <c r="C2299">
        <f>INDEX(resultados!$A$2:$ZZ$3000, 2293, MATCH($B$3, resultados!$A$1:$ZZ$1, 0))</f>
        <v/>
      </c>
    </row>
    <row r="2300">
      <c r="A2300">
        <f>INDEX(resultados!$A$2:$ZZ$3000, 2294, MATCH($B$1, resultados!$A$1:$ZZ$1, 0))</f>
        <v/>
      </c>
      <c r="B2300">
        <f>INDEX(resultados!$A$2:$ZZ$3000, 2294, MATCH($B$2, resultados!$A$1:$ZZ$1, 0))</f>
        <v/>
      </c>
      <c r="C2300">
        <f>INDEX(resultados!$A$2:$ZZ$3000, 2294, MATCH($B$3, resultados!$A$1:$ZZ$1, 0))</f>
        <v/>
      </c>
    </row>
    <row r="2301">
      <c r="A2301">
        <f>INDEX(resultados!$A$2:$ZZ$3000, 2295, MATCH($B$1, resultados!$A$1:$ZZ$1, 0))</f>
        <v/>
      </c>
      <c r="B2301">
        <f>INDEX(resultados!$A$2:$ZZ$3000, 2295, MATCH($B$2, resultados!$A$1:$ZZ$1, 0))</f>
        <v/>
      </c>
      <c r="C2301">
        <f>INDEX(resultados!$A$2:$ZZ$3000, 2295, MATCH($B$3, resultados!$A$1:$ZZ$1, 0))</f>
        <v/>
      </c>
    </row>
    <row r="2302">
      <c r="A2302">
        <f>INDEX(resultados!$A$2:$ZZ$3000, 2296, MATCH($B$1, resultados!$A$1:$ZZ$1, 0))</f>
        <v/>
      </c>
      <c r="B2302">
        <f>INDEX(resultados!$A$2:$ZZ$3000, 2296, MATCH($B$2, resultados!$A$1:$ZZ$1, 0))</f>
        <v/>
      </c>
      <c r="C2302">
        <f>INDEX(resultados!$A$2:$ZZ$3000, 2296, MATCH($B$3, resultados!$A$1:$ZZ$1, 0))</f>
        <v/>
      </c>
    </row>
    <row r="2303">
      <c r="A2303">
        <f>INDEX(resultados!$A$2:$ZZ$3000, 2297, MATCH($B$1, resultados!$A$1:$ZZ$1, 0))</f>
        <v/>
      </c>
      <c r="B2303">
        <f>INDEX(resultados!$A$2:$ZZ$3000, 2297, MATCH($B$2, resultados!$A$1:$ZZ$1, 0))</f>
        <v/>
      </c>
      <c r="C2303">
        <f>INDEX(resultados!$A$2:$ZZ$3000, 2297, MATCH($B$3, resultados!$A$1:$ZZ$1, 0))</f>
        <v/>
      </c>
    </row>
    <row r="2304">
      <c r="A2304">
        <f>INDEX(resultados!$A$2:$ZZ$3000, 2298, MATCH($B$1, resultados!$A$1:$ZZ$1, 0))</f>
        <v/>
      </c>
      <c r="B2304">
        <f>INDEX(resultados!$A$2:$ZZ$3000, 2298, MATCH($B$2, resultados!$A$1:$ZZ$1, 0))</f>
        <v/>
      </c>
      <c r="C2304">
        <f>INDEX(resultados!$A$2:$ZZ$3000, 2298, MATCH($B$3, resultados!$A$1:$ZZ$1, 0))</f>
        <v/>
      </c>
    </row>
    <row r="2305">
      <c r="A2305">
        <f>INDEX(resultados!$A$2:$ZZ$3000, 2299, MATCH($B$1, resultados!$A$1:$ZZ$1, 0))</f>
        <v/>
      </c>
      <c r="B2305">
        <f>INDEX(resultados!$A$2:$ZZ$3000, 2299, MATCH($B$2, resultados!$A$1:$ZZ$1, 0))</f>
        <v/>
      </c>
      <c r="C2305">
        <f>INDEX(resultados!$A$2:$ZZ$3000, 2299, MATCH($B$3, resultados!$A$1:$ZZ$1, 0))</f>
        <v/>
      </c>
    </row>
    <row r="2306">
      <c r="A2306">
        <f>INDEX(resultados!$A$2:$ZZ$3000, 2300, MATCH($B$1, resultados!$A$1:$ZZ$1, 0))</f>
        <v/>
      </c>
      <c r="B2306">
        <f>INDEX(resultados!$A$2:$ZZ$3000, 2300, MATCH($B$2, resultados!$A$1:$ZZ$1, 0))</f>
        <v/>
      </c>
      <c r="C2306">
        <f>INDEX(resultados!$A$2:$ZZ$3000, 2300, MATCH($B$3, resultados!$A$1:$ZZ$1, 0))</f>
        <v/>
      </c>
    </row>
    <row r="2307">
      <c r="A2307">
        <f>INDEX(resultados!$A$2:$ZZ$3000, 2301, MATCH($B$1, resultados!$A$1:$ZZ$1, 0))</f>
        <v/>
      </c>
      <c r="B2307">
        <f>INDEX(resultados!$A$2:$ZZ$3000, 2301, MATCH($B$2, resultados!$A$1:$ZZ$1, 0))</f>
        <v/>
      </c>
      <c r="C2307">
        <f>INDEX(resultados!$A$2:$ZZ$3000, 2301, MATCH($B$3, resultados!$A$1:$ZZ$1, 0))</f>
        <v/>
      </c>
    </row>
    <row r="2308">
      <c r="A2308">
        <f>INDEX(resultados!$A$2:$ZZ$3000, 2302, MATCH($B$1, resultados!$A$1:$ZZ$1, 0))</f>
        <v/>
      </c>
      <c r="B2308">
        <f>INDEX(resultados!$A$2:$ZZ$3000, 2302, MATCH($B$2, resultados!$A$1:$ZZ$1, 0))</f>
        <v/>
      </c>
      <c r="C2308">
        <f>INDEX(resultados!$A$2:$ZZ$3000, 2302, MATCH($B$3, resultados!$A$1:$ZZ$1, 0))</f>
        <v/>
      </c>
    </row>
    <row r="2309">
      <c r="A2309">
        <f>INDEX(resultados!$A$2:$ZZ$3000, 2303, MATCH($B$1, resultados!$A$1:$ZZ$1, 0))</f>
        <v/>
      </c>
      <c r="B2309">
        <f>INDEX(resultados!$A$2:$ZZ$3000, 2303, MATCH($B$2, resultados!$A$1:$ZZ$1, 0))</f>
        <v/>
      </c>
      <c r="C2309">
        <f>INDEX(resultados!$A$2:$ZZ$3000, 2303, MATCH($B$3, resultados!$A$1:$ZZ$1, 0))</f>
        <v/>
      </c>
    </row>
    <row r="2310">
      <c r="A2310">
        <f>INDEX(resultados!$A$2:$ZZ$3000, 2304, MATCH($B$1, resultados!$A$1:$ZZ$1, 0))</f>
        <v/>
      </c>
      <c r="B2310">
        <f>INDEX(resultados!$A$2:$ZZ$3000, 2304, MATCH($B$2, resultados!$A$1:$ZZ$1, 0))</f>
        <v/>
      </c>
      <c r="C2310">
        <f>INDEX(resultados!$A$2:$ZZ$3000, 2304, MATCH($B$3, resultados!$A$1:$ZZ$1, 0))</f>
        <v/>
      </c>
    </row>
    <row r="2311">
      <c r="A2311">
        <f>INDEX(resultados!$A$2:$ZZ$3000, 2305, MATCH($B$1, resultados!$A$1:$ZZ$1, 0))</f>
        <v/>
      </c>
      <c r="B2311">
        <f>INDEX(resultados!$A$2:$ZZ$3000, 2305, MATCH($B$2, resultados!$A$1:$ZZ$1, 0))</f>
        <v/>
      </c>
      <c r="C2311">
        <f>INDEX(resultados!$A$2:$ZZ$3000, 2305, MATCH($B$3, resultados!$A$1:$ZZ$1, 0))</f>
        <v/>
      </c>
    </row>
    <row r="2312">
      <c r="A2312">
        <f>INDEX(resultados!$A$2:$ZZ$3000, 2306, MATCH($B$1, resultados!$A$1:$ZZ$1, 0))</f>
        <v/>
      </c>
      <c r="B2312">
        <f>INDEX(resultados!$A$2:$ZZ$3000, 2306, MATCH($B$2, resultados!$A$1:$ZZ$1, 0))</f>
        <v/>
      </c>
      <c r="C2312">
        <f>INDEX(resultados!$A$2:$ZZ$3000, 2306, MATCH($B$3, resultados!$A$1:$ZZ$1, 0))</f>
        <v/>
      </c>
    </row>
    <row r="2313">
      <c r="A2313">
        <f>INDEX(resultados!$A$2:$ZZ$3000, 2307, MATCH($B$1, resultados!$A$1:$ZZ$1, 0))</f>
        <v/>
      </c>
      <c r="B2313">
        <f>INDEX(resultados!$A$2:$ZZ$3000, 2307, MATCH($B$2, resultados!$A$1:$ZZ$1, 0))</f>
        <v/>
      </c>
      <c r="C2313">
        <f>INDEX(resultados!$A$2:$ZZ$3000, 2307, MATCH($B$3, resultados!$A$1:$ZZ$1, 0))</f>
        <v/>
      </c>
    </row>
    <row r="2314">
      <c r="A2314">
        <f>INDEX(resultados!$A$2:$ZZ$3000, 2308, MATCH($B$1, resultados!$A$1:$ZZ$1, 0))</f>
        <v/>
      </c>
      <c r="B2314">
        <f>INDEX(resultados!$A$2:$ZZ$3000, 2308, MATCH($B$2, resultados!$A$1:$ZZ$1, 0))</f>
        <v/>
      </c>
      <c r="C2314">
        <f>INDEX(resultados!$A$2:$ZZ$3000, 2308, MATCH($B$3, resultados!$A$1:$ZZ$1, 0))</f>
        <v/>
      </c>
    </row>
    <row r="2315">
      <c r="A2315">
        <f>INDEX(resultados!$A$2:$ZZ$3000, 2309, MATCH($B$1, resultados!$A$1:$ZZ$1, 0))</f>
        <v/>
      </c>
      <c r="B2315">
        <f>INDEX(resultados!$A$2:$ZZ$3000, 2309, MATCH($B$2, resultados!$A$1:$ZZ$1, 0))</f>
        <v/>
      </c>
      <c r="C2315">
        <f>INDEX(resultados!$A$2:$ZZ$3000, 2309, MATCH($B$3, resultados!$A$1:$ZZ$1, 0))</f>
        <v/>
      </c>
    </row>
    <row r="2316">
      <c r="A2316">
        <f>INDEX(resultados!$A$2:$ZZ$3000, 2310, MATCH($B$1, resultados!$A$1:$ZZ$1, 0))</f>
        <v/>
      </c>
      <c r="B2316">
        <f>INDEX(resultados!$A$2:$ZZ$3000, 2310, MATCH($B$2, resultados!$A$1:$ZZ$1, 0))</f>
        <v/>
      </c>
      <c r="C2316">
        <f>INDEX(resultados!$A$2:$ZZ$3000, 2310, MATCH($B$3, resultados!$A$1:$ZZ$1, 0))</f>
        <v/>
      </c>
    </row>
    <row r="2317">
      <c r="A2317">
        <f>INDEX(resultados!$A$2:$ZZ$3000, 2311, MATCH($B$1, resultados!$A$1:$ZZ$1, 0))</f>
        <v/>
      </c>
      <c r="B2317">
        <f>INDEX(resultados!$A$2:$ZZ$3000, 2311, MATCH($B$2, resultados!$A$1:$ZZ$1, 0))</f>
        <v/>
      </c>
      <c r="C2317">
        <f>INDEX(resultados!$A$2:$ZZ$3000, 2311, MATCH($B$3, resultados!$A$1:$ZZ$1, 0))</f>
        <v/>
      </c>
    </row>
    <row r="2318">
      <c r="A2318">
        <f>INDEX(resultados!$A$2:$ZZ$3000, 2312, MATCH($B$1, resultados!$A$1:$ZZ$1, 0))</f>
        <v/>
      </c>
      <c r="B2318">
        <f>INDEX(resultados!$A$2:$ZZ$3000, 2312, MATCH($B$2, resultados!$A$1:$ZZ$1, 0))</f>
        <v/>
      </c>
      <c r="C2318">
        <f>INDEX(resultados!$A$2:$ZZ$3000, 2312, MATCH($B$3, resultados!$A$1:$ZZ$1, 0))</f>
        <v/>
      </c>
    </row>
    <row r="2319">
      <c r="A2319">
        <f>INDEX(resultados!$A$2:$ZZ$3000, 2313, MATCH($B$1, resultados!$A$1:$ZZ$1, 0))</f>
        <v/>
      </c>
      <c r="B2319">
        <f>INDEX(resultados!$A$2:$ZZ$3000, 2313, MATCH($B$2, resultados!$A$1:$ZZ$1, 0))</f>
        <v/>
      </c>
      <c r="C2319">
        <f>INDEX(resultados!$A$2:$ZZ$3000, 2313, MATCH($B$3, resultados!$A$1:$ZZ$1, 0))</f>
        <v/>
      </c>
    </row>
    <row r="2320">
      <c r="A2320">
        <f>INDEX(resultados!$A$2:$ZZ$3000, 2314, MATCH($B$1, resultados!$A$1:$ZZ$1, 0))</f>
        <v/>
      </c>
      <c r="B2320">
        <f>INDEX(resultados!$A$2:$ZZ$3000, 2314, MATCH($B$2, resultados!$A$1:$ZZ$1, 0))</f>
        <v/>
      </c>
      <c r="C2320">
        <f>INDEX(resultados!$A$2:$ZZ$3000, 2314, MATCH($B$3, resultados!$A$1:$ZZ$1, 0))</f>
        <v/>
      </c>
    </row>
    <row r="2321">
      <c r="A2321">
        <f>INDEX(resultados!$A$2:$ZZ$3000, 2315, MATCH($B$1, resultados!$A$1:$ZZ$1, 0))</f>
        <v/>
      </c>
      <c r="B2321">
        <f>INDEX(resultados!$A$2:$ZZ$3000, 2315, MATCH($B$2, resultados!$A$1:$ZZ$1, 0))</f>
        <v/>
      </c>
      <c r="C2321">
        <f>INDEX(resultados!$A$2:$ZZ$3000, 2315, MATCH($B$3, resultados!$A$1:$ZZ$1, 0))</f>
        <v/>
      </c>
    </row>
    <row r="2322">
      <c r="A2322">
        <f>INDEX(resultados!$A$2:$ZZ$3000, 2316, MATCH($B$1, resultados!$A$1:$ZZ$1, 0))</f>
        <v/>
      </c>
      <c r="B2322">
        <f>INDEX(resultados!$A$2:$ZZ$3000, 2316, MATCH($B$2, resultados!$A$1:$ZZ$1, 0))</f>
        <v/>
      </c>
      <c r="C2322">
        <f>INDEX(resultados!$A$2:$ZZ$3000, 2316, MATCH($B$3, resultados!$A$1:$ZZ$1, 0))</f>
        <v/>
      </c>
    </row>
    <row r="2323">
      <c r="A2323">
        <f>INDEX(resultados!$A$2:$ZZ$3000, 2317, MATCH($B$1, resultados!$A$1:$ZZ$1, 0))</f>
        <v/>
      </c>
      <c r="B2323">
        <f>INDEX(resultados!$A$2:$ZZ$3000, 2317, MATCH($B$2, resultados!$A$1:$ZZ$1, 0))</f>
        <v/>
      </c>
      <c r="C2323">
        <f>INDEX(resultados!$A$2:$ZZ$3000, 2317, MATCH($B$3, resultados!$A$1:$ZZ$1, 0))</f>
        <v/>
      </c>
    </row>
    <row r="2324">
      <c r="A2324">
        <f>INDEX(resultados!$A$2:$ZZ$3000, 2318, MATCH($B$1, resultados!$A$1:$ZZ$1, 0))</f>
        <v/>
      </c>
      <c r="B2324">
        <f>INDEX(resultados!$A$2:$ZZ$3000, 2318, MATCH($B$2, resultados!$A$1:$ZZ$1, 0))</f>
        <v/>
      </c>
      <c r="C2324">
        <f>INDEX(resultados!$A$2:$ZZ$3000, 2318, MATCH($B$3, resultados!$A$1:$ZZ$1, 0))</f>
        <v/>
      </c>
    </row>
    <row r="2325">
      <c r="A2325">
        <f>INDEX(resultados!$A$2:$ZZ$3000, 2319, MATCH($B$1, resultados!$A$1:$ZZ$1, 0))</f>
        <v/>
      </c>
      <c r="B2325">
        <f>INDEX(resultados!$A$2:$ZZ$3000, 2319, MATCH($B$2, resultados!$A$1:$ZZ$1, 0))</f>
        <v/>
      </c>
      <c r="C2325">
        <f>INDEX(resultados!$A$2:$ZZ$3000, 2319, MATCH($B$3, resultados!$A$1:$ZZ$1, 0))</f>
        <v/>
      </c>
    </row>
    <row r="2326">
      <c r="A2326">
        <f>INDEX(resultados!$A$2:$ZZ$3000, 2320, MATCH($B$1, resultados!$A$1:$ZZ$1, 0))</f>
        <v/>
      </c>
      <c r="B2326">
        <f>INDEX(resultados!$A$2:$ZZ$3000, 2320, MATCH($B$2, resultados!$A$1:$ZZ$1, 0))</f>
        <v/>
      </c>
      <c r="C2326">
        <f>INDEX(resultados!$A$2:$ZZ$3000, 2320, MATCH($B$3, resultados!$A$1:$ZZ$1, 0))</f>
        <v/>
      </c>
    </row>
    <row r="2327">
      <c r="A2327">
        <f>INDEX(resultados!$A$2:$ZZ$3000, 2321, MATCH($B$1, resultados!$A$1:$ZZ$1, 0))</f>
        <v/>
      </c>
      <c r="B2327">
        <f>INDEX(resultados!$A$2:$ZZ$3000, 2321, MATCH($B$2, resultados!$A$1:$ZZ$1, 0))</f>
        <v/>
      </c>
      <c r="C2327">
        <f>INDEX(resultados!$A$2:$ZZ$3000, 2321, MATCH($B$3, resultados!$A$1:$ZZ$1, 0))</f>
        <v/>
      </c>
    </row>
    <row r="2328">
      <c r="A2328">
        <f>INDEX(resultados!$A$2:$ZZ$3000, 2322, MATCH($B$1, resultados!$A$1:$ZZ$1, 0))</f>
        <v/>
      </c>
      <c r="B2328">
        <f>INDEX(resultados!$A$2:$ZZ$3000, 2322, MATCH($B$2, resultados!$A$1:$ZZ$1, 0))</f>
        <v/>
      </c>
      <c r="C2328">
        <f>INDEX(resultados!$A$2:$ZZ$3000, 2322, MATCH($B$3, resultados!$A$1:$ZZ$1, 0))</f>
        <v/>
      </c>
    </row>
    <row r="2329">
      <c r="A2329">
        <f>INDEX(resultados!$A$2:$ZZ$3000, 2323, MATCH($B$1, resultados!$A$1:$ZZ$1, 0))</f>
        <v/>
      </c>
      <c r="B2329">
        <f>INDEX(resultados!$A$2:$ZZ$3000, 2323, MATCH($B$2, resultados!$A$1:$ZZ$1, 0))</f>
        <v/>
      </c>
      <c r="C2329">
        <f>INDEX(resultados!$A$2:$ZZ$3000, 2323, MATCH($B$3, resultados!$A$1:$ZZ$1, 0))</f>
        <v/>
      </c>
    </row>
    <row r="2330">
      <c r="A2330">
        <f>INDEX(resultados!$A$2:$ZZ$3000, 2324, MATCH($B$1, resultados!$A$1:$ZZ$1, 0))</f>
        <v/>
      </c>
      <c r="B2330">
        <f>INDEX(resultados!$A$2:$ZZ$3000, 2324, MATCH($B$2, resultados!$A$1:$ZZ$1, 0))</f>
        <v/>
      </c>
      <c r="C2330">
        <f>INDEX(resultados!$A$2:$ZZ$3000, 2324, MATCH($B$3, resultados!$A$1:$ZZ$1, 0))</f>
        <v/>
      </c>
    </row>
    <row r="2331">
      <c r="A2331">
        <f>INDEX(resultados!$A$2:$ZZ$3000, 2325, MATCH($B$1, resultados!$A$1:$ZZ$1, 0))</f>
        <v/>
      </c>
      <c r="B2331">
        <f>INDEX(resultados!$A$2:$ZZ$3000, 2325, MATCH($B$2, resultados!$A$1:$ZZ$1, 0))</f>
        <v/>
      </c>
      <c r="C2331">
        <f>INDEX(resultados!$A$2:$ZZ$3000, 2325, MATCH($B$3, resultados!$A$1:$ZZ$1, 0))</f>
        <v/>
      </c>
    </row>
    <row r="2332">
      <c r="A2332">
        <f>INDEX(resultados!$A$2:$ZZ$3000, 2326, MATCH($B$1, resultados!$A$1:$ZZ$1, 0))</f>
        <v/>
      </c>
      <c r="B2332">
        <f>INDEX(resultados!$A$2:$ZZ$3000, 2326, MATCH($B$2, resultados!$A$1:$ZZ$1, 0))</f>
        <v/>
      </c>
      <c r="C2332">
        <f>INDEX(resultados!$A$2:$ZZ$3000, 2326, MATCH($B$3, resultados!$A$1:$ZZ$1, 0))</f>
        <v/>
      </c>
    </row>
    <row r="2333">
      <c r="A2333">
        <f>INDEX(resultados!$A$2:$ZZ$3000, 2327, MATCH($B$1, resultados!$A$1:$ZZ$1, 0))</f>
        <v/>
      </c>
      <c r="B2333">
        <f>INDEX(resultados!$A$2:$ZZ$3000, 2327, MATCH($B$2, resultados!$A$1:$ZZ$1, 0))</f>
        <v/>
      </c>
      <c r="C2333">
        <f>INDEX(resultados!$A$2:$ZZ$3000, 2327, MATCH($B$3, resultados!$A$1:$ZZ$1, 0))</f>
        <v/>
      </c>
    </row>
    <row r="2334">
      <c r="A2334">
        <f>INDEX(resultados!$A$2:$ZZ$3000, 2328, MATCH($B$1, resultados!$A$1:$ZZ$1, 0))</f>
        <v/>
      </c>
      <c r="B2334">
        <f>INDEX(resultados!$A$2:$ZZ$3000, 2328, MATCH($B$2, resultados!$A$1:$ZZ$1, 0))</f>
        <v/>
      </c>
      <c r="C2334">
        <f>INDEX(resultados!$A$2:$ZZ$3000, 2328, MATCH($B$3, resultados!$A$1:$ZZ$1, 0))</f>
        <v/>
      </c>
    </row>
    <row r="2335">
      <c r="A2335">
        <f>INDEX(resultados!$A$2:$ZZ$3000, 2329, MATCH($B$1, resultados!$A$1:$ZZ$1, 0))</f>
        <v/>
      </c>
      <c r="B2335">
        <f>INDEX(resultados!$A$2:$ZZ$3000, 2329, MATCH($B$2, resultados!$A$1:$ZZ$1, 0))</f>
        <v/>
      </c>
      <c r="C2335">
        <f>INDEX(resultados!$A$2:$ZZ$3000, 2329, MATCH($B$3, resultados!$A$1:$ZZ$1, 0))</f>
        <v/>
      </c>
    </row>
    <row r="2336">
      <c r="A2336">
        <f>INDEX(resultados!$A$2:$ZZ$3000, 2330, MATCH($B$1, resultados!$A$1:$ZZ$1, 0))</f>
        <v/>
      </c>
      <c r="B2336">
        <f>INDEX(resultados!$A$2:$ZZ$3000, 2330, MATCH($B$2, resultados!$A$1:$ZZ$1, 0))</f>
        <v/>
      </c>
      <c r="C2336">
        <f>INDEX(resultados!$A$2:$ZZ$3000, 2330, MATCH($B$3, resultados!$A$1:$ZZ$1, 0))</f>
        <v/>
      </c>
    </row>
    <row r="2337">
      <c r="A2337">
        <f>INDEX(resultados!$A$2:$ZZ$3000, 2331, MATCH($B$1, resultados!$A$1:$ZZ$1, 0))</f>
        <v/>
      </c>
      <c r="B2337">
        <f>INDEX(resultados!$A$2:$ZZ$3000, 2331, MATCH($B$2, resultados!$A$1:$ZZ$1, 0))</f>
        <v/>
      </c>
      <c r="C2337">
        <f>INDEX(resultados!$A$2:$ZZ$3000, 2331, MATCH($B$3, resultados!$A$1:$ZZ$1, 0))</f>
        <v/>
      </c>
    </row>
    <row r="2338">
      <c r="A2338">
        <f>INDEX(resultados!$A$2:$ZZ$3000, 2332, MATCH($B$1, resultados!$A$1:$ZZ$1, 0))</f>
        <v/>
      </c>
      <c r="B2338">
        <f>INDEX(resultados!$A$2:$ZZ$3000, 2332, MATCH($B$2, resultados!$A$1:$ZZ$1, 0))</f>
        <v/>
      </c>
      <c r="C2338">
        <f>INDEX(resultados!$A$2:$ZZ$3000, 2332, MATCH($B$3, resultados!$A$1:$ZZ$1, 0))</f>
        <v/>
      </c>
    </row>
    <row r="2339">
      <c r="A2339">
        <f>INDEX(resultados!$A$2:$ZZ$3000, 2333, MATCH($B$1, resultados!$A$1:$ZZ$1, 0))</f>
        <v/>
      </c>
      <c r="B2339">
        <f>INDEX(resultados!$A$2:$ZZ$3000, 2333, MATCH($B$2, resultados!$A$1:$ZZ$1, 0))</f>
        <v/>
      </c>
      <c r="C2339">
        <f>INDEX(resultados!$A$2:$ZZ$3000, 2333, MATCH($B$3, resultados!$A$1:$ZZ$1, 0))</f>
        <v/>
      </c>
    </row>
    <row r="2340">
      <c r="A2340">
        <f>INDEX(resultados!$A$2:$ZZ$3000, 2334, MATCH($B$1, resultados!$A$1:$ZZ$1, 0))</f>
        <v/>
      </c>
      <c r="B2340">
        <f>INDEX(resultados!$A$2:$ZZ$3000, 2334, MATCH($B$2, resultados!$A$1:$ZZ$1, 0))</f>
        <v/>
      </c>
      <c r="C2340">
        <f>INDEX(resultados!$A$2:$ZZ$3000, 2334, MATCH($B$3, resultados!$A$1:$ZZ$1, 0))</f>
        <v/>
      </c>
    </row>
    <row r="2341">
      <c r="A2341">
        <f>INDEX(resultados!$A$2:$ZZ$3000, 2335, MATCH($B$1, resultados!$A$1:$ZZ$1, 0))</f>
        <v/>
      </c>
      <c r="B2341">
        <f>INDEX(resultados!$A$2:$ZZ$3000, 2335, MATCH($B$2, resultados!$A$1:$ZZ$1, 0))</f>
        <v/>
      </c>
      <c r="C2341">
        <f>INDEX(resultados!$A$2:$ZZ$3000, 2335, MATCH($B$3, resultados!$A$1:$ZZ$1, 0))</f>
        <v/>
      </c>
    </row>
    <row r="2342">
      <c r="A2342">
        <f>INDEX(resultados!$A$2:$ZZ$3000, 2336, MATCH($B$1, resultados!$A$1:$ZZ$1, 0))</f>
        <v/>
      </c>
      <c r="B2342">
        <f>INDEX(resultados!$A$2:$ZZ$3000, 2336, MATCH($B$2, resultados!$A$1:$ZZ$1, 0))</f>
        <v/>
      </c>
      <c r="C2342">
        <f>INDEX(resultados!$A$2:$ZZ$3000, 2336, MATCH($B$3, resultados!$A$1:$ZZ$1, 0))</f>
        <v/>
      </c>
    </row>
    <row r="2343">
      <c r="A2343">
        <f>INDEX(resultados!$A$2:$ZZ$3000, 2337, MATCH($B$1, resultados!$A$1:$ZZ$1, 0))</f>
        <v/>
      </c>
      <c r="B2343">
        <f>INDEX(resultados!$A$2:$ZZ$3000, 2337, MATCH($B$2, resultados!$A$1:$ZZ$1, 0))</f>
        <v/>
      </c>
      <c r="C2343">
        <f>INDEX(resultados!$A$2:$ZZ$3000, 2337, MATCH($B$3, resultados!$A$1:$ZZ$1, 0))</f>
        <v/>
      </c>
    </row>
    <row r="2344">
      <c r="A2344">
        <f>INDEX(resultados!$A$2:$ZZ$3000, 2338, MATCH($B$1, resultados!$A$1:$ZZ$1, 0))</f>
        <v/>
      </c>
      <c r="B2344">
        <f>INDEX(resultados!$A$2:$ZZ$3000, 2338, MATCH($B$2, resultados!$A$1:$ZZ$1, 0))</f>
        <v/>
      </c>
      <c r="C2344">
        <f>INDEX(resultados!$A$2:$ZZ$3000, 2338, MATCH($B$3, resultados!$A$1:$ZZ$1, 0))</f>
        <v/>
      </c>
    </row>
    <row r="2345">
      <c r="A2345">
        <f>INDEX(resultados!$A$2:$ZZ$3000, 2339, MATCH($B$1, resultados!$A$1:$ZZ$1, 0))</f>
        <v/>
      </c>
      <c r="B2345">
        <f>INDEX(resultados!$A$2:$ZZ$3000, 2339, MATCH($B$2, resultados!$A$1:$ZZ$1, 0))</f>
        <v/>
      </c>
      <c r="C2345">
        <f>INDEX(resultados!$A$2:$ZZ$3000, 2339, MATCH($B$3, resultados!$A$1:$ZZ$1, 0))</f>
        <v/>
      </c>
    </row>
    <row r="2346">
      <c r="A2346">
        <f>INDEX(resultados!$A$2:$ZZ$3000, 2340, MATCH($B$1, resultados!$A$1:$ZZ$1, 0))</f>
        <v/>
      </c>
      <c r="B2346">
        <f>INDEX(resultados!$A$2:$ZZ$3000, 2340, MATCH($B$2, resultados!$A$1:$ZZ$1, 0))</f>
        <v/>
      </c>
      <c r="C2346">
        <f>INDEX(resultados!$A$2:$ZZ$3000, 2340, MATCH($B$3, resultados!$A$1:$ZZ$1, 0))</f>
        <v/>
      </c>
    </row>
    <row r="2347">
      <c r="A2347">
        <f>INDEX(resultados!$A$2:$ZZ$3000, 2341, MATCH($B$1, resultados!$A$1:$ZZ$1, 0))</f>
        <v/>
      </c>
      <c r="B2347">
        <f>INDEX(resultados!$A$2:$ZZ$3000, 2341, MATCH($B$2, resultados!$A$1:$ZZ$1, 0))</f>
        <v/>
      </c>
      <c r="C2347">
        <f>INDEX(resultados!$A$2:$ZZ$3000, 2341, MATCH($B$3, resultados!$A$1:$ZZ$1, 0))</f>
        <v/>
      </c>
    </row>
    <row r="2348">
      <c r="A2348">
        <f>INDEX(resultados!$A$2:$ZZ$3000, 2342, MATCH($B$1, resultados!$A$1:$ZZ$1, 0))</f>
        <v/>
      </c>
      <c r="B2348">
        <f>INDEX(resultados!$A$2:$ZZ$3000, 2342, MATCH($B$2, resultados!$A$1:$ZZ$1, 0))</f>
        <v/>
      </c>
      <c r="C2348">
        <f>INDEX(resultados!$A$2:$ZZ$3000, 2342, MATCH($B$3, resultados!$A$1:$ZZ$1, 0))</f>
        <v/>
      </c>
    </row>
    <row r="2349">
      <c r="A2349">
        <f>INDEX(resultados!$A$2:$ZZ$3000, 2343, MATCH($B$1, resultados!$A$1:$ZZ$1, 0))</f>
        <v/>
      </c>
      <c r="B2349">
        <f>INDEX(resultados!$A$2:$ZZ$3000, 2343, MATCH($B$2, resultados!$A$1:$ZZ$1, 0))</f>
        <v/>
      </c>
      <c r="C2349">
        <f>INDEX(resultados!$A$2:$ZZ$3000, 2343, MATCH($B$3, resultados!$A$1:$ZZ$1, 0))</f>
        <v/>
      </c>
    </row>
    <row r="2350">
      <c r="A2350">
        <f>INDEX(resultados!$A$2:$ZZ$3000, 2344, MATCH($B$1, resultados!$A$1:$ZZ$1, 0))</f>
        <v/>
      </c>
      <c r="B2350">
        <f>INDEX(resultados!$A$2:$ZZ$3000, 2344, MATCH($B$2, resultados!$A$1:$ZZ$1, 0))</f>
        <v/>
      </c>
      <c r="C2350">
        <f>INDEX(resultados!$A$2:$ZZ$3000, 2344, MATCH($B$3, resultados!$A$1:$ZZ$1, 0))</f>
        <v/>
      </c>
    </row>
    <row r="2351">
      <c r="A2351">
        <f>INDEX(resultados!$A$2:$ZZ$3000, 2345, MATCH($B$1, resultados!$A$1:$ZZ$1, 0))</f>
        <v/>
      </c>
      <c r="B2351">
        <f>INDEX(resultados!$A$2:$ZZ$3000, 2345, MATCH($B$2, resultados!$A$1:$ZZ$1, 0))</f>
        <v/>
      </c>
      <c r="C2351">
        <f>INDEX(resultados!$A$2:$ZZ$3000, 2345, MATCH($B$3, resultados!$A$1:$ZZ$1, 0))</f>
        <v/>
      </c>
    </row>
    <row r="2352">
      <c r="A2352">
        <f>INDEX(resultados!$A$2:$ZZ$3000, 2346, MATCH($B$1, resultados!$A$1:$ZZ$1, 0))</f>
        <v/>
      </c>
      <c r="B2352">
        <f>INDEX(resultados!$A$2:$ZZ$3000, 2346, MATCH($B$2, resultados!$A$1:$ZZ$1, 0))</f>
        <v/>
      </c>
      <c r="C2352">
        <f>INDEX(resultados!$A$2:$ZZ$3000, 2346, MATCH($B$3, resultados!$A$1:$ZZ$1, 0))</f>
        <v/>
      </c>
    </row>
    <row r="2353">
      <c r="A2353">
        <f>INDEX(resultados!$A$2:$ZZ$3000, 2347, MATCH($B$1, resultados!$A$1:$ZZ$1, 0))</f>
        <v/>
      </c>
      <c r="B2353">
        <f>INDEX(resultados!$A$2:$ZZ$3000, 2347, MATCH($B$2, resultados!$A$1:$ZZ$1, 0))</f>
        <v/>
      </c>
      <c r="C2353">
        <f>INDEX(resultados!$A$2:$ZZ$3000, 2347, MATCH($B$3, resultados!$A$1:$ZZ$1, 0))</f>
        <v/>
      </c>
    </row>
    <row r="2354">
      <c r="A2354">
        <f>INDEX(resultados!$A$2:$ZZ$3000, 2348, MATCH($B$1, resultados!$A$1:$ZZ$1, 0))</f>
        <v/>
      </c>
      <c r="B2354">
        <f>INDEX(resultados!$A$2:$ZZ$3000, 2348, MATCH($B$2, resultados!$A$1:$ZZ$1, 0))</f>
        <v/>
      </c>
      <c r="C2354">
        <f>INDEX(resultados!$A$2:$ZZ$3000, 2348, MATCH($B$3, resultados!$A$1:$ZZ$1, 0))</f>
        <v/>
      </c>
    </row>
    <row r="2355">
      <c r="A2355">
        <f>INDEX(resultados!$A$2:$ZZ$3000, 2349, MATCH($B$1, resultados!$A$1:$ZZ$1, 0))</f>
        <v/>
      </c>
      <c r="B2355">
        <f>INDEX(resultados!$A$2:$ZZ$3000, 2349, MATCH($B$2, resultados!$A$1:$ZZ$1, 0))</f>
        <v/>
      </c>
      <c r="C2355">
        <f>INDEX(resultados!$A$2:$ZZ$3000, 2349, MATCH($B$3, resultados!$A$1:$ZZ$1, 0))</f>
        <v/>
      </c>
    </row>
    <row r="2356">
      <c r="A2356">
        <f>INDEX(resultados!$A$2:$ZZ$3000, 2350, MATCH($B$1, resultados!$A$1:$ZZ$1, 0))</f>
        <v/>
      </c>
      <c r="B2356">
        <f>INDEX(resultados!$A$2:$ZZ$3000, 2350, MATCH($B$2, resultados!$A$1:$ZZ$1, 0))</f>
        <v/>
      </c>
      <c r="C2356">
        <f>INDEX(resultados!$A$2:$ZZ$3000, 2350, MATCH($B$3, resultados!$A$1:$ZZ$1, 0))</f>
        <v/>
      </c>
    </row>
    <row r="2357">
      <c r="A2357">
        <f>INDEX(resultados!$A$2:$ZZ$3000, 2351, MATCH($B$1, resultados!$A$1:$ZZ$1, 0))</f>
        <v/>
      </c>
      <c r="B2357">
        <f>INDEX(resultados!$A$2:$ZZ$3000, 2351, MATCH($B$2, resultados!$A$1:$ZZ$1, 0))</f>
        <v/>
      </c>
      <c r="C2357">
        <f>INDEX(resultados!$A$2:$ZZ$3000, 2351, MATCH($B$3, resultados!$A$1:$ZZ$1, 0))</f>
        <v/>
      </c>
    </row>
    <row r="2358">
      <c r="A2358">
        <f>INDEX(resultados!$A$2:$ZZ$3000, 2352, MATCH($B$1, resultados!$A$1:$ZZ$1, 0))</f>
        <v/>
      </c>
      <c r="B2358">
        <f>INDEX(resultados!$A$2:$ZZ$3000, 2352, MATCH($B$2, resultados!$A$1:$ZZ$1, 0))</f>
        <v/>
      </c>
      <c r="C2358">
        <f>INDEX(resultados!$A$2:$ZZ$3000, 2352, MATCH($B$3, resultados!$A$1:$ZZ$1, 0))</f>
        <v/>
      </c>
    </row>
    <row r="2359">
      <c r="A2359">
        <f>INDEX(resultados!$A$2:$ZZ$3000, 2353, MATCH($B$1, resultados!$A$1:$ZZ$1, 0))</f>
        <v/>
      </c>
      <c r="B2359">
        <f>INDEX(resultados!$A$2:$ZZ$3000, 2353, MATCH($B$2, resultados!$A$1:$ZZ$1, 0))</f>
        <v/>
      </c>
      <c r="C2359">
        <f>INDEX(resultados!$A$2:$ZZ$3000, 2353, MATCH($B$3, resultados!$A$1:$ZZ$1, 0))</f>
        <v/>
      </c>
    </row>
    <row r="2360">
      <c r="A2360">
        <f>INDEX(resultados!$A$2:$ZZ$3000, 2354, MATCH($B$1, resultados!$A$1:$ZZ$1, 0))</f>
        <v/>
      </c>
      <c r="B2360">
        <f>INDEX(resultados!$A$2:$ZZ$3000, 2354, MATCH($B$2, resultados!$A$1:$ZZ$1, 0))</f>
        <v/>
      </c>
      <c r="C2360">
        <f>INDEX(resultados!$A$2:$ZZ$3000, 2354, MATCH($B$3, resultados!$A$1:$ZZ$1, 0))</f>
        <v/>
      </c>
    </row>
    <row r="2361">
      <c r="A2361">
        <f>INDEX(resultados!$A$2:$ZZ$3000, 2355, MATCH($B$1, resultados!$A$1:$ZZ$1, 0))</f>
        <v/>
      </c>
      <c r="B2361">
        <f>INDEX(resultados!$A$2:$ZZ$3000, 2355, MATCH($B$2, resultados!$A$1:$ZZ$1, 0))</f>
        <v/>
      </c>
      <c r="C2361">
        <f>INDEX(resultados!$A$2:$ZZ$3000, 2355, MATCH($B$3, resultados!$A$1:$ZZ$1, 0))</f>
        <v/>
      </c>
    </row>
    <row r="2362">
      <c r="A2362">
        <f>INDEX(resultados!$A$2:$ZZ$3000, 2356, MATCH($B$1, resultados!$A$1:$ZZ$1, 0))</f>
        <v/>
      </c>
      <c r="B2362">
        <f>INDEX(resultados!$A$2:$ZZ$3000, 2356, MATCH($B$2, resultados!$A$1:$ZZ$1, 0))</f>
        <v/>
      </c>
      <c r="C2362">
        <f>INDEX(resultados!$A$2:$ZZ$3000, 2356, MATCH($B$3, resultados!$A$1:$ZZ$1, 0))</f>
        <v/>
      </c>
    </row>
    <row r="2363">
      <c r="A2363">
        <f>INDEX(resultados!$A$2:$ZZ$3000, 2357, MATCH($B$1, resultados!$A$1:$ZZ$1, 0))</f>
        <v/>
      </c>
      <c r="B2363">
        <f>INDEX(resultados!$A$2:$ZZ$3000, 2357, MATCH($B$2, resultados!$A$1:$ZZ$1, 0))</f>
        <v/>
      </c>
      <c r="C2363">
        <f>INDEX(resultados!$A$2:$ZZ$3000, 2357, MATCH($B$3, resultados!$A$1:$ZZ$1, 0))</f>
        <v/>
      </c>
    </row>
    <row r="2364">
      <c r="A2364">
        <f>INDEX(resultados!$A$2:$ZZ$3000, 2358, MATCH($B$1, resultados!$A$1:$ZZ$1, 0))</f>
        <v/>
      </c>
      <c r="B2364">
        <f>INDEX(resultados!$A$2:$ZZ$3000, 2358, MATCH($B$2, resultados!$A$1:$ZZ$1, 0))</f>
        <v/>
      </c>
      <c r="C2364">
        <f>INDEX(resultados!$A$2:$ZZ$3000, 2358, MATCH($B$3, resultados!$A$1:$ZZ$1, 0))</f>
        <v/>
      </c>
    </row>
    <row r="2365">
      <c r="A2365">
        <f>INDEX(resultados!$A$2:$ZZ$3000, 2359, MATCH($B$1, resultados!$A$1:$ZZ$1, 0))</f>
        <v/>
      </c>
      <c r="B2365">
        <f>INDEX(resultados!$A$2:$ZZ$3000, 2359, MATCH($B$2, resultados!$A$1:$ZZ$1, 0))</f>
        <v/>
      </c>
      <c r="C2365">
        <f>INDEX(resultados!$A$2:$ZZ$3000, 2359, MATCH($B$3, resultados!$A$1:$ZZ$1, 0))</f>
        <v/>
      </c>
    </row>
    <row r="2366">
      <c r="A2366">
        <f>INDEX(resultados!$A$2:$ZZ$3000, 2360, MATCH($B$1, resultados!$A$1:$ZZ$1, 0))</f>
        <v/>
      </c>
      <c r="B2366">
        <f>INDEX(resultados!$A$2:$ZZ$3000, 2360, MATCH($B$2, resultados!$A$1:$ZZ$1, 0))</f>
        <v/>
      </c>
      <c r="C2366">
        <f>INDEX(resultados!$A$2:$ZZ$3000, 2360, MATCH($B$3, resultados!$A$1:$ZZ$1, 0))</f>
        <v/>
      </c>
    </row>
    <row r="2367">
      <c r="A2367">
        <f>INDEX(resultados!$A$2:$ZZ$3000, 2361, MATCH($B$1, resultados!$A$1:$ZZ$1, 0))</f>
        <v/>
      </c>
      <c r="B2367">
        <f>INDEX(resultados!$A$2:$ZZ$3000, 2361, MATCH($B$2, resultados!$A$1:$ZZ$1, 0))</f>
        <v/>
      </c>
      <c r="C2367">
        <f>INDEX(resultados!$A$2:$ZZ$3000, 2361, MATCH($B$3, resultados!$A$1:$ZZ$1, 0))</f>
        <v/>
      </c>
    </row>
    <row r="2368">
      <c r="A2368">
        <f>INDEX(resultados!$A$2:$ZZ$3000, 2362, MATCH($B$1, resultados!$A$1:$ZZ$1, 0))</f>
        <v/>
      </c>
      <c r="B2368">
        <f>INDEX(resultados!$A$2:$ZZ$3000, 2362, MATCH($B$2, resultados!$A$1:$ZZ$1, 0))</f>
        <v/>
      </c>
      <c r="C2368">
        <f>INDEX(resultados!$A$2:$ZZ$3000, 2362, MATCH($B$3, resultados!$A$1:$ZZ$1, 0))</f>
        <v/>
      </c>
    </row>
    <row r="2369">
      <c r="A2369">
        <f>INDEX(resultados!$A$2:$ZZ$3000, 2363, MATCH($B$1, resultados!$A$1:$ZZ$1, 0))</f>
        <v/>
      </c>
      <c r="B2369">
        <f>INDEX(resultados!$A$2:$ZZ$3000, 2363, MATCH($B$2, resultados!$A$1:$ZZ$1, 0))</f>
        <v/>
      </c>
      <c r="C2369">
        <f>INDEX(resultados!$A$2:$ZZ$3000, 2363, MATCH($B$3, resultados!$A$1:$ZZ$1, 0))</f>
        <v/>
      </c>
    </row>
    <row r="2370">
      <c r="A2370">
        <f>INDEX(resultados!$A$2:$ZZ$3000, 2364, MATCH($B$1, resultados!$A$1:$ZZ$1, 0))</f>
        <v/>
      </c>
      <c r="B2370">
        <f>INDEX(resultados!$A$2:$ZZ$3000, 2364, MATCH($B$2, resultados!$A$1:$ZZ$1, 0))</f>
        <v/>
      </c>
      <c r="C2370">
        <f>INDEX(resultados!$A$2:$ZZ$3000, 2364, MATCH($B$3, resultados!$A$1:$ZZ$1, 0))</f>
        <v/>
      </c>
    </row>
    <row r="2371">
      <c r="A2371">
        <f>INDEX(resultados!$A$2:$ZZ$3000, 2365, MATCH($B$1, resultados!$A$1:$ZZ$1, 0))</f>
        <v/>
      </c>
      <c r="B2371">
        <f>INDEX(resultados!$A$2:$ZZ$3000, 2365, MATCH($B$2, resultados!$A$1:$ZZ$1, 0))</f>
        <v/>
      </c>
      <c r="C2371">
        <f>INDEX(resultados!$A$2:$ZZ$3000, 2365, MATCH($B$3, resultados!$A$1:$ZZ$1, 0))</f>
        <v/>
      </c>
    </row>
    <row r="2372">
      <c r="A2372">
        <f>INDEX(resultados!$A$2:$ZZ$3000, 2366, MATCH($B$1, resultados!$A$1:$ZZ$1, 0))</f>
        <v/>
      </c>
      <c r="B2372">
        <f>INDEX(resultados!$A$2:$ZZ$3000, 2366, MATCH($B$2, resultados!$A$1:$ZZ$1, 0))</f>
        <v/>
      </c>
      <c r="C2372">
        <f>INDEX(resultados!$A$2:$ZZ$3000, 2366, MATCH($B$3, resultados!$A$1:$ZZ$1, 0))</f>
        <v/>
      </c>
    </row>
    <row r="2373">
      <c r="A2373">
        <f>INDEX(resultados!$A$2:$ZZ$3000, 2367, MATCH($B$1, resultados!$A$1:$ZZ$1, 0))</f>
        <v/>
      </c>
      <c r="B2373">
        <f>INDEX(resultados!$A$2:$ZZ$3000, 2367, MATCH($B$2, resultados!$A$1:$ZZ$1, 0))</f>
        <v/>
      </c>
      <c r="C2373">
        <f>INDEX(resultados!$A$2:$ZZ$3000, 2367, MATCH($B$3, resultados!$A$1:$ZZ$1, 0))</f>
        <v/>
      </c>
    </row>
    <row r="2374">
      <c r="A2374">
        <f>INDEX(resultados!$A$2:$ZZ$3000, 2368, MATCH($B$1, resultados!$A$1:$ZZ$1, 0))</f>
        <v/>
      </c>
      <c r="B2374">
        <f>INDEX(resultados!$A$2:$ZZ$3000, 2368, MATCH($B$2, resultados!$A$1:$ZZ$1, 0))</f>
        <v/>
      </c>
      <c r="C2374">
        <f>INDEX(resultados!$A$2:$ZZ$3000, 2368, MATCH($B$3, resultados!$A$1:$ZZ$1, 0))</f>
        <v/>
      </c>
    </row>
    <row r="2375">
      <c r="A2375">
        <f>INDEX(resultados!$A$2:$ZZ$3000, 2369, MATCH($B$1, resultados!$A$1:$ZZ$1, 0))</f>
        <v/>
      </c>
      <c r="B2375">
        <f>INDEX(resultados!$A$2:$ZZ$3000, 2369, MATCH($B$2, resultados!$A$1:$ZZ$1, 0))</f>
        <v/>
      </c>
      <c r="C2375">
        <f>INDEX(resultados!$A$2:$ZZ$3000, 2369, MATCH($B$3, resultados!$A$1:$ZZ$1, 0))</f>
        <v/>
      </c>
    </row>
    <row r="2376">
      <c r="A2376">
        <f>INDEX(resultados!$A$2:$ZZ$3000, 2370, MATCH($B$1, resultados!$A$1:$ZZ$1, 0))</f>
        <v/>
      </c>
      <c r="B2376">
        <f>INDEX(resultados!$A$2:$ZZ$3000, 2370, MATCH($B$2, resultados!$A$1:$ZZ$1, 0))</f>
        <v/>
      </c>
      <c r="C2376">
        <f>INDEX(resultados!$A$2:$ZZ$3000, 2370, MATCH($B$3, resultados!$A$1:$ZZ$1, 0))</f>
        <v/>
      </c>
    </row>
    <row r="2377">
      <c r="A2377">
        <f>INDEX(resultados!$A$2:$ZZ$3000, 2371, MATCH($B$1, resultados!$A$1:$ZZ$1, 0))</f>
        <v/>
      </c>
      <c r="B2377">
        <f>INDEX(resultados!$A$2:$ZZ$3000, 2371, MATCH($B$2, resultados!$A$1:$ZZ$1, 0))</f>
        <v/>
      </c>
      <c r="C2377">
        <f>INDEX(resultados!$A$2:$ZZ$3000, 2371, MATCH($B$3, resultados!$A$1:$ZZ$1, 0))</f>
        <v/>
      </c>
    </row>
    <row r="2378">
      <c r="A2378">
        <f>INDEX(resultados!$A$2:$ZZ$3000, 2372, MATCH($B$1, resultados!$A$1:$ZZ$1, 0))</f>
        <v/>
      </c>
      <c r="B2378">
        <f>INDEX(resultados!$A$2:$ZZ$3000, 2372, MATCH($B$2, resultados!$A$1:$ZZ$1, 0))</f>
        <v/>
      </c>
      <c r="C2378">
        <f>INDEX(resultados!$A$2:$ZZ$3000, 2372, MATCH($B$3, resultados!$A$1:$ZZ$1, 0))</f>
        <v/>
      </c>
    </row>
    <row r="2379">
      <c r="A2379">
        <f>INDEX(resultados!$A$2:$ZZ$3000, 2373, MATCH($B$1, resultados!$A$1:$ZZ$1, 0))</f>
        <v/>
      </c>
      <c r="B2379">
        <f>INDEX(resultados!$A$2:$ZZ$3000, 2373, MATCH($B$2, resultados!$A$1:$ZZ$1, 0))</f>
        <v/>
      </c>
      <c r="C2379">
        <f>INDEX(resultados!$A$2:$ZZ$3000, 2373, MATCH($B$3, resultados!$A$1:$ZZ$1, 0))</f>
        <v/>
      </c>
    </row>
    <row r="2380">
      <c r="A2380">
        <f>INDEX(resultados!$A$2:$ZZ$3000, 2374, MATCH($B$1, resultados!$A$1:$ZZ$1, 0))</f>
        <v/>
      </c>
      <c r="B2380">
        <f>INDEX(resultados!$A$2:$ZZ$3000, 2374, MATCH($B$2, resultados!$A$1:$ZZ$1, 0))</f>
        <v/>
      </c>
      <c r="C2380">
        <f>INDEX(resultados!$A$2:$ZZ$3000, 2374, MATCH($B$3, resultados!$A$1:$ZZ$1, 0))</f>
        <v/>
      </c>
    </row>
    <row r="2381">
      <c r="A2381">
        <f>INDEX(resultados!$A$2:$ZZ$3000, 2375, MATCH($B$1, resultados!$A$1:$ZZ$1, 0))</f>
        <v/>
      </c>
      <c r="B2381">
        <f>INDEX(resultados!$A$2:$ZZ$3000, 2375, MATCH($B$2, resultados!$A$1:$ZZ$1, 0))</f>
        <v/>
      </c>
      <c r="C2381">
        <f>INDEX(resultados!$A$2:$ZZ$3000, 2375, MATCH($B$3, resultados!$A$1:$ZZ$1, 0))</f>
        <v/>
      </c>
    </row>
    <row r="2382">
      <c r="A2382">
        <f>INDEX(resultados!$A$2:$ZZ$3000, 2376, MATCH($B$1, resultados!$A$1:$ZZ$1, 0))</f>
        <v/>
      </c>
      <c r="B2382">
        <f>INDEX(resultados!$A$2:$ZZ$3000, 2376, MATCH($B$2, resultados!$A$1:$ZZ$1, 0))</f>
        <v/>
      </c>
      <c r="C2382">
        <f>INDEX(resultados!$A$2:$ZZ$3000, 2376, MATCH($B$3, resultados!$A$1:$ZZ$1, 0))</f>
        <v/>
      </c>
    </row>
    <row r="2383">
      <c r="A2383">
        <f>INDEX(resultados!$A$2:$ZZ$3000, 2377, MATCH($B$1, resultados!$A$1:$ZZ$1, 0))</f>
        <v/>
      </c>
      <c r="B2383">
        <f>INDEX(resultados!$A$2:$ZZ$3000, 2377, MATCH($B$2, resultados!$A$1:$ZZ$1, 0))</f>
        <v/>
      </c>
      <c r="C2383">
        <f>INDEX(resultados!$A$2:$ZZ$3000, 2377, MATCH($B$3, resultados!$A$1:$ZZ$1, 0))</f>
        <v/>
      </c>
    </row>
    <row r="2384">
      <c r="A2384">
        <f>INDEX(resultados!$A$2:$ZZ$3000, 2378, MATCH($B$1, resultados!$A$1:$ZZ$1, 0))</f>
        <v/>
      </c>
      <c r="B2384">
        <f>INDEX(resultados!$A$2:$ZZ$3000, 2378, MATCH($B$2, resultados!$A$1:$ZZ$1, 0))</f>
        <v/>
      </c>
      <c r="C2384">
        <f>INDEX(resultados!$A$2:$ZZ$3000, 2378, MATCH($B$3, resultados!$A$1:$ZZ$1, 0))</f>
        <v/>
      </c>
    </row>
    <row r="2385">
      <c r="A2385">
        <f>INDEX(resultados!$A$2:$ZZ$3000, 2379, MATCH($B$1, resultados!$A$1:$ZZ$1, 0))</f>
        <v/>
      </c>
      <c r="B2385">
        <f>INDEX(resultados!$A$2:$ZZ$3000, 2379, MATCH($B$2, resultados!$A$1:$ZZ$1, 0))</f>
        <v/>
      </c>
      <c r="C2385">
        <f>INDEX(resultados!$A$2:$ZZ$3000, 2379, MATCH($B$3, resultados!$A$1:$ZZ$1, 0))</f>
        <v/>
      </c>
    </row>
    <row r="2386">
      <c r="A2386">
        <f>INDEX(resultados!$A$2:$ZZ$3000, 2380, MATCH($B$1, resultados!$A$1:$ZZ$1, 0))</f>
        <v/>
      </c>
      <c r="B2386">
        <f>INDEX(resultados!$A$2:$ZZ$3000, 2380, MATCH($B$2, resultados!$A$1:$ZZ$1, 0))</f>
        <v/>
      </c>
      <c r="C2386">
        <f>INDEX(resultados!$A$2:$ZZ$3000, 2380, MATCH($B$3, resultados!$A$1:$ZZ$1, 0))</f>
        <v/>
      </c>
    </row>
    <row r="2387">
      <c r="A2387">
        <f>INDEX(resultados!$A$2:$ZZ$3000, 2381, MATCH($B$1, resultados!$A$1:$ZZ$1, 0))</f>
        <v/>
      </c>
      <c r="B2387">
        <f>INDEX(resultados!$A$2:$ZZ$3000, 2381, MATCH($B$2, resultados!$A$1:$ZZ$1, 0))</f>
        <v/>
      </c>
      <c r="C2387">
        <f>INDEX(resultados!$A$2:$ZZ$3000, 2381, MATCH($B$3, resultados!$A$1:$ZZ$1, 0))</f>
        <v/>
      </c>
    </row>
    <row r="2388">
      <c r="A2388">
        <f>INDEX(resultados!$A$2:$ZZ$3000, 2382, MATCH($B$1, resultados!$A$1:$ZZ$1, 0))</f>
        <v/>
      </c>
      <c r="B2388">
        <f>INDEX(resultados!$A$2:$ZZ$3000, 2382, MATCH($B$2, resultados!$A$1:$ZZ$1, 0))</f>
        <v/>
      </c>
      <c r="C2388">
        <f>INDEX(resultados!$A$2:$ZZ$3000, 2382, MATCH($B$3, resultados!$A$1:$ZZ$1, 0))</f>
        <v/>
      </c>
    </row>
    <row r="2389">
      <c r="A2389">
        <f>INDEX(resultados!$A$2:$ZZ$3000, 2383, MATCH($B$1, resultados!$A$1:$ZZ$1, 0))</f>
        <v/>
      </c>
      <c r="B2389">
        <f>INDEX(resultados!$A$2:$ZZ$3000, 2383, MATCH($B$2, resultados!$A$1:$ZZ$1, 0))</f>
        <v/>
      </c>
      <c r="C2389">
        <f>INDEX(resultados!$A$2:$ZZ$3000, 2383, MATCH($B$3, resultados!$A$1:$ZZ$1, 0))</f>
        <v/>
      </c>
    </row>
    <row r="2390">
      <c r="A2390">
        <f>INDEX(resultados!$A$2:$ZZ$3000, 2384, MATCH($B$1, resultados!$A$1:$ZZ$1, 0))</f>
        <v/>
      </c>
      <c r="B2390">
        <f>INDEX(resultados!$A$2:$ZZ$3000, 2384, MATCH($B$2, resultados!$A$1:$ZZ$1, 0))</f>
        <v/>
      </c>
      <c r="C2390">
        <f>INDEX(resultados!$A$2:$ZZ$3000, 2384, MATCH($B$3, resultados!$A$1:$ZZ$1, 0))</f>
        <v/>
      </c>
    </row>
    <row r="2391">
      <c r="A2391">
        <f>INDEX(resultados!$A$2:$ZZ$3000, 2385, MATCH($B$1, resultados!$A$1:$ZZ$1, 0))</f>
        <v/>
      </c>
      <c r="B2391">
        <f>INDEX(resultados!$A$2:$ZZ$3000, 2385, MATCH($B$2, resultados!$A$1:$ZZ$1, 0))</f>
        <v/>
      </c>
      <c r="C2391">
        <f>INDEX(resultados!$A$2:$ZZ$3000, 2385, MATCH($B$3, resultados!$A$1:$ZZ$1, 0))</f>
        <v/>
      </c>
    </row>
    <row r="2392">
      <c r="A2392">
        <f>INDEX(resultados!$A$2:$ZZ$3000, 2386, MATCH($B$1, resultados!$A$1:$ZZ$1, 0))</f>
        <v/>
      </c>
      <c r="B2392">
        <f>INDEX(resultados!$A$2:$ZZ$3000, 2386, MATCH($B$2, resultados!$A$1:$ZZ$1, 0))</f>
        <v/>
      </c>
      <c r="C2392">
        <f>INDEX(resultados!$A$2:$ZZ$3000, 2386, MATCH($B$3, resultados!$A$1:$ZZ$1, 0))</f>
        <v/>
      </c>
    </row>
    <row r="2393">
      <c r="A2393">
        <f>INDEX(resultados!$A$2:$ZZ$3000, 2387, MATCH($B$1, resultados!$A$1:$ZZ$1, 0))</f>
        <v/>
      </c>
      <c r="B2393">
        <f>INDEX(resultados!$A$2:$ZZ$3000, 2387, MATCH($B$2, resultados!$A$1:$ZZ$1, 0))</f>
        <v/>
      </c>
      <c r="C2393">
        <f>INDEX(resultados!$A$2:$ZZ$3000, 2387, MATCH($B$3, resultados!$A$1:$ZZ$1, 0))</f>
        <v/>
      </c>
    </row>
    <row r="2394">
      <c r="A2394">
        <f>INDEX(resultados!$A$2:$ZZ$3000, 2388, MATCH($B$1, resultados!$A$1:$ZZ$1, 0))</f>
        <v/>
      </c>
      <c r="B2394">
        <f>INDEX(resultados!$A$2:$ZZ$3000, 2388, MATCH($B$2, resultados!$A$1:$ZZ$1, 0))</f>
        <v/>
      </c>
      <c r="C2394">
        <f>INDEX(resultados!$A$2:$ZZ$3000, 2388, MATCH($B$3, resultados!$A$1:$ZZ$1, 0))</f>
        <v/>
      </c>
    </row>
    <row r="2395">
      <c r="A2395">
        <f>INDEX(resultados!$A$2:$ZZ$3000, 2389, MATCH($B$1, resultados!$A$1:$ZZ$1, 0))</f>
        <v/>
      </c>
      <c r="B2395">
        <f>INDEX(resultados!$A$2:$ZZ$3000, 2389, MATCH($B$2, resultados!$A$1:$ZZ$1, 0))</f>
        <v/>
      </c>
      <c r="C2395">
        <f>INDEX(resultados!$A$2:$ZZ$3000, 2389, MATCH($B$3, resultados!$A$1:$ZZ$1, 0))</f>
        <v/>
      </c>
    </row>
    <row r="2396">
      <c r="A2396">
        <f>INDEX(resultados!$A$2:$ZZ$3000, 2390, MATCH($B$1, resultados!$A$1:$ZZ$1, 0))</f>
        <v/>
      </c>
      <c r="B2396">
        <f>INDEX(resultados!$A$2:$ZZ$3000, 2390, MATCH($B$2, resultados!$A$1:$ZZ$1, 0))</f>
        <v/>
      </c>
      <c r="C2396">
        <f>INDEX(resultados!$A$2:$ZZ$3000, 2390, MATCH($B$3, resultados!$A$1:$ZZ$1, 0))</f>
        <v/>
      </c>
    </row>
    <row r="2397">
      <c r="A2397">
        <f>INDEX(resultados!$A$2:$ZZ$3000, 2391, MATCH($B$1, resultados!$A$1:$ZZ$1, 0))</f>
        <v/>
      </c>
      <c r="B2397">
        <f>INDEX(resultados!$A$2:$ZZ$3000, 2391, MATCH($B$2, resultados!$A$1:$ZZ$1, 0))</f>
        <v/>
      </c>
      <c r="C2397">
        <f>INDEX(resultados!$A$2:$ZZ$3000, 2391, MATCH($B$3, resultados!$A$1:$ZZ$1, 0))</f>
        <v/>
      </c>
    </row>
    <row r="2398">
      <c r="A2398">
        <f>INDEX(resultados!$A$2:$ZZ$3000, 2392, MATCH($B$1, resultados!$A$1:$ZZ$1, 0))</f>
        <v/>
      </c>
      <c r="B2398">
        <f>INDEX(resultados!$A$2:$ZZ$3000, 2392, MATCH($B$2, resultados!$A$1:$ZZ$1, 0))</f>
        <v/>
      </c>
      <c r="C2398">
        <f>INDEX(resultados!$A$2:$ZZ$3000, 2392, MATCH($B$3, resultados!$A$1:$ZZ$1, 0))</f>
        <v/>
      </c>
    </row>
    <row r="2399">
      <c r="A2399">
        <f>INDEX(resultados!$A$2:$ZZ$3000, 2393, MATCH($B$1, resultados!$A$1:$ZZ$1, 0))</f>
        <v/>
      </c>
      <c r="B2399">
        <f>INDEX(resultados!$A$2:$ZZ$3000, 2393, MATCH($B$2, resultados!$A$1:$ZZ$1, 0))</f>
        <v/>
      </c>
      <c r="C2399">
        <f>INDEX(resultados!$A$2:$ZZ$3000, 2393, MATCH($B$3, resultados!$A$1:$ZZ$1, 0))</f>
        <v/>
      </c>
    </row>
    <row r="2400">
      <c r="A2400">
        <f>INDEX(resultados!$A$2:$ZZ$3000, 2394, MATCH($B$1, resultados!$A$1:$ZZ$1, 0))</f>
        <v/>
      </c>
      <c r="B2400">
        <f>INDEX(resultados!$A$2:$ZZ$3000, 2394, MATCH($B$2, resultados!$A$1:$ZZ$1, 0))</f>
        <v/>
      </c>
      <c r="C2400">
        <f>INDEX(resultados!$A$2:$ZZ$3000, 2394, MATCH($B$3, resultados!$A$1:$ZZ$1, 0))</f>
        <v/>
      </c>
    </row>
    <row r="2401">
      <c r="A2401">
        <f>INDEX(resultados!$A$2:$ZZ$3000, 2395, MATCH($B$1, resultados!$A$1:$ZZ$1, 0))</f>
        <v/>
      </c>
      <c r="B2401">
        <f>INDEX(resultados!$A$2:$ZZ$3000, 2395, MATCH($B$2, resultados!$A$1:$ZZ$1, 0))</f>
        <v/>
      </c>
      <c r="C2401">
        <f>INDEX(resultados!$A$2:$ZZ$3000, 2395, MATCH($B$3, resultados!$A$1:$ZZ$1, 0))</f>
        <v/>
      </c>
    </row>
    <row r="2402">
      <c r="A2402">
        <f>INDEX(resultados!$A$2:$ZZ$3000, 2396, MATCH($B$1, resultados!$A$1:$ZZ$1, 0))</f>
        <v/>
      </c>
      <c r="B2402">
        <f>INDEX(resultados!$A$2:$ZZ$3000, 2396, MATCH($B$2, resultados!$A$1:$ZZ$1, 0))</f>
        <v/>
      </c>
      <c r="C2402">
        <f>INDEX(resultados!$A$2:$ZZ$3000, 2396, MATCH($B$3, resultados!$A$1:$ZZ$1, 0))</f>
        <v/>
      </c>
    </row>
    <row r="2403">
      <c r="A2403">
        <f>INDEX(resultados!$A$2:$ZZ$3000, 2397, MATCH($B$1, resultados!$A$1:$ZZ$1, 0))</f>
        <v/>
      </c>
      <c r="B2403">
        <f>INDEX(resultados!$A$2:$ZZ$3000, 2397, MATCH($B$2, resultados!$A$1:$ZZ$1, 0))</f>
        <v/>
      </c>
      <c r="C2403">
        <f>INDEX(resultados!$A$2:$ZZ$3000, 2397, MATCH($B$3, resultados!$A$1:$ZZ$1, 0))</f>
        <v/>
      </c>
    </row>
    <row r="2404">
      <c r="A2404">
        <f>INDEX(resultados!$A$2:$ZZ$3000, 2398, MATCH($B$1, resultados!$A$1:$ZZ$1, 0))</f>
        <v/>
      </c>
      <c r="B2404">
        <f>INDEX(resultados!$A$2:$ZZ$3000, 2398, MATCH($B$2, resultados!$A$1:$ZZ$1, 0))</f>
        <v/>
      </c>
      <c r="C2404">
        <f>INDEX(resultados!$A$2:$ZZ$3000, 2398, MATCH($B$3, resultados!$A$1:$ZZ$1, 0))</f>
        <v/>
      </c>
    </row>
    <row r="2405">
      <c r="A2405">
        <f>INDEX(resultados!$A$2:$ZZ$3000, 2399, MATCH($B$1, resultados!$A$1:$ZZ$1, 0))</f>
        <v/>
      </c>
      <c r="B2405">
        <f>INDEX(resultados!$A$2:$ZZ$3000, 2399, MATCH($B$2, resultados!$A$1:$ZZ$1, 0))</f>
        <v/>
      </c>
      <c r="C2405">
        <f>INDEX(resultados!$A$2:$ZZ$3000, 2399, MATCH($B$3, resultados!$A$1:$ZZ$1, 0))</f>
        <v/>
      </c>
    </row>
    <row r="2406">
      <c r="A2406">
        <f>INDEX(resultados!$A$2:$ZZ$3000, 2400, MATCH($B$1, resultados!$A$1:$ZZ$1, 0))</f>
        <v/>
      </c>
      <c r="B2406">
        <f>INDEX(resultados!$A$2:$ZZ$3000, 2400, MATCH($B$2, resultados!$A$1:$ZZ$1, 0))</f>
        <v/>
      </c>
      <c r="C2406">
        <f>INDEX(resultados!$A$2:$ZZ$3000, 2400, MATCH($B$3, resultados!$A$1:$ZZ$1, 0))</f>
        <v/>
      </c>
    </row>
    <row r="2407">
      <c r="A2407">
        <f>INDEX(resultados!$A$2:$ZZ$3000, 2401, MATCH($B$1, resultados!$A$1:$ZZ$1, 0))</f>
        <v/>
      </c>
      <c r="B2407">
        <f>INDEX(resultados!$A$2:$ZZ$3000, 2401, MATCH($B$2, resultados!$A$1:$ZZ$1, 0))</f>
        <v/>
      </c>
      <c r="C2407">
        <f>INDEX(resultados!$A$2:$ZZ$3000, 2401, MATCH($B$3, resultados!$A$1:$ZZ$1, 0))</f>
        <v/>
      </c>
    </row>
    <row r="2408">
      <c r="A2408">
        <f>INDEX(resultados!$A$2:$ZZ$3000, 2402, MATCH($B$1, resultados!$A$1:$ZZ$1, 0))</f>
        <v/>
      </c>
      <c r="B2408">
        <f>INDEX(resultados!$A$2:$ZZ$3000, 2402, MATCH($B$2, resultados!$A$1:$ZZ$1, 0))</f>
        <v/>
      </c>
      <c r="C2408">
        <f>INDEX(resultados!$A$2:$ZZ$3000, 2402, MATCH($B$3, resultados!$A$1:$ZZ$1, 0))</f>
        <v/>
      </c>
    </row>
    <row r="2409">
      <c r="A2409">
        <f>INDEX(resultados!$A$2:$ZZ$3000, 2403, MATCH($B$1, resultados!$A$1:$ZZ$1, 0))</f>
        <v/>
      </c>
      <c r="B2409">
        <f>INDEX(resultados!$A$2:$ZZ$3000, 2403, MATCH($B$2, resultados!$A$1:$ZZ$1, 0))</f>
        <v/>
      </c>
      <c r="C2409">
        <f>INDEX(resultados!$A$2:$ZZ$3000, 2403, MATCH($B$3, resultados!$A$1:$ZZ$1, 0))</f>
        <v/>
      </c>
    </row>
    <row r="2410">
      <c r="A2410">
        <f>INDEX(resultados!$A$2:$ZZ$3000, 2404, MATCH($B$1, resultados!$A$1:$ZZ$1, 0))</f>
        <v/>
      </c>
      <c r="B2410">
        <f>INDEX(resultados!$A$2:$ZZ$3000, 2404, MATCH($B$2, resultados!$A$1:$ZZ$1, 0))</f>
        <v/>
      </c>
      <c r="C2410">
        <f>INDEX(resultados!$A$2:$ZZ$3000, 2404, MATCH($B$3, resultados!$A$1:$ZZ$1, 0))</f>
        <v/>
      </c>
    </row>
    <row r="2411">
      <c r="A2411">
        <f>INDEX(resultados!$A$2:$ZZ$3000, 2405, MATCH($B$1, resultados!$A$1:$ZZ$1, 0))</f>
        <v/>
      </c>
      <c r="B2411">
        <f>INDEX(resultados!$A$2:$ZZ$3000, 2405, MATCH($B$2, resultados!$A$1:$ZZ$1, 0))</f>
        <v/>
      </c>
      <c r="C2411">
        <f>INDEX(resultados!$A$2:$ZZ$3000, 2405, MATCH($B$3, resultados!$A$1:$ZZ$1, 0))</f>
        <v/>
      </c>
    </row>
    <row r="2412">
      <c r="A2412">
        <f>INDEX(resultados!$A$2:$ZZ$3000, 2406, MATCH($B$1, resultados!$A$1:$ZZ$1, 0))</f>
        <v/>
      </c>
      <c r="B2412">
        <f>INDEX(resultados!$A$2:$ZZ$3000, 2406, MATCH($B$2, resultados!$A$1:$ZZ$1, 0))</f>
        <v/>
      </c>
      <c r="C2412">
        <f>INDEX(resultados!$A$2:$ZZ$3000, 2406, MATCH($B$3, resultados!$A$1:$ZZ$1, 0))</f>
        <v/>
      </c>
    </row>
    <row r="2413">
      <c r="A2413">
        <f>INDEX(resultados!$A$2:$ZZ$3000, 2407, MATCH($B$1, resultados!$A$1:$ZZ$1, 0))</f>
        <v/>
      </c>
      <c r="B2413">
        <f>INDEX(resultados!$A$2:$ZZ$3000, 2407, MATCH($B$2, resultados!$A$1:$ZZ$1, 0))</f>
        <v/>
      </c>
      <c r="C2413">
        <f>INDEX(resultados!$A$2:$ZZ$3000, 2407, MATCH($B$3, resultados!$A$1:$ZZ$1, 0))</f>
        <v/>
      </c>
    </row>
    <row r="2414">
      <c r="A2414">
        <f>INDEX(resultados!$A$2:$ZZ$3000, 2408, MATCH($B$1, resultados!$A$1:$ZZ$1, 0))</f>
        <v/>
      </c>
      <c r="B2414">
        <f>INDEX(resultados!$A$2:$ZZ$3000, 2408, MATCH($B$2, resultados!$A$1:$ZZ$1, 0))</f>
        <v/>
      </c>
      <c r="C2414">
        <f>INDEX(resultados!$A$2:$ZZ$3000, 2408, MATCH($B$3, resultados!$A$1:$ZZ$1, 0))</f>
        <v/>
      </c>
    </row>
    <row r="2415">
      <c r="A2415">
        <f>INDEX(resultados!$A$2:$ZZ$3000, 2409, MATCH($B$1, resultados!$A$1:$ZZ$1, 0))</f>
        <v/>
      </c>
      <c r="B2415">
        <f>INDEX(resultados!$A$2:$ZZ$3000, 2409, MATCH($B$2, resultados!$A$1:$ZZ$1, 0))</f>
        <v/>
      </c>
      <c r="C2415">
        <f>INDEX(resultados!$A$2:$ZZ$3000, 2409, MATCH($B$3, resultados!$A$1:$ZZ$1, 0))</f>
        <v/>
      </c>
    </row>
    <row r="2416">
      <c r="A2416">
        <f>INDEX(resultados!$A$2:$ZZ$3000, 2410, MATCH($B$1, resultados!$A$1:$ZZ$1, 0))</f>
        <v/>
      </c>
      <c r="B2416">
        <f>INDEX(resultados!$A$2:$ZZ$3000, 2410, MATCH($B$2, resultados!$A$1:$ZZ$1, 0))</f>
        <v/>
      </c>
      <c r="C2416">
        <f>INDEX(resultados!$A$2:$ZZ$3000, 2410, MATCH($B$3, resultados!$A$1:$ZZ$1, 0))</f>
        <v/>
      </c>
    </row>
    <row r="2417">
      <c r="A2417">
        <f>INDEX(resultados!$A$2:$ZZ$3000, 2411, MATCH($B$1, resultados!$A$1:$ZZ$1, 0))</f>
        <v/>
      </c>
      <c r="B2417">
        <f>INDEX(resultados!$A$2:$ZZ$3000, 2411, MATCH($B$2, resultados!$A$1:$ZZ$1, 0))</f>
        <v/>
      </c>
      <c r="C2417">
        <f>INDEX(resultados!$A$2:$ZZ$3000, 2411, MATCH($B$3, resultados!$A$1:$ZZ$1, 0))</f>
        <v/>
      </c>
    </row>
    <row r="2418">
      <c r="A2418">
        <f>INDEX(resultados!$A$2:$ZZ$3000, 2412, MATCH($B$1, resultados!$A$1:$ZZ$1, 0))</f>
        <v/>
      </c>
      <c r="B2418">
        <f>INDEX(resultados!$A$2:$ZZ$3000, 2412, MATCH($B$2, resultados!$A$1:$ZZ$1, 0))</f>
        <v/>
      </c>
      <c r="C2418">
        <f>INDEX(resultados!$A$2:$ZZ$3000, 2412, MATCH($B$3, resultados!$A$1:$ZZ$1, 0))</f>
        <v/>
      </c>
    </row>
    <row r="2419">
      <c r="A2419">
        <f>INDEX(resultados!$A$2:$ZZ$3000, 2413, MATCH($B$1, resultados!$A$1:$ZZ$1, 0))</f>
        <v/>
      </c>
      <c r="B2419">
        <f>INDEX(resultados!$A$2:$ZZ$3000, 2413, MATCH($B$2, resultados!$A$1:$ZZ$1, 0))</f>
        <v/>
      </c>
      <c r="C2419">
        <f>INDEX(resultados!$A$2:$ZZ$3000, 2413, MATCH($B$3, resultados!$A$1:$ZZ$1, 0))</f>
        <v/>
      </c>
    </row>
    <row r="2420">
      <c r="A2420">
        <f>INDEX(resultados!$A$2:$ZZ$3000, 2414, MATCH($B$1, resultados!$A$1:$ZZ$1, 0))</f>
        <v/>
      </c>
      <c r="B2420">
        <f>INDEX(resultados!$A$2:$ZZ$3000, 2414, MATCH($B$2, resultados!$A$1:$ZZ$1, 0))</f>
        <v/>
      </c>
      <c r="C2420">
        <f>INDEX(resultados!$A$2:$ZZ$3000, 2414, MATCH($B$3, resultados!$A$1:$ZZ$1, 0))</f>
        <v/>
      </c>
    </row>
    <row r="2421">
      <c r="A2421">
        <f>INDEX(resultados!$A$2:$ZZ$3000, 2415, MATCH($B$1, resultados!$A$1:$ZZ$1, 0))</f>
        <v/>
      </c>
      <c r="B2421">
        <f>INDEX(resultados!$A$2:$ZZ$3000, 2415, MATCH($B$2, resultados!$A$1:$ZZ$1, 0))</f>
        <v/>
      </c>
      <c r="C2421">
        <f>INDEX(resultados!$A$2:$ZZ$3000, 2415, MATCH($B$3, resultados!$A$1:$ZZ$1, 0))</f>
        <v/>
      </c>
    </row>
    <row r="2422">
      <c r="A2422">
        <f>INDEX(resultados!$A$2:$ZZ$3000, 2416, MATCH($B$1, resultados!$A$1:$ZZ$1, 0))</f>
        <v/>
      </c>
      <c r="B2422">
        <f>INDEX(resultados!$A$2:$ZZ$3000, 2416, MATCH($B$2, resultados!$A$1:$ZZ$1, 0))</f>
        <v/>
      </c>
      <c r="C2422">
        <f>INDEX(resultados!$A$2:$ZZ$3000, 2416, MATCH($B$3, resultados!$A$1:$ZZ$1, 0))</f>
        <v/>
      </c>
    </row>
    <row r="2423">
      <c r="A2423">
        <f>INDEX(resultados!$A$2:$ZZ$3000, 2417, MATCH($B$1, resultados!$A$1:$ZZ$1, 0))</f>
        <v/>
      </c>
      <c r="B2423">
        <f>INDEX(resultados!$A$2:$ZZ$3000, 2417, MATCH($B$2, resultados!$A$1:$ZZ$1, 0))</f>
        <v/>
      </c>
      <c r="C2423">
        <f>INDEX(resultados!$A$2:$ZZ$3000, 2417, MATCH($B$3, resultados!$A$1:$ZZ$1, 0))</f>
        <v/>
      </c>
    </row>
    <row r="2424">
      <c r="A2424">
        <f>INDEX(resultados!$A$2:$ZZ$3000, 2418, MATCH($B$1, resultados!$A$1:$ZZ$1, 0))</f>
        <v/>
      </c>
      <c r="B2424">
        <f>INDEX(resultados!$A$2:$ZZ$3000, 2418, MATCH($B$2, resultados!$A$1:$ZZ$1, 0))</f>
        <v/>
      </c>
      <c r="C2424">
        <f>INDEX(resultados!$A$2:$ZZ$3000, 2418, MATCH($B$3, resultados!$A$1:$ZZ$1, 0))</f>
        <v/>
      </c>
    </row>
    <row r="2425">
      <c r="A2425">
        <f>INDEX(resultados!$A$2:$ZZ$3000, 2419, MATCH($B$1, resultados!$A$1:$ZZ$1, 0))</f>
        <v/>
      </c>
      <c r="B2425">
        <f>INDEX(resultados!$A$2:$ZZ$3000, 2419, MATCH($B$2, resultados!$A$1:$ZZ$1, 0))</f>
        <v/>
      </c>
      <c r="C2425">
        <f>INDEX(resultados!$A$2:$ZZ$3000, 2419, MATCH($B$3, resultados!$A$1:$ZZ$1, 0))</f>
        <v/>
      </c>
    </row>
    <row r="2426">
      <c r="A2426">
        <f>INDEX(resultados!$A$2:$ZZ$3000, 2420, MATCH($B$1, resultados!$A$1:$ZZ$1, 0))</f>
        <v/>
      </c>
      <c r="B2426">
        <f>INDEX(resultados!$A$2:$ZZ$3000, 2420, MATCH($B$2, resultados!$A$1:$ZZ$1, 0))</f>
        <v/>
      </c>
      <c r="C2426">
        <f>INDEX(resultados!$A$2:$ZZ$3000, 2420, MATCH($B$3, resultados!$A$1:$ZZ$1, 0))</f>
        <v/>
      </c>
    </row>
    <row r="2427">
      <c r="A2427">
        <f>INDEX(resultados!$A$2:$ZZ$3000, 2421, MATCH($B$1, resultados!$A$1:$ZZ$1, 0))</f>
        <v/>
      </c>
      <c r="B2427">
        <f>INDEX(resultados!$A$2:$ZZ$3000, 2421, MATCH($B$2, resultados!$A$1:$ZZ$1, 0))</f>
        <v/>
      </c>
      <c r="C2427">
        <f>INDEX(resultados!$A$2:$ZZ$3000, 2421, MATCH($B$3, resultados!$A$1:$ZZ$1, 0))</f>
        <v/>
      </c>
    </row>
    <row r="2428">
      <c r="A2428">
        <f>INDEX(resultados!$A$2:$ZZ$3000, 2422, MATCH($B$1, resultados!$A$1:$ZZ$1, 0))</f>
        <v/>
      </c>
      <c r="B2428">
        <f>INDEX(resultados!$A$2:$ZZ$3000, 2422, MATCH($B$2, resultados!$A$1:$ZZ$1, 0))</f>
        <v/>
      </c>
      <c r="C2428">
        <f>INDEX(resultados!$A$2:$ZZ$3000, 2422, MATCH($B$3, resultados!$A$1:$ZZ$1, 0))</f>
        <v/>
      </c>
    </row>
    <row r="2429">
      <c r="A2429">
        <f>INDEX(resultados!$A$2:$ZZ$3000, 2423, MATCH($B$1, resultados!$A$1:$ZZ$1, 0))</f>
        <v/>
      </c>
      <c r="B2429">
        <f>INDEX(resultados!$A$2:$ZZ$3000, 2423, MATCH($B$2, resultados!$A$1:$ZZ$1, 0))</f>
        <v/>
      </c>
      <c r="C2429">
        <f>INDEX(resultados!$A$2:$ZZ$3000, 2423, MATCH($B$3, resultados!$A$1:$ZZ$1, 0))</f>
        <v/>
      </c>
    </row>
    <row r="2430">
      <c r="A2430">
        <f>INDEX(resultados!$A$2:$ZZ$3000, 2424, MATCH($B$1, resultados!$A$1:$ZZ$1, 0))</f>
        <v/>
      </c>
      <c r="B2430">
        <f>INDEX(resultados!$A$2:$ZZ$3000, 2424, MATCH($B$2, resultados!$A$1:$ZZ$1, 0))</f>
        <v/>
      </c>
      <c r="C2430">
        <f>INDEX(resultados!$A$2:$ZZ$3000, 2424, MATCH($B$3, resultados!$A$1:$ZZ$1, 0))</f>
        <v/>
      </c>
    </row>
    <row r="2431">
      <c r="A2431">
        <f>INDEX(resultados!$A$2:$ZZ$3000, 2425, MATCH($B$1, resultados!$A$1:$ZZ$1, 0))</f>
        <v/>
      </c>
      <c r="B2431">
        <f>INDEX(resultados!$A$2:$ZZ$3000, 2425, MATCH($B$2, resultados!$A$1:$ZZ$1, 0))</f>
        <v/>
      </c>
      <c r="C2431">
        <f>INDEX(resultados!$A$2:$ZZ$3000, 2425, MATCH($B$3, resultados!$A$1:$ZZ$1, 0))</f>
        <v/>
      </c>
    </row>
    <row r="2432">
      <c r="A2432">
        <f>INDEX(resultados!$A$2:$ZZ$3000, 2426, MATCH($B$1, resultados!$A$1:$ZZ$1, 0))</f>
        <v/>
      </c>
      <c r="B2432">
        <f>INDEX(resultados!$A$2:$ZZ$3000, 2426, MATCH($B$2, resultados!$A$1:$ZZ$1, 0))</f>
        <v/>
      </c>
      <c r="C2432">
        <f>INDEX(resultados!$A$2:$ZZ$3000, 2426, MATCH($B$3, resultados!$A$1:$ZZ$1, 0))</f>
        <v/>
      </c>
    </row>
    <row r="2433">
      <c r="A2433">
        <f>INDEX(resultados!$A$2:$ZZ$3000, 2427, MATCH($B$1, resultados!$A$1:$ZZ$1, 0))</f>
        <v/>
      </c>
      <c r="B2433">
        <f>INDEX(resultados!$A$2:$ZZ$3000, 2427, MATCH($B$2, resultados!$A$1:$ZZ$1, 0))</f>
        <v/>
      </c>
      <c r="C2433">
        <f>INDEX(resultados!$A$2:$ZZ$3000, 2427, MATCH($B$3, resultados!$A$1:$ZZ$1, 0))</f>
        <v/>
      </c>
    </row>
    <row r="2434">
      <c r="A2434">
        <f>INDEX(resultados!$A$2:$ZZ$3000, 2428, MATCH($B$1, resultados!$A$1:$ZZ$1, 0))</f>
        <v/>
      </c>
      <c r="B2434">
        <f>INDEX(resultados!$A$2:$ZZ$3000, 2428, MATCH($B$2, resultados!$A$1:$ZZ$1, 0))</f>
        <v/>
      </c>
      <c r="C2434">
        <f>INDEX(resultados!$A$2:$ZZ$3000, 2428, MATCH($B$3, resultados!$A$1:$ZZ$1, 0))</f>
        <v/>
      </c>
    </row>
    <row r="2435">
      <c r="A2435">
        <f>INDEX(resultados!$A$2:$ZZ$3000, 2429, MATCH($B$1, resultados!$A$1:$ZZ$1, 0))</f>
        <v/>
      </c>
      <c r="B2435">
        <f>INDEX(resultados!$A$2:$ZZ$3000, 2429, MATCH($B$2, resultados!$A$1:$ZZ$1, 0))</f>
        <v/>
      </c>
      <c r="C2435">
        <f>INDEX(resultados!$A$2:$ZZ$3000, 2429, MATCH($B$3, resultados!$A$1:$ZZ$1, 0))</f>
        <v/>
      </c>
    </row>
    <row r="2436">
      <c r="A2436">
        <f>INDEX(resultados!$A$2:$ZZ$3000, 2430, MATCH($B$1, resultados!$A$1:$ZZ$1, 0))</f>
        <v/>
      </c>
      <c r="B2436">
        <f>INDEX(resultados!$A$2:$ZZ$3000, 2430, MATCH($B$2, resultados!$A$1:$ZZ$1, 0))</f>
        <v/>
      </c>
      <c r="C2436">
        <f>INDEX(resultados!$A$2:$ZZ$3000, 2430, MATCH($B$3, resultados!$A$1:$ZZ$1, 0))</f>
        <v/>
      </c>
    </row>
    <row r="2437">
      <c r="A2437">
        <f>INDEX(resultados!$A$2:$ZZ$3000, 2431, MATCH($B$1, resultados!$A$1:$ZZ$1, 0))</f>
        <v/>
      </c>
      <c r="B2437">
        <f>INDEX(resultados!$A$2:$ZZ$3000, 2431, MATCH($B$2, resultados!$A$1:$ZZ$1, 0))</f>
        <v/>
      </c>
      <c r="C2437">
        <f>INDEX(resultados!$A$2:$ZZ$3000, 2431, MATCH($B$3, resultados!$A$1:$ZZ$1, 0))</f>
        <v/>
      </c>
    </row>
    <row r="2438">
      <c r="A2438">
        <f>INDEX(resultados!$A$2:$ZZ$3000, 2432, MATCH($B$1, resultados!$A$1:$ZZ$1, 0))</f>
        <v/>
      </c>
      <c r="B2438">
        <f>INDEX(resultados!$A$2:$ZZ$3000, 2432, MATCH($B$2, resultados!$A$1:$ZZ$1, 0))</f>
        <v/>
      </c>
      <c r="C2438">
        <f>INDEX(resultados!$A$2:$ZZ$3000, 2432, MATCH($B$3, resultados!$A$1:$ZZ$1, 0))</f>
        <v/>
      </c>
    </row>
    <row r="2439">
      <c r="A2439">
        <f>INDEX(resultados!$A$2:$ZZ$3000, 2433, MATCH($B$1, resultados!$A$1:$ZZ$1, 0))</f>
        <v/>
      </c>
      <c r="B2439">
        <f>INDEX(resultados!$A$2:$ZZ$3000, 2433, MATCH($B$2, resultados!$A$1:$ZZ$1, 0))</f>
        <v/>
      </c>
      <c r="C2439">
        <f>INDEX(resultados!$A$2:$ZZ$3000, 2433, MATCH($B$3, resultados!$A$1:$ZZ$1, 0))</f>
        <v/>
      </c>
    </row>
    <row r="2440">
      <c r="A2440">
        <f>INDEX(resultados!$A$2:$ZZ$3000, 2434, MATCH($B$1, resultados!$A$1:$ZZ$1, 0))</f>
        <v/>
      </c>
      <c r="B2440">
        <f>INDEX(resultados!$A$2:$ZZ$3000, 2434, MATCH($B$2, resultados!$A$1:$ZZ$1, 0))</f>
        <v/>
      </c>
      <c r="C2440">
        <f>INDEX(resultados!$A$2:$ZZ$3000, 2434, MATCH($B$3, resultados!$A$1:$ZZ$1, 0))</f>
        <v/>
      </c>
    </row>
    <row r="2441">
      <c r="A2441">
        <f>INDEX(resultados!$A$2:$ZZ$3000, 2435, MATCH($B$1, resultados!$A$1:$ZZ$1, 0))</f>
        <v/>
      </c>
      <c r="B2441">
        <f>INDEX(resultados!$A$2:$ZZ$3000, 2435, MATCH($B$2, resultados!$A$1:$ZZ$1, 0))</f>
        <v/>
      </c>
      <c r="C2441">
        <f>INDEX(resultados!$A$2:$ZZ$3000, 2435, MATCH($B$3, resultados!$A$1:$ZZ$1, 0))</f>
        <v/>
      </c>
    </row>
    <row r="2442">
      <c r="A2442">
        <f>INDEX(resultados!$A$2:$ZZ$3000, 2436, MATCH($B$1, resultados!$A$1:$ZZ$1, 0))</f>
        <v/>
      </c>
      <c r="B2442">
        <f>INDEX(resultados!$A$2:$ZZ$3000, 2436, MATCH($B$2, resultados!$A$1:$ZZ$1, 0))</f>
        <v/>
      </c>
      <c r="C2442">
        <f>INDEX(resultados!$A$2:$ZZ$3000, 2436, MATCH($B$3, resultados!$A$1:$ZZ$1, 0))</f>
        <v/>
      </c>
    </row>
    <row r="2443">
      <c r="A2443">
        <f>INDEX(resultados!$A$2:$ZZ$3000, 2437, MATCH($B$1, resultados!$A$1:$ZZ$1, 0))</f>
        <v/>
      </c>
      <c r="B2443">
        <f>INDEX(resultados!$A$2:$ZZ$3000, 2437, MATCH($B$2, resultados!$A$1:$ZZ$1, 0))</f>
        <v/>
      </c>
      <c r="C2443">
        <f>INDEX(resultados!$A$2:$ZZ$3000, 2437, MATCH($B$3, resultados!$A$1:$ZZ$1, 0))</f>
        <v/>
      </c>
    </row>
    <row r="2444">
      <c r="A2444">
        <f>INDEX(resultados!$A$2:$ZZ$3000, 2438, MATCH($B$1, resultados!$A$1:$ZZ$1, 0))</f>
        <v/>
      </c>
      <c r="B2444">
        <f>INDEX(resultados!$A$2:$ZZ$3000, 2438, MATCH($B$2, resultados!$A$1:$ZZ$1, 0))</f>
        <v/>
      </c>
      <c r="C2444">
        <f>INDEX(resultados!$A$2:$ZZ$3000, 2438, MATCH($B$3, resultados!$A$1:$ZZ$1, 0))</f>
        <v/>
      </c>
    </row>
    <row r="2445">
      <c r="A2445">
        <f>INDEX(resultados!$A$2:$ZZ$3000, 2439, MATCH($B$1, resultados!$A$1:$ZZ$1, 0))</f>
        <v/>
      </c>
      <c r="B2445">
        <f>INDEX(resultados!$A$2:$ZZ$3000, 2439, MATCH($B$2, resultados!$A$1:$ZZ$1, 0))</f>
        <v/>
      </c>
      <c r="C2445">
        <f>INDEX(resultados!$A$2:$ZZ$3000, 2439, MATCH($B$3, resultados!$A$1:$ZZ$1, 0))</f>
        <v/>
      </c>
    </row>
    <row r="2446">
      <c r="A2446">
        <f>INDEX(resultados!$A$2:$ZZ$3000, 2440, MATCH($B$1, resultados!$A$1:$ZZ$1, 0))</f>
        <v/>
      </c>
      <c r="B2446">
        <f>INDEX(resultados!$A$2:$ZZ$3000, 2440, MATCH($B$2, resultados!$A$1:$ZZ$1, 0))</f>
        <v/>
      </c>
      <c r="C2446">
        <f>INDEX(resultados!$A$2:$ZZ$3000, 2440, MATCH($B$3, resultados!$A$1:$ZZ$1, 0))</f>
        <v/>
      </c>
    </row>
    <row r="2447">
      <c r="A2447">
        <f>INDEX(resultados!$A$2:$ZZ$3000, 2441, MATCH($B$1, resultados!$A$1:$ZZ$1, 0))</f>
        <v/>
      </c>
      <c r="B2447">
        <f>INDEX(resultados!$A$2:$ZZ$3000, 2441, MATCH($B$2, resultados!$A$1:$ZZ$1, 0))</f>
        <v/>
      </c>
      <c r="C2447">
        <f>INDEX(resultados!$A$2:$ZZ$3000, 2441, MATCH($B$3, resultados!$A$1:$ZZ$1, 0))</f>
        <v/>
      </c>
    </row>
    <row r="2448">
      <c r="A2448">
        <f>INDEX(resultados!$A$2:$ZZ$3000, 2442, MATCH($B$1, resultados!$A$1:$ZZ$1, 0))</f>
        <v/>
      </c>
      <c r="B2448">
        <f>INDEX(resultados!$A$2:$ZZ$3000, 2442, MATCH($B$2, resultados!$A$1:$ZZ$1, 0))</f>
        <v/>
      </c>
      <c r="C2448">
        <f>INDEX(resultados!$A$2:$ZZ$3000, 2442, MATCH($B$3, resultados!$A$1:$ZZ$1, 0))</f>
        <v/>
      </c>
    </row>
    <row r="2449">
      <c r="A2449">
        <f>INDEX(resultados!$A$2:$ZZ$3000, 2443, MATCH($B$1, resultados!$A$1:$ZZ$1, 0))</f>
        <v/>
      </c>
      <c r="B2449">
        <f>INDEX(resultados!$A$2:$ZZ$3000, 2443, MATCH($B$2, resultados!$A$1:$ZZ$1, 0))</f>
        <v/>
      </c>
      <c r="C2449">
        <f>INDEX(resultados!$A$2:$ZZ$3000, 2443, MATCH($B$3, resultados!$A$1:$ZZ$1, 0))</f>
        <v/>
      </c>
    </row>
    <row r="2450">
      <c r="A2450">
        <f>INDEX(resultados!$A$2:$ZZ$3000, 2444, MATCH($B$1, resultados!$A$1:$ZZ$1, 0))</f>
        <v/>
      </c>
      <c r="B2450">
        <f>INDEX(resultados!$A$2:$ZZ$3000, 2444, MATCH($B$2, resultados!$A$1:$ZZ$1, 0))</f>
        <v/>
      </c>
      <c r="C2450">
        <f>INDEX(resultados!$A$2:$ZZ$3000, 2444, MATCH($B$3, resultados!$A$1:$ZZ$1, 0))</f>
        <v/>
      </c>
    </row>
    <row r="2451">
      <c r="A2451">
        <f>INDEX(resultados!$A$2:$ZZ$3000, 2445, MATCH($B$1, resultados!$A$1:$ZZ$1, 0))</f>
        <v/>
      </c>
      <c r="B2451">
        <f>INDEX(resultados!$A$2:$ZZ$3000, 2445, MATCH($B$2, resultados!$A$1:$ZZ$1, 0))</f>
        <v/>
      </c>
      <c r="C2451">
        <f>INDEX(resultados!$A$2:$ZZ$3000, 2445, MATCH($B$3, resultados!$A$1:$ZZ$1, 0))</f>
        <v/>
      </c>
    </row>
    <row r="2452">
      <c r="A2452">
        <f>INDEX(resultados!$A$2:$ZZ$3000, 2446, MATCH($B$1, resultados!$A$1:$ZZ$1, 0))</f>
        <v/>
      </c>
      <c r="B2452">
        <f>INDEX(resultados!$A$2:$ZZ$3000, 2446, MATCH($B$2, resultados!$A$1:$ZZ$1, 0))</f>
        <v/>
      </c>
      <c r="C2452">
        <f>INDEX(resultados!$A$2:$ZZ$3000, 2446, MATCH($B$3, resultados!$A$1:$ZZ$1, 0))</f>
        <v/>
      </c>
    </row>
    <row r="2453">
      <c r="A2453">
        <f>INDEX(resultados!$A$2:$ZZ$3000, 2447, MATCH($B$1, resultados!$A$1:$ZZ$1, 0))</f>
        <v/>
      </c>
      <c r="B2453">
        <f>INDEX(resultados!$A$2:$ZZ$3000, 2447, MATCH($B$2, resultados!$A$1:$ZZ$1, 0))</f>
        <v/>
      </c>
      <c r="C2453">
        <f>INDEX(resultados!$A$2:$ZZ$3000, 2447, MATCH($B$3, resultados!$A$1:$ZZ$1, 0))</f>
        <v/>
      </c>
    </row>
    <row r="2454">
      <c r="A2454">
        <f>INDEX(resultados!$A$2:$ZZ$3000, 2448, MATCH($B$1, resultados!$A$1:$ZZ$1, 0))</f>
        <v/>
      </c>
      <c r="B2454">
        <f>INDEX(resultados!$A$2:$ZZ$3000, 2448, MATCH($B$2, resultados!$A$1:$ZZ$1, 0))</f>
        <v/>
      </c>
      <c r="C2454">
        <f>INDEX(resultados!$A$2:$ZZ$3000, 2448, MATCH($B$3, resultados!$A$1:$ZZ$1, 0))</f>
        <v/>
      </c>
    </row>
    <row r="2455">
      <c r="A2455">
        <f>INDEX(resultados!$A$2:$ZZ$3000, 2449, MATCH($B$1, resultados!$A$1:$ZZ$1, 0))</f>
        <v/>
      </c>
      <c r="B2455">
        <f>INDEX(resultados!$A$2:$ZZ$3000, 2449, MATCH($B$2, resultados!$A$1:$ZZ$1, 0))</f>
        <v/>
      </c>
      <c r="C2455">
        <f>INDEX(resultados!$A$2:$ZZ$3000, 2449, MATCH($B$3, resultados!$A$1:$ZZ$1, 0))</f>
        <v/>
      </c>
    </row>
    <row r="2456">
      <c r="A2456">
        <f>INDEX(resultados!$A$2:$ZZ$3000, 2450, MATCH($B$1, resultados!$A$1:$ZZ$1, 0))</f>
        <v/>
      </c>
      <c r="B2456">
        <f>INDEX(resultados!$A$2:$ZZ$3000, 2450, MATCH($B$2, resultados!$A$1:$ZZ$1, 0))</f>
        <v/>
      </c>
      <c r="C2456">
        <f>INDEX(resultados!$A$2:$ZZ$3000, 2450, MATCH($B$3, resultados!$A$1:$ZZ$1, 0))</f>
        <v/>
      </c>
    </row>
    <row r="2457">
      <c r="A2457">
        <f>INDEX(resultados!$A$2:$ZZ$3000, 2451, MATCH($B$1, resultados!$A$1:$ZZ$1, 0))</f>
        <v/>
      </c>
      <c r="B2457">
        <f>INDEX(resultados!$A$2:$ZZ$3000, 2451, MATCH($B$2, resultados!$A$1:$ZZ$1, 0))</f>
        <v/>
      </c>
      <c r="C2457">
        <f>INDEX(resultados!$A$2:$ZZ$3000, 2451, MATCH($B$3, resultados!$A$1:$ZZ$1, 0))</f>
        <v/>
      </c>
    </row>
    <row r="2458">
      <c r="A2458">
        <f>INDEX(resultados!$A$2:$ZZ$3000, 2452, MATCH($B$1, resultados!$A$1:$ZZ$1, 0))</f>
        <v/>
      </c>
      <c r="B2458">
        <f>INDEX(resultados!$A$2:$ZZ$3000, 2452, MATCH($B$2, resultados!$A$1:$ZZ$1, 0))</f>
        <v/>
      </c>
      <c r="C2458">
        <f>INDEX(resultados!$A$2:$ZZ$3000, 2452, MATCH($B$3, resultados!$A$1:$ZZ$1, 0))</f>
        <v/>
      </c>
    </row>
    <row r="2459">
      <c r="A2459">
        <f>INDEX(resultados!$A$2:$ZZ$3000, 2453, MATCH($B$1, resultados!$A$1:$ZZ$1, 0))</f>
        <v/>
      </c>
      <c r="B2459">
        <f>INDEX(resultados!$A$2:$ZZ$3000, 2453, MATCH($B$2, resultados!$A$1:$ZZ$1, 0))</f>
        <v/>
      </c>
      <c r="C2459">
        <f>INDEX(resultados!$A$2:$ZZ$3000, 2453, MATCH($B$3, resultados!$A$1:$ZZ$1, 0))</f>
        <v/>
      </c>
    </row>
    <row r="2460">
      <c r="A2460">
        <f>INDEX(resultados!$A$2:$ZZ$3000, 2454, MATCH($B$1, resultados!$A$1:$ZZ$1, 0))</f>
        <v/>
      </c>
      <c r="B2460">
        <f>INDEX(resultados!$A$2:$ZZ$3000, 2454, MATCH($B$2, resultados!$A$1:$ZZ$1, 0))</f>
        <v/>
      </c>
      <c r="C2460">
        <f>INDEX(resultados!$A$2:$ZZ$3000, 2454, MATCH($B$3, resultados!$A$1:$ZZ$1, 0))</f>
        <v/>
      </c>
    </row>
    <row r="2461">
      <c r="A2461">
        <f>INDEX(resultados!$A$2:$ZZ$3000, 2455, MATCH($B$1, resultados!$A$1:$ZZ$1, 0))</f>
        <v/>
      </c>
      <c r="B2461">
        <f>INDEX(resultados!$A$2:$ZZ$3000, 2455, MATCH($B$2, resultados!$A$1:$ZZ$1, 0))</f>
        <v/>
      </c>
      <c r="C2461">
        <f>INDEX(resultados!$A$2:$ZZ$3000, 2455, MATCH($B$3, resultados!$A$1:$ZZ$1, 0))</f>
        <v/>
      </c>
    </row>
    <row r="2462">
      <c r="A2462">
        <f>INDEX(resultados!$A$2:$ZZ$3000, 2456, MATCH($B$1, resultados!$A$1:$ZZ$1, 0))</f>
        <v/>
      </c>
      <c r="B2462">
        <f>INDEX(resultados!$A$2:$ZZ$3000, 2456, MATCH($B$2, resultados!$A$1:$ZZ$1, 0))</f>
        <v/>
      </c>
      <c r="C2462">
        <f>INDEX(resultados!$A$2:$ZZ$3000, 2456, MATCH($B$3, resultados!$A$1:$ZZ$1, 0))</f>
        <v/>
      </c>
    </row>
    <row r="2463">
      <c r="A2463">
        <f>INDEX(resultados!$A$2:$ZZ$3000, 2457, MATCH($B$1, resultados!$A$1:$ZZ$1, 0))</f>
        <v/>
      </c>
      <c r="B2463">
        <f>INDEX(resultados!$A$2:$ZZ$3000, 2457, MATCH($B$2, resultados!$A$1:$ZZ$1, 0))</f>
        <v/>
      </c>
      <c r="C2463">
        <f>INDEX(resultados!$A$2:$ZZ$3000, 2457, MATCH($B$3, resultados!$A$1:$ZZ$1, 0))</f>
        <v/>
      </c>
    </row>
    <row r="2464">
      <c r="A2464">
        <f>INDEX(resultados!$A$2:$ZZ$3000, 2458, MATCH($B$1, resultados!$A$1:$ZZ$1, 0))</f>
        <v/>
      </c>
      <c r="B2464">
        <f>INDEX(resultados!$A$2:$ZZ$3000, 2458, MATCH($B$2, resultados!$A$1:$ZZ$1, 0))</f>
        <v/>
      </c>
      <c r="C2464">
        <f>INDEX(resultados!$A$2:$ZZ$3000, 2458, MATCH($B$3, resultados!$A$1:$ZZ$1, 0))</f>
        <v/>
      </c>
    </row>
    <row r="2465">
      <c r="A2465">
        <f>INDEX(resultados!$A$2:$ZZ$3000, 2459, MATCH($B$1, resultados!$A$1:$ZZ$1, 0))</f>
        <v/>
      </c>
      <c r="B2465">
        <f>INDEX(resultados!$A$2:$ZZ$3000, 2459, MATCH($B$2, resultados!$A$1:$ZZ$1, 0))</f>
        <v/>
      </c>
      <c r="C2465">
        <f>INDEX(resultados!$A$2:$ZZ$3000, 2459, MATCH($B$3, resultados!$A$1:$ZZ$1, 0))</f>
        <v/>
      </c>
    </row>
    <row r="2466">
      <c r="A2466">
        <f>INDEX(resultados!$A$2:$ZZ$3000, 2460, MATCH($B$1, resultados!$A$1:$ZZ$1, 0))</f>
        <v/>
      </c>
      <c r="B2466">
        <f>INDEX(resultados!$A$2:$ZZ$3000, 2460, MATCH($B$2, resultados!$A$1:$ZZ$1, 0))</f>
        <v/>
      </c>
      <c r="C2466">
        <f>INDEX(resultados!$A$2:$ZZ$3000, 2460, MATCH($B$3, resultados!$A$1:$ZZ$1, 0))</f>
        <v/>
      </c>
    </row>
    <row r="2467">
      <c r="A2467">
        <f>INDEX(resultados!$A$2:$ZZ$3000, 2461, MATCH($B$1, resultados!$A$1:$ZZ$1, 0))</f>
        <v/>
      </c>
      <c r="B2467">
        <f>INDEX(resultados!$A$2:$ZZ$3000, 2461, MATCH($B$2, resultados!$A$1:$ZZ$1, 0))</f>
        <v/>
      </c>
      <c r="C2467">
        <f>INDEX(resultados!$A$2:$ZZ$3000, 2461, MATCH($B$3, resultados!$A$1:$ZZ$1, 0))</f>
        <v/>
      </c>
    </row>
    <row r="2468">
      <c r="A2468">
        <f>INDEX(resultados!$A$2:$ZZ$3000, 2462, MATCH($B$1, resultados!$A$1:$ZZ$1, 0))</f>
        <v/>
      </c>
      <c r="B2468">
        <f>INDEX(resultados!$A$2:$ZZ$3000, 2462, MATCH($B$2, resultados!$A$1:$ZZ$1, 0))</f>
        <v/>
      </c>
      <c r="C2468">
        <f>INDEX(resultados!$A$2:$ZZ$3000, 2462, MATCH($B$3, resultados!$A$1:$ZZ$1, 0))</f>
        <v/>
      </c>
    </row>
    <row r="2469">
      <c r="A2469">
        <f>INDEX(resultados!$A$2:$ZZ$3000, 2463, MATCH($B$1, resultados!$A$1:$ZZ$1, 0))</f>
        <v/>
      </c>
      <c r="B2469">
        <f>INDEX(resultados!$A$2:$ZZ$3000, 2463, MATCH($B$2, resultados!$A$1:$ZZ$1, 0))</f>
        <v/>
      </c>
      <c r="C2469">
        <f>INDEX(resultados!$A$2:$ZZ$3000, 2463, MATCH($B$3, resultados!$A$1:$ZZ$1, 0))</f>
        <v/>
      </c>
    </row>
    <row r="2470">
      <c r="A2470">
        <f>INDEX(resultados!$A$2:$ZZ$3000, 2464, MATCH($B$1, resultados!$A$1:$ZZ$1, 0))</f>
        <v/>
      </c>
      <c r="B2470">
        <f>INDEX(resultados!$A$2:$ZZ$3000, 2464, MATCH($B$2, resultados!$A$1:$ZZ$1, 0))</f>
        <v/>
      </c>
      <c r="C2470">
        <f>INDEX(resultados!$A$2:$ZZ$3000, 2464, MATCH($B$3, resultados!$A$1:$ZZ$1, 0))</f>
        <v/>
      </c>
    </row>
    <row r="2471">
      <c r="A2471">
        <f>INDEX(resultados!$A$2:$ZZ$3000, 2465, MATCH($B$1, resultados!$A$1:$ZZ$1, 0))</f>
        <v/>
      </c>
      <c r="B2471">
        <f>INDEX(resultados!$A$2:$ZZ$3000, 2465, MATCH($B$2, resultados!$A$1:$ZZ$1, 0))</f>
        <v/>
      </c>
      <c r="C2471">
        <f>INDEX(resultados!$A$2:$ZZ$3000, 2465, MATCH($B$3, resultados!$A$1:$ZZ$1, 0))</f>
        <v/>
      </c>
    </row>
    <row r="2472">
      <c r="A2472">
        <f>INDEX(resultados!$A$2:$ZZ$3000, 2466, MATCH($B$1, resultados!$A$1:$ZZ$1, 0))</f>
        <v/>
      </c>
      <c r="B2472">
        <f>INDEX(resultados!$A$2:$ZZ$3000, 2466, MATCH($B$2, resultados!$A$1:$ZZ$1, 0))</f>
        <v/>
      </c>
      <c r="C2472">
        <f>INDEX(resultados!$A$2:$ZZ$3000, 2466, MATCH($B$3, resultados!$A$1:$ZZ$1, 0))</f>
        <v/>
      </c>
    </row>
    <row r="2473">
      <c r="A2473">
        <f>INDEX(resultados!$A$2:$ZZ$3000, 2467, MATCH($B$1, resultados!$A$1:$ZZ$1, 0))</f>
        <v/>
      </c>
      <c r="B2473">
        <f>INDEX(resultados!$A$2:$ZZ$3000, 2467, MATCH($B$2, resultados!$A$1:$ZZ$1, 0))</f>
        <v/>
      </c>
      <c r="C2473">
        <f>INDEX(resultados!$A$2:$ZZ$3000, 2467, MATCH($B$3, resultados!$A$1:$ZZ$1, 0))</f>
        <v/>
      </c>
    </row>
    <row r="2474">
      <c r="A2474">
        <f>INDEX(resultados!$A$2:$ZZ$3000, 2468, MATCH($B$1, resultados!$A$1:$ZZ$1, 0))</f>
        <v/>
      </c>
      <c r="B2474">
        <f>INDEX(resultados!$A$2:$ZZ$3000, 2468, MATCH($B$2, resultados!$A$1:$ZZ$1, 0))</f>
        <v/>
      </c>
      <c r="C2474">
        <f>INDEX(resultados!$A$2:$ZZ$3000, 2468, MATCH($B$3, resultados!$A$1:$ZZ$1, 0))</f>
        <v/>
      </c>
    </row>
    <row r="2475">
      <c r="A2475">
        <f>INDEX(resultados!$A$2:$ZZ$3000, 2469, MATCH($B$1, resultados!$A$1:$ZZ$1, 0))</f>
        <v/>
      </c>
      <c r="B2475">
        <f>INDEX(resultados!$A$2:$ZZ$3000, 2469, MATCH($B$2, resultados!$A$1:$ZZ$1, 0))</f>
        <v/>
      </c>
      <c r="C2475">
        <f>INDEX(resultados!$A$2:$ZZ$3000, 2469, MATCH($B$3, resultados!$A$1:$ZZ$1, 0))</f>
        <v/>
      </c>
    </row>
    <row r="2476">
      <c r="A2476">
        <f>INDEX(resultados!$A$2:$ZZ$3000, 2470, MATCH($B$1, resultados!$A$1:$ZZ$1, 0))</f>
        <v/>
      </c>
      <c r="B2476">
        <f>INDEX(resultados!$A$2:$ZZ$3000, 2470, MATCH($B$2, resultados!$A$1:$ZZ$1, 0))</f>
        <v/>
      </c>
      <c r="C2476">
        <f>INDEX(resultados!$A$2:$ZZ$3000, 2470, MATCH($B$3, resultados!$A$1:$ZZ$1, 0))</f>
        <v/>
      </c>
    </row>
    <row r="2477">
      <c r="A2477">
        <f>INDEX(resultados!$A$2:$ZZ$3000, 2471, MATCH($B$1, resultados!$A$1:$ZZ$1, 0))</f>
        <v/>
      </c>
      <c r="B2477">
        <f>INDEX(resultados!$A$2:$ZZ$3000, 2471, MATCH($B$2, resultados!$A$1:$ZZ$1, 0))</f>
        <v/>
      </c>
      <c r="C2477">
        <f>INDEX(resultados!$A$2:$ZZ$3000, 2471, MATCH($B$3, resultados!$A$1:$ZZ$1, 0))</f>
        <v/>
      </c>
    </row>
    <row r="2478">
      <c r="A2478">
        <f>INDEX(resultados!$A$2:$ZZ$3000, 2472, MATCH($B$1, resultados!$A$1:$ZZ$1, 0))</f>
        <v/>
      </c>
      <c r="B2478">
        <f>INDEX(resultados!$A$2:$ZZ$3000, 2472, MATCH($B$2, resultados!$A$1:$ZZ$1, 0))</f>
        <v/>
      </c>
      <c r="C2478">
        <f>INDEX(resultados!$A$2:$ZZ$3000, 2472, MATCH($B$3, resultados!$A$1:$ZZ$1, 0))</f>
        <v/>
      </c>
    </row>
    <row r="2479">
      <c r="A2479">
        <f>INDEX(resultados!$A$2:$ZZ$3000, 2473, MATCH($B$1, resultados!$A$1:$ZZ$1, 0))</f>
        <v/>
      </c>
      <c r="B2479">
        <f>INDEX(resultados!$A$2:$ZZ$3000, 2473, MATCH($B$2, resultados!$A$1:$ZZ$1, 0))</f>
        <v/>
      </c>
      <c r="C2479">
        <f>INDEX(resultados!$A$2:$ZZ$3000, 2473, MATCH($B$3, resultados!$A$1:$ZZ$1, 0))</f>
        <v/>
      </c>
    </row>
    <row r="2480">
      <c r="A2480">
        <f>INDEX(resultados!$A$2:$ZZ$3000, 2474, MATCH($B$1, resultados!$A$1:$ZZ$1, 0))</f>
        <v/>
      </c>
      <c r="B2480">
        <f>INDEX(resultados!$A$2:$ZZ$3000, 2474, MATCH($B$2, resultados!$A$1:$ZZ$1, 0))</f>
        <v/>
      </c>
      <c r="C2480">
        <f>INDEX(resultados!$A$2:$ZZ$3000, 2474, MATCH($B$3, resultados!$A$1:$ZZ$1, 0))</f>
        <v/>
      </c>
    </row>
    <row r="2481">
      <c r="A2481">
        <f>INDEX(resultados!$A$2:$ZZ$3000, 2475, MATCH($B$1, resultados!$A$1:$ZZ$1, 0))</f>
        <v/>
      </c>
      <c r="B2481">
        <f>INDEX(resultados!$A$2:$ZZ$3000, 2475, MATCH($B$2, resultados!$A$1:$ZZ$1, 0))</f>
        <v/>
      </c>
      <c r="C2481">
        <f>INDEX(resultados!$A$2:$ZZ$3000, 2475, MATCH($B$3, resultados!$A$1:$ZZ$1, 0))</f>
        <v/>
      </c>
    </row>
    <row r="2482">
      <c r="A2482">
        <f>INDEX(resultados!$A$2:$ZZ$3000, 2476, MATCH($B$1, resultados!$A$1:$ZZ$1, 0))</f>
        <v/>
      </c>
      <c r="B2482">
        <f>INDEX(resultados!$A$2:$ZZ$3000, 2476, MATCH($B$2, resultados!$A$1:$ZZ$1, 0))</f>
        <v/>
      </c>
      <c r="C2482">
        <f>INDEX(resultados!$A$2:$ZZ$3000, 2476, MATCH($B$3, resultados!$A$1:$ZZ$1, 0))</f>
        <v/>
      </c>
    </row>
    <row r="2483">
      <c r="A2483">
        <f>INDEX(resultados!$A$2:$ZZ$3000, 2477, MATCH($B$1, resultados!$A$1:$ZZ$1, 0))</f>
        <v/>
      </c>
      <c r="B2483">
        <f>INDEX(resultados!$A$2:$ZZ$3000, 2477, MATCH($B$2, resultados!$A$1:$ZZ$1, 0))</f>
        <v/>
      </c>
      <c r="C2483">
        <f>INDEX(resultados!$A$2:$ZZ$3000, 2477, MATCH($B$3, resultados!$A$1:$ZZ$1, 0))</f>
        <v/>
      </c>
    </row>
    <row r="2484">
      <c r="A2484">
        <f>INDEX(resultados!$A$2:$ZZ$3000, 2478, MATCH($B$1, resultados!$A$1:$ZZ$1, 0))</f>
        <v/>
      </c>
      <c r="B2484">
        <f>INDEX(resultados!$A$2:$ZZ$3000, 2478, MATCH($B$2, resultados!$A$1:$ZZ$1, 0))</f>
        <v/>
      </c>
      <c r="C2484">
        <f>INDEX(resultados!$A$2:$ZZ$3000, 2478, MATCH($B$3, resultados!$A$1:$ZZ$1, 0))</f>
        <v/>
      </c>
    </row>
    <row r="2485">
      <c r="A2485">
        <f>INDEX(resultados!$A$2:$ZZ$3000, 2479, MATCH($B$1, resultados!$A$1:$ZZ$1, 0))</f>
        <v/>
      </c>
      <c r="B2485">
        <f>INDEX(resultados!$A$2:$ZZ$3000, 2479, MATCH($B$2, resultados!$A$1:$ZZ$1, 0))</f>
        <v/>
      </c>
      <c r="C2485">
        <f>INDEX(resultados!$A$2:$ZZ$3000, 2479, MATCH($B$3, resultados!$A$1:$ZZ$1, 0))</f>
        <v/>
      </c>
    </row>
    <row r="2486">
      <c r="A2486">
        <f>INDEX(resultados!$A$2:$ZZ$3000, 2480, MATCH($B$1, resultados!$A$1:$ZZ$1, 0))</f>
        <v/>
      </c>
      <c r="B2486">
        <f>INDEX(resultados!$A$2:$ZZ$3000, 2480, MATCH($B$2, resultados!$A$1:$ZZ$1, 0))</f>
        <v/>
      </c>
      <c r="C2486">
        <f>INDEX(resultados!$A$2:$ZZ$3000, 2480, MATCH($B$3, resultados!$A$1:$ZZ$1, 0))</f>
        <v/>
      </c>
    </row>
    <row r="2487">
      <c r="A2487">
        <f>INDEX(resultados!$A$2:$ZZ$3000, 2481, MATCH($B$1, resultados!$A$1:$ZZ$1, 0))</f>
        <v/>
      </c>
      <c r="B2487">
        <f>INDEX(resultados!$A$2:$ZZ$3000, 2481, MATCH($B$2, resultados!$A$1:$ZZ$1, 0))</f>
        <v/>
      </c>
      <c r="C2487">
        <f>INDEX(resultados!$A$2:$ZZ$3000, 2481, MATCH($B$3, resultados!$A$1:$ZZ$1, 0))</f>
        <v/>
      </c>
    </row>
    <row r="2488">
      <c r="A2488">
        <f>INDEX(resultados!$A$2:$ZZ$3000, 2482, MATCH($B$1, resultados!$A$1:$ZZ$1, 0))</f>
        <v/>
      </c>
      <c r="B2488">
        <f>INDEX(resultados!$A$2:$ZZ$3000, 2482, MATCH($B$2, resultados!$A$1:$ZZ$1, 0))</f>
        <v/>
      </c>
      <c r="C2488">
        <f>INDEX(resultados!$A$2:$ZZ$3000, 2482, MATCH($B$3, resultados!$A$1:$ZZ$1, 0))</f>
        <v/>
      </c>
    </row>
    <row r="2489">
      <c r="A2489">
        <f>INDEX(resultados!$A$2:$ZZ$3000, 2483, MATCH($B$1, resultados!$A$1:$ZZ$1, 0))</f>
        <v/>
      </c>
      <c r="B2489">
        <f>INDEX(resultados!$A$2:$ZZ$3000, 2483, MATCH($B$2, resultados!$A$1:$ZZ$1, 0))</f>
        <v/>
      </c>
      <c r="C2489">
        <f>INDEX(resultados!$A$2:$ZZ$3000, 2483, MATCH($B$3, resultados!$A$1:$ZZ$1, 0))</f>
        <v/>
      </c>
    </row>
    <row r="2490">
      <c r="A2490">
        <f>INDEX(resultados!$A$2:$ZZ$3000, 2484, MATCH($B$1, resultados!$A$1:$ZZ$1, 0))</f>
        <v/>
      </c>
      <c r="B2490">
        <f>INDEX(resultados!$A$2:$ZZ$3000, 2484, MATCH($B$2, resultados!$A$1:$ZZ$1, 0))</f>
        <v/>
      </c>
      <c r="C2490">
        <f>INDEX(resultados!$A$2:$ZZ$3000, 2484, MATCH($B$3, resultados!$A$1:$ZZ$1, 0))</f>
        <v/>
      </c>
    </row>
    <row r="2491">
      <c r="A2491">
        <f>INDEX(resultados!$A$2:$ZZ$3000, 2485, MATCH($B$1, resultados!$A$1:$ZZ$1, 0))</f>
        <v/>
      </c>
      <c r="B2491">
        <f>INDEX(resultados!$A$2:$ZZ$3000, 2485, MATCH($B$2, resultados!$A$1:$ZZ$1, 0))</f>
        <v/>
      </c>
      <c r="C2491">
        <f>INDEX(resultados!$A$2:$ZZ$3000, 2485, MATCH($B$3, resultados!$A$1:$ZZ$1, 0))</f>
        <v/>
      </c>
    </row>
    <row r="2492">
      <c r="A2492">
        <f>INDEX(resultados!$A$2:$ZZ$3000, 2486, MATCH($B$1, resultados!$A$1:$ZZ$1, 0))</f>
        <v/>
      </c>
      <c r="B2492">
        <f>INDEX(resultados!$A$2:$ZZ$3000, 2486, MATCH($B$2, resultados!$A$1:$ZZ$1, 0))</f>
        <v/>
      </c>
      <c r="C2492">
        <f>INDEX(resultados!$A$2:$ZZ$3000, 2486, MATCH($B$3, resultados!$A$1:$ZZ$1, 0))</f>
        <v/>
      </c>
    </row>
    <row r="2493">
      <c r="A2493">
        <f>INDEX(resultados!$A$2:$ZZ$3000, 2487, MATCH($B$1, resultados!$A$1:$ZZ$1, 0))</f>
        <v/>
      </c>
      <c r="B2493">
        <f>INDEX(resultados!$A$2:$ZZ$3000, 2487, MATCH($B$2, resultados!$A$1:$ZZ$1, 0))</f>
        <v/>
      </c>
      <c r="C2493">
        <f>INDEX(resultados!$A$2:$ZZ$3000, 2487, MATCH($B$3, resultados!$A$1:$ZZ$1, 0))</f>
        <v/>
      </c>
    </row>
    <row r="2494">
      <c r="A2494">
        <f>INDEX(resultados!$A$2:$ZZ$3000, 2488, MATCH($B$1, resultados!$A$1:$ZZ$1, 0))</f>
        <v/>
      </c>
      <c r="B2494">
        <f>INDEX(resultados!$A$2:$ZZ$3000, 2488, MATCH($B$2, resultados!$A$1:$ZZ$1, 0))</f>
        <v/>
      </c>
      <c r="C2494">
        <f>INDEX(resultados!$A$2:$ZZ$3000, 2488, MATCH($B$3, resultados!$A$1:$ZZ$1, 0))</f>
        <v/>
      </c>
    </row>
    <row r="2495">
      <c r="A2495">
        <f>INDEX(resultados!$A$2:$ZZ$3000, 2489, MATCH($B$1, resultados!$A$1:$ZZ$1, 0))</f>
        <v/>
      </c>
      <c r="B2495">
        <f>INDEX(resultados!$A$2:$ZZ$3000, 2489, MATCH($B$2, resultados!$A$1:$ZZ$1, 0))</f>
        <v/>
      </c>
      <c r="C2495">
        <f>INDEX(resultados!$A$2:$ZZ$3000, 2489, MATCH($B$3, resultados!$A$1:$ZZ$1, 0))</f>
        <v/>
      </c>
    </row>
    <row r="2496">
      <c r="A2496">
        <f>INDEX(resultados!$A$2:$ZZ$3000, 2490, MATCH($B$1, resultados!$A$1:$ZZ$1, 0))</f>
        <v/>
      </c>
      <c r="B2496">
        <f>INDEX(resultados!$A$2:$ZZ$3000, 2490, MATCH($B$2, resultados!$A$1:$ZZ$1, 0))</f>
        <v/>
      </c>
      <c r="C2496">
        <f>INDEX(resultados!$A$2:$ZZ$3000, 2490, MATCH($B$3, resultados!$A$1:$ZZ$1, 0))</f>
        <v/>
      </c>
    </row>
    <row r="2497">
      <c r="A2497">
        <f>INDEX(resultados!$A$2:$ZZ$3000, 2491, MATCH($B$1, resultados!$A$1:$ZZ$1, 0))</f>
        <v/>
      </c>
      <c r="B2497">
        <f>INDEX(resultados!$A$2:$ZZ$3000, 2491, MATCH($B$2, resultados!$A$1:$ZZ$1, 0))</f>
        <v/>
      </c>
      <c r="C2497">
        <f>INDEX(resultados!$A$2:$ZZ$3000, 2491, MATCH($B$3, resultados!$A$1:$ZZ$1, 0))</f>
        <v/>
      </c>
    </row>
    <row r="2498">
      <c r="A2498">
        <f>INDEX(resultados!$A$2:$ZZ$3000, 2492, MATCH($B$1, resultados!$A$1:$ZZ$1, 0))</f>
        <v/>
      </c>
      <c r="B2498">
        <f>INDEX(resultados!$A$2:$ZZ$3000, 2492, MATCH($B$2, resultados!$A$1:$ZZ$1, 0))</f>
        <v/>
      </c>
      <c r="C2498">
        <f>INDEX(resultados!$A$2:$ZZ$3000, 2492, MATCH($B$3, resultados!$A$1:$ZZ$1, 0))</f>
        <v/>
      </c>
    </row>
    <row r="2499">
      <c r="A2499">
        <f>INDEX(resultados!$A$2:$ZZ$3000, 2493, MATCH($B$1, resultados!$A$1:$ZZ$1, 0))</f>
        <v/>
      </c>
      <c r="B2499">
        <f>INDEX(resultados!$A$2:$ZZ$3000, 2493, MATCH($B$2, resultados!$A$1:$ZZ$1, 0))</f>
        <v/>
      </c>
      <c r="C2499">
        <f>INDEX(resultados!$A$2:$ZZ$3000, 2493, MATCH($B$3, resultados!$A$1:$ZZ$1, 0))</f>
        <v/>
      </c>
    </row>
    <row r="2500">
      <c r="A2500">
        <f>INDEX(resultados!$A$2:$ZZ$3000, 2494, MATCH($B$1, resultados!$A$1:$ZZ$1, 0))</f>
        <v/>
      </c>
      <c r="B2500">
        <f>INDEX(resultados!$A$2:$ZZ$3000, 2494, MATCH($B$2, resultados!$A$1:$ZZ$1, 0))</f>
        <v/>
      </c>
      <c r="C2500">
        <f>INDEX(resultados!$A$2:$ZZ$3000, 2494, MATCH($B$3, resultados!$A$1:$ZZ$1, 0))</f>
        <v/>
      </c>
    </row>
    <row r="2501">
      <c r="A2501">
        <f>INDEX(resultados!$A$2:$ZZ$3000, 2495, MATCH($B$1, resultados!$A$1:$ZZ$1, 0))</f>
        <v/>
      </c>
      <c r="B2501">
        <f>INDEX(resultados!$A$2:$ZZ$3000, 2495, MATCH($B$2, resultados!$A$1:$ZZ$1, 0))</f>
        <v/>
      </c>
      <c r="C2501">
        <f>INDEX(resultados!$A$2:$ZZ$3000, 2495, MATCH($B$3, resultados!$A$1:$ZZ$1, 0))</f>
        <v/>
      </c>
    </row>
    <row r="2502">
      <c r="A2502">
        <f>INDEX(resultados!$A$2:$ZZ$3000, 2496, MATCH($B$1, resultados!$A$1:$ZZ$1, 0))</f>
        <v/>
      </c>
      <c r="B2502">
        <f>INDEX(resultados!$A$2:$ZZ$3000, 2496, MATCH($B$2, resultados!$A$1:$ZZ$1, 0))</f>
        <v/>
      </c>
      <c r="C2502">
        <f>INDEX(resultados!$A$2:$ZZ$3000, 2496, MATCH($B$3, resultados!$A$1:$ZZ$1, 0))</f>
        <v/>
      </c>
    </row>
    <row r="2503">
      <c r="A2503">
        <f>INDEX(resultados!$A$2:$ZZ$3000, 2497, MATCH($B$1, resultados!$A$1:$ZZ$1, 0))</f>
        <v/>
      </c>
      <c r="B2503">
        <f>INDEX(resultados!$A$2:$ZZ$3000, 2497, MATCH($B$2, resultados!$A$1:$ZZ$1, 0))</f>
        <v/>
      </c>
      <c r="C2503">
        <f>INDEX(resultados!$A$2:$ZZ$3000, 2497, MATCH($B$3, resultados!$A$1:$ZZ$1, 0))</f>
        <v/>
      </c>
    </row>
    <row r="2504">
      <c r="A2504">
        <f>INDEX(resultados!$A$2:$ZZ$3000, 2498, MATCH($B$1, resultados!$A$1:$ZZ$1, 0))</f>
        <v/>
      </c>
      <c r="B2504">
        <f>INDEX(resultados!$A$2:$ZZ$3000, 2498, MATCH($B$2, resultados!$A$1:$ZZ$1, 0))</f>
        <v/>
      </c>
      <c r="C2504">
        <f>INDEX(resultados!$A$2:$ZZ$3000, 2498, MATCH($B$3, resultados!$A$1:$ZZ$1, 0))</f>
        <v/>
      </c>
    </row>
    <row r="2505">
      <c r="A2505">
        <f>INDEX(resultados!$A$2:$ZZ$3000, 2499, MATCH($B$1, resultados!$A$1:$ZZ$1, 0))</f>
        <v/>
      </c>
      <c r="B2505">
        <f>INDEX(resultados!$A$2:$ZZ$3000, 2499, MATCH($B$2, resultados!$A$1:$ZZ$1, 0))</f>
        <v/>
      </c>
      <c r="C2505">
        <f>INDEX(resultados!$A$2:$ZZ$3000, 2499, MATCH($B$3, resultados!$A$1:$ZZ$1, 0))</f>
        <v/>
      </c>
    </row>
    <row r="2506">
      <c r="A2506">
        <f>INDEX(resultados!$A$2:$ZZ$3000, 2500, MATCH($B$1, resultados!$A$1:$ZZ$1, 0))</f>
        <v/>
      </c>
      <c r="B2506">
        <f>INDEX(resultados!$A$2:$ZZ$3000, 2500, MATCH($B$2, resultados!$A$1:$ZZ$1, 0))</f>
        <v/>
      </c>
      <c r="C2506">
        <f>INDEX(resultados!$A$2:$ZZ$3000, 2500, MATCH($B$3, resultados!$A$1:$ZZ$1, 0))</f>
        <v/>
      </c>
    </row>
    <row r="2507">
      <c r="A2507">
        <f>INDEX(resultados!$A$2:$ZZ$3000, 2501, MATCH($B$1, resultados!$A$1:$ZZ$1, 0))</f>
        <v/>
      </c>
      <c r="B2507">
        <f>INDEX(resultados!$A$2:$ZZ$3000, 2501, MATCH($B$2, resultados!$A$1:$ZZ$1, 0))</f>
        <v/>
      </c>
      <c r="C2507">
        <f>INDEX(resultados!$A$2:$ZZ$3000, 2501, MATCH($B$3, resultados!$A$1:$ZZ$1, 0))</f>
        <v/>
      </c>
    </row>
    <row r="2508">
      <c r="A2508">
        <f>INDEX(resultados!$A$2:$ZZ$3000, 2502, MATCH($B$1, resultados!$A$1:$ZZ$1, 0))</f>
        <v/>
      </c>
      <c r="B2508">
        <f>INDEX(resultados!$A$2:$ZZ$3000, 2502, MATCH($B$2, resultados!$A$1:$ZZ$1, 0))</f>
        <v/>
      </c>
      <c r="C2508">
        <f>INDEX(resultados!$A$2:$ZZ$3000, 2502, MATCH($B$3, resultados!$A$1:$ZZ$1, 0))</f>
        <v/>
      </c>
    </row>
    <row r="2509">
      <c r="A2509">
        <f>INDEX(resultados!$A$2:$ZZ$3000, 2503, MATCH($B$1, resultados!$A$1:$ZZ$1, 0))</f>
        <v/>
      </c>
      <c r="B2509">
        <f>INDEX(resultados!$A$2:$ZZ$3000, 2503, MATCH($B$2, resultados!$A$1:$ZZ$1, 0))</f>
        <v/>
      </c>
      <c r="C2509">
        <f>INDEX(resultados!$A$2:$ZZ$3000, 2503, MATCH($B$3, resultados!$A$1:$ZZ$1, 0))</f>
        <v/>
      </c>
    </row>
    <row r="2510">
      <c r="A2510">
        <f>INDEX(resultados!$A$2:$ZZ$3000, 2504, MATCH($B$1, resultados!$A$1:$ZZ$1, 0))</f>
        <v/>
      </c>
      <c r="B2510">
        <f>INDEX(resultados!$A$2:$ZZ$3000, 2504, MATCH($B$2, resultados!$A$1:$ZZ$1, 0))</f>
        <v/>
      </c>
      <c r="C2510">
        <f>INDEX(resultados!$A$2:$ZZ$3000, 2504, MATCH($B$3, resultados!$A$1:$ZZ$1, 0))</f>
        <v/>
      </c>
    </row>
    <row r="2511">
      <c r="A2511">
        <f>INDEX(resultados!$A$2:$ZZ$3000, 2505, MATCH($B$1, resultados!$A$1:$ZZ$1, 0))</f>
        <v/>
      </c>
      <c r="B2511">
        <f>INDEX(resultados!$A$2:$ZZ$3000, 2505, MATCH($B$2, resultados!$A$1:$ZZ$1, 0))</f>
        <v/>
      </c>
      <c r="C2511">
        <f>INDEX(resultados!$A$2:$ZZ$3000, 2505, MATCH($B$3, resultados!$A$1:$ZZ$1, 0))</f>
        <v/>
      </c>
    </row>
    <row r="2512">
      <c r="A2512">
        <f>INDEX(resultados!$A$2:$ZZ$3000, 2506, MATCH($B$1, resultados!$A$1:$ZZ$1, 0))</f>
        <v/>
      </c>
      <c r="B2512">
        <f>INDEX(resultados!$A$2:$ZZ$3000, 2506, MATCH($B$2, resultados!$A$1:$ZZ$1, 0))</f>
        <v/>
      </c>
      <c r="C2512">
        <f>INDEX(resultados!$A$2:$ZZ$3000, 2506, MATCH($B$3, resultados!$A$1:$ZZ$1, 0))</f>
        <v/>
      </c>
    </row>
    <row r="2513">
      <c r="A2513">
        <f>INDEX(resultados!$A$2:$ZZ$3000, 2507, MATCH($B$1, resultados!$A$1:$ZZ$1, 0))</f>
        <v/>
      </c>
      <c r="B2513">
        <f>INDEX(resultados!$A$2:$ZZ$3000, 2507, MATCH($B$2, resultados!$A$1:$ZZ$1, 0))</f>
        <v/>
      </c>
      <c r="C2513">
        <f>INDEX(resultados!$A$2:$ZZ$3000, 2507, MATCH($B$3, resultados!$A$1:$ZZ$1, 0))</f>
        <v/>
      </c>
    </row>
    <row r="2514">
      <c r="A2514">
        <f>INDEX(resultados!$A$2:$ZZ$3000, 2508, MATCH($B$1, resultados!$A$1:$ZZ$1, 0))</f>
        <v/>
      </c>
      <c r="B2514">
        <f>INDEX(resultados!$A$2:$ZZ$3000, 2508, MATCH($B$2, resultados!$A$1:$ZZ$1, 0))</f>
        <v/>
      </c>
      <c r="C2514">
        <f>INDEX(resultados!$A$2:$ZZ$3000, 2508, MATCH($B$3, resultados!$A$1:$ZZ$1, 0))</f>
        <v/>
      </c>
    </row>
    <row r="2515">
      <c r="A2515">
        <f>INDEX(resultados!$A$2:$ZZ$3000, 2509, MATCH($B$1, resultados!$A$1:$ZZ$1, 0))</f>
        <v/>
      </c>
      <c r="B2515">
        <f>INDEX(resultados!$A$2:$ZZ$3000, 2509, MATCH($B$2, resultados!$A$1:$ZZ$1, 0))</f>
        <v/>
      </c>
      <c r="C2515">
        <f>INDEX(resultados!$A$2:$ZZ$3000, 2509, MATCH($B$3, resultados!$A$1:$ZZ$1, 0))</f>
        <v/>
      </c>
    </row>
    <row r="2516">
      <c r="A2516">
        <f>INDEX(resultados!$A$2:$ZZ$3000, 2510, MATCH($B$1, resultados!$A$1:$ZZ$1, 0))</f>
        <v/>
      </c>
      <c r="B2516">
        <f>INDEX(resultados!$A$2:$ZZ$3000, 2510, MATCH($B$2, resultados!$A$1:$ZZ$1, 0))</f>
        <v/>
      </c>
      <c r="C2516">
        <f>INDEX(resultados!$A$2:$ZZ$3000, 2510, MATCH($B$3, resultados!$A$1:$ZZ$1, 0))</f>
        <v/>
      </c>
    </row>
    <row r="2517">
      <c r="A2517">
        <f>INDEX(resultados!$A$2:$ZZ$3000, 2511, MATCH($B$1, resultados!$A$1:$ZZ$1, 0))</f>
        <v/>
      </c>
      <c r="B2517">
        <f>INDEX(resultados!$A$2:$ZZ$3000, 2511, MATCH($B$2, resultados!$A$1:$ZZ$1, 0))</f>
        <v/>
      </c>
      <c r="C2517">
        <f>INDEX(resultados!$A$2:$ZZ$3000, 2511, MATCH($B$3, resultados!$A$1:$ZZ$1, 0))</f>
        <v/>
      </c>
    </row>
    <row r="2518">
      <c r="A2518">
        <f>INDEX(resultados!$A$2:$ZZ$3000, 2512, MATCH($B$1, resultados!$A$1:$ZZ$1, 0))</f>
        <v/>
      </c>
      <c r="B2518">
        <f>INDEX(resultados!$A$2:$ZZ$3000, 2512, MATCH($B$2, resultados!$A$1:$ZZ$1, 0))</f>
        <v/>
      </c>
      <c r="C2518">
        <f>INDEX(resultados!$A$2:$ZZ$3000, 2512, MATCH($B$3, resultados!$A$1:$ZZ$1, 0))</f>
        <v/>
      </c>
    </row>
    <row r="2519">
      <c r="A2519">
        <f>INDEX(resultados!$A$2:$ZZ$3000, 2513, MATCH($B$1, resultados!$A$1:$ZZ$1, 0))</f>
        <v/>
      </c>
      <c r="B2519">
        <f>INDEX(resultados!$A$2:$ZZ$3000, 2513, MATCH($B$2, resultados!$A$1:$ZZ$1, 0))</f>
        <v/>
      </c>
      <c r="C2519">
        <f>INDEX(resultados!$A$2:$ZZ$3000, 2513, MATCH($B$3, resultados!$A$1:$ZZ$1, 0))</f>
        <v/>
      </c>
    </row>
    <row r="2520">
      <c r="A2520">
        <f>INDEX(resultados!$A$2:$ZZ$3000, 2514, MATCH($B$1, resultados!$A$1:$ZZ$1, 0))</f>
        <v/>
      </c>
      <c r="B2520">
        <f>INDEX(resultados!$A$2:$ZZ$3000, 2514, MATCH($B$2, resultados!$A$1:$ZZ$1, 0))</f>
        <v/>
      </c>
      <c r="C2520">
        <f>INDEX(resultados!$A$2:$ZZ$3000, 2514, MATCH($B$3, resultados!$A$1:$ZZ$1, 0))</f>
        <v/>
      </c>
    </row>
    <row r="2521">
      <c r="A2521">
        <f>INDEX(resultados!$A$2:$ZZ$3000, 2515, MATCH($B$1, resultados!$A$1:$ZZ$1, 0))</f>
        <v/>
      </c>
      <c r="B2521">
        <f>INDEX(resultados!$A$2:$ZZ$3000, 2515, MATCH($B$2, resultados!$A$1:$ZZ$1, 0))</f>
        <v/>
      </c>
      <c r="C2521">
        <f>INDEX(resultados!$A$2:$ZZ$3000, 2515, MATCH($B$3, resultados!$A$1:$ZZ$1, 0))</f>
        <v/>
      </c>
    </row>
    <row r="2522">
      <c r="A2522">
        <f>INDEX(resultados!$A$2:$ZZ$3000, 2516, MATCH($B$1, resultados!$A$1:$ZZ$1, 0))</f>
        <v/>
      </c>
      <c r="B2522">
        <f>INDEX(resultados!$A$2:$ZZ$3000, 2516, MATCH($B$2, resultados!$A$1:$ZZ$1, 0))</f>
        <v/>
      </c>
      <c r="C2522">
        <f>INDEX(resultados!$A$2:$ZZ$3000, 2516, MATCH($B$3, resultados!$A$1:$ZZ$1, 0))</f>
        <v/>
      </c>
    </row>
    <row r="2523">
      <c r="A2523">
        <f>INDEX(resultados!$A$2:$ZZ$3000, 2517, MATCH($B$1, resultados!$A$1:$ZZ$1, 0))</f>
        <v/>
      </c>
      <c r="B2523">
        <f>INDEX(resultados!$A$2:$ZZ$3000, 2517, MATCH($B$2, resultados!$A$1:$ZZ$1, 0))</f>
        <v/>
      </c>
      <c r="C2523">
        <f>INDEX(resultados!$A$2:$ZZ$3000, 2517, MATCH($B$3, resultados!$A$1:$ZZ$1, 0))</f>
        <v/>
      </c>
    </row>
    <row r="2524">
      <c r="A2524">
        <f>INDEX(resultados!$A$2:$ZZ$3000, 2518, MATCH($B$1, resultados!$A$1:$ZZ$1, 0))</f>
        <v/>
      </c>
      <c r="B2524">
        <f>INDEX(resultados!$A$2:$ZZ$3000, 2518, MATCH($B$2, resultados!$A$1:$ZZ$1, 0))</f>
        <v/>
      </c>
      <c r="C2524">
        <f>INDEX(resultados!$A$2:$ZZ$3000, 2518, MATCH($B$3, resultados!$A$1:$ZZ$1, 0))</f>
        <v/>
      </c>
    </row>
    <row r="2525">
      <c r="A2525">
        <f>INDEX(resultados!$A$2:$ZZ$3000, 2519, MATCH($B$1, resultados!$A$1:$ZZ$1, 0))</f>
        <v/>
      </c>
      <c r="B2525">
        <f>INDEX(resultados!$A$2:$ZZ$3000, 2519, MATCH($B$2, resultados!$A$1:$ZZ$1, 0))</f>
        <v/>
      </c>
      <c r="C2525">
        <f>INDEX(resultados!$A$2:$ZZ$3000, 2519, MATCH($B$3, resultados!$A$1:$ZZ$1, 0))</f>
        <v/>
      </c>
    </row>
    <row r="2526">
      <c r="A2526">
        <f>INDEX(resultados!$A$2:$ZZ$3000, 2520, MATCH($B$1, resultados!$A$1:$ZZ$1, 0))</f>
        <v/>
      </c>
      <c r="B2526">
        <f>INDEX(resultados!$A$2:$ZZ$3000, 2520, MATCH($B$2, resultados!$A$1:$ZZ$1, 0))</f>
        <v/>
      </c>
      <c r="C2526">
        <f>INDEX(resultados!$A$2:$ZZ$3000, 2520, MATCH($B$3, resultados!$A$1:$ZZ$1, 0))</f>
        <v/>
      </c>
    </row>
    <row r="2527">
      <c r="A2527">
        <f>INDEX(resultados!$A$2:$ZZ$3000, 2521, MATCH($B$1, resultados!$A$1:$ZZ$1, 0))</f>
        <v/>
      </c>
      <c r="B2527">
        <f>INDEX(resultados!$A$2:$ZZ$3000, 2521, MATCH($B$2, resultados!$A$1:$ZZ$1, 0))</f>
        <v/>
      </c>
      <c r="C2527">
        <f>INDEX(resultados!$A$2:$ZZ$3000, 2521, MATCH($B$3, resultados!$A$1:$ZZ$1, 0))</f>
        <v/>
      </c>
    </row>
    <row r="2528">
      <c r="A2528">
        <f>INDEX(resultados!$A$2:$ZZ$3000, 2522, MATCH($B$1, resultados!$A$1:$ZZ$1, 0))</f>
        <v/>
      </c>
      <c r="B2528">
        <f>INDEX(resultados!$A$2:$ZZ$3000, 2522, MATCH($B$2, resultados!$A$1:$ZZ$1, 0))</f>
        <v/>
      </c>
      <c r="C2528">
        <f>INDEX(resultados!$A$2:$ZZ$3000, 2522, MATCH($B$3, resultados!$A$1:$ZZ$1, 0))</f>
        <v/>
      </c>
    </row>
    <row r="2529">
      <c r="A2529">
        <f>INDEX(resultados!$A$2:$ZZ$3000, 2523, MATCH($B$1, resultados!$A$1:$ZZ$1, 0))</f>
        <v/>
      </c>
      <c r="B2529">
        <f>INDEX(resultados!$A$2:$ZZ$3000, 2523, MATCH($B$2, resultados!$A$1:$ZZ$1, 0))</f>
        <v/>
      </c>
      <c r="C2529">
        <f>INDEX(resultados!$A$2:$ZZ$3000, 2523, MATCH($B$3, resultados!$A$1:$ZZ$1, 0))</f>
        <v/>
      </c>
    </row>
    <row r="2530">
      <c r="A2530">
        <f>INDEX(resultados!$A$2:$ZZ$3000, 2524, MATCH($B$1, resultados!$A$1:$ZZ$1, 0))</f>
        <v/>
      </c>
      <c r="B2530">
        <f>INDEX(resultados!$A$2:$ZZ$3000, 2524, MATCH($B$2, resultados!$A$1:$ZZ$1, 0))</f>
        <v/>
      </c>
      <c r="C2530">
        <f>INDEX(resultados!$A$2:$ZZ$3000, 2524, MATCH($B$3, resultados!$A$1:$ZZ$1, 0))</f>
        <v/>
      </c>
    </row>
    <row r="2531">
      <c r="A2531">
        <f>INDEX(resultados!$A$2:$ZZ$3000, 2525, MATCH($B$1, resultados!$A$1:$ZZ$1, 0))</f>
        <v/>
      </c>
      <c r="B2531">
        <f>INDEX(resultados!$A$2:$ZZ$3000, 2525, MATCH($B$2, resultados!$A$1:$ZZ$1, 0))</f>
        <v/>
      </c>
      <c r="C2531">
        <f>INDEX(resultados!$A$2:$ZZ$3000, 2525, MATCH($B$3, resultados!$A$1:$ZZ$1, 0))</f>
        <v/>
      </c>
    </row>
    <row r="2532">
      <c r="A2532">
        <f>INDEX(resultados!$A$2:$ZZ$3000, 2526, MATCH($B$1, resultados!$A$1:$ZZ$1, 0))</f>
        <v/>
      </c>
      <c r="B2532">
        <f>INDEX(resultados!$A$2:$ZZ$3000, 2526, MATCH($B$2, resultados!$A$1:$ZZ$1, 0))</f>
        <v/>
      </c>
      <c r="C2532">
        <f>INDEX(resultados!$A$2:$ZZ$3000, 2526, MATCH($B$3, resultados!$A$1:$ZZ$1, 0))</f>
        <v/>
      </c>
    </row>
    <row r="2533">
      <c r="A2533">
        <f>INDEX(resultados!$A$2:$ZZ$3000, 2527, MATCH($B$1, resultados!$A$1:$ZZ$1, 0))</f>
        <v/>
      </c>
      <c r="B2533">
        <f>INDEX(resultados!$A$2:$ZZ$3000, 2527, MATCH($B$2, resultados!$A$1:$ZZ$1, 0))</f>
        <v/>
      </c>
      <c r="C2533">
        <f>INDEX(resultados!$A$2:$ZZ$3000, 2527, MATCH($B$3, resultados!$A$1:$ZZ$1, 0))</f>
        <v/>
      </c>
    </row>
    <row r="2534">
      <c r="A2534">
        <f>INDEX(resultados!$A$2:$ZZ$3000, 2528, MATCH($B$1, resultados!$A$1:$ZZ$1, 0))</f>
        <v/>
      </c>
      <c r="B2534">
        <f>INDEX(resultados!$A$2:$ZZ$3000, 2528, MATCH($B$2, resultados!$A$1:$ZZ$1, 0))</f>
        <v/>
      </c>
      <c r="C2534">
        <f>INDEX(resultados!$A$2:$ZZ$3000, 2528, MATCH($B$3, resultados!$A$1:$ZZ$1, 0))</f>
        <v/>
      </c>
    </row>
    <row r="2535">
      <c r="A2535">
        <f>INDEX(resultados!$A$2:$ZZ$3000, 2529, MATCH($B$1, resultados!$A$1:$ZZ$1, 0))</f>
        <v/>
      </c>
      <c r="B2535">
        <f>INDEX(resultados!$A$2:$ZZ$3000, 2529, MATCH($B$2, resultados!$A$1:$ZZ$1, 0))</f>
        <v/>
      </c>
      <c r="C2535">
        <f>INDEX(resultados!$A$2:$ZZ$3000, 2529, MATCH($B$3, resultados!$A$1:$ZZ$1, 0))</f>
        <v/>
      </c>
    </row>
    <row r="2536">
      <c r="A2536">
        <f>INDEX(resultados!$A$2:$ZZ$3000, 2530, MATCH($B$1, resultados!$A$1:$ZZ$1, 0))</f>
        <v/>
      </c>
      <c r="B2536">
        <f>INDEX(resultados!$A$2:$ZZ$3000, 2530, MATCH($B$2, resultados!$A$1:$ZZ$1, 0))</f>
        <v/>
      </c>
      <c r="C2536">
        <f>INDEX(resultados!$A$2:$ZZ$3000, 2530, MATCH($B$3, resultados!$A$1:$ZZ$1, 0))</f>
        <v/>
      </c>
    </row>
    <row r="2537">
      <c r="A2537">
        <f>INDEX(resultados!$A$2:$ZZ$3000, 2531, MATCH($B$1, resultados!$A$1:$ZZ$1, 0))</f>
        <v/>
      </c>
      <c r="B2537">
        <f>INDEX(resultados!$A$2:$ZZ$3000, 2531, MATCH($B$2, resultados!$A$1:$ZZ$1, 0))</f>
        <v/>
      </c>
      <c r="C2537">
        <f>INDEX(resultados!$A$2:$ZZ$3000, 2531, MATCH($B$3, resultados!$A$1:$ZZ$1, 0))</f>
        <v/>
      </c>
    </row>
    <row r="2538">
      <c r="A2538">
        <f>INDEX(resultados!$A$2:$ZZ$3000, 2532, MATCH($B$1, resultados!$A$1:$ZZ$1, 0))</f>
        <v/>
      </c>
      <c r="B2538">
        <f>INDEX(resultados!$A$2:$ZZ$3000, 2532, MATCH($B$2, resultados!$A$1:$ZZ$1, 0))</f>
        <v/>
      </c>
      <c r="C2538">
        <f>INDEX(resultados!$A$2:$ZZ$3000, 2532, MATCH($B$3, resultados!$A$1:$ZZ$1, 0))</f>
        <v/>
      </c>
    </row>
    <row r="2539">
      <c r="A2539">
        <f>INDEX(resultados!$A$2:$ZZ$3000, 2533, MATCH($B$1, resultados!$A$1:$ZZ$1, 0))</f>
        <v/>
      </c>
      <c r="B2539">
        <f>INDEX(resultados!$A$2:$ZZ$3000, 2533, MATCH($B$2, resultados!$A$1:$ZZ$1, 0))</f>
        <v/>
      </c>
      <c r="C2539">
        <f>INDEX(resultados!$A$2:$ZZ$3000, 2533, MATCH($B$3, resultados!$A$1:$ZZ$1, 0))</f>
        <v/>
      </c>
    </row>
    <row r="2540">
      <c r="A2540">
        <f>INDEX(resultados!$A$2:$ZZ$3000, 2534, MATCH($B$1, resultados!$A$1:$ZZ$1, 0))</f>
        <v/>
      </c>
      <c r="B2540">
        <f>INDEX(resultados!$A$2:$ZZ$3000, 2534, MATCH($B$2, resultados!$A$1:$ZZ$1, 0))</f>
        <v/>
      </c>
      <c r="C2540">
        <f>INDEX(resultados!$A$2:$ZZ$3000, 2534, MATCH($B$3, resultados!$A$1:$ZZ$1, 0))</f>
        <v/>
      </c>
    </row>
    <row r="2541">
      <c r="A2541">
        <f>INDEX(resultados!$A$2:$ZZ$3000, 2535, MATCH($B$1, resultados!$A$1:$ZZ$1, 0))</f>
        <v/>
      </c>
      <c r="B2541">
        <f>INDEX(resultados!$A$2:$ZZ$3000, 2535, MATCH($B$2, resultados!$A$1:$ZZ$1, 0))</f>
        <v/>
      </c>
      <c r="C2541">
        <f>INDEX(resultados!$A$2:$ZZ$3000, 2535, MATCH($B$3, resultados!$A$1:$ZZ$1, 0))</f>
        <v/>
      </c>
    </row>
    <row r="2542">
      <c r="A2542">
        <f>INDEX(resultados!$A$2:$ZZ$3000, 2536, MATCH($B$1, resultados!$A$1:$ZZ$1, 0))</f>
        <v/>
      </c>
      <c r="B2542">
        <f>INDEX(resultados!$A$2:$ZZ$3000, 2536, MATCH($B$2, resultados!$A$1:$ZZ$1, 0))</f>
        <v/>
      </c>
      <c r="C2542">
        <f>INDEX(resultados!$A$2:$ZZ$3000, 2536, MATCH($B$3, resultados!$A$1:$ZZ$1, 0))</f>
        <v/>
      </c>
    </row>
    <row r="2543">
      <c r="A2543">
        <f>INDEX(resultados!$A$2:$ZZ$3000, 2537, MATCH($B$1, resultados!$A$1:$ZZ$1, 0))</f>
        <v/>
      </c>
      <c r="B2543">
        <f>INDEX(resultados!$A$2:$ZZ$3000, 2537, MATCH($B$2, resultados!$A$1:$ZZ$1, 0))</f>
        <v/>
      </c>
      <c r="C2543">
        <f>INDEX(resultados!$A$2:$ZZ$3000, 2537, MATCH($B$3, resultados!$A$1:$ZZ$1, 0))</f>
        <v/>
      </c>
    </row>
    <row r="2544">
      <c r="A2544">
        <f>INDEX(resultados!$A$2:$ZZ$3000, 2538, MATCH($B$1, resultados!$A$1:$ZZ$1, 0))</f>
        <v/>
      </c>
      <c r="B2544">
        <f>INDEX(resultados!$A$2:$ZZ$3000, 2538, MATCH($B$2, resultados!$A$1:$ZZ$1, 0))</f>
        <v/>
      </c>
      <c r="C2544">
        <f>INDEX(resultados!$A$2:$ZZ$3000, 2538, MATCH($B$3, resultados!$A$1:$ZZ$1, 0))</f>
        <v/>
      </c>
    </row>
    <row r="2545">
      <c r="A2545">
        <f>INDEX(resultados!$A$2:$ZZ$3000, 2539, MATCH($B$1, resultados!$A$1:$ZZ$1, 0))</f>
        <v/>
      </c>
      <c r="B2545">
        <f>INDEX(resultados!$A$2:$ZZ$3000, 2539, MATCH($B$2, resultados!$A$1:$ZZ$1, 0))</f>
        <v/>
      </c>
      <c r="C2545">
        <f>INDEX(resultados!$A$2:$ZZ$3000, 2539, MATCH($B$3, resultados!$A$1:$ZZ$1, 0))</f>
        <v/>
      </c>
    </row>
    <row r="2546">
      <c r="A2546">
        <f>INDEX(resultados!$A$2:$ZZ$3000, 2540, MATCH($B$1, resultados!$A$1:$ZZ$1, 0))</f>
        <v/>
      </c>
      <c r="B2546">
        <f>INDEX(resultados!$A$2:$ZZ$3000, 2540, MATCH($B$2, resultados!$A$1:$ZZ$1, 0))</f>
        <v/>
      </c>
      <c r="C2546">
        <f>INDEX(resultados!$A$2:$ZZ$3000, 2540, MATCH($B$3, resultados!$A$1:$ZZ$1, 0))</f>
        <v/>
      </c>
    </row>
    <row r="2547">
      <c r="A2547">
        <f>INDEX(resultados!$A$2:$ZZ$3000, 2541, MATCH($B$1, resultados!$A$1:$ZZ$1, 0))</f>
        <v/>
      </c>
      <c r="B2547">
        <f>INDEX(resultados!$A$2:$ZZ$3000, 2541, MATCH($B$2, resultados!$A$1:$ZZ$1, 0))</f>
        <v/>
      </c>
      <c r="C2547">
        <f>INDEX(resultados!$A$2:$ZZ$3000, 2541, MATCH($B$3, resultados!$A$1:$ZZ$1, 0))</f>
        <v/>
      </c>
    </row>
    <row r="2548">
      <c r="A2548">
        <f>INDEX(resultados!$A$2:$ZZ$3000, 2542, MATCH($B$1, resultados!$A$1:$ZZ$1, 0))</f>
        <v/>
      </c>
      <c r="B2548">
        <f>INDEX(resultados!$A$2:$ZZ$3000, 2542, MATCH($B$2, resultados!$A$1:$ZZ$1, 0))</f>
        <v/>
      </c>
      <c r="C2548">
        <f>INDEX(resultados!$A$2:$ZZ$3000, 2542, MATCH($B$3, resultados!$A$1:$ZZ$1, 0))</f>
        <v/>
      </c>
    </row>
    <row r="2549">
      <c r="A2549">
        <f>INDEX(resultados!$A$2:$ZZ$3000, 2543, MATCH($B$1, resultados!$A$1:$ZZ$1, 0))</f>
        <v/>
      </c>
      <c r="B2549">
        <f>INDEX(resultados!$A$2:$ZZ$3000, 2543, MATCH($B$2, resultados!$A$1:$ZZ$1, 0))</f>
        <v/>
      </c>
      <c r="C2549">
        <f>INDEX(resultados!$A$2:$ZZ$3000, 2543, MATCH($B$3, resultados!$A$1:$ZZ$1, 0))</f>
        <v/>
      </c>
    </row>
    <row r="2550">
      <c r="A2550">
        <f>INDEX(resultados!$A$2:$ZZ$3000, 2544, MATCH($B$1, resultados!$A$1:$ZZ$1, 0))</f>
        <v/>
      </c>
      <c r="B2550">
        <f>INDEX(resultados!$A$2:$ZZ$3000, 2544, MATCH($B$2, resultados!$A$1:$ZZ$1, 0))</f>
        <v/>
      </c>
      <c r="C2550">
        <f>INDEX(resultados!$A$2:$ZZ$3000, 2544, MATCH($B$3, resultados!$A$1:$ZZ$1, 0))</f>
        <v/>
      </c>
    </row>
    <row r="2551">
      <c r="A2551">
        <f>INDEX(resultados!$A$2:$ZZ$3000, 2545, MATCH($B$1, resultados!$A$1:$ZZ$1, 0))</f>
        <v/>
      </c>
      <c r="B2551">
        <f>INDEX(resultados!$A$2:$ZZ$3000, 2545, MATCH($B$2, resultados!$A$1:$ZZ$1, 0))</f>
        <v/>
      </c>
      <c r="C2551">
        <f>INDEX(resultados!$A$2:$ZZ$3000, 2545, MATCH($B$3, resultados!$A$1:$ZZ$1, 0))</f>
        <v/>
      </c>
    </row>
    <row r="2552">
      <c r="A2552">
        <f>INDEX(resultados!$A$2:$ZZ$3000, 2546, MATCH($B$1, resultados!$A$1:$ZZ$1, 0))</f>
        <v/>
      </c>
      <c r="B2552">
        <f>INDEX(resultados!$A$2:$ZZ$3000, 2546, MATCH($B$2, resultados!$A$1:$ZZ$1, 0))</f>
        <v/>
      </c>
      <c r="C2552">
        <f>INDEX(resultados!$A$2:$ZZ$3000, 2546, MATCH($B$3, resultados!$A$1:$ZZ$1, 0))</f>
        <v/>
      </c>
    </row>
    <row r="2553">
      <c r="A2553">
        <f>INDEX(resultados!$A$2:$ZZ$3000, 2547, MATCH($B$1, resultados!$A$1:$ZZ$1, 0))</f>
        <v/>
      </c>
      <c r="B2553">
        <f>INDEX(resultados!$A$2:$ZZ$3000, 2547, MATCH($B$2, resultados!$A$1:$ZZ$1, 0))</f>
        <v/>
      </c>
      <c r="C2553">
        <f>INDEX(resultados!$A$2:$ZZ$3000, 2547, MATCH($B$3, resultados!$A$1:$ZZ$1, 0))</f>
        <v/>
      </c>
    </row>
    <row r="2554">
      <c r="A2554">
        <f>INDEX(resultados!$A$2:$ZZ$3000, 2548, MATCH($B$1, resultados!$A$1:$ZZ$1, 0))</f>
        <v/>
      </c>
      <c r="B2554">
        <f>INDEX(resultados!$A$2:$ZZ$3000, 2548, MATCH($B$2, resultados!$A$1:$ZZ$1, 0))</f>
        <v/>
      </c>
      <c r="C2554">
        <f>INDEX(resultados!$A$2:$ZZ$3000, 2548, MATCH($B$3, resultados!$A$1:$ZZ$1, 0))</f>
        <v/>
      </c>
    </row>
    <row r="2555">
      <c r="A2555">
        <f>INDEX(resultados!$A$2:$ZZ$3000, 2549, MATCH($B$1, resultados!$A$1:$ZZ$1, 0))</f>
        <v/>
      </c>
      <c r="B2555">
        <f>INDEX(resultados!$A$2:$ZZ$3000, 2549, MATCH($B$2, resultados!$A$1:$ZZ$1, 0))</f>
        <v/>
      </c>
      <c r="C2555">
        <f>INDEX(resultados!$A$2:$ZZ$3000, 2549, MATCH($B$3, resultados!$A$1:$ZZ$1, 0))</f>
        <v/>
      </c>
    </row>
    <row r="2556">
      <c r="A2556">
        <f>INDEX(resultados!$A$2:$ZZ$3000, 2550, MATCH($B$1, resultados!$A$1:$ZZ$1, 0))</f>
        <v/>
      </c>
      <c r="B2556">
        <f>INDEX(resultados!$A$2:$ZZ$3000, 2550, MATCH($B$2, resultados!$A$1:$ZZ$1, 0))</f>
        <v/>
      </c>
      <c r="C2556">
        <f>INDEX(resultados!$A$2:$ZZ$3000, 2550, MATCH($B$3, resultados!$A$1:$ZZ$1, 0))</f>
        <v/>
      </c>
    </row>
    <row r="2557">
      <c r="A2557">
        <f>INDEX(resultados!$A$2:$ZZ$3000, 2551, MATCH($B$1, resultados!$A$1:$ZZ$1, 0))</f>
        <v/>
      </c>
      <c r="B2557">
        <f>INDEX(resultados!$A$2:$ZZ$3000, 2551, MATCH($B$2, resultados!$A$1:$ZZ$1, 0))</f>
        <v/>
      </c>
      <c r="C2557">
        <f>INDEX(resultados!$A$2:$ZZ$3000, 2551, MATCH($B$3, resultados!$A$1:$ZZ$1, 0))</f>
        <v/>
      </c>
    </row>
    <row r="2558">
      <c r="A2558">
        <f>INDEX(resultados!$A$2:$ZZ$3000, 2552, MATCH($B$1, resultados!$A$1:$ZZ$1, 0))</f>
        <v/>
      </c>
      <c r="B2558">
        <f>INDEX(resultados!$A$2:$ZZ$3000, 2552, MATCH($B$2, resultados!$A$1:$ZZ$1, 0))</f>
        <v/>
      </c>
      <c r="C2558">
        <f>INDEX(resultados!$A$2:$ZZ$3000, 2552, MATCH($B$3, resultados!$A$1:$ZZ$1, 0))</f>
        <v/>
      </c>
    </row>
    <row r="2559">
      <c r="A2559">
        <f>INDEX(resultados!$A$2:$ZZ$3000, 2553, MATCH($B$1, resultados!$A$1:$ZZ$1, 0))</f>
        <v/>
      </c>
      <c r="B2559">
        <f>INDEX(resultados!$A$2:$ZZ$3000, 2553, MATCH($B$2, resultados!$A$1:$ZZ$1, 0))</f>
        <v/>
      </c>
      <c r="C2559">
        <f>INDEX(resultados!$A$2:$ZZ$3000, 2553, MATCH($B$3, resultados!$A$1:$ZZ$1, 0))</f>
        <v/>
      </c>
    </row>
    <row r="2560">
      <c r="A2560">
        <f>INDEX(resultados!$A$2:$ZZ$3000, 2554, MATCH($B$1, resultados!$A$1:$ZZ$1, 0))</f>
        <v/>
      </c>
      <c r="B2560">
        <f>INDEX(resultados!$A$2:$ZZ$3000, 2554, MATCH($B$2, resultados!$A$1:$ZZ$1, 0))</f>
        <v/>
      </c>
      <c r="C2560">
        <f>INDEX(resultados!$A$2:$ZZ$3000, 2554, MATCH($B$3, resultados!$A$1:$ZZ$1, 0))</f>
        <v/>
      </c>
    </row>
    <row r="2561">
      <c r="A2561">
        <f>INDEX(resultados!$A$2:$ZZ$3000, 2555, MATCH($B$1, resultados!$A$1:$ZZ$1, 0))</f>
        <v/>
      </c>
      <c r="B2561">
        <f>INDEX(resultados!$A$2:$ZZ$3000, 2555, MATCH($B$2, resultados!$A$1:$ZZ$1, 0))</f>
        <v/>
      </c>
      <c r="C2561">
        <f>INDEX(resultados!$A$2:$ZZ$3000, 2555, MATCH($B$3, resultados!$A$1:$ZZ$1, 0))</f>
        <v/>
      </c>
    </row>
    <row r="2562">
      <c r="A2562">
        <f>INDEX(resultados!$A$2:$ZZ$3000, 2556, MATCH($B$1, resultados!$A$1:$ZZ$1, 0))</f>
        <v/>
      </c>
      <c r="B2562">
        <f>INDEX(resultados!$A$2:$ZZ$3000, 2556, MATCH($B$2, resultados!$A$1:$ZZ$1, 0))</f>
        <v/>
      </c>
      <c r="C2562">
        <f>INDEX(resultados!$A$2:$ZZ$3000, 2556, MATCH($B$3, resultados!$A$1:$ZZ$1, 0))</f>
        <v/>
      </c>
    </row>
    <row r="2563">
      <c r="A2563">
        <f>INDEX(resultados!$A$2:$ZZ$3000, 2557, MATCH($B$1, resultados!$A$1:$ZZ$1, 0))</f>
        <v/>
      </c>
      <c r="B2563">
        <f>INDEX(resultados!$A$2:$ZZ$3000, 2557, MATCH($B$2, resultados!$A$1:$ZZ$1, 0))</f>
        <v/>
      </c>
      <c r="C2563">
        <f>INDEX(resultados!$A$2:$ZZ$3000, 2557, MATCH($B$3, resultados!$A$1:$ZZ$1, 0))</f>
        <v/>
      </c>
    </row>
    <row r="2564">
      <c r="A2564">
        <f>INDEX(resultados!$A$2:$ZZ$3000, 2558, MATCH($B$1, resultados!$A$1:$ZZ$1, 0))</f>
        <v/>
      </c>
      <c r="B2564">
        <f>INDEX(resultados!$A$2:$ZZ$3000, 2558, MATCH($B$2, resultados!$A$1:$ZZ$1, 0))</f>
        <v/>
      </c>
      <c r="C2564">
        <f>INDEX(resultados!$A$2:$ZZ$3000, 2558, MATCH($B$3, resultados!$A$1:$ZZ$1, 0))</f>
        <v/>
      </c>
    </row>
    <row r="2565">
      <c r="A2565">
        <f>INDEX(resultados!$A$2:$ZZ$3000, 2559, MATCH($B$1, resultados!$A$1:$ZZ$1, 0))</f>
        <v/>
      </c>
      <c r="B2565">
        <f>INDEX(resultados!$A$2:$ZZ$3000, 2559, MATCH($B$2, resultados!$A$1:$ZZ$1, 0))</f>
        <v/>
      </c>
      <c r="C2565">
        <f>INDEX(resultados!$A$2:$ZZ$3000, 2559, MATCH($B$3, resultados!$A$1:$ZZ$1, 0))</f>
        <v/>
      </c>
    </row>
    <row r="2566">
      <c r="A2566">
        <f>INDEX(resultados!$A$2:$ZZ$3000, 2560, MATCH($B$1, resultados!$A$1:$ZZ$1, 0))</f>
        <v/>
      </c>
      <c r="B2566">
        <f>INDEX(resultados!$A$2:$ZZ$3000, 2560, MATCH($B$2, resultados!$A$1:$ZZ$1, 0))</f>
        <v/>
      </c>
      <c r="C2566">
        <f>INDEX(resultados!$A$2:$ZZ$3000, 2560, MATCH($B$3, resultados!$A$1:$ZZ$1, 0))</f>
        <v/>
      </c>
    </row>
    <row r="2567">
      <c r="A2567">
        <f>INDEX(resultados!$A$2:$ZZ$3000, 2561, MATCH($B$1, resultados!$A$1:$ZZ$1, 0))</f>
        <v/>
      </c>
      <c r="B2567">
        <f>INDEX(resultados!$A$2:$ZZ$3000, 2561, MATCH($B$2, resultados!$A$1:$ZZ$1, 0))</f>
        <v/>
      </c>
      <c r="C2567">
        <f>INDEX(resultados!$A$2:$ZZ$3000, 2561, MATCH($B$3, resultados!$A$1:$ZZ$1, 0))</f>
        <v/>
      </c>
    </row>
    <row r="2568">
      <c r="A2568">
        <f>INDEX(resultados!$A$2:$ZZ$3000, 2562, MATCH($B$1, resultados!$A$1:$ZZ$1, 0))</f>
        <v/>
      </c>
      <c r="B2568">
        <f>INDEX(resultados!$A$2:$ZZ$3000, 2562, MATCH($B$2, resultados!$A$1:$ZZ$1, 0))</f>
        <v/>
      </c>
      <c r="C2568">
        <f>INDEX(resultados!$A$2:$ZZ$3000, 2562, MATCH($B$3, resultados!$A$1:$ZZ$1, 0))</f>
        <v/>
      </c>
    </row>
    <row r="2569">
      <c r="A2569">
        <f>INDEX(resultados!$A$2:$ZZ$3000, 2563, MATCH($B$1, resultados!$A$1:$ZZ$1, 0))</f>
        <v/>
      </c>
      <c r="B2569">
        <f>INDEX(resultados!$A$2:$ZZ$3000, 2563, MATCH($B$2, resultados!$A$1:$ZZ$1, 0))</f>
        <v/>
      </c>
      <c r="C2569">
        <f>INDEX(resultados!$A$2:$ZZ$3000, 2563, MATCH($B$3, resultados!$A$1:$ZZ$1, 0))</f>
        <v/>
      </c>
    </row>
    <row r="2570">
      <c r="A2570">
        <f>INDEX(resultados!$A$2:$ZZ$3000, 2564, MATCH($B$1, resultados!$A$1:$ZZ$1, 0))</f>
        <v/>
      </c>
      <c r="B2570">
        <f>INDEX(resultados!$A$2:$ZZ$3000, 2564, MATCH($B$2, resultados!$A$1:$ZZ$1, 0))</f>
        <v/>
      </c>
      <c r="C2570">
        <f>INDEX(resultados!$A$2:$ZZ$3000, 2564, MATCH($B$3, resultados!$A$1:$ZZ$1, 0))</f>
        <v/>
      </c>
    </row>
    <row r="2571">
      <c r="A2571">
        <f>INDEX(resultados!$A$2:$ZZ$3000, 2565, MATCH($B$1, resultados!$A$1:$ZZ$1, 0))</f>
        <v/>
      </c>
      <c r="B2571">
        <f>INDEX(resultados!$A$2:$ZZ$3000, 2565, MATCH($B$2, resultados!$A$1:$ZZ$1, 0))</f>
        <v/>
      </c>
      <c r="C2571">
        <f>INDEX(resultados!$A$2:$ZZ$3000, 2565, MATCH($B$3, resultados!$A$1:$ZZ$1, 0))</f>
        <v/>
      </c>
    </row>
    <row r="2572">
      <c r="A2572">
        <f>INDEX(resultados!$A$2:$ZZ$3000, 2566, MATCH($B$1, resultados!$A$1:$ZZ$1, 0))</f>
        <v/>
      </c>
      <c r="B2572">
        <f>INDEX(resultados!$A$2:$ZZ$3000, 2566, MATCH($B$2, resultados!$A$1:$ZZ$1, 0))</f>
        <v/>
      </c>
      <c r="C2572">
        <f>INDEX(resultados!$A$2:$ZZ$3000, 2566, MATCH($B$3, resultados!$A$1:$ZZ$1, 0))</f>
        <v/>
      </c>
    </row>
    <row r="2573">
      <c r="A2573">
        <f>INDEX(resultados!$A$2:$ZZ$3000, 2567, MATCH($B$1, resultados!$A$1:$ZZ$1, 0))</f>
        <v/>
      </c>
      <c r="B2573">
        <f>INDEX(resultados!$A$2:$ZZ$3000, 2567, MATCH($B$2, resultados!$A$1:$ZZ$1, 0))</f>
        <v/>
      </c>
      <c r="C2573">
        <f>INDEX(resultados!$A$2:$ZZ$3000, 2567, MATCH($B$3, resultados!$A$1:$ZZ$1, 0))</f>
        <v/>
      </c>
    </row>
    <row r="2574">
      <c r="A2574">
        <f>INDEX(resultados!$A$2:$ZZ$3000, 2568, MATCH($B$1, resultados!$A$1:$ZZ$1, 0))</f>
        <v/>
      </c>
      <c r="B2574">
        <f>INDEX(resultados!$A$2:$ZZ$3000, 2568, MATCH($B$2, resultados!$A$1:$ZZ$1, 0))</f>
        <v/>
      </c>
      <c r="C2574">
        <f>INDEX(resultados!$A$2:$ZZ$3000, 2568, MATCH($B$3, resultados!$A$1:$ZZ$1, 0))</f>
        <v/>
      </c>
    </row>
    <row r="2575">
      <c r="A2575">
        <f>INDEX(resultados!$A$2:$ZZ$3000, 2569, MATCH($B$1, resultados!$A$1:$ZZ$1, 0))</f>
        <v/>
      </c>
      <c r="B2575">
        <f>INDEX(resultados!$A$2:$ZZ$3000, 2569, MATCH($B$2, resultados!$A$1:$ZZ$1, 0))</f>
        <v/>
      </c>
      <c r="C2575">
        <f>INDEX(resultados!$A$2:$ZZ$3000, 2569, MATCH($B$3, resultados!$A$1:$ZZ$1, 0))</f>
        <v/>
      </c>
    </row>
    <row r="2576">
      <c r="A2576">
        <f>INDEX(resultados!$A$2:$ZZ$3000, 2570, MATCH($B$1, resultados!$A$1:$ZZ$1, 0))</f>
        <v/>
      </c>
      <c r="B2576">
        <f>INDEX(resultados!$A$2:$ZZ$3000, 2570, MATCH($B$2, resultados!$A$1:$ZZ$1, 0))</f>
        <v/>
      </c>
      <c r="C2576">
        <f>INDEX(resultados!$A$2:$ZZ$3000, 2570, MATCH($B$3, resultados!$A$1:$ZZ$1, 0))</f>
        <v/>
      </c>
    </row>
    <row r="2577">
      <c r="A2577">
        <f>INDEX(resultados!$A$2:$ZZ$3000, 2571, MATCH($B$1, resultados!$A$1:$ZZ$1, 0))</f>
        <v/>
      </c>
      <c r="B2577">
        <f>INDEX(resultados!$A$2:$ZZ$3000, 2571, MATCH($B$2, resultados!$A$1:$ZZ$1, 0))</f>
        <v/>
      </c>
      <c r="C2577">
        <f>INDEX(resultados!$A$2:$ZZ$3000, 2571, MATCH($B$3, resultados!$A$1:$ZZ$1, 0))</f>
        <v/>
      </c>
    </row>
    <row r="2578">
      <c r="A2578">
        <f>INDEX(resultados!$A$2:$ZZ$3000, 2572, MATCH($B$1, resultados!$A$1:$ZZ$1, 0))</f>
        <v/>
      </c>
      <c r="B2578">
        <f>INDEX(resultados!$A$2:$ZZ$3000, 2572, MATCH($B$2, resultados!$A$1:$ZZ$1, 0))</f>
        <v/>
      </c>
      <c r="C2578">
        <f>INDEX(resultados!$A$2:$ZZ$3000, 2572, MATCH($B$3, resultados!$A$1:$ZZ$1, 0))</f>
        <v/>
      </c>
    </row>
    <row r="2579">
      <c r="A2579">
        <f>INDEX(resultados!$A$2:$ZZ$3000, 2573, MATCH($B$1, resultados!$A$1:$ZZ$1, 0))</f>
        <v/>
      </c>
      <c r="B2579">
        <f>INDEX(resultados!$A$2:$ZZ$3000, 2573, MATCH($B$2, resultados!$A$1:$ZZ$1, 0))</f>
        <v/>
      </c>
      <c r="C2579">
        <f>INDEX(resultados!$A$2:$ZZ$3000, 2573, MATCH($B$3, resultados!$A$1:$ZZ$1, 0))</f>
        <v/>
      </c>
    </row>
    <row r="2580">
      <c r="A2580">
        <f>INDEX(resultados!$A$2:$ZZ$3000, 2574, MATCH($B$1, resultados!$A$1:$ZZ$1, 0))</f>
        <v/>
      </c>
      <c r="B2580">
        <f>INDEX(resultados!$A$2:$ZZ$3000, 2574, MATCH($B$2, resultados!$A$1:$ZZ$1, 0))</f>
        <v/>
      </c>
      <c r="C2580">
        <f>INDEX(resultados!$A$2:$ZZ$3000, 2574, MATCH($B$3, resultados!$A$1:$ZZ$1, 0))</f>
        <v/>
      </c>
    </row>
    <row r="2581">
      <c r="A2581">
        <f>INDEX(resultados!$A$2:$ZZ$3000, 2575, MATCH($B$1, resultados!$A$1:$ZZ$1, 0))</f>
        <v/>
      </c>
      <c r="B2581">
        <f>INDEX(resultados!$A$2:$ZZ$3000, 2575, MATCH($B$2, resultados!$A$1:$ZZ$1, 0))</f>
        <v/>
      </c>
      <c r="C2581">
        <f>INDEX(resultados!$A$2:$ZZ$3000, 2575, MATCH($B$3, resultados!$A$1:$ZZ$1, 0))</f>
        <v/>
      </c>
    </row>
    <row r="2582">
      <c r="A2582">
        <f>INDEX(resultados!$A$2:$ZZ$3000, 2576, MATCH($B$1, resultados!$A$1:$ZZ$1, 0))</f>
        <v/>
      </c>
      <c r="B2582">
        <f>INDEX(resultados!$A$2:$ZZ$3000, 2576, MATCH($B$2, resultados!$A$1:$ZZ$1, 0))</f>
        <v/>
      </c>
      <c r="C2582">
        <f>INDEX(resultados!$A$2:$ZZ$3000, 2576, MATCH($B$3, resultados!$A$1:$ZZ$1, 0))</f>
        <v/>
      </c>
    </row>
    <row r="2583">
      <c r="A2583">
        <f>INDEX(resultados!$A$2:$ZZ$3000, 2577, MATCH($B$1, resultados!$A$1:$ZZ$1, 0))</f>
        <v/>
      </c>
      <c r="B2583">
        <f>INDEX(resultados!$A$2:$ZZ$3000, 2577, MATCH($B$2, resultados!$A$1:$ZZ$1, 0))</f>
        <v/>
      </c>
      <c r="C2583">
        <f>INDEX(resultados!$A$2:$ZZ$3000, 2577, MATCH($B$3, resultados!$A$1:$ZZ$1, 0))</f>
        <v/>
      </c>
    </row>
    <row r="2584">
      <c r="A2584">
        <f>INDEX(resultados!$A$2:$ZZ$3000, 2578, MATCH($B$1, resultados!$A$1:$ZZ$1, 0))</f>
        <v/>
      </c>
      <c r="B2584">
        <f>INDEX(resultados!$A$2:$ZZ$3000, 2578, MATCH($B$2, resultados!$A$1:$ZZ$1, 0))</f>
        <v/>
      </c>
      <c r="C2584">
        <f>INDEX(resultados!$A$2:$ZZ$3000, 2578, MATCH($B$3, resultados!$A$1:$ZZ$1, 0))</f>
        <v/>
      </c>
    </row>
    <row r="2585">
      <c r="A2585">
        <f>INDEX(resultados!$A$2:$ZZ$3000, 2579, MATCH($B$1, resultados!$A$1:$ZZ$1, 0))</f>
        <v/>
      </c>
      <c r="B2585">
        <f>INDEX(resultados!$A$2:$ZZ$3000, 2579, MATCH($B$2, resultados!$A$1:$ZZ$1, 0))</f>
        <v/>
      </c>
      <c r="C2585">
        <f>INDEX(resultados!$A$2:$ZZ$3000, 2579, MATCH($B$3, resultados!$A$1:$ZZ$1, 0))</f>
        <v/>
      </c>
    </row>
    <row r="2586">
      <c r="A2586">
        <f>INDEX(resultados!$A$2:$ZZ$3000, 2580, MATCH($B$1, resultados!$A$1:$ZZ$1, 0))</f>
        <v/>
      </c>
      <c r="B2586">
        <f>INDEX(resultados!$A$2:$ZZ$3000, 2580, MATCH($B$2, resultados!$A$1:$ZZ$1, 0))</f>
        <v/>
      </c>
      <c r="C2586">
        <f>INDEX(resultados!$A$2:$ZZ$3000, 2580, MATCH($B$3, resultados!$A$1:$ZZ$1, 0))</f>
        <v/>
      </c>
    </row>
    <row r="2587">
      <c r="A2587">
        <f>INDEX(resultados!$A$2:$ZZ$3000, 2581, MATCH($B$1, resultados!$A$1:$ZZ$1, 0))</f>
        <v/>
      </c>
      <c r="B2587">
        <f>INDEX(resultados!$A$2:$ZZ$3000, 2581, MATCH($B$2, resultados!$A$1:$ZZ$1, 0))</f>
        <v/>
      </c>
      <c r="C2587">
        <f>INDEX(resultados!$A$2:$ZZ$3000, 2581, MATCH($B$3, resultados!$A$1:$ZZ$1, 0))</f>
        <v/>
      </c>
    </row>
    <row r="2588">
      <c r="A2588">
        <f>INDEX(resultados!$A$2:$ZZ$3000, 2582, MATCH($B$1, resultados!$A$1:$ZZ$1, 0))</f>
        <v/>
      </c>
      <c r="B2588">
        <f>INDEX(resultados!$A$2:$ZZ$3000, 2582, MATCH($B$2, resultados!$A$1:$ZZ$1, 0))</f>
        <v/>
      </c>
      <c r="C2588">
        <f>INDEX(resultados!$A$2:$ZZ$3000, 2582, MATCH($B$3, resultados!$A$1:$ZZ$1, 0))</f>
        <v/>
      </c>
    </row>
    <row r="2589">
      <c r="A2589">
        <f>INDEX(resultados!$A$2:$ZZ$3000, 2583, MATCH($B$1, resultados!$A$1:$ZZ$1, 0))</f>
        <v/>
      </c>
      <c r="B2589">
        <f>INDEX(resultados!$A$2:$ZZ$3000, 2583, MATCH($B$2, resultados!$A$1:$ZZ$1, 0))</f>
        <v/>
      </c>
      <c r="C2589">
        <f>INDEX(resultados!$A$2:$ZZ$3000, 2583, MATCH($B$3, resultados!$A$1:$ZZ$1, 0))</f>
        <v/>
      </c>
    </row>
    <row r="2590">
      <c r="A2590">
        <f>INDEX(resultados!$A$2:$ZZ$3000, 2584, MATCH($B$1, resultados!$A$1:$ZZ$1, 0))</f>
        <v/>
      </c>
      <c r="B2590">
        <f>INDEX(resultados!$A$2:$ZZ$3000, 2584, MATCH($B$2, resultados!$A$1:$ZZ$1, 0))</f>
        <v/>
      </c>
      <c r="C2590">
        <f>INDEX(resultados!$A$2:$ZZ$3000, 2584, MATCH($B$3, resultados!$A$1:$ZZ$1, 0))</f>
        <v/>
      </c>
    </row>
    <row r="2591">
      <c r="A2591">
        <f>INDEX(resultados!$A$2:$ZZ$3000, 2585, MATCH($B$1, resultados!$A$1:$ZZ$1, 0))</f>
        <v/>
      </c>
      <c r="B2591">
        <f>INDEX(resultados!$A$2:$ZZ$3000, 2585, MATCH($B$2, resultados!$A$1:$ZZ$1, 0))</f>
        <v/>
      </c>
      <c r="C2591">
        <f>INDEX(resultados!$A$2:$ZZ$3000, 2585, MATCH($B$3, resultados!$A$1:$ZZ$1, 0))</f>
        <v/>
      </c>
    </row>
    <row r="2592">
      <c r="A2592">
        <f>INDEX(resultados!$A$2:$ZZ$3000, 2586, MATCH($B$1, resultados!$A$1:$ZZ$1, 0))</f>
        <v/>
      </c>
      <c r="B2592">
        <f>INDEX(resultados!$A$2:$ZZ$3000, 2586, MATCH($B$2, resultados!$A$1:$ZZ$1, 0))</f>
        <v/>
      </c>
      <c r="C2592">
        <f>INDEX(resultados!$A$2:$ZZ$3000, 2586, MATCH($B$3, resultados!$A$1:$ZZ$1, 0))</f>
        <v/>
      </c>
    </row>
    <row r="2593">
      <c r="A2593">
        <f>INDEX(resultados!$A$2:$ZZ$3000, 2587, MATCH($B$1, resultados!$A$1:$ZZ$1, 0))</f>
        <v/>
      </c>
      <c r="B2593">
        <f>INDEX(resultados!$A$2:$ZZ$3000, 2587, MATCH($B$2, resultados!$A$1:$ZZ$1, 0))</f>
        <v/>
      </c>
      <c r="C2593">
        <f>INDEX(resultados!$A$2:$ZZ$3000, 2587, MATCH($B$3, resultados!$A$1:$ZZ$1, 0))</f>
        <v/>
      </c>
    </row>
    <row r="2594">
      <c r="A2594">
        <f>INDEX(resultados!$A$2:$ZZ$3000, 2588, MATCH($B$1, resultados!$A$1:$ZZ$1, 0))</f>
        <v/>
      </c>
      <c r="B2594">
        <f>INDEX(resultados!$A$2:$ZZ$3000, 2588, MATCH($B$2, resultados!$A$1:$ZZ$1, 0))</f>
        <v/>
      </c>
      <c r="C2594">
        <f>INDEX(resultados!$A$2:$ZZ$3000, 2588, MATCH($B$3, resultados!$A$1:$ZZ$1, 0))</f>
        <v/>
      </c>
    </row>
    <row r="2595">
      <c r="A2595">
        <f>INDEX(resultados!$A$2:$ZZ$3000, 2589, MATCH($B$1, resultados!$A$1:$ZZ$1, 0))</f>
        <v/>
      </c>
      <c r="B2595">
        <f>INDEX(resultados!$A$2:$ZZ$3000, 2589, MATCH($B$2, resultados!$A$1:$ZZ$1, 0))</f>
        <v/>
      </c>
      <c r="C2595">
        <f>INDEX(resultados!$A$2:$ZZ$3000, 2589, MATCH($B$3, resultados!$A$1:$ZZ$1, 0))</f>
        <v/>
      </c>
    </row>
    <row r="2596">
      <c r="A2596">
        <f>INDEX(resultados!$A$2:$ZZ$3000, 2590, MATCH($B$1, resultados!$A$1:$ZZ$1, 0))</f>
        <v/>
      </c>
      <c r="B2596">
        <f>INDEX(resultados!$A$2:$ZZ$3000, 2590, MATCH($B$2, resultados!$A$1:$ZZ$1, 0))</f>
        <v/>
      </c>
      <c r="C2596">
        <f>INDEX(resultados!$A$2:$ZZ$3000, 2590, MATCH($B$3, resultados!$A$1:$ZZ$1, 0))</f>
        <v/>
      </c>
    </row>
    <row r="2597">
      <c r="A2597">
        <f>INDEX(resultados!$A$2:$ZZ$3000, 2591, MATCH($B$1, resultados!$A$1:$ZZ$1, 0))</f>
        <v/>
      </c>
      <c r="B2597">
        <f>INDEX(resultados!$A$2:$ZZ$3000, 2591, MATCH($B$2, resultados!$A$1:$ZZ$1, 0))</f>
        <v/>
      </c>
      <c r="C2597">
        <f>INDEX(resultados!$A$2:$ZZ$3000, 2591, MATCH($B$3, resultados!$A$1:$ZZ$1, 0))</f>
        <v/>
      </c>
    </row>
    <row r="2598">
      <c r="A2598">
        <f>INDEX(resultados!$A$2:$ZZ$3000, 2592, MATCH($B$1, resultados!$A$1:$ZZ$1, 0))</f>
        <v/>
      </c>
      <c r="B2598">
        <f>INDEX(resultados!$A$2:$ZZ$3000, 2592, MATCH($B$2, resultados!$A$1:$ZZ$1, 0))</f>
        <v/>
      </c>
      <c r="C2598">
        <f>INDEX(resultados!$A$2:$ZZ$3000, 2592, MATCH($B$3, resultados!$A$1:$ZZ$1, 0))</f>
        <v/>
      </c>
    </row>
    <row r="2599">
      <c r="A2599">
        <f>INDEX(resultados!$A$2:$ZZ$3000, 2593, MATCH($B$1, resultados!$A$1:$ZZ$1, 0))</f>
        <v/>
      </c>
      <c r="B2599">
        <f>INDEX(resultados!$A$2:$ZZ$3000, 2593, MATCH($B$2, resultados!$A$1:$ZZ$1, 0))</f>
        <v/>
      </c>
      <c r="C2599">
        <f>INDEX(resultados!$A$2:$ZZ$3000, 2593, MATCH($B$3, resultados!$A$1:$ZZ$1, 0))</f>
        <v/>
      </c>
    </row>
    <row r="2600">
      <c r="A2600">
        <f>INDEX(resultados!$A$2:$ZZ$3000, 2594, MATCH($B$1, resultados!$A$1:$ZZ$1, 0))</f>
        <v/>
      </c>
      <c r="B2600">
        <f>INDEX(resultados!$A$2:$ZZ$3000, 2594, MATCH($B$2, resultados!$A$1:$ZZ$1, 0))</f>
        <v/>
      </c>
      <c r="C2600">
        <f>INDEX(resultados!$A$2:$ZZ$3000, 2594, MATCH($B$3, resultados!$A$1:$ZZ$1, 0))</f>
        <v/>
      </c>
    </row>
    <row r="2601">
      <c r="A2601">
        <f>INDEX(resultados!$A$2:$ZZ$3000, 2595, MATCH($B$1, resultados!$A$1:$ZZ$1, 0))</f>
        <v/>
      </c>
      <c r="B2601">
        <f>INDEX(resultados!$A$2:$ZZ$3000, 2595, MATCH($B$2, resultados!$A$1:$ZZ$1, 0))</f>
        <v/>
      </c>
      <c r="C2601">
        <f>INDEX(resultados!$A$2:$ZZ$3000, 2595, MATCH($B$3, resultados!$A$1:$ZZ$1, 0))</f>
        <v/>
      </c>
    </row>
    <row r="2602">
      <c r="A2602">
        <f>INDEX(resultados!$A$2:$ZZ$3000, 2596, MATCH($B$1, resultados!$A$1:$ZZ$1, 0))</f>
        <v/>
      </c>
      <c r="B2602">
        <f>INDEX(resultados!$A$2:$ZZ$3000, 2596, MATCH($B$2, resultados!$A$1:$ZZ$1, 0))</f>
        <v/>
      </c>
      <c r="C2602">
        <f>INDEX(resultados!$A$2:$ZZ$3000, 2596, MATCH($B$3, resultados!$A$1:$ZZ$1, 0))</f>
        <v/>
      </c>
    </row>
    <row r="2603">
      <c r="A2603">
        <f>INDEX(resultados!$A$2:$ZZ$3000, 2597, MATCH($B$1, resultados!$A$1:$ZZ$1, 0))</f>
        <v/>
      </c>
      <c r="B2603">
        <f>INDEX(resultados!$A$2:$ZZ$3000, 2597, MATCH($B$2, resultados!$A$1:$ZZ$1, 0))</f>
        <v/>
      </c>
      <c r="C2603">
        <f>INDEX(resultados!$A$2:$ZZ$3000, 2597, MATCH($B$3, resultados!$A$1:$ZZ$1, 0))</f>
        <v/>
      </c>
    </row>
    <row r="2604">
      <c r="A2604">
        <f>INDEX(resultados!$A$2:$ZZ$3000, 2598, MATCH($B$1, resultados!$A$1:$ZZ$1, 0))</f>
        <v/>
      </c>
      <c r="B2604">
        <f>INDEX(resultados!$A$2:$ZZ$3000, 2598, MATCH($B$2, resultados!$A$1:$ZZ$1, 0))</f>
        <v/>
      </c>
      <c r="C2604">
        <f>INDEX(resultados!$A$2:$ZZ$3000, 2598, MATCH($B$3, resultados!$A$1:$ZZ$1, 0))</f>
        <v/>
      </c>
    </row>
    <row r="2605">
      <c r="A2605">
        <f>INDEX(resultados!$A$2:$ZZ$3000, 2599, MATCH($B$1, resultados!$A$1:$ZZ$1, 0))</f>
        <v/>
      </c>
      <c r="B2605">
        <f>INDEX(resultados!$A$2:$ZZ$3000, 2599, MATCH($B$2, resultados!$A$1:$ZZ$1, 0))</f>
        <v/>
      </c>
      <c r="C2605">
        <f>INDEX(resultados!$A$2:$ZZ$3000, 2599, MATCH($B$3, resultados!$A$1:$ZZ$1, 0))</f>
        <v/>
      </c>
    </row>
    <row r="2606">
      <c r="A2606">
        <f>INDEX(resultados!$A$2:$ZZ$3000, 2600, MATCH($B$1, resultados!$A$1:$ZZ$1, 0))</f>
        <v/>
      </c>
      <c r="B2606">
        <f>INDEX(resultados!$A$2:$ZZ$3000, 2600, MATCH($B$2, resultados!$A$1:$ZZ$1, 0))</f>
        <v/>
      </c>
      <c r="C2606">
        <f>INDEX(resultados!$A$2:$ZZ$3000, 2600, MATCH($B$3, resultados!$A$1:$ZZ$1, 0))</f>
        <v/>
      </c>
    </row>
    <row r="2607">
      <c r="A2607">
        <f>INDEX(resultados!$A$2:$ZZ$3000, 2601, MATCH($B$1, resultados!$A$1:$ZZ$1, 0))</f>
        <v/>
      </c>
      <c r="B2607">
        <f>INDEX(resultados!$A$2:$ZZ$3000, 2601, MATCH($B$2, resultados!$A$1:$ZZ$1, 0))</f>
        <v/>
      </c>
      <c r="C2607">
        <f>INDEX(resultados!$A$2:$ZZ$3000, 2601, MATCH($B$3, resultados!$A$1:$ZZ$1, 0))</f>
        <v/>
      </c>
    </row>
    <row r="2608">
      <c r="A2608">
        <f>INDEX(resultados!$A$2:$ZZ$3000, 2602, MATCH($B$1, resultados!$A$1:$ZZ$1, 0))</f>
        <v/>
      </c>
      <c r="B2608">
        <f>INDEX(resultados!$A$2:$ZZ$3000, 2602, MATCH($B$2, resultados!$A$1:$ZZ$1, 0))</f>
        <v/>
      </c>
      <c r="C2608">
        <f>INDEX(resultados!$A$2:$ZZ$3000, 2602, MATCH($B$3, resultados!$A$1:$ZZ$1, 0))</f>
        <v/>
      </c>
    </row>
    <row r="2609">
      <c r="A2609">
        <f>INDEX(resultados!$A$2:$ZZ$3000, 2603, MATCH($B$1, resultados!$A$1:$ZZ$1, 0))</f>
        <v/>
      </c>
      <c r="B2609">
        <f>INDEX(resultados!$A$2:$ZZ$3000, 2603, MATCH($B$2, resultados!$A$1:$ZZ$1, 0))</f>
        <v/>
      </c>
      <c r="C2609">
        <f>INDEX(resultados!$A$2:$ZZ$3000, 2603, MATCH($B$3, resultados!$A$1:$ZZ$1, 0))</f>
        <v/>
      </c>
    </row>
    <row r="2610">
      <c r="A2610">
        <f>INDEX(resultados!$A$2:$ZZ$3000, 2604, MATCH($B$1, resultados!$A$1:$ZZ$1, 0))</f>
        <v/>
      </c>
      <c r="B2610">
        <f>INDEX(resultados!$A$2:$ZZ$3000, 2604, MATCH($B$2, resultados!$A$1:$ZZ$1, 0))</f>
        <v/>
      </c>
      <c r="C2610">
        <f>INDEX(resultados!$A$2:$ZZ$3000, 2604, MATCH($B$3, resultados!$A$1:$ZZ$1, 0))</f>
        <v/>
      </c>
    </row>
    <row r="2611">
      <c r="A2611">
        <f>INDEX(resultados!$A$2:$ZZ$3000, 2605, MATCH($B$1, resultados!$A$1:$ZZ$1, 0))</f>
        <v/>
      </c>
      <c r="B2611">
        <f>INDEX(resultados!$A$2:$ZZ$3000, 2605, MATCH($B$2, resultados!$A$1:$ZZ$1, 0))</f>
        <v/>
      </c>
      <c r="C2611">
        <f>INDEX(resultados!$A$2:$ZZ$3000, 2605, MATCH($B$3, resultados!$A$1:$ZZ$1, 0))</f>
        <v/>
      </c>
    </row>
    <row r="2612">
      <c r="A2612">
        <f>INDEX(resultados!$A$2:$ZZ$3000, 2606, MATCH($B$1, resultados!$A$1:$ZZ$1, 0))</f>
        <v/>
      </c>
      <c r="B2612">
        <f>INDEX(resultados!$A$2:$ZZ$3000, 2606, MATCH($B$2, resultados!$A$1:$ZZ$1, 0))</f>
        <v/>
      </c>
      <c r="C2612">
        <f>INDEX(resultados!$A$2:$ZZ$3000, 2606, MATCH($B$3, resultados!$A$1:$ZZ$1, 0))</f>
        <v/>
      </c>
    </row>
    <row r="2613">
      <c r="A2613">
        <f>INDEX(resultados!$A$2:$ZZ$3000, 2607, MATCH($B$1, resultados!$A$1:$ZZ$1, 0))</f>
        <v/>
      </c>
      <c r="B2613">
        <f>INDEX(resultados!$A$2:$ZZ$3000, 2607, MATCH($B$2, resultados!$A$1:$ZZ$1, 0))</f>
        <v/>
      </c>
      <c r="C2613">
        <f>INDEX(resultados!$A$2:$ZZ$3000, 2607, MATCH($B$3, resultados!$A$1:$ZZ$1, 0))</f>
        <v/>
      </c>
    </row>
    <row r="2614">
      <c r="A2614">
        <f>INDEX(resultados!$A$2:$ZZ$3000, 2608, MATCH($B$1, resultados!$A$1:$ZZ$1, 0))</f>
        <v/>
      </c>
      <c r="B2614">
        <f>INDEX(resultados!$A$2:$ZZ$3000, 2608, MATCH($B$2, resultados!$A$1:$ZZ$1, 0))</f>
        <v/>
      </c>
      <c r="C2614">
        <f>INDEX(resultados!$A$2:$ZZ$3000, 2608, MATCH($B$3, resultados!$A$1:$ZZ$1, 0))</f>
        <v/>
      </c>
    </row>
    <row r="2615">
      <c r="A2615">
        <f>INDEX(resultados!$A$2:$ZZ$3000, 2609, MATCH($B$1, resultados!$A$1:$ZZ$1, 0))</f>
        <v/>
      </c>
      <c r="B2615">
        <f>INDEX(resultados!$A$2:$ZZ$3000, 2609, MATCH($B$2, resultados!$A$1:$ZZ$1, 0))</f>
        <v/>
      </c>
      <c r="C2615">
        <f>INDEX(resultados!$A$2:$ZZ$3000, 2609, MATCH($B$3, resultados!$A$1:$ZZ$1, 0))</f>
        <v/>
      </c>
    </row>
    <row r="2616">
      <c r="A2616">
        <f>INDEX(resultados!$A$2:$ZZ$3000, 2610, MATCH($B$1, resultados!$A$1:$ZZ$1, 0))</f>
        <v/>
      </c>
      <c r="B2616">
        <f>INDEX(resultados!$A$2:$ZZ$3000, 2610, MATCH($B$2, resultados!$A$1:$ZZ$1, 0))</f>
        <v/>
      </c>
      <c r="C2616">
        <f>INDEX(resultados!$A$2:$ZZ$3000, 2610, MATCH($B$3, resultados!$A$1:$ZZ$1, 0))</f>
        <v/>
      </c>
    </row>
    <row r="2617">
      <c r="A2617">
        <f>INDEX(resultados!$A$2:$ZZ$3000, 2611, MATCH($B$1, resultados!$A$1:$ZZ$1, 0))</f>
        <v/>
      </c>
      <c r="B2617">
        <f>INDEX(resultados!$A$2:$ZZ$3000, 2611, MATCH($B$2, resultados!$A$1:$ZZ$1, 0))</f>
        <v/>
      </c>
      <c r="C2617">
        <f>INDEX(resultados!$A$2:$ZZ$3000, 2611, MATCH($B$3, resultados!$A$1:$ZZ$1, 0))</f>
        <v/>
      </c>
    </row>
    <row r="2618">
      <c r="A2618">
        <f>INDEX(resultados!$A$2:$ZZ$3000, 2612, MATCH($B$1, resultados!$A$1:$ZZ$1, 0))</f>
        <v/>
      </c>
      <c r="B2618">
        <f>INDEX(resultados!$A$2:$ZZ$3000, 2612, MATCH($B$2, resultados!$A$1:$ZZ$1, 0))</f>
        <v/>
      </c>
      <c r="C2618">
        <f>INDEX(resultados!$A$2:$ZZ$3000, 2612, MATCH($B$3, resultados!$A$1:$ZZ$1, 0))</f>
        <v/>
      </c>
    </row>
    <row r="2619">
      <c r="A2619">
        <f>INDEX(resultados!$A$2:$ZZ$3000, 2613, MATCH($B$1, resultados!$A$1:$ZZ$1, 0))</f>
        <v/>
      </c>
      <c r="B2619">
        <f>INDEX(resultados!$A$2:$ZZ$3000, 2613, MATCH($B$2, resultados!$A$1:$ZZ$1, 0))</f>
        <v/>
      </c>
      <c r="C2619">
        <f>INDEX(resultados!$A$2:$ZZ$3000, 2613, MATCH($B$3, resultados!$A$1:$ZZ$1, 0))</f>
        <v/>
      </c>
    </row>
    <row r="2620">
      <c r="A2620">
        <f>INDEX(resultados!$A$2:$ZZ$3000, 2614, MATCH($B$1, resultados!$A$1:$ZZ$1, 0))</f>
        <v/>
      </c>
      <c r="B2620">
        <f>INDEX(resultados!$A$2:$ZZ$3000, 2614, MATCH($B$2, resultados!$A$1:$ZZ$1, 0))</f>
        <v/>
      </c>
      <c r="C2620">
        <f>INDEX(resultados!$A$2:$ZZ$3000, 2614, MATCH($B$3, resultados!$A$1:$ZZ$1, 0))</f>
        <v/>
      </c>
    </row>
    <row r="2621">
      <c r="A2621">
        <f>INDEX(resultados!$A$2:$ZZ$3000, 2615, MATCH($B$1, resultados!$A$1:$ZZ$1, 0))</f>
        <v/>
      </c>
      <c r="B2621">
        <f>INDEX(resultados!$A$2:$ZZ$3000, 2615, MATCH($B$2, resultados!$A$1:$ZZ$1, 0))</f>
        <v/>
      </c>
      <c r="C2621">
        <f>INDEX(resultados!$A$2:$ZZ$3000, 2615, MATCH($B$3, resultados!$A$1:$ZZ$1, 0))</f>
        <v/>
      </c>
    </row>
    <row r="2622">
      <c r="A2622">
        <f>INDEX(resultados!$A$2:$ZZ$3000, 2616, MATCH($B$1, resultados!$A$1:$ZZ$1, 0))</f>
        <v/>
      </c>
      <c r="B2622">
        <f>INDEX(resultados!$A$2:$ZZ$3000, 2616, MATCH($B$2, resultados!$A$1:$ZZ$1, 0))</f>
        <v/>
      </c>
      <c r="C2622">
        <f>INDEX(resultados!$A$2:$ZZ$3000, 2616, MATCH($B$3, resultados!$A$1:$ZZ$1, 0))</f>
        <v/>
      </c>
    </row>
    <row r="2623">
      <c r="A2623">
        <f>INDEX(resultados!$A$2:$ZZ$3000, 2617, MATCH($B$1, resultados!$A$1:$ZZ$1, 0))</f>
        <v/>
      </c>
      <c r="B2623">
        <f>INDEX(resultados!$A$2:$ZZ$3000, 2617, MATCH($B$2, resultados!$A$1:$ZZ$1, 0))</f>
        <v/>
      </c>
      <c r="C2623">
        <f>INDEX(resultados!$A$2:$ZZ$3000, 2617, MATCH($B$3, resultados!$A$1:$ZZ$1, 0))</f>
        <v/>
      </c>
    </row>
    <row r="2624">
      <c r="A2624">
        <f>INDEX(resultados!$A$2:$ZZ$3000, 2618, MATCH($B$1, resultados!$A$1:$ZZ$1, 0))</f>
        <v/>
      </c>
      <c r="B2624">
        <f>INDEX(resultados!$A$2:$ZZ$3000, 2618, MATCH($B$2, resultados!$A$1:$ZZ$1, 0))</f>
        <v/>
      </c>
      <c r="C2624">
        <f>INDEX(resultados!$A$2:$ZZ$3000, 2618, MATCH($B$3, resultados!$A$1:$ZZ$1, 0))</f>
        <v/>
      </c>
    </row>
    <row r="2625">
      <c r="A2625">
        <f>INDEX(resultados!$A$2:$ZZ$3000, 2619, MATCH($B$1, resultados!$A$1:$ZZ$1, 0))</f>
        <v/>
      </c>
      <c r="B2625">
        <f>INDEX(resultados!$A$2:$ZZ$3000, 2619, MATCH($B$2, resultados!$A$1:$ZZ$1, 0))</f>
        <v/>
      </c>
      <c r="C2625">
        <f>INDEX(resultados!$A$2:$ZZ$3000, 2619, MATCH($B$3, resultados!$A$1:$ZZ$1, 0))</f>
        <v/>
      </c>
    </row>
    <row r="2626">
      <c r="A2626">
        <f>INDEX(resultados!$A$2:$ZZ$3000, 2620, MATCH($B$1, resultados!$A$1:$ZZ$1, 0))</f>
        <v/>
      </c>
      <c r="B2626">
        <f>INDEX(resultados!$A$2:$ZZ$3000, 2620, MATCH($B$2, resultados!$A$1:$ZZ$1, 0))</f>
        <v/>
      </c>
      <c r="C2626">
        <f>INDEX(resultados!$A$2:$ZZ$3000, 2620, MATCH($B$3, resultados!$A$1:$ZZ$1, 0))</f>
        <v/>
      </c>
    </row>
    <row r="2627">
      <c r="A2627">
        <f>INDEX(resultados!$A$2:$ZZ$3000, 2621, MATCH($B$1, resultados!$A$1:$ZZ$1, 0))</f>
        <v/>
      </c>
      <c r="B2627">
        <f>INDEX(resultados!$A$2:$ZZ$3000, 2621, MATCH($B$2, resultados!$A$1:$ZZ$1, 0))</f>
        <v/>
      </c>
      <c r="C2627">
        <f>INDEX(resultados!$A$2:$ZZ$3000, 2621, MATCH($B$3, resultados!$A$1:$ZZ$1, 0))</f>
        <v/>
      </c>
    </row>
    <row r="2628">
      <c r="A2628">
        <f>INDEX(resultados!$A$2:$ZZ$3000, 2622, MATCH($B$1, resultados!$A$1:$ZZ$1, 0))</f>
        <v/>
      </c>
      <c r="B2628">
        <f>INDEX(resultados!$A$2:$ZZ$3000, 2622, MATCH($B$2, resultados!$A$1:$ZZ$1, 0))</f>
        <v/>
      </c>
      <c r="C2628">
        <f>INDEX(resultados!$A$2:$ZZ$3000, 2622, MATCH($B$3, resultados!$A$1:$ZZ$1, 0))</f>
        <v/>
      </c>
    </row>
    <row r="2629">
      <c r="A2629">
        <f>INDEX(resultados!$A$2:$ZZ$3000, 2623, MATCH($B$1, resultados!$A$1:$ZZ$1, 0))</f>
        <v/>
      </c>
      <c r="B2629">
        <f>INDEX(resultados!$A$2:$ZZ$3000, 2623, MATCH($B$2, resultados!$A$1:$ZZ$1, 0))</f>
        <v/>
      </c>
      <c r="C2629">
        <f>INDEX(resultados!$A$2:$ZZ$3000, 2623, MATCH($B$3, resultados!$A$1:$ZZ$1, 0))</f>
        <v/>
      </c>
    </row>
    <row r="2630">
      <c r="A2630">
        <f>INDEX(resultados!$A$2:$ZZ$3000, 2624, MATCH($B$1, resultados!$A$1:$ZZ$1, 0))</f>
        <v/>
      </c>
      <c r="B2630">
        <f>INDEX(resultados!$A$2:$ZZ$3000, 2624, MATCH($B$2, resultados!$A$1:$ZZ$1, 0))</f>
        <v/>
      </c>
      <c r="C2630">
        <f>INDEX(resultados!$A$2:$ZZ$3000, 2624, MATCH($B$3, resultados!$A$1:$ZZ$1, 0))</f>
        <v/>
      </c>
    </row>
    <row r="2631">
      <c r="A2631">
        <f>INDEX(resultados!$A$2:$ZZ$3000, 2625, MATCH($B$1, resultados!$A$1:$ZZ$1, 0))</f>
        <v/>
      </c>
      <c r="B2631">
        <f>INDEX(resultados!$A$2:$ZZ$3000, 2625, MATCH($B$2, resultados!$A$1:$ZZ$1, 0))</f>
        <v/>
      </c>
      <c r="C2631">
        <f>INDEX(resultados!$A$2:$ZZ$3000, 2625, MATCH($B$3, resultados!$A$1:$ZZ$1, 0))</f>
        <v/>
      </c>
    </row>
    <row r="2632">
      <c r="A2632">
        <f>INDEX(resultados!$A$2:$ZZ$3000, 2626, MATCH($B$1, resultados!$A$1:$ZZ$1, 0))</f>
        <v/>
      </c>
      <c r="B2632">
        <f>INDEX(resultados!$A$2:$ZZ$3000, 2626, MATCH($B$2, resultados!$A$1:$ZZ$1, 0))</f>
        <v/>
      </c>
      <c r="C2632">
        <f>INDEX(resultados!$A$2:$ZZ$3000, 2626, MATCH($B$3, resultados!$A$1:$ZZ$1, 0))</f>
        <v/>
      </c>
    </row>
    <row r="2633">
      <c r="A2633">
        <f>INDEX(resultados!$A$2:$ZZ$3000, 2627, MATCH($B$1, resultados!$A$1:$ZZ$1, 0))</f>
        <v/>
      </c>
      <c r="B2633">
        <f>INDEX(resultados!$A$2:$ZZ$3000, 2627, MATCH($B$2, resultados!$A$1:$ZZ$1, 0))</f>
        <v/>
      </c>
      <c r="C2633">
        <f>INDEX(resultados!$A$2:$ZZ$3000, 2627, MATCH($B$3, resultados!$A$1:$ZZ$1, 0))</f>
        <v/>
      </c>
    </row>
    <row r="2634">
      <c r="A2634">
        <f>INDEX(resultados!$A$2:$ZZ$3000, 2628, MATCH($B$1, resultados!$A$1:$ZZ$1, 0))</f>
        <v/>
      </c>
      <c r="B2634">
        <f>INDEX(resultados!$A$2:$ZZ$3000, 2628, MATCH($B$2, resultados!$A$1:$ZZ$1, 0))</f>
        <v/>
      </c>
      <c r="C2634">
        <f>INDEX(resultados!$A$2:$ZZ$3000, 2628, MATCH($B$3, resultados!$A$1:$ZZ$1, 0))</f>
        <v/>
      </c>
    </row>
    <row r="2635">
      <c r="A2635">
        <f>INDEX(resultados!$A$2:$ZZ$3000, 2629, MATCH($B$1, resultados!$A$1:$ZZ$1, 0))</f>
        <v/>
      </c>
      <c r="B2635">
        <f>INDEX(resultados!$A$2:$ZZ$3000, 2629, MATCH($B$2, resultados!$A$1:$ZZ$1, 0))</f>
        <v/>
      </c>
      <c r="C2635">
        <f>INDEX(resultados!$A$2:$ZZ$3000, 2629, MATCH($B$3, resultados!$A$1:$ZZ$1, 0))</f>
        <v/>
      </c>
    </row>
    <row r="2636">
      <c r="A2636">
        <f>INDEX(resultados!$A$2:$ZZ$3000, 2630, MATCH($B$1, resultados!$A$1:$ZZ$1, 0))</f>
        <v/>
      </c>
      <c r="B2636">
        <f>INDEX(resultados!$A$2:$ZZ$3000, 2630, MATCH($B$2, resultados!$A$1:$ZZ$1, 0))</f>
        <v/>
      </c>
      <c r="C2636">
        <f>INDEX(resultados!$A$2:$ZZ$3000, 2630, MATCH($B$3, resultados!$A$1:$ZZ$1, 0))</f>
        <v/>
      </c>
    </row>
    <row r="2637">
      <c r="A2637">
        <f>INDEX(resultados!$A$2:$ZZ$3000, 2631, MATCH($B$1, resultados!$A$1:$ZZ$1, 0))</f>
        <v/>
      </c>
      <c r="B2637">
        <f>INDEX(resultados!$A$2:$ZZ$3000, 2631, MATCH($B$2, resultados!$A$1:$ZZ$1, 0))</f>
        <v/>
      </c>
      <c r="C2637">
        <f>INDEX(resultados!$A$2:$ZZ$3000, 2631, MATCH($B$3, resultados!$A$1:$ZZ$1, 0))</f>
        <v/>
      </c>
    </row>
    <row r="2638">
      <c r="A2638">
        <f>INDEX(resultados!$A$2:$ZZ$3000, 2632, MATCH($B$1, resultados!$A$1:$ZZ$1, 0))</f>
        <v/>
      </c>
      <c r="B2638">
        <f>INDEX(resultados!$A$2:$ZZ$3000, 2632, MATCH($B$2, resultados!$A$1:$ZZ$1, 0))</f>
        <v/>
      </c>
      <c r="C2638">
        <f>INDEX(resultados!$A$2:$ZZ$3000, 2632, MATCH($B$3, resultados!$A$1:$ZZ$1, 0))</f>
        <v/>
      </c>
    </row>
    <row r="2639">
      <c r="A2639">
        <f>INDEX(resultados!$A$2:$ZZ$3000, 2633, MATCH($B$1, resultados!$A$1:$ZZ$1, 0))</f>
        <v/>
      </c>
      <c r="B2639">
        <f>INDEX(resultados!$A$2:$ZZ$3000, 2633, MATCH($B$2, resultados!$A$1:$ZZ$1, 0))</f>
        <v/>
      </c>
      <c r="C2639">
        <f>INDEX(resultados!$A$2:$ZZ$3000, 2633, MATCH($B$3, resultados!$A$1:$ZZ$1, 0))</f>
        <v/>
      </c>
    </row>
    <row r="2640">
      <c r="A2640">
        <f>INDEX(resultados!$A$2:$ZZ$3000, 2634, MATCH($B$1, resultados!$A$1:$ZZ$1, 0))</f>
        <v/>
      </c>
      <c r="B2640">
        <f>INDEX(resultados!$A$2:$ZZ$3000, 2634, MATCH($B$2, resultados!$A$1:$ZZ$1, 0))</f>
        <v/>
      </c>
      <c r="C2640">
        <f>INDEX(resultados!$A$2:$ZZ$3000, 2634, MATCH($B$3, resultados!$A$1:$ZZ$1, 0))</f>
        <v/>
      </c>
    </row>
    <row r="2641">
      <c r="A2641">
        <f>INDEX(resultados!$A$2:$ZZ$3000, 2635, MATCH($B$1, resultados!$A$1:$ZZ$1, 0))</f>
        <v/>
      </c>
      <c r="B2641">
        <f>INDEX(resultados!$A$2:$ZZ$3000, 2635, MATCH($B$2, resultados!$A$1:$ZZ$1, 0))</f>
        <v/>
      </c>
      <c r="C2641">
        <f>INDEX(resultados!$A$2:$ZZ$3000, 2635, MATCH($B$3, resultados!$A$1:$ZZ$1, 0))</f>
        <v/>
      </c>
    </row>
    <row r="2642">
      <c r="A2642">
        <f>INDEX(resultados!$A$2:$ZZ$3000, 2636, MATCH($B$1, resultados!$A$1:$ZZ$1, 0))</f>
        <v/>
      </c>
      <c r="B2642">
        <f>INDEX(resultados!$A$2:$ZZ$3000, 2636, MATCH($B$2, resultados!$A$1:$ZZ$1, 0))</f>
        <v/>
      </c>
      <c r="C2642">
        <f>INDEX(resultados!$A$2:$ZZ$3000, 2636, MATCH($B$3, resultados!$A$1:$ZZ$1, 0))</f>
        <v/>
      </c>
    </row>
    <row r="2643">
      <c r="A2643">
        <f>INDEX(resultados!$A$2:$ZZ$3000, 2637, MATCH($B$1, resultados!$A$1:$ZZ$1, 0))</f>
        <v/>
      </c>
      <c r="B2643">
        <f>INDEX(resultados!$A$2:$ZZ$3000, 2637, MATCH($B$2, resultados!$A$1:$ZZ$1, 0))</f>
        <v/>
      </c>
      <c r="C2643">
        <f>INDEX(resultados!$A$2:$ZZ$3000, 2637, MATCH($B$3, resultados!$A$1:$ZZ$1, 0))</f>
        <v/>
      </c>
    </row>
    <row r="2644">
      <c r="A2644">
        <f>INDEX(resultados!$A$2:$ZZ$3000, 2638, MATCH($B$1, resultados!$A$1:$ZZ$1, 0))</f>
        <v/>
      </c>
      <c r="B2644">
        <f>INDEX(resultados!$A$2:$ZZ$3000, 2638, MATCH($B$2, resultados!$A$1:$ZZ$1, 0))</f>
        <v/>
      </c>
      <c r="C2644">
        <f>INDEX(resultados!$A$2:$ZZ$3000, 2638, MATCH($B$3, resultados!$A$1:$ZZ$1, 0))</f>
        <v/>
      </c>
    </row>
    <row r="2645">
      <c r="A2645">
        <f>INDEX(resultados!$A$2:$ZZ$3000, 2639, MATCH($B$1, resultados!$A$1:$ZZ$1, 0))</f>
        <v/>
      </c>
      <c r="B2645">
        <f>INDEX(resultados!$A$2:$ZZ$3000, 2639, MATCH($B$2, resultados!$A$1:$ZZ$1, 0))</f>
        <v/>
      </c>
      <c r="C2645">
        <f>INDEX(resultados!$A$2:$ZZ$3000, 2639, MATCH($B$3, resultados!$A$1:$ZZ$1, 0))</f>
        <v/>
      </c>
    </row>
    <row r="2646">
      <c r="A2646">
        <f>INDEX(resultados!$A$2:$ZZ$3000, 2640, MATCH($B$1, resultados!$A$1:$ZZ$1, 0))</f>
        <v/>
      </c>
      <c r="B2646">
        <f>INDEX(resultados!$A$2:$ZZ$3000, 2640, MATCH($B$2, resultados!$A$1:$ZZ$1, 0))</f>
        <v/>
      </c>
      <c r="C2646">
        <f>INDEX(resultados!$A$2:$ZZ$3000, 2640, MATCH($B$3, resultados!$A$1:$ZZ$1, 0))</f>
        <v/>
      </c>
    </row>
    <row r="2647">
      <c r="A2647">
        <f>INDEX(resultados!$A$2:$ZZ$3000, 2641, MATCH($B$1, resultados!$A$1:$ZZ$1, 0))</f>
        <v/>
      </c>
      <c r="B2647">
        <f>INDEX(resultados!$A$2:$ZZ$3000, 2641, MATCH($B$2, resultados!$A$1:$ZZ$1, 0))</f>
        <v/>
      </c>
      <c r="C2647">
        <f>INDEX(resultados!$A$2:$ZZ$3000, 2641, MATCH($B$3, resultados!$A$1:$ZZ$1, 0))</f>
        <v/>
      </c>
    </row>
    <row r="2648">
      <c r="A2648">
        <f>INDEX(resultados!$A$2:$ZZ$3000, 2642, MATCH($B$1, resultados!$A$1:$ZZ$1, 0))</f>
        <v/>
      </c>
      <c r="B2648">
        <f>INDEX(resultados!$A$2:$ZZ$3000, 2642, MATCH($B$2, resultados!$A$1:$ZZ$1, 0))</f>
        <v/>
      </c>
      <c r="C2648">
        <f>INDEX(resultados!$A$2:$ZZ$3000, 2642, MATCH($B$3, resultados!$A$1:$ZZ$1, 0))</f>
        <v/>
      </c>
    </row>
    <row r="2649">
      <c r="A2649">
        <f>INDEX(resultados!$A$2:$ZZ$3000, 2643, MATCH($B$1, resultados!$A$1:$ZZ$1, 0))</f>
        <v/>
      </c>
      <c r="B2649">
        <f>INDEX(resultados!$A$2:$ZZ$3000, 2643, MATCH($B$2, resultados!$A$1:$ZZ$1, 0))</f>
        <v/>
      </c>
      <c r="C2649">
        <f>INDEX(resultados!$A$2:$ZZ$3000, 2643, MATCH($B$3, resultados!$A$1:$ZZ$1, 0))</f>
        <v/>
      </c>
    </row>
    <row r="2650">
      <c r="A2650">
        <f>INDEX(resultados!$A$2:$ZZ$3000, 2644, MATCH($B$1, resultados!$A$1:$ZZ$1, 0))</f>
        <v/>
      </c>
      <c r="B2650">
        <f>INDEX(resultados!$A$2:$ZZ$3000, 2644, MATCH($B$2, resultados!$A$1:$ZZ$1, 0))</f>
        <v/>
      </c>
      <c r="C2650">
        <f>INDEX(resultados!$A$2:$ZZ$3000, 2644, MATCH($B$3, resultados!$A$1:$ZZ$1, 0))</f>
        <v/>
      </c>
    </row>
    <row r="2651">
      <c r="A2651">
        <f>INDEX(resultados!$A$2:$ZZ$3000, 2645, MATCH($B$1, resultados!$A$1:$ZZ$1, 0))</f>
        <v/>
      </c>
      <c r="B2651">
        <f>INDEX(resultados!$A$2:$ZZ$3000, 2645, MATCH($B$2, resultados!$A$1:$ZZ$1, 0))</f>
        <v/>
      </c>
      <c r="C2651">
        <f>INDEX(resultados!$A$2:$ZZ$3000, 2645, MATCH($B$3, resultados!$A$1:$ZZ$1, 0))</f>
        <v/>
      </c>
    </row>
    <row r="2652">
      <c r="A2652">
        <f>INDEX(resultados!$A$2:$ZZ$3000, 2646, MATCH($B$1, resultados!$A$1:$ZZ$1, 0))</f>
        <v/>
      </c>
      <c r="B2652">
        <f>INDEX(resultados!$A$2:$ZZ$3000, 2646, MATCH($B$2, resultados!$A$1:$ZZ$1, 0))</f>
        <v/>
      </c>
      <c r="C2652">
        <f>INDEX(resultados!$A$2:$ZZ$3000, 2646, MATCH($B$3, resultados!$A$1:$ZZ$1, 0))</f>
        <v/>
      </c>
    </row>
    <row r="2653">
      <c r="A2653">
        <f>INDEX(resultados!$A$2:$ZZ$3000, 2647, MATCH($B$1, resultados!$A$1:$ZZ$1, 0))</f>
        <v/>
      </c>
      <c r="B2653">
        <f>INDEX(resultados!$A$2:$ZZ$3000, 2647, MATCH($B$2, resultados!$A$1:$ZZ$1, 0))</f>
        <v/>
      </c>
      <c r="C2653">
        <f>INDEX(resultados!$A$2:$ZZ$3000, 2647, MATCH($B$3, resultados!$A$1:$ZZ$1, 0))</f>
        <v/>
      </c>
    </row>
    <row r="2654">
      <c r="A2654">
        <f>INDEX(resultados!$A$2:$ZZ$3000, 2648, MATCH($B$1, resultados!$A$1:$ZZ$1, 0))</f>
        <v/>
      </c>
      <c r="B2654">
        <f>INDEX(resultados!$A$2:$ZZ$3000, 2648, MATCH($B$2, resultados!$A$1:$ZZ$1, 0))</f>
        <v/>
      </c>
      <c r="C2654">
        <f>INDEX(resultados!$A$2:$ZZ$3000, 2648, MATCH($B$3, resultados!$A$1:$ZZ$1, 0))</f>
        <v/>
      </c>
    </row>
    <row r="2655">
      <c r="A2655">
        <f>INDEX(resultados!$A$2:$ZZ$3000, 2649, MATCH($B$1, resultados!$A$1:$ZZ$1, 0))</f>
        <v/>
      </c>
      <c r="B2655">
        <f>INDEX(resultados!$A$2:$ZZ$3000, 2649, MATCH($B$2, resultados!$A$1:$ZZ$1, 0))</f>
        <v/>
      </c>
      <c r="C2655">
        <f>INDEX(resultados!$A$2:$ZZ$3000, 2649, MATCH($B$3, resultados!$A$1:$ZZ$1, 0))</f>
        <v/>
      </c>
    </row>
    <row r="2656">
      <c r="A2656">
        <f>INDEX(resultados!$A$2:$ZZ$3000, 2650, MATCH($B$1, resultados!$A$1:$ZZ$1, 0))</f>
        <v/>
      </c>
      <c r="B2656">
        <f>INDEX(resultados!$A$2:$ZZ$3000, 2650, MATCH($B$2, resultados!$A$1:$ZZ$1, 0))</f>
        <v/>
      </c>
      <c r="C2656">
        <f>INDEX(resultados!$A$2:$ZZ$3000, 2650, MATCH($B$3, resultados!$A$1:$ZZ$1, 0))</f>
        <v/>
      </c>
    </row>
    <row r="2657">
      <c r="A2657">
        <f>INDEX(resultados!$A$2:$ZZ$3000, 2651, MATCH($B$1, resultados!$A$1:$ZZ$1, 0))</f>
        <v/>
      </c>
      <c r="B2657">
        <f>INDEX(resultados!$A$2:$ZZ$3000, 2651, MATCH($B$2, resultados!$A$1:$ZZ$1, 0))</f>
        <v/>
      </c>
      <c r="C2657">
        <f>INDEX(resultados!$A$2:$ZZ$3000, 2651, MATCH($B$3, resultados!$A$1:$ZZ$1, 0))</f>
        <v/>
      </c>
    </row>
    <row r="2658">
      <c r="A2658">
        <f>INDEX(resultados!$A$2:$ZZ$3000, 2652, MATCH($B$1, resultados!$A$1:$ZZ$1, 0))</f>
        <v/>
      </c>
      <c r="B2658">
        <f>INDEX(resultados!$A$2:$ZZ$3000, 2652, MATCH($B$2, resultados!$A$1:$ZZ$1, 0))</f>
        <v/>
      </c>
      <c r="C2658">
        <f>INDEX(resultados!$A$2:$ZZ$3000, 2652, MATCH($B$3, resultados!$A$1:$ZZ$1, 0))</f>
        <v/>
      </c>
    </row>
    <row r="2659">
      <c r="A2659">
        <f>INDEX(resultados!$A$2:$ZZ$3000, 2653, MATCH($B$1, resultados!$A$1:$ZZ$1, 0))</f>
        <v/>
      </c>
      <c r="B2659">
        <f>INDEX(resultados!$A$2:$ZZ$3000, 2653, MATCH($B$2, resultados!$A$1:$ZZ$1, 0))</f>
        <v/>
      </c>
      <c r="C2659">
        <f>INDEX(resultados!$A$2:$ZZ$3000, 2653, MATCH($B$3, resultados!$A$1:$ZZ$1, 0))</f>
        <v/>
      </c>
    </row>
    <row r="2660">
      <c r="A2660">
        <f>INDEX(resultados!$A$2:$ZZ$3000, 2654, MATCH($B$1, resultados!$A$1:$ZZ$1, 0))</f>
        <v/>
      </c>
      <c r="B2660">
        <f>INDEX(resultados!$A$2:$ZZ$3000, 2654, MATCH($B$2, resultados!$A$1:$ZZ$1, 0))</f>
        <v/>
      </c>
      <c r="C2660">
        <f>INDEX(resultados!$A$2:$ZZ$3000, 2654, MATCH($B$3, resultados!$A$1:$ZZ$1, 0))</f>
        <v/>
      </c>
    </row>
    <row r="2661">
      <c r="A2661">
        <f>INDEX(resultados!$A$2:$ZZ$3000, 2655, MATCH($B$1, resultados!$A$1:$ZZ$1, 0))</f>
        <v/>
      </c>
      <c r="B2661">
        <f>INDEX(resultados!$A$2:$ZZ$3000, 2655, MATCH($B$2, resultados!$A$1:$ZZ$1, 0))</f>
        <v/>
      </c>
      <c r="C2661">
        <f>INDEX(resultados!$A$2:$ZZ$3000, 2655, MATCH($B$3, resultados!$A$1:$ZZ$1, 0))</f>
        <v/>
      </c>
    </row>
    <row r="2662">
      <c r="A2662">
        <f>INDEX(resultados!$A$2:$ZZ$3000, 2656, MATCH($B$1, resultados!$A$1:$ZZ$1, 0))</f>
        <v/>
      </c>
      <c r="B2662">
        <f>INDEX(resultados!$A$2:$ZZ$3000, 2656, MATCH($B$2, resultados!$A$1:$ZZ$1, 0))</f>
        <v/>
      </c>
      <c r="C2662">
        <f>INDEX(resultados!$A$2:$ZZ$3000, 2656, MATCH($B$3, resultados!$A$1:$ZZ$1, 0))</f>
        <v/>
      </c>
    </row>
    <row r="2663">
      <c r="A2663">
        <f>INDEX(resultados!$A$2:$ZZ$3000, 2657, MATCH($B$1, resultados!$A$1:$ZZ$1, 0))</f>
        <v/>
      </c>
      <c r="B2663">
        <f>INDEX(resultados!$A$2:$ZZ$3000, 2657, MATCH($B$2, resultados!$A$1:$ZZ$1, 0))</f>
        <v/>
      </c>
      <c r="C2663">
        <f>INDEX(resultados!$A$2:$ZZ$3000, 2657, MATCH($B$3, resultados!$A$1:$ZZ$1, 0))</f>
        <v/>
      </c>
    </row>
    <row r="2664">
      <c r="A2664">
        <f>INDEX(resultados!$A$2:$ZZ$3000, 2658, MATCH($B$1, resultados!$A$1:$ZZ$1, 0))</f>
        <v/>
      </c>
      <c r="B2664">
        <f>INDEX(resultados!$A$2:$ZZ$3000, 2658, MATCH($B$2, resultados!$A$1:$ZZ$1, 0))</f>
        <v/>
      </c>
      <c r="C2664">
        <f>INDEX(resultados!$A$2:$ZZ$3000, 2658, MATCH($B$3, resultados!$A$1:$ZZ$1, 0))</f>
        <v/>
      </c>
    </row>
    <row r="2665">
      <c r="A2665">
        <f>INDEX(resultados!$A$2:$ZZ$3000, 2659, MATCH($B$1, resultados!$A$1:$ZZ$1, 0))</f>
        <v/>
      </c>
      <c r="B2665">
        <f>INDEX(resultados!$A$2:$ZZ$3000, 2659, MATCH($B$2, resultados!$A$1:$ZZ$1, 0))</f>
        <v/>
      </c>
      <c r="C2665">
        <f>INDEX(resultados!$A$2:$ZZ$3000, 2659, MATCH($B$3, resultados!$A$1:$ZZ$1, 0))</f>
        <v/>
      </c>
    </row>
    <row r="2666">
      <c r="A2666">
        <f>INDEX(resultados!$A$2:$ZZ$3000, 2660, MATCH($B$1, resultados!$A$1:$ZZ$1, 0))</f>
        <v/>
      </c>
      <c r="B2666">
        <f>INDEX(resultados!$A$2:$ZZ$3000, 2660, MATCH($B$2, resultados!$A$1:$ZZ$1, 0))</f>
        <v/>
      </c>
      <c r="C2666">
        <f>INDEX(resultados!$A$2:$ZZ$3000, 2660, MATCH($B$3, resultados!$A$1:$ZZ$1, 0))</f>
        <v/>
      </c>
    </row>
    <row r="2667">
      <c r="A2667">
        <f>INDEX(resultados!$A$2:$ZZ$3000, 2661, MATCH($B$1, resultados!$A$1:$ZZ$1, 0))</f>
        <v/>
      </c>
      <c r="B2667">
        <f>INDEX(resultados!$A$2:$ZZ$3000, 2661, MATCH($B$2, resultados!$A$1:$ZZ$1, 0))</f>
        <v/>
      </c>
      <c r="C2667">
        <f>INDEX(resultados!$A$2:$ZZ$3000, 2661, MATCH($B$3, resultados!$A$1:$ZZ$1, 0))</f>
        <v/>
      </c>
    </row>
    <row r="2668">
      <c r="A2668">
        <f>INDEX(resultados!$A$2:$ZZ$3000, 2662, MATCH($B$1, resultados!$A$1:$ZZ$1, 0))</f>
        <v/>
      </c>
      <c r="B2668">
        <f>INDEX(resultados!$A$2:$ZZ$3000, 2662, MATCH($B$2, resultados!$A$1:$ZZ$1, 0))</f>
        <v/>
      </c>
      <c r="C2668">
        <f>INDEX(resultados!$A$2:$ZZ$3000, 2662, MATCH($B$3, resultados!$A$1:$ZZ$1, 0))</f>
        <v/>
      </c>
    </row>
    <row r="2669">
      <c r="A2669">
        <f>INDEX(resultados!$A$2:$ZZ$3000, 2663, MATCH($B$1, resultados!$A$1:$ZZ$1, 0))</f>
        <v/>
      </c>
      <c r="B2669">
        <f>INDEX(resultados!$A$2:$ZZ$3000, 2663, MATCH($B$2, resultados!$A$1:$ZZ$1, 0))</f>
        <v/>
      </c>
      <c r="C2669">
        <f>INDEX(resultados!$A$2:$ZZ$3000, 2663, MATCH($B$3, resultados!$A$1:$ZZ$1, 0))</f>
        <v/>
      </c>
    </row>
    <row r="2670">
      <c r="A2670">
        <f>INDEX(resultados!$A$2:$ZZ$3000, 2664, MATCH($B$1, resultados!$A$1:$ZZ$1, 0))</f>
        <v/>
      </c>
      <c r="B2670">
        <f>INDEX(resultados!$A$2:$ZZ$3000, 2664, MATCH($B$2, resultados!$A$1:$ZZ$1, 0))</f>
        <v/>
      </c>
      <c r="C2670">
        <f>INDEX(resultados!$A$2:$ZZ$3000, 2664, MATCH($B$3, resultados!$A$1:$ZZ$1, 0))</f>
        <v/>
      </c>
    </row>
    <row r="2671">
      <c r="A2671">
        <f>INDEX(resultados!$A$2:$ZZ$3000, 2665, MATCH($B$1, resultados!$A$1:$ZZ$1, 0))</f>
        <v/>
      </c>
      <c r="B2671">
        <f>INDEX(resultados!$A$2:$ZZ$3000, 2665, MATCH($B$2, resultados!$A$1:$ZZ$1, 0))</f>
        <v/>
      </c>
      <c r="C2671">
        <f>INDEX(resultados!$A$2:$ZZ$3000, 2665, MATCH($B$3, resultados!$A$1:$ZZ$1, 0))</f>
        <v/>
      </c>
    </row>
    <row r="2672">
      <c r="A2672">
        <f>INDEX(resultados!$A$2:$ZZ$3000, 2666, MATCH($B$1, resultados!$A$1:$ZZ$1, 0))</f>
        <v/>
      </c>
      <c r="B2672">
        <f>INDEX(resultados!$A$2:$ZZ$3000, 2666, MATCH($B$2, resultados!$A$1:$ZZ$1, 0))</f>
        <v/>
      </c>
      <c r="C2672">
        <f>INDEX(resultados!$A$2:$ZZ$3000, 2666, MATCH($B$3, resultados!$A$1:$ZZ$1, 0))</f>
        <v/>
      </c>
    </row>
    <row r="2673">
      <c r="A2673">
        <f>INDEX(resultados!$A$2:$ZZ$3000, 2667, MATCH($B$1, resultados!$A$1:$ZZ$1, 0))</f>
        <v/>
      </c>
      <c r="B2673">
        <f>INDEX(resultados!$A$2:$ZZ$3000, 2667, MATCH($B$2, resultados!$A$1:$ZZ$1, 0))</f>
        <v/>
      </c>
      <c r="C2673">
        <f>INDEX(resultados!$A$2:$ZZ$3000, 2667, MATCH($B$3, resultados!$A$1:$ZZ$1, 0))</f>
        <v/>
      </c>
    </row>
    <row r="2674">
      <c r="A2674">
        <f>INDEX(resultados!$A$2:$ZZ$3000, 2668, MATCH($B$1, resultados!$A$1:$ZZ$1, 0))</f>
        <v/>
      </c>
      <c r="B2674">
        <f>INDEX(resultados!$A$2:$ZZ$3000, 2668, MATCH($B$2, resultados!$A$1:$ZZ$1, 0))</f>
        <v/>
      </c>
      <c r="C2674">
        <f>INDEX(resultados!$A$2:$ZZ$3000, 2668, MATCH($B$3, resultados!$A$1:$ZZ$1, 0))</f>
        <v/>
      </c>
    </row>
    <row r="2675">
      <c r="A2675">
        <f>INDEX(resultados!$A$2:$ZZ$3000, 2669, MATCH($B$1, resultados!$A$1:$ZZ$1, 0))</f>
        <v/>
      </c>
      <c r="B2675">
        <f>INDEX(resultados!$A$2:$ZZ$3000, 2669, MATCH($B$2, resultados!$A$1:$ZZ$1, 0))</f>
        <v/>
      </c>
      <c r="C2675">
        <f>INDEX(resultados!$A$2:$ZZ$3000, 2669, MATCH($B$3, resultados!$A$1:$ZZ$1, 0))</f>
        <v/>
      </c>
    </row>
    <row r="2676">
      <c r="A2676">
        <f>INDEX(resultados!$A$2:$ZZ$3000, 2670, MATCH($B$1, resultados!$A$1:$ZZ$1, 0))</f>
        <v/>
      </c>
      <c r="B2676">
        <f>INDEX(resultados!$A$2:$ZZ$3000, 2670, MATCH($B$2, resultados!$A$1:$ZZ$1, 0))</f>
        <v/>
      </c>
      <c r="C2676">
        <f>INDEX(resultados!$A$2:$ZZ$3000, 2670, MATCH($B$3, resultados!$A$1:$ZZ$1, 0))</f>
        <v/>
      </c>
    </row>
    <row r="2677">
      <c r="A2677">
        <f>INDEX(resultados!$A$2:$ZZ$3000, 2671, MATCH($B$1, resultados!$A$1:$ZZ$1, 0))</f>
        <v/>
      </c>
      <c r="B2677">
        <f>INDEX(resultados!$A$2:$ZZ$3000, 2671, MATCH($B$2, resultados!$A$1:$ZZ$1, 0))</f>
        <v/>
      </c>
      <c r="C2677">
        <f>INDEX(resultados!$A$2:$ZZ$3000, 2671, MATCH($B$3, resultados!$A$1:$ZZ$1, 0))</f>
        <v/>
      </c>
    </row>
    <row r="2678">
      <c r="A2678">
        <f>INDEX(resultados!$A$2:$ZZ$3000, 2672, MATCH($B$1, resultados!$A$1:$ZZ$1, 0))</f>
        <v/>
      </c>
      <c r="B2678">
        <f>INDEX(resultados!$A$2:$ZZ$3000, 2672, MATCH($B$2, resultados!$A$1:$ZZ$1, 0))</f>
        <v/>
      </c>
      <c r="C2678">
        <f>INDEX(resultados!$A$2:$ZZ$3000, 2672, MATCH($B$3, resultados!$A$1:$ZZ$1, 0))</f>
        <v/>
      </c>
    </row>
    <row r="2679">
      <c r="A2679">
        <f>INDEX(resultados!$A$2:$ZZ$3000, 2673, MATCH($B$1, resultados!$A$1:$ZZ$1, 0))</f>
        <v/>
      </c>
      <c r="B2679">
        <f>INDEX(resultados!$A$2:$ZZ$3000, 2673, MATCH($B$2, resultados!$A$1:$ZZ$1, 0))</f>
        <v/>
      </c>
      <c r="C2679">
        <f>INDEX(resultados!$A$2:$ZZ$3000, 2673, MATCH($B$3, resultados!$A$1:$ZZ$1, 0))</f>
        <v/>
      </c>
    </row>
    <row r="2680">
      <c r="A2680">
        <f>INDEX(resultados!$A$2:$ZZ$3000, 2674, MATCH($B$1, resultados!$A$1:$ZZ$1, 0))</f>
        <v/>
      </c>
      <c r="B2680">
        <f>INDEX(resultados!$A$2:$ZZ$3000, 2674, MATCH($B$2, resultados!$A$1:$ZZ$1, 0))</f>
        <v/>
      </c>
      <c r="C2680">
        <f>INDEX(resultados!$A$2:$ZZ$3000, 2674, MATCH($B$3, resultados!$A$1:$ZZ$1, 0))</f>
        <v/>
      </c>
    </row>
    <row r="2681">
      <c r="A2681">
        <f>INDEX(resultados!$A$2:$ZZ$3000, 2675, MATCH($B$1, resultados!$A$1:$ZZ$1, 0))</f>
        <v/>
      </c>
      <c r="B2681">
        <f>INDEX(resultados!$A$2:$ZZ$3000, 2675, MATCH($B$2, resultados!$A$1:$ZZ$1, 0))</f>
        <v/>
      </c>
      <c r="C2681">
        <f>INDEX(resultados!$A$2:$ZZ$3000, 2675, MATCH($B$3, resultados!$A$1:$ZZ$1, 0))</f>
        <v/>
      </c>
    </row>
    <row r="2682">
      <c r="A2682">
        <f>INDEX(resultados!$A$2:$ZZ$3000, 2676, MATCH($B$1, resultados!$A$1:$ZZ$1, 0))</f>
        <v/>
      </c>
      <c r="B2682">
        <f>INDEX(resultados!$A$2:$ZZ$3000, 2676, MATCH($B$2, resultados!$A$1:$ZZ$1, 0))</f>
        <v/>
      </c>
      <c r="C2682">
        <f>INDEX(resultados!$A$2:$ZZ$3000, 2676, MATCH($B$3, resultados!$A$1:$ZZ$1, 0))</f>
        <v/>
      </c>
    </row>
    <row r="2683">
      <c r="A2683">
        <f>INDEX(resultados!$A$2:$ZZ$3000, 2677, MATCH($B$1, resultados!$A$1:$ZZ$1, 0))</f>
        <v/>
      </c>
      <c r="B2683">
        <f>INDEX(resultados!$A$2:$ZZ$3000, 2677, MATCH($B$2, resultados!$A$1:$ZZ$1, 0))</f>
        <v/>
      </c>
      <c r="C2683">
        <f>INDEX(resultados!$A$2:$ZZ$3000, 2677, MATCH($B$3, resultados!$A$1:$ZZ$1, 0))</f>
        <v/>
      </c>
    </row>
    <row r="2684">
      <c r="A2684">
        <f>INDEX(resultados!$A$2:$ZZ$3000, 2678, MATCH($B$1, resultados!$A$1:$ZZ$1, 0))</f>
        <v/>
      </c>
      <c r="B2684">
        <f>INDEX(resultados!$A$2:$ZZ$3000, 2678, MATCH($B$2, resultados!$A$1:$ZZ$1, 0))</f>
        <v/>
      </c>
      <c r="C2684">
        <f>INDEX(resultados!$A$2:$ZZ$3000, 2678, MATCH($B$3, resultados!$A$1:$ZZ$1, 0))</f>
        <v/>
      </c>
    </row>
    <row r="2685">
      <c r="A2685">
        <f>INDEX(resultados!$A$2:$ZZ$3000, 2679, MATCH($B$1, resultados!$A$1:$ZZ$1, 0))</f>
        <v/>
      </c>
      <c r="B2685">
        <f>INDEX(resultados!$A$2:$ZZ$3000, 2679, MATCH($B$2, resultados!$A$1:$ZZ$1, 0))</f>
        <v/>
      </c>
      <c r="C2685">
        <f>INDEX(resultados!$A$2:$ZZ$3000, 2679, MATCH($B$3, resultados!$A$1:$ZZ$1, 0))</f>
        <v/>
      </c>
    </row>
    <row r="2686">
      <c r="A2686">
        <f>INDEX(resultados!$A$2:$ZZ$3000, 2680, MATCH($B$1, resultados!$A$1:$ZZ$1, 0))</f>
        <v/>
      </c>
      <c r="B2686">
        <f>INDEX(resultados!$A$2:$ZZ$3000, 2680, MATCH($B$2, resultados!$A$1:$ZZ$1, 0))</f>
        <v/>
      </c>
      <c r="C2686">
        <f>INDEX(resultados!$A$2:$ZZ$3000, 2680, MATCH($B$3, resultados!$A$1:$ZZ$1, 0))</f>
        <v/>
      </c>
    </row>
    <row r="2687">
      <c r="A2687">
        <f>INDEX(resultados!$A$2:$ZZ$3000, 2681, MATCH($B$1, resultados!$A$1:$ZZ$1, 0))</f>
        <v/>
      </c>
      <c r="B2687">
        <f>INDEX(resultados!$A$2:$ZZ$3000, 2681, MATCH($B$2, resultados!$A$1:$ZZ$1, 0))</f>
        <v/>
      </c>
      <c r="C2687">
        <f>INDEX(resultados!$A$2:$ZZ$3000, 2681, MATCH($B$3, resultados!$A$1:$ZZ$1, 0))</f>
        <v/>
      </c>
    </row>
    <row r="2688">
      <c r="A2688">
        <f>INDEX(resultados!$A$2:$ZZ$3000, 2682, MATCH($B$1, resultados!$A$1:$ZZ$1, 0))</f>
        <v/>
      </c>
      <c r="B2688">
        <f>INDEX(resultados!$A$2:$ZZ$3000, 2682, MATCH($B$2, resultados!$A$1:$ZZ$1, 0))</f>
        <v/>
      </c>
      <c r="C2688">
        <f>INDEX(resultados!$A$2:$ZZ$3000, 2682, MATCH($B$3, resultados!$A$1:$ZZ$1, 0))</f>
        <v/>
      </c>
    </row>
    <row r="2689">
      <c r="A2689">
        <f>INDEX(resultados!$A$2:$ZZ$3000, 2683, MATCH($B$1, resultados!$A$1:$ZZ$1, 0))</f>
        <v/>
      </c>
      <c r="B2689">
        <f>INDEX(resultados!$A$2:$ZZ$3000, 2683, MATCH($B$2, resultados!$A$1:$ZZ$1, 0))</f>
        <v/>
      </c>
      <c r="C2689">
        <f>INDEX(resultados!$A$2:$ZZ$3000, 2683, MATCH($B$3, resultados!$A$1:$ZZ$1, 0))</f>
        <v/>
      </c>
    </row>
    <row r="2690">
      <c r="A2690">
        <f>INDEX(resultados!$A$2:$ZZ$3000, 2684, MATCH($B$1, resultados!$A$1:$ZZ$1, 0))</f>
        <v/>
      </c>
      <c r="B2690">
        <f>INDEX(resultados!$A$2:$ZZ$3000, 2684, MATCH($B$2, resultados!$A$1:$ZZ$1, 0))</f>
        <v/>
      </c>
      <c r="C2690">
        <f>INDEX(resultados!$A$2:$ZZ$3000, 2684, MATCH($B$3, resultados!$A$1:$ZZ$1, 0))</f>
        <v/>
      </c>
    </row>
    <row r="2691">
      <c r="A2691">
        <f>INDEX(resultados!$A$2:$ZZ$3000, 2685, MATCH($B$1, resultados!$A$1:$ZZ$1, 0))</f>
        <v/>
      </c>
      <c r="B2691">
        <f>INDEX(resultados!$A$2:$ZZ$3000, 2685, MATCH($B$2, resultados!$A$1:$ZZ$1, 0))</f>
        <v/>
      </c>
      <c r="C2691">
        <f>INDEX(resultados!$A$2:$ZZ$3000, 2685, MATCH($B$3, resultados!$A$1:$ZZ$1, 0))</f>
        <v/>
      </c>
    </row>
    <row r="2692">
      <c r="A2692">
        <f>INDEX(resultados!$A$2:$ZZ$3000, 2686, MATCH($B$1, resultados!$A$1:$ZZ$1, 0))</f>
        <v/>
      </c>
      <c r="B2692">
        <f>INDEX(resultados!$A$2:$ZZ$3000, 2686, MATCH($B$2, resultados!$A$1:$ZZ$1, 0))</f>
        <v/>
      </c>
      <c r="C2692">
        <f>INDEX(resultados!$A$2:$ZZ$3000, 2686, MATCH($B$3, resultados!$A$1:$ZZ$1, 0))</f>
        <v/>
      </c>
    </row>
    <row r="2693">
      <c r="A2693">
        <f>INDEX(resultados!$A$2:$ZZ$3000, 2687, MATCH($B$1, resultados!$A$1:$ZZ$1, 0))</f>
        <v/>
      </c>
      <c r="B2693">
        <f>INDEX(resultados!$A$2:$ZZ$3000, 2687, MATCH($B$2, resultados!$A$1:$ZZ$1, 0))</f>
        <v/>
      </c>
      <c r="C2693">
        <f>INDEX(resultados!$A$2:$ZZ$3000, 2687, MATCH($B$3, resultados!$A$1:$ZZ$1, 0))</f>
        <v/>
      </c>
    </row>
    <row r="2694">
      <c r="A2694">
        <f>INDEX(resultados!$A$2:$ZZ$3000, 2688, MATCH($B$1, resultados!$A$1:$ZZ$1, 0))</f>
        <v/>
      </c>
      <c r="B2694">
        <f>INDEX(resultados!$A$2:$ZZ$3000, 2688, MATCH($B$2, resultados!$A$1:$ZZ$1, 0))</f>
        <v/>
      </c>
      <c r="C2694">
        <f>INDEX(resultados!$A$2:$ZZ$3000, 2688, MATCH($B$3, resultados!$A$1:$ZZ$1, 0))</f>
        <v/>
      </c>
    </row>
    <row r="2695">
      <c r="A2695">
        <f>INDEX(resultados!$A$2:$ZZ$3000, 2689, MATCH($B$1, resultados!$A$1:$ZZ$1, 0))</f>
        <v/>
      </c>
      <c r="B2695">
        <f>INDEX(resultados!$A$2:$ZZ$3000, 2689, MATCH($B$2, resultados!$A$1:$ZZ$1, 0))</f>
        <v/>
      </c>
      <c r="C2695">
        <f>INDEX(resultados!$A$2:$ZZ$3000, 2689, MATCH($B$3, resultados!$A$1:$ZZ$1, 0))</f>
        <v/>
      </c>
    </row>
    <row r="2696">
      <c r="A2696">
        <f>INDEX(resultados!$A$2:$ZZ$3000, 2690, MATCH($B$1, resultados!$A$1:$ZZ$1, 0))</f>
        <v/>
      </c>
      <c r="B2696">
        <f>INDEX(resultados!$A$2:$ZZ$3000, 2690, MATCH($B$2, resultados!$A$1:$ZZ$1, 0))</f>
        <v/>
      </c>
      <c r="C2696">
        <f>INDEX(resultados!$A$2:$ZZ$3000, 2690, MATCH($B$3, resultados!$A$1:$ZZ$1, 0))</f>
        <v/>
      </c>
    </row>
    <row r="2697">
      <c r="A2697">
        <f>INDEX(resultados!$A$2:$ZZ$3000, 2691, MATCH($B$1, resultados!$A$1:$ZZ$1, 0))</f>
        <v/>
      </c>
      <c r="B2697">
        <f>INDEX(resultados!$A$2:$ZZ$3000, 2691, MATCH($B$2, resultados!$A$1:$ZZ$1, 0))</f>
        <v/>
      </c>
      <c r="C2697">
        <f>INDEX(resultados!$A$2:$ZZ$3000, 2691, MATCH($B$3, resultados!$A$1:$ZZ$1, 0))</f>
        <v/>
      </c>
    </row>
    <row r="2698">
      <c r="A2698">
        <f>INDEX(resultados!$A$2:$ZZ$3000, 2692, MATCH($B$1, resultados!$A$1:$ZZ$1, 0))</f>
        <v/>
      </c>
      <c r="B2698">
        <f>INDEX(resultados!$A$2:$ZZ$3000, 2692, MATCH($B$2, resultados!$A$1:$ZZ$1, 0))</f>
        <v/>
      </c>
      <c r="C2698">
        <f>INDEX(resultados!$A$2:$ZZ$3000, 2692, MATCH($B$3, resultados!$A$1:$ZZ$1, 0))</f>
        <v/>
      </c>
    </row>
    <row r="2699">
      <c r="A2699">
        <f>INDEX(resultados!$A$2:$ZZ$3000, 2693, MATCH($B$1, resultados!$A$1:$ZZ$1, 0))</f>
        <v/>
      </c>
      <c r="B2699">
        <f>INDEX(resultados!$A$2:$ZZ$3000, 2693, MATCH($B$2, resultados!$A$1:$ZZ$1, 0))</f>
        <v/>
      </c>
      <c r="C2699">
        <f>INDEX(resultados!$A$2:$ZZ$3000, 2693, MATCH($B$3, resultados!$A$1:$ZZ$1, 0))</f>
        <v/>
      </c>
    </row>
    <row r="2700">
      <c r="A2700">
        <f>INDEX(resultados!$A$2:$ZZ$3000, 2694, MATCH($B$1, resultados!$A$1:$ZZ$1, 0))</f>
        <v/>
      </c>
      <c r="B2700">
        <f>INDEX(resultados!$A$2:$ZZ$3000, 2694, MATCH($B$2, resultados!$A$1:$ZZ$1, 0))</f>
        <v/>
      </c>
      <c r="C2700">
        <f>INDEX(resultados!$A$2:$ZZ$3000, 2694, MATCH($B$3, resultados!$A$1:$ZZ$1, 0))</f>
        <v/>
      </c>
    </row>
    <row r="2701">
      <c r="A2701">
        <f>INDEX(resultados!$A$2:$ZZ$3000, 2695, MATCH($B$1, resultados!$A$1:$ZZ$1, 0))</f>
        <v/>
      </c>
      <c r="B2701">
        <f>INDEX(resultados!$A$2:$ZZ$3000, 2695, MATCH($B$2, resultados!$A$1:$ZZ$1, 0))</f>
        <v/>
      </c>
      <c r="C2701">
        <f>INDEX(resultados!$A$2:$ZZ$3000, 2695, MATCH($B$3, resultados!$A$1:$ZZ$1, 0))</f>
        <v/>
      </c>
    </row>
    <row r="2702">
      <c r="A2702">
        <f>INDEX(resultados!$A$2:$ZZ$3000, 2696, MATCH($B$1, resultados!$A$1:$ZZ$1, 0))</f>
        <v/>
      </c>
      <c r="B2702">
        <f>INDEX(resultados!$A$2:$ZZ$3000, 2696, MATCH($B$2, resultados!$A$1:$ZZ$1, 0))</f>
        <v/>
      </c>
      <c r="C2702">
        <f>INDEX(resultados!$A$2:$ZZ$3000, 2696, MATCH($B$3, resultados!$A$1:$ZZ$1, 0))</f>
        <v/>
      </c>
    </row>
    <row r="2703">
      <c r="A2703">
        <f>INDEX(resultados!$A$2:$ZZ$3000, 2697, MATCH($B$1, resultados!$A$1:$ZZ$1, 0))</f>
        <v/>
      </c>
      <c r="B2703">
        <f>INDEX(resultados!$A$2:$ZZ$3000, 2697, MATCH($B$2, resultados!$A$1:$ZZ$1, 0))</f>
        <v/>
      </c>
      <c r="C2703">
        <f>INDEX(resultados!$A$2:$ZZ$3000, 2697, MATCH($B$3, resultados!$A$1:$ZZ$1, 0))</f>
        <v/>
      </c>
    </row>
    <row r="2704">
      <c r="A2704">
        <f>INDEX(resultados!$A$2:$ZZ$3000, 2698, MATCH($B$1, resultados!$A$1:$ZZ$1, 0))</f>
        <v/>
      </c>
      <c r="B2704">
        <f>INDEX(resultados!$A$2:$ZZ$3000, 2698, MATCH($B$2, resultados!$A$1:$ZZ$1, 0))</f>
        <v/>
      </c>
      <c r="C2704">
        <f>INDEX(resultados!$A$2:$ZZ$3000, 2698, MATCH($B$3, resultados!$A$1:$ZZ$1, 0))</f>
        <v/>
      </c>
    </row>
    <row r="2705">
      <c r="A2705">
        <f>INDEX(resultados!$A$2:$ZZ$3000, 2699, MATCH($B$1, resultados!$A$1:$ZZ$1, 0))</f>
        <v/>
      </c>
      <c r="B2705">
        <f>INDEX(resultados!$A$2:$ZZ$3000, 2699, MATCH($B$2, resultados!$A$1:$ZZ$1, 0))</f>
        <v/>
      </c>
      <c r="C2705">
        <f>INDEX(resultados!$A$2:$ZZ$3000, 2699, MATCH($B$3, resultados!$A$1:$ZZ$1, 0))</f>
        <v/>
      </c>
    </row>
    <row r="2706">
      <c r="A2706">
        <f>INDEX(resultados!$A$2:$ZZ$3000, 2700, MATCH($B$1, resultados!$A$1:$ZZ$1, 0))</f>
        <v/>
      </c>
      <c r="B2706">
        <f>INDEX(resultados!$A$2:$ZZ$3000, 2700, MATCH($B$2, resultados!$A$1:$ZZ$1, 0))</f>
        <v/>
      </c>
      <c r="C2706">
        <f>INDEX(resultados!$A$2:$ZZ$3000, 2700, MATCH($B$3, resultados!$A$1:$ZZ$1, 0))</f>
        <v/>
      </c>
    </row>
    <row r="2707">
      <c r="A2707">
        <f>INDEX(resultados!$A$2:$ZZ$3000, 2701, MATCH($B$1, resultados!$A$1:$ZZ$1, 0))</f>
        <v/>
      </c>
      <c r="B2707">
        <f>INDEX(resultados!$A$2:$ZZ$3000, 2701, MATCH($B$2, resultados!$A$1:$ZZ$1, 0))</f>
        <v/>
      </c>
      <c r="C2707">
        <f>INDEX(resultados!$A$2:$ZZ$3000, 2701, MATCH($B$3, resultados!$A$1:$ZZ$1, 0))</f>
        <v/>
      </c>
    </row>
    <row r="2708">
      <c r="A2708">
        <f>INDEX(resultados!$A$2:$ZZ$3000, 2702, MATCH($B$1, resultados!$A$1:$ZZ$1, 0))</f>
        <v/>
      </c>
      <c r="B2708">
        <f>INDEX(resultados!$A$2:$ZZ$3000, 2702, MATCH($B$2, resultados!$A$1:$ZZ$1, 0))</f>
        <v/>
      </c>
      <c r="C2708">
        <f>INDEX(resultados!$A$2:$ZZ$3000, 2702, MATCH($B$3, resultados!$A$1:$ZZ$1, 0))</f>
        <v/>
      </c>
    </row>
    <row r="2709">
      <c r="A2709">
        <f>INDEX(resultados!$A$2:$ZZ$3000, 2703, MATCH($B$1, resultados!$A$1:$ZZ$1, 0))</f>
        <v/>
      </c>
      <c r="B2709">
        <f>INDEX(resultados!$A$2:$ZZ$3000, 2703, MATCH($B$2, resultados!$A$1:$ZZ$1, 0))</f>
        <v/>
      </c>
      <c r="C2709">
        <f>INDEX(resultados!$A$2:$ZZ$3000, 2703, MATCH($B$3, resultados!$A$1:$ZZ$1, 0))</f>
        <v/>
      </c>
    </row>
    <row r="2710">
      <c r="A2710">
        <f>INDEX(resultados!$A$2:$ZZ$3000, 2704, MATCH($B$1, resultados!$A$1:$ZZ$1, 0))</f>
        <v/>
      </c>
      <c r="B2710">
        <f>INDEX(resultados!$A$2:$ZZ$3000, 2704, MATCH($B$2, resultados!$A$1:$ZZ$1, 0))</f>
        <v/>
      </c>
      <c r="C2710">
        <f>INDEX(resultados!$A$2:$ZZ$3000, 2704, MATCH($B$3, resultados!$A$1:$ZZ$1, 0))</f>
        <v/>
      </c>
    </row>
    <row r="2711">
      <c r="A2711">
        <f>INDEX(resultados!$A$2:$ZZ$3000, 2705, MATCH($B$1, resultados!$A$1:$ZZ$1, 0))</f>
        <v/>
      </c>
      <c r="B2711">
        <f>INDEX(resultados!$A$2:$ZZ$3000, 2705, MATCH($B$2, resultados!$A$1:$ZZ$1, 0))</f>
        <v/>
      </c>
      <c r="C2711">
        <f>INDEX(resultados!$A$2:$ZZ$3000, 2705, MATCH($B$3, resultados!$A$1:$ZZ$1, 0))</f>
        <v/>
      </c>
    </row>
    <row r="2712">
      <c r="A2712">
        <f>INDEX(resultados!$A$2:$ZZ$3000, 2706, MATCH($B$1, resultados!$A$1:$ZZ$1, 0))</f>
        <v/>
      </c>
      <c r="B2712">
        <f>INDEX(resultados!$A$2:$ZZ$3000, 2706, MATCH($B$2, resultados!$A$1:$ZZ$1, 0))</f>
        <v/>
      </c>
      <c r="C2712">
        <f>INDEX(resultados!$A$2:$ZZ$3000, 2706, MATCH($B$3, resultados!$A$1:$ZZ$1, 0))</f>
        <v/>
      </c>
    </row>
    <row r="2713">
      <c r="A2713">
        <f>INDEX(resultados!$A$2:$ZZ$3000, 2707, MATCH($B$1, resultados!$A$1:$ZZ$1, 0))</f>
        <v/>
      </c>
      <c r="B2713">
        <f>INDEX(resultados!$A$2:$ZZ$3000, 2707, MATCH($B$2, resultados!$A$1:$ZZ$1, 0))</f>
        <v/>
      </c>
      <c r="C2713">
        <f>INDEX(resultados!$A$2:$ZZ$3000, 2707, MATCH($B$3, resultados!$A$1:$ZZ$1, 0))</f>
        <v/>
      </c>
    </row>
    <row r="2714">
      <c r="A2714">
        <f>INDEX(resultados!$A$2:$ZZ$3000, 2708, MATCH($B$1, resultados!$A$1:$ZZ$1, 0))</f>
        <v/>
      </c>
      <c r="B2714">
        <f>INDEX(resultados!$A$2:$ZZ$3000, 2708, MATCH($B$2, resultados!$A$1:$ZZ$1, 0))</f>
        <v/>
      </c>
      <c r="C2714">
        <f>INDEX(resultados!$A$2:$ZZ$3000, 2708, MATCH($B$3, resultados!$A$1:$ZZ$1, 0))</f>
        <v/>
      </c>
    </row>
    <row r="2715">
      <c r="A2715">
        <f>INDEX(resultados!$A$2:$ZZ$3000, 2709, MATCH($B$1, resultados!$A$1:$ZZ$1, 0))</f>
        <v/>
      </c>
      <c r="B2715">
        <f>INDEX(resultados!$A$2:$ZZ$3000, 2709, MATCH($B$2, resultados!$A$1:$ZZ$1, 0))</f>
        <v/>
      </c>
      <c r="C2715">
        <f>INDEX(resultados!$A$2:$ZZ$3000, 2709, MATCH($B$3, resultados!$A$1:$ZZ$1, 0))</f>
        <v/>
      </c>
    </row>
    <row r="2716">
      <c r="A2716">
        <f>INDEX(resultados!$A$2:$ZZ$3000, 2710, MATCH($B$1, resultados!$A$1:$ZZ$1, 0))</f>
        <v/>
      </c>
      <c r="B2716">
        <f>INDEX(resultados!$A$2:$ZZ$3000, 2710, MATCH($B$2, resultados!$A$1:$ZZ$1, 0))</f>
        <v/>
      </c>
      <c r="C2716">
        <f>INDEX(resultados!$A$2:$ZZ$3000, 2710, MATCH($B$3, resultados!$A$1:$ZZ$1, 0))</f>
        <v/>
      </c>
    </row>
    <row r="2717">
      <c r="A2717">
        <f>INDEX(resultados!$A$2:$ZZ$3000, 2711, MATCH($B$1, resultados!$A$1:$ZZ$1, 0))</f>
        <v/>
      </c>
      <c r="B2717">
        <f>INDEX(resultados!$A$2:$ZZ$3000, 2711, MATCH($B$2, resultados!$A$1:$ZZ$1, 0))</f>
        <v/>
      </c>
      <c r="C2717">
        <f>INDEX(resultados!$A$2:$ZZ$3000, 2711, MATCH($B$3, resultados!$A$1:$ZZ$1, 0))</f>
        <v/>
      </c>
    </row>
    <row r="2718">
      <c r="A2718">
        <f>INDEX(resultados!$A$2:$ZZ$3000, 2712, MATCH($B$1, resultados!$A$1:$ZZ$1, 0))</f>
        <v/>
      </c>
      <c r="B2718">
        <f>INDEX(resultados!$A$2:$ZZ$3000, 2712, MATCH($B$2, resultados!$A$1:$ZZ$1, 0))</f>
        <v/>
      </c>
      <c r="C2718">
        <f>INDEX(resultados!$A$2:$ZZ$3000, 2712, MATCH($B$3, resultados!$A$1:$ZZ$1, 0))</f>
        <v/>
      </c>
    </row>
    <row r="2719">
      <c r="A2719">
        <f>INDEX(resultados!$A$2:$ZZ$3000, 2713, MATCH($B$1, resultados!$A$1:$ZZ$1, 0))</f>
        <v/>
      </c>
      <c r="B2719">
        <f>INDEX(resultados!$A$2:$ZZ$3000, 2713, MATCH($B$2, resultados!$A$1:$ZZ$1, 0))</f>
        <v/>
      </c>
      <c r="C2719">
        <f>INDEX(resultados!$A$2:$ZZ$3000, 2713, MATCH($B$3, resultados!$A$1:$ZZ$1, 0))</f>
        <v/>
      </c>
    </row>
    <row r="2720">
      <c r="A2720">
        <f>INDEX(resultados!$A$2:$ZZ$3000, 2714, MATCH($B$1, resultados!$A$1:$ZZ$1, 0))</f>
        <v/>
      </c>
      <c r="B2720">
        <f>INDEX(resultados!$A$2:$ZZ$3000, 2714, MATCH($B$2, resultados!$A$1:$ZZ$1, 0))</f>
        <v/>
      </c>
      <c r="C2720">
        <f>INDEX(resultados!$A$2:$ZZ$3000, 2714, MATCH($B$3, resultados!$A$1:$ZZ$1, 0))</f>
        <v/>
      </c>
    </row>
    <row r="2721">
      <c r="A2721">
        <f>INDEX(resultados!$A$2:$ZZ$3000, 2715, MATCH($B$1, resultados!$A$1:$ZZ$1, 0))</f>
        <v/>
      </c>
      <c r="B2721">
        <f>INDEX(resultados!$A$2:$ZZ$3000, 2715, MATCH($B$2, resultados!$A$1:$ZZ$1, 0))</f>
        <v/>
      </c>
      <c r="C2721">
        <f>INDEX(resultados!$A$2:$ZZ$3000, 2715, MATCH($B$3, resultados!$A$1:$ZZ$1, 0))</f>
        <v/>
      </c>
    </row>
    <row r="2722">
      <c r="A2722">
        <f>INDEX(resultados!$A$2:$ZZ$3000, 2716, MATCH($B$1, resultados!$A$1:$ZZ$1, 0))</f>
        <v/>
      </c>
      <c r="B2722">
        <f>INDEX(resultados!$A$2:$ZZ$3000, 2716, MATCH($B$2, resultados!$A$1:$ZZ$1, 0))</f>
        <v/>
      </c>
      <c r="C2722">
        <f>INDEX(resultados!$A$2:$ZZ$3000, 2716, MATCH($B$3, resultados!$A$1:$ZZ$1, 0))</f>
        <v/>
      </c>
    </row>
    <row r="2723">
      <c r="A2723">
        <f>INDEX(resultados!$A$2:$ZZ$3000, 2717, MATCH($B$1, resultados!$A$1:$ZZ$1, 0))</f>
        <v/>
      </c>
      <c r="B2723">
        <f>INDEX(resultados!$A$2:$ZZ$3000, 2717, MATCH($B$2, resultados!$A$1:$ZZ$1, 0))</f>
        <v/>
      </c>
      <c r="C2723">
        <f>INDEX(resultados!$A$2:$ZZ$3000, 2717, MATCH($B$3, resultados!$A$1:$ZZ$1, 0))</f>
        <v/>
      </c>
    </row>
    <row r="2724">
      <c r="A2724">
        <f>INDEX(resultados!$A$2:$ZZ$3000, 2718, MATCH($B$1, resultados!$A$1:$ZZ$1, 0))</f>
        <v/>
      </c>
      <c r="B2724">
        <f>INDEX(resultados!$A$2:$ZZ$3000, 2718, MATCH($B$2, resultados!$A$1:$ZZ$1, 0))</f>
        <v/>
      </c>
      <c r="C2724">
        <f>INDEX(resultados!$A$2:$ZZ$3000, 2718, MATCH($B$3, resultados!$A$1:$ZZ$1, 0))</f>
        <v/>
      </c>
    </row>
    <row r="2725">
      <c r="A2725">
        <f>INDEX(resultados!$A$2:$ZZ$3000, 2719, MATCH($B$1, resultados!$A$1:$ZZ$1, 0))</f>
        <v/>
      </c>
      <c r="B2725">
        <f>INDEX(resultados!$A$2:$ZZ$3000, 2719, MATCH($B$2, resultados!$A$1:$ZZ$1, 0))</f>
        <v/>
      </c>
      <c r="C2725">
        <f>INDEX(resultados!$A$2:$ZZ$3000, 2719, MATCH($B$3, resultados!$A$1:$ZZ$1, 0))</f>
        <v/>
      </c>
    </row>
    <row r="2726">
      <c r="A2726">
        <f>INDEX(resultados!$A$2:$ZZ$3000, 2720, MATCH($B$1, resultados!$A$1:$ZZ$1, 0))</f>
        <v/>
      </c>
      <c r="B2726">
        <f>INDEX(resultados!$A$2:$ZZ$3000, 2720, MATCH($B$2, resultados!$A$1:$ZZ$1, 0))</f>
        <v/>
      </c>
      <c r="C2726">
        <f>INDEX(resultados!$A$2:$ZZ$3000, 2720, MATCH($B$3, resultados!$A$1:$ZZ$1, 0))</f>
        <v/>
      </c>
    </row>
    <row r="2727">
      <c r="A2727">
        <f>INDEX(resultados!$A$2:$ZZ$3000, 2721, MATCH($B$1, resultados!$A$1:$ZZ$1, 0))</f>
        <v/>
      </c>
      <c r="B2727">
        <f>INDEX(resultados!$A$2:$ZZ$3000, 2721, MATCH($B$2, resultados!$A$1:$ZZ$1, 0))</f>
        <v/>
      </c>
      <c r="C2727">
        <f>INDEX(resultados!$A$2:$ZZ$3000, 2721, MATCH($B$3, resultados!$A$1:$ZZ$1, 0))</f>
        <v/>
      </c>
    </row>
    <row r="2728">
      <c r="A2728">
        <f>INDEX(resultados!$A$2:$ZZ$3000, 2722, MATCH($B$1, resultados!$A$1:$ZZ$1, 0))</f>
        <v/>
      </c>
      <c r="B2728">
        <f>INDEX(resultados!$A$2:$ZZ$3000, 2722, MATCH($B$2, resultados!$A$1:$ZZ$1, 0))</f>
        <v/>
      </c>
      <c r="C2728">
        <f>INDEX(resultados!$A$2:$ZZ$3000, 2722, MATCH($B$3, resultados!$A$1:$ZZ$1, 0))</f>
        <v/>
      </c>
    </row>
    <row r="2729">
      <c r="A2729">
        <f>INDEX(resultados!$A$2:$ZZ$3000, 2723, MATCH($B$1, resultados!$A$1:$ZZ$1, 0))</f>
        <v/>
      </c>
      <c r="B2729">
        <f>INDEX(resultados!$A$2:$ZZ$3000, 2723, MATCH($B$2, resultados!$A$1:$ZZ$1, 0))</f>
        <v/>
      </c>
      <c r="C2729">
        <f>INDEX(resultados!$A$2:$ZZ$3000, 2723, MATCH($B$3, resultados!$A$1:$ZZ$1, 0))</f>
        <v/>
      </c>
    </row>
    <row r="2730">
      <c r="A2730">
        <f>INDEX(resultados!$A$2:$ZZ$3000, 2724, MATCH($B$1, resultados!$A$1:$ZZ$1, 0))</f>
        <v/>
      </c>
      <c r="B2730">
        <f>INDEX(resultados!$A$2:$ZZ$3000, 2724, MATCH($B$2, resultados!$A$1:$ZZ$1, 0))</f>
        <v/>
      </c>
      <c r="C2730">
        <f>INDEX(resultados!$A$2:$ZZ$3000, 2724, MATCH($B$3, resultados!$A$1:$ZZ$1, 0))</f>
        <v/>
      </c>
    </row>
    <row r="2731">
      <c r="A2731">
        <f>INDEX(resultados!$A$2:$ZZ$3000, 2725, MATCH($B$1, resultados!$A$1:$ZZ$1, 0))</f>
        <v/>
      </c>
      <c r="B2731">
        <f>INDEX(resultados!$A$2:$ZZ$3000, 2725, MATCH($B$2, resultados!$A$1:$ZZ$1, 0))</f>
        <v/>
      </c>
      <c r="C2731">
        <f>INDEX(resultados!$A$2:$ZZ$3000, 2725, MATCH($B$3, resultados!$A$1:$ZZ$1, 0))</f>
        <v/>
      </c>
    </row>
    <row r="2732">
      <c r="A2732">
        <f>INDEX(resultados!$A$2:$ZZ$3000, 2726, MATCH($B$1, resultados!$A$1:$ZZ$1, 0))</f>
        <v/>
      </c>
      <c r="B2732">
        <f>INDEX(resultados!$A$2:$ZZ$3000, 2726, MATCH($B$2, resultados!$A$1:$ZZ$1, 0))</f>
        <v/>
      </c>
      <c r="C2732">
        <f>INDEX(resultados!$A$2:$ZZ$3000, 2726, MATCH($B$3, resultados!$A$1:$ZZ$1, 0))</f>
        <v/>
      </c>
    </row>
    <row r="2733">
      <c r="A2733">
        <f>INDEX(resultados!$A$2:$ZZ$3000, 2727, MATCH($B$1, resultados!$A$1:$ZZ$1, 0))</f>
        <v/>
      </c>
      <c r="B2733">
        <f>INDEX(resultados!$A$2:$ZZ$3000, 2727, MATCH($B$2, resultados!$A$1:$ZZ$1, 0))</f>
        <v/>
      </c>
      <c r="C2733">
        <f>INDEX(resultados!$A$2:$ZZ$3000, 2727, MATCH($B$3, resultados!$A$1:$ZZ$1, 0))</f>
        <v/>
      </c>
    </row>
    <row r="2734">
      <c r="A2734">
        <f>INDEX(resultados!$A$2:$ZZ$3000, 2728, MATCH($B$1, resultados!$A$1:$ZZ$1, 0))</f>
        <v/>
      </c>
      <c r="B2734">
        <f>INDEX(resultados!$A$2:$ZZ$3000, 2728, MATCH($B$2, resultados!$A$1:$ZZ$1, 0))</f>
        <v/>
      </c>
      <c r="C2734">
        <f>INDEX(resultados!$A$2:$ZZ$3000, 2728, MATCH($B$3, resultados!$A$1:$ZZ$1, 0))</f>
        <v/>
      </c>
    </row>
    <row r="2735">
      <c r="A2735">
        <f>INDEX(resultados!$A$2:$ZZ$3000, 2729, MATCH($B$1, resultados!$A$1:$ZZ$1, 0))</f>
        <v/>
      </c>
      <c r="B2735">
        <f>INDEX(resultados!$A$2:$ZZ$3000, 2729, MATCH($B$2, resultados!$A$1:$ZZ$1, 0))</f>
        <v/>
      </c>
      <c r="C2735">
        <f>INDEX(resultados!$A$2:$ZZ$3000, 2729, MATCH($B$3, resultados!$A$1:$ZZ$1, 0))</f>
        <v/>
      </c>
    </row>
    <row r="2736">
      <c r="A2736">
        <f>INDEX(resultados!$A$2:$ZZ$3000, 2730, MATCH($B$1, resultados!$A$1:$ZZ$1, 0))</f>
        <v/>
      </c>
      <c r="B2736">
        <f>INDEX(resultados!$A$2:$ZZ$3000, 2730, MATCH($B$2, resultados!$A$1:$ZZ$1, 0))</f>
        <v/>
      </c>
      <c r="C2736">
        <f>INDEX(resultados!$A$2:$ZZ$3000, 2730, MATCH($B$3, resultados!$A$1:$ZZ$1, 0))</f>
        <v/>
      </c>
    </row>
    <row r="2737">
      <c r="A2737">
        <f>INDEX(resultados!$A$2:$ZZ$3000, 2731, MATCH($B$1, resultados!$A$1:$ZZ$1, 0))</f>
        <v/>
      </c>
      <c r="B2737">
        <f>INDEX(resultados!$A$2:$ZZ$3000, 2731, MATCH($B$2, resultados!$A$1:$ZZ$1, 0))</f>
        <v/>
      </c>
      <c r="C2737">
        <f>INDEX(resultados!$A$2:$ZZ$3000, 2731, MATCH($B$3, resultados!$A$1:$ZZ$1, 0))</f>
        <v/>
      </c>
    </row>
    <row r="2738">
      <c r="A2738">
        <f>INDEX(resultados!$A$2:$ZZ$3000, 2732, MATCH($B$1, resultados!$A$1:$ZZ$1, 0))</f>
        <v/>
      </c>
      <c r="B2738">
        <f>INDEX(resultados!$A$2:$ZZ$3000, 2732, MATCH($B$2, resultados!$A$1:$ZZ$1, 0))</f>
        <v/>
      </c>
      <c r="C2738">
        <f>INDEX(resultados!$A$2:$ZZ$3000, 2732, MATCH($B$3, resultados!$A$1:$ZZ$1, 0))</f>
        <v/>
      </c>
    </row>
    <row r="2739">
      <c r="A2739">
        <f>INDEX(resultados!$A$2:$ZZ$3000, 2733, MATCH($B$1, resultados!$A$1:$ZZ$1, 0))</f>
        <v/>
      </c>
      <c r="B2739">
        <f>INDEX(resultados!$A$2:$ZZ$3000, 2733, MATCH($B$2, resultados!$A$1:$ZZ$1, 0))</f>
        <v/>
      </c>
      <c r="C2739">
        <f>INDEX(resultados!$A$2:$ZZ$3000, 2733, MATCH($B$3, resultados!$A$1:$ZZ$1, 0))</f>
        <v/>
      </c>
    </row>
    <row r="2740">
      <c r="A2740">
        <f>INDEX(resultados!$A$2:$ZZ$3000, 2734, MATCH($B$1, resultados!$A$1:$ZZ$1, 0))</f>
        <v/>
      </c>
      <c r="B2740">
        <f>INDEX(resultados!$A$2:$ZZ$3000, 2734, MATCH($B$2, resultados!$A$1:$ZZ$1, 0))</f>
        <v/>
      </c>
      <c r="C2740">
        <f>INDEX(resultados!$A$2:$ZZ$3000, 2734, MATCH($B$3, resultados!$A$1:$ZZ$1, 0))</f>
        <v/>
      </c>
    </row>
    <row r="2741">
      <c r="A2741">
        <f>INDEX(resultados!$A$2:$ZZ$3000, 2735, MATCH($B$1, resultados!$A$1:$ZZ$1, 0))</f>
        <v/>
      </c>
      <c r="B2741">
        <f>INDEX(resultados!$A$2:$ZZ$3000, 2735, MATCH($B$2, resultados!$A$1:$ZZ$1, 0))</f>
        <v/>
      </c>
      <c r="C2741">
        <f>INDEX(resultados!$A$2:$ZZ$3000, 2735, MATCH($B$3, resultados!$A$1:$ZZ$1, 0))</f>
        <v/>
      </c>
    </row>
    <row r="2742">
      <c r="A2742">
        <f>INDEX(resultados!$A$2:$ZZ$3000, 2736, MATCH($B$1, resultados!$A$1:$ZZ$1, 0))</f>
        <v/>
      </c>
      <c r="B2742">
        <f>INDEX(resultados!$A$2:$ZZ$3000, 2736, MATCH($B$2, resultados!$A$1:$ZZ$1, 0))</f>
        <v/>
      </c>
      <c r="C2742">
        <f>INDEX(resultados!$A$2:$ZZ$3000, 2736, MATCH($B$3, resultados!$A$1:$ZZ$1, 0))</f>
        <v/>
      </c>
    </row>
    <row r="2743">
      <c r="A2743">
        <f>INDEX(resultados!$A$2:$ZZ$3000, 2737, MATCH($B$1, resultados!$A$1:$ZZ$1, 0))</f>
        <v/>
      </c>
      <c r="B2743">
        <f>INDEX(resultados!$A$2:$ZZ$3000, 2737, MATCH($B$2, resultados!$A$1:$ZZ$1, 0))</f>
        <v/>
      </c>
      <c r="C2743">
        <f>INDEX(resultados!$A$2:$ZZ$3000, 2737, MATCH($B$3, resultados!$A$1:$ZZ$1, 0))</f>
        <v/>
      </c>
    </row>
    <row r="2744">
      <c r="A2744">
        <f>INDEX(resultados!$A$2:$ZZ$3000, 2738, MATCH($B$1, resultados!$A$1:$ZZ$1, 0))</f>
        <v/>
      </c>
      <c r="B2744">
        <f>INDEX(resultados!$A$2:$ZZ$3000, 2738, MATCH($B$2, resultados!$A$1:$ZZ$1, 0))</f>
        <v/>
      </c>
      <c r="C2744">
        <f>INDEX(resultados!$A$2:$ZZ$3000, 2738, MATCH($B$3, resultados!$A$1:$ZZ$1, 0))</f>
        <v/>
      </c>
    </row>
    <row r="2745">
      <c r="A2745">
        <f>INDEX(resultados!$A$2:$ZZ$3000, 2739, MATCH($B$1, resultados!$A$1:$ZZ$1, 0))</f>
        <v/>
      </c>
      <c r="B2745">
        <f>INDEX(resultados!$A$2:$ZZ$3000, 2739, MATCH($B$2, resultados!$A$1:$ZZ$1, 0))</f>
        <v/>
      </c>
      <c r="C2745">
        <f>INDEX(resultados!$A$2:$ZZ$3000, 2739, MATCH($B$3, resultados!$A$1:$ZZ$1, 0))</f>
        <v/>
      </c>
    </row>
    <row r="2746">
      <c r="A2746">
        <f>INDEX(resultados!$A$2:$ZZ$3000, 2740, MATCH($B$1, resultados!$A$1:$ZZ$1, 0))</f>
        <v/>
      </c>
      <c r="B2746">
        <f>INDEX(resultados!$A$2:$ZZ$3000, 2740, MATCH($B$2, resultados!$A$1:$ZZ$1, 0))</f>
        <v/>
      </c>
      <c r="C2746">
        <f>INDEX(resultados!$A$2:$ZZ$3000, 2740, MATCH($B$3, resultados!$A$1:$ZZ$1, 0))</f>
        <v/>
      </c>
    </row>
    <row r="2747">
      <c r="A2747">
        <f>INDEX(resultados!$A$2:$ZZ$3000, 2741, MATCH($B$1, resultados!$A$1:$ZZ$1, 0))</f>
        <v/>
      </c>
      <c r="B2747">
        <f>INDEX(resultados!$A$2:$ZZ$3000, 2741, MATCH($B$2, resultados!$A$1:$ZZ$1, 0))</f>
        <v/>
      </c>
      <c r="C2747">
        <f>INDEX(resultados!$A$2:$ZZ$3000, 2741, MATCH($B$3, resultados!$A$1:$ZZ$1, 0))</f>
        <v/>
      </c>
    </row>
    <row r="2748">
      <c r="A2748">
        <f>INDEX(resultados!$A$2:$ZZ$3000, 2742, MATCH($B$1, resultados!$A$1:$ZZ$1, 0))</f>
        <v/>
      </c>
      <c r="B2748">
        <f>INDEX(resultados!$A$2:$ZZ$3000, 2742, MATCH($B$2, resultados!$A$1:$ZZ$1, 0))</f>
        <v/>
      </c>
      <c r="C2748">
        <f>INDEX(resultados!$A$2:$ZZ$3000, 2742, MATCH($B$3, resultados!$A$1:$ZZ$1, 0))</f>
        <v/>
      </c>
    </row>
    <row r="2749">
      <c r="A2749">
        <f>INDEX(resultados!$A$2:$ZZ$3000, 2743, MATCH($B$1, resultados!$A$1:$ZZ$1, 0))</f>
        <v/>
      </c>
      <c r="B2749">
        <f>INDEX(resultados!$A$2:$ZZ$3000, 2743, MATCH($B$2, resultados!$A$1:$ZZ$1, 0))</f>
        <v/>
      </c>
      <c r="C2749">
        <f>INDEX(resultados!$A$2:$ZZ$3000, 2743, MATCH($B$3, resultados!$A$1:$ZZ$1, 0))</f>
        <v/>
      </c>
    </row>
    <row r="2750">
      <c r="A2750">
        <f>INDEX(resultados!$A$2:$ZZ$3000, 2744, MATCH($B$1, resultados!$A$1:$ZZ$1, 0))</f>
        <v/>
      </c>
      <c r="B2750">
        <f>INDEX(resultados!$A$2:$ZZ$3000, 2744, MATCH($B$2, resultados!$A$1:$ZZ$1, 0))</f>
        <v/>
      </c>
      <c r="C2750">
        <f>INDEX(resultados!$A$2:$ZZ$3000, 2744, MATCH($B$3, resultados!$A$1:$ZZ$1, 0))</f>
        <v/>
      </c>
    </row>
    <row r="2751">
      <c r="A2751">
        <f>INDEX(resultados!$A$2:$ZZ$3000, 2745, MATCH($B$1, resultados!$A$1:$ZZ$1, 0))</f>
        <v/>
      </c>
      <c r="B2751">
        <f>INDEX(resultados!$A$2:$ZZ$3000, 2745, MATCH($B$2, resultados!$A$1:$ZZ$1, 0))</f>
        <v/>
      </c>
      <c r="C2751">
        <f>INDEX(resultados!$A$2:$ZZ$3000, 2745, MATCH($B$3, resultados!$A$1:$ZZ$1, 0))</f>
        <v/>
      </c>
    </row>
    <row r="2752">
      <c r="A2752">
        <f>INDEX(resultados!$A$2:$ZZ$3000, 2746, MATCH($B$1, resultados!$A$1:$ZZ$1, 0))</f>
        <v/>
      </c>
      <c r="B2752">
        <f>INDEX(resultados!$A$2:$ZZ$3000, 2746, MATCH($B$2, resultados!$A$1:$ZZ$1, 0))</f>
        <v/>
      </c>
      <c r="C2752">
        <f>INDEX(resultados!$A$2:$ZZ$3000, 2746, MATCH($B$3, resultados!$A$1:$ZZ$1, 0))</f>
        <v/>
      </c>
    </row>
    <row r="2753">
      <c r="A2753">
        <f>INDEX(resultados!$A$2:$ZZ$3000, 2747, MATCH($B$1, resultados!$A$1:$ZZ$1, 0))</f>
        <v/>
      </c>
      <c r="B2753">
        <f>INDEX(resultados!$A$2:$ZZ$3000, 2747, MATCH($B$2, resultados!$A$1:$ZZ$1, 0))</f>
        <v/>
      </c>
      <c r="C2753">
        <f>INDEX(resultados!$A$2:$ZZ$3000, 2747, MATCH($B$3, resultados!$A$1:$ZZ$1, 0))</f>
        <v/>
      </c>
    </row>
    <row r="2754">
      <c r="A2754">
        <f>INDEX(resultados!$A$2:$ZZ$3000, 2748, MATCH($B$1, resultados!$A$1:$ZZ$1, 0))</f>
        <v/>
      </c>
      <c r="B2754">
        <f>INDEX(resultados!$A$2:$ZZ$3000, 2748, MATCH($B$2, resultados!$A$1:$ZZ$1, 0))</f>
        <v/>
      </c>
      <c r="C2754">
        <f>INDEX(resultados!$A$2:$ZZ$3000, 2748, MATCH($B$3, resultados!$A$1:$ZZ$1, 0))</f>
        <v/>
      </c>
    </row>
    <row r="2755">
      <c r="A2755">
        <f>INDEX(resultados!$A$2:$ZZ$3000, 2749, MATCH($B$1, resultados!$A$1:$ZZ$1, 0))</f>
        <v/>
      </c>
      <c r="B2755">
        <f>INDEX(resultados!$A$2:$ZZ$3000, 2749, MATCH($B$2, resultados!$A$1:$ZZ$1, 0))</f>
        <v/>
      </c>
      <c r="C2755">
        <f>INDEX(resultados!$A$2:$ZZ$3000, 2749, MATCH($B$3, resultados!$A$1:$ZZ$1, 0))</f>
        <v/>
      </c>
    </row>
    <row r="2756">
      <c r="A2756">
        <f>INDEX(resultados!$A$2:$ZZ$3000, 2750, MATCH($B$1, resultados!$A$1:$ZZ$1, 0))</f>
        <v/>
      </c>
      <c r="B2756">
        <f>INDEX(resultados!$A$2:$ZZ$3000, 2750, MATCH($B$2, resultados!$A$1:$ZZ$1, 0))</f>
        <v/>
      </c>
      <c r="C2756">
        <f>INDEX(resultados!$A$2:$ZZ$3000, 2750, MATCH($B$3, resultados!$A$1:$ZZ$1, 0))</f>
        <v/>
      </c>
    </row>
    <row r="2757">
      <c r="A2757">
        <f>INDEX(resultados!$A$2:$ZZ$3000, 2751, MATCH($B$1, resultados!$A$1:$ZZ$1, 0))</f>
        <v/>
      </c>
      <c r="B2757">
        <f>INDEX(resultados!$A$2:$ZZ$3000, 2751, MATCH($B$2, resultados!$A$1:$ZZ$1, 0))</f>
        <v/>
      </c>
      <c r="C2757">
        <f>INDEX(resultados!$A$2:$ZZ$3000, 2751, MATCH($B$3, resultados!$A$1:$ZZ$1, 0))</f>
        <v/>
      </c>
    </row>
    <row r="2758">
      <c r="A2758">
        <f>INDEX(resultados!$A$2:$ZZ$3000, 2752, MATCH($B$1, resultados!$A$1:$ZZ$1, 0))</f>
        <v/>
      </c>
      <c r="B2758">
        <f>INDEX(resultados!$A$2:$ZZ$3000, 2752, MATCH($B$2, resultados!$A$1:$ZZ$1, 0))</f>
        <v/>
      </c>
      <c r="C2758">
        <f>INDEX(resultados!$A$2:$ZZ$3000, 2752, MATCH($B$3, resultados!$A$1:$ZZ$1, 0))</f>
        <v/>
      </c>
    </row>
    <row r="2759">
      <c r="A2759">
        <f>INDEX(resultados!$A$2:$ZZ$3000, 2753, MATCH($B$1, resultados!$A$1:$ZZ$1, 0))</f>
        <v/>
      </c>
      <c r="B2759">
        <f>INDEX(resultados!$A$2:$ZZ$3000, 2753, MATCH($B$2, resultados!$A$1:$ZZ$1, 0))</f>
        <v/>
      </c>
      <c r="C2759">
        <f>INDEX(resultados!$A$2:$ZZ$3000, 2753, MATCH($B$3, resultados!$A$1:$ZZ$1, 0))</f>
        <v/>
      </c>
    </row>
    <row r="2760">
      <c r="A2760">
        <f>INDEX(resultados!$A$2:$ZZ$3000, 2754, MATCH($B$1, resultados!$A$1:$ZZ$1, 0))</f>
        <v/>
      </c>
      <c r="B2760">
        <f>INDEX(resultados!$A$2:$ZZ$3000, 2754, MATCH($B$2, resultados!$A$1:$ZZ$1, 0))</f>
        <v/>
      </c>
      <c r="C2760">
        <f>INDEX(resultados!$A$2:$ZZ$3000, 2754, MATCH($B$3, resultados!$A$1:$ZZ$1, 0))</f>
        <v/>
      </c>
    </row>
    <row r="2761">
      <c r="A2761">
        <f>INDEX(resultados!$A$2:$ZZ$3000, 2755, MATCH($B$1, resultados!$A$1:$ZZ$1, 0))</f>
        <v/>
      </c>
      <c r="B2761">
        <f>INDEX(resultados!$A$2:$ZZ$3000, 2755, MATCH($B$2, resultados!$A$1:$ZZ$1, 0))</f>
        <v/>
      </c>
      <c r="C2761">
        <f>INDEX(resultados!$A$2:$ZZ$3000, 2755, MATCH($B$3, resultados!$A$1:$ZZ$1, 0))</f>
        <v/>
      </c>
    </row>
    <row r="2762">
      <c r="A2762">
        <f>INDEX(resultados!$A$2:$ZZ$3000, 2756, MATCH($B$1, resultados!$A$1:$ZZ$1, 0))</f>
        <v/>
      </c>
      <c r="B2762">
        <f>INDEX(resultados!$A$2:$ZZ$3000, 2756, MATCH($B$2, resultados!$A$1:$ZZ$1, 0))</f>
        <v/>
      </c>
      <c r="C2762">
        <f>INDEX(resultados!$A$2:$ZZ$3000, 2756, MATCH($B$3, resultados!$A$1:$ZZ$1, 0))</f>
        <v/>
      </c>
    </row>
    <row r="2763">
      <c r="A2763">
        <f>INDEX(resultados!$A$2:$ZZ$3000, 2757, MATCH($B$1, resultados!$A$1:$ZZ$1, 0))</f>
        <v/>
      </c>
      <c r="B2763">
        <f>INDEX(resultados!$A$2:$ZZ$3000, 2757, MATCH($B$2, resultados!$A$1:$ZZ$1, 0))</f>
        <v/>
      </c>
      <c r="C2763">
        <f>INDEX(resultados!$A$2:$ZZ$3000, 2757, MATCH($B$3, resultados!$A$1:$ZZ$1, 0))</f>
        <v/>
      </c>
    </row>
    <row r="2764">
      <c r="A2764">
        <f>INDEX(resultados!$A$2:$ZZ$3000, 2758, MATCH($B$1, resultados!$A$1:$ZZ$1, 0))</f>
        <v/>
      </c>
      <c r="B2764">
        <f>INDEX(resultados!$A$2:$ZZ$3000, 2758, MATCH($B$2, resultados!$A$1:$ZZ$1, 0))</f>
        <v/>
      </c>
      <c r="C2764">
        <f>INDEX(resultados!$A$2:$ZZ$3000, 2758, MATCH($B$3, resultados!$A$1:$ZZ$1, 0))</f>
        <v/>
      </c>
    </row>
    <row r="2765">
      <c r="A2765">
        <f>INDEX(resultados!$A$2:$ZZ$3000, 2759, MATCH($B$1, resultados!$A$1:$ZZ$1, 0))</f>
        <v/>
      </c>
      <c r="B2765">
        <f>INDEX(resultados!$A$2:$ZZ$3000, 2759, MATCH($B$2, resultados!$A$1:$ZZ$1, 0))</f>
        <v/>
      </c>
      <c r="C2765">
        <f>INDEX(resultados!$A$2:$ZZ$3000, 2759, MATCH($B$3, resultados!$A$1:$ZZ$1, 0))</f>
        <v/>
      </c>
    </row>
    <row r="2766">
      <c r="A2766">
        <f>INDEX(resultados!$A$2:$ZZ$3000, 2760, MATCH($B$1, resultados!$A$1:$ZZ$1, 0))</f>
        <v/>
      </c>
      <c r="B2766">
        <f>INDEX(resultados!$A$2:$ZZ$3000, 2760, MATCH($B$2, resultados!$A$1:$ZZ$1, 0))</f>
        <v/>
      </c>
      <c r="C2766">
        <f>INDEX(resultados!$A$2:$ZZ$3000, 2760, MATCH($B$3, resultados!$A$1:$ZZ$1, 0))</f>
        <v/>
      </c>
    </row>
    <row r="2767">
      <c r="A2767">
        <f>INDEX(resultados!$A$2:$ZZ$3000, 2761, MATCH($B$1, resultados!$A$1:$ZZ$1, 0))</f>
        <v/>
      </c>
      <c r="B2767">
        <f>INDEX(resultados!$A$2:$ZZ$3000, 2761, MATCH($B$2, resultados!$A$1:$ZZ$1, 0))</f>
        <v/>
      </c>
      <c r="C2767">
        <f>INDEX(resultados!$A$2:$ZZ$3000, 2761, MATCH($B$3, resultados!$A$1:$ZZ$1, 0))</f>
        <v/>
      </c>
    </row>
    <row r="2768">
      <c r="A2768">
        <f>INDEX(resultados!$A$2:$ZZ$3000, 2762, MATCH($B$1, resultados!$A$1:$ZZ$1, 0))</f>
        <v/>
      </c>
      <c r="B2768">
        <f>INDEX(resultados!$A$2:$ZZ$3000, 2762, MATCH($B$2, resultados!$A$1:$ZZ$1, 0))</f>
        <v/>
      </c>
      <c r="C2768">
        <f>INDEX(resultados!$A$2:$ZZ$3000, 2762, MATCH($B$3, resultados!$A$1:$ZZ$1, 0))</f>
        <v/>
      </c>
    </row>
    <row r="2769">
      <c r="A2769">
        <f>INDEX(resultados!$A$2:$ZZ$3000, 2763, MATCH($B$1, resultados!$A$1:$ZZ$1, 0))</f>
        <v/>
      </c>
      <c r="B2769">
        <f>INDEX(resultados!$A$2:$ZZ$3000, 2763, MATCH($B$2, resultados!$A$1:$ZZ$1, 0))</f>
        <v/>
      </c>
      <c r="C2769">
        <f>INDEX(resultados!$A$2:$ZZ$3000, 2763, MATCH($B$3, resultados!$A$1:$ZZ$1, 0))</f>
        <v/>
      </c>
    </row>
    <row r="2770">
      <c r="A2770">
        <f>INDEX(resultados!$A$2:$ZZ$3000, 2764, MATCH($B$1, resultados!$A$1:$ZZ$1, 0))</f>
        <v/>
      </c>
      <c r="B2770">
        <f>INDEX(resultados!$A$2:$ZZ$3000, 2764, MATCH($B$2, resultados!$A$1:$ZZ$1, 0))</f>
        <v/>
      </c>
      <c r="C2770">
        <f>INDEX(resultados!$A$2:$ZZ$3000, 2764, MATCH($B$3, resultados!$A$1:$ZZ$1, 0))</f>
        <v/>
      </c>
    </row>
    <row r="2771">
      <c r="A2771">
        <f>INDEX(resultados!$A$2:$ZZ$3000, 2765, MATCH($B$1, resultados!$A$1:$ZZ$1, 0))</f>
        <v/>
      </c>
      <c r="B2771">
        <f>INDEX(resultados!$A$2:$ZZ$3000, 2765, MATCH($B$2, resultados!$A$1:$ZZ$1, 0))</f>
        <v/>
      </c>
      <c r="C2771">
        <f>INDEX(resultados!$A$2:$ZZ$3000, 2765, MATCH($B$3, resultados!$A$1:$ZZ$1, 0))</f>
        <v/>
      </c>
    </row>
    <row r="2772">
      <c r="A2772">
        <f>INDEX(resultados!$A$2:$ZZ$3000, 2766, MATCH($B$1, resultados!$A$1:$ZZ$1, 0))</f>
        <v/>
      </c>
      <c r="B2772">
        <f>INDEX(resultados!$A$2:$ZZ$3000, 2766, MATCH($B$2, resultados!$A$1:$ZZ$1, 0))</f>
        <v/>
      </c>
      <c r="C2772">
        <f>INDEX(resultados!$A$2:$ZZ$3000, 2766, MATCH($B$3, resultados!$A$1:$ZZ$1, 0))</f>
        <v/>
      </c>
    </row>
    <row r="2773">
      <c r="A2773">
        <f>INDEX(resultados!$A$2:$ZZ$3000, 2767, MATCH($B$1, resultados!$A$1:$ZZ$1, 0))</f>
        <v/>
      </c>
      <c r="B2773">
        <f>INDEX(resultados!$A$2:$ZZ$3000, 2767, MATCH($B$2, resultados!$A$1:$ZZ$1, 0))</f>
        <v/>
      </c>
      <c r="C2773">
        <f>INDEX(resultados!$A$2:$ZZ$3000, 2767, MATCH($B$3, resultados!$A$1:$ZZ$1, 0))</f>
        <v/>
      </c>
    </row>
    <row r="2774">
      <c r="A2774">
        <f>INDEX(resultados!$A$2:$ZZ$3000, 2768, MATCH($B$1, resultados!$A$1:$ZZ$1, 0))</f>
        <v/>
      </c>
      <c r="B2774">
        <f>INDEX(resultados!$A$2:$ZZ$3000, 2768, MATCH($B$2, resultados!$A$1:$ZZ$1, 0))</f>
        <v/>
      </c>
      <c r="C2774">
        <f>INDEX(resultados!$A$2:$ZZ$3000, 2768, MATCH($B$3, resultados!$A$1:$ZZ$1, 0))</f>
        <v/>
      </c>
    </row>
    <row r="2775">
      <c r="A2775">
        <f>INDEX(resultados!$A$2:$ZZ$3000, 2769, MATCH($B$1, resultados!$A$1:$ZZ$1, 0))</f>
        <v/>
      </c>
      <c r="B2775">
        <f>INDEX(resultados!$A$2:$ZZ$3000, 2769, MATCH($B$2, resultados!$A$1:$ZZ$1, 0))</f>
        <v/>
      </c>
      <c r="C2775">
        <f>INDEX(resultados!$A$2:$ZZ$3000, 2769, MATCH($B$3, resultados!$A$1:$ZZ$1, 0))</f>
        <v/>
      </c>
    </row>
    <row r="2776">
      <c r="A2776">
        <f>INDEX(resultados!$A$2:$ZZ$3000, 2770, MATCH($B$1, resultados!$A$1:$ZZ$1, 0))</f>
        <v/>
      </c>
      <c r="B2776">
        <f>INDEX(resultados!$A$2:$ZZ$3000, 2770, MATCH($B$2, resultados!$A$1:$ZZ$1, 0))</f>
        <v/>
      </c>
      <c r="C2776">
        <f>INDEX(resultados!$A$2:$ZZ$3000, 2770, MATCH($B$3, resultados!$A$1:$ZZ$1, 0))</f>
        <v/>
      </c>
    </row>
    <row r="2777">
      <c r="A2777">
        <f>INDEX(resultados!$A$2:$ZZ$3000, 2771, MATCH($B$1, resultados!$A$1:$ZZ$1, 0))</f>
        <v/>
      </c>
      <c r="B2777">
        <f>INDEX(resultados!$A$2:$ZZ$3000, 2771, MATCH($B$2, resultados!$A$1:$ZZ$1, 0))</f>
        <v/>
      </c>
      <c r="C2777">
        <f>INDEX(resultados!$A$2:$ZZ$3000, 2771, MATCH($B$3, resultados!$A$1:$ZZ$1, 0))</f>
        <v/>
      </c>
    </row>
    <row r="2778">
      <c r="A2778">
        <f>INDEX(resultados!$A$2:$ZZ$3000, 2772, MATCH($B$1, resultados!$A$1:$ZZ$1, 0))</f>
        <v/>
      </c>
      <c r="B2778">
        <f>INDEX(resultados!$A$2:$ZZ$3000, 2772, MATCH($B$2, resultados!$A$1:$ZZ$1, 0))</f>
        <v/>
      </c>
      <c r="C2778">
        <f>INDEX(resultados!$A$2:$ZZ$3000, 2772, MATCH($B$3, resultados!$A$1:$ZZ$1, 0))</f>
        <v/>
      </c>
    </row>
    <row r="2779">
      <c r="A2779">
        <f>INDEX(resultados!$A$2:$ZZ$3000, 2773, MATCH($B$1, resultados!$A$1:$ZZ$1, 0))</f>
        <v/>
      </c>
      <c r="B2779">
        <f>INDEX(resultados!$A$2:$ZZ$3000, 2773, MATCH($B$2, resultados!$A$1:$ZZ$1, 0))</f>
        <v/>
      </c>
      <c r="C2779">
        <f>INDEX(resultados!$A$2:$ZZ$3000, 2773, MATCH($B$3, resultados!$A$1:$ZZ$1, 0))</f>
        <v/>
      </c>
    </row>
    <row r="2780">
      <c r="A2780">
        <f>INDEX(resultados!$A$2:$ZZ$3000, 2774, MATCH($B$1, resultados!$A$1:$ZZ$1, 0))</f>
        <v/>
      </c>
      <c r="B2780">
        <f>INDEX(resultados!$A$2:$ZZ$3000, 2774, MATCH($B$2, resultados!$A$1:$ZZ$1, 0))</f>
        <v/>
      </c>
      <c r="C2780">
        <f>INDEX(resultados!$A$2:$ZZ$3000, 2774, MATCH($B$3, resultados!$A$1:$ZZ$1, 0))</f>
        <v/>
      </c>
    </row>
    <row r="2781">
      <c r="A2781">
        <f>INDEX(resultados!$A$2:$ZZ$3000, 2775, MATCH($B$1, resultados!$A$1:$ZZ$1, 0))</f>
        <v/>
      </c>
      <c r="B2781">
        <f>INDEX(resultados!$A$2:$ZZ$3000, 2775, MATCH($B$2, resultados!$A$1:$ZZ$1, 0))</f>
        <v/>
      </c>
      <c r="C2781">
        <f>INDEX(resultados!$A$2:$ZZ$3000, 2775, MATCH($B$3, resultados!$A$1:$ZZ$1, 0))</f>
        <v/>
      </c>
    </row>
    <row r="2782">
      <c r="A2782">
        <f>INDEX(resultados!$A$2:$ZZ$3000, 2776, MATCH($B$1, resultados!$A$1:$ZZ$1, 0))</f>
        <v/>
      </c>
      <c r="B2782">
        <f>INDEX(resultados!$A$2:$ZZ$3000, 2776, MATCH($B$2, resultados!$A$1:$ZZ$1, 0))</f>
        <v/>
      </c>
      <c r="C2782">
        <f>INDEX(resultados!$A$2:$ZZ$3000, 2776, MATCH($B$3, resultados!$A$1:$ZZ$1, 0))</f>
        <v/>
      </c>
    </row>
    <row r="2783">
      <c r="A2783">
        <f>INDEX(resultados!$A$2:$ZZ$3000, 2777, MATCH($B$1, resultados!$A$1:$ZZ$1, 0))</f>
        <v/>
      </c>
      <c r="B2783">
        <f>INDEX(resultados!$A$2:$ZZ$3000, 2777, MATCH($B$2, resultados!$A$1:$ZZ$1, 0))</f>
        <v/>
      </c>
      <c r="C2783">
        <f>INDEX(resultados!$A$2:$ZZ$3000, 2777, MATCH($B$3, resultados!$A$1:$ZZ$1, 0))</f>
        <v/>
      </c>
    </row>
    <row r="2784">
      <c r="A2784">
        <f>INDEX(resultados!$A$2:$ZZ$3000, 2778, MATCH($B$1, resultados!$A$1:$ZZ$1, 0))</f>
        <v/>
      </c>
      <c r="B2784">
        <f>INDEX(resultados!$A$2:$ZZ$3000, 2778, MATCH($B$2, resultados!$A$1:$ZZ$1, 0))</f>
        <v/>
      </c>
      <c r="C2784">
        <f>INDEX(resultados!$A$2:$ZZ$3000, 2778, MATCH($B$3, resultados!$A$1:$ZZ$1, 0))</f>
        <v/>
      </c>
    </row>
    <row r="2785">
      <c r="A2785">
        <f>INDEX(resultados!$A$2:$ZZ$3000, 2779, MATCH($B$1, resultados!$A$1:$ZZ$1, 0))</f>
        <v/>
      </c>
      <c r="B2785">
        <f>INDEX(resultados!$A$2:$ZZ$3000, 2779, MATCH($B$2, resultados!$A$1:$ZZ$1, 0))</f>
        <v/>
      </c>
      <c r="C2785">
        <f>INDEX(resultados!$A$2:$ZZ$3000, 2779, MATCH($B$3, resultados!$A$1:$ZZ$1, 0))</f>
        <v/>
      </c>
    </row>
    <row r="2786">
      <c r="A2786">
        <f>INDEX(resultados!$A$2:$ZZ$3000, 2780, MATCH($B$1, resultados!$A$1:$ZZ$1, 0))</f>
        <v/>
      </c>
      <c r="B2786">
        <f>INDEX(resultados!$A$2:$ZZ$3000, 2780, MATCH($B$2, resultados!$A$1:$ZZ$1, 0))</f>
        <v/>
      </c>
      <c r="C2786">
        <f>INDEX(resultados!$A$2:$ZZ$3000, 2780, MATCH($B$3, resultados!$A$1:$ZZ$1, 0))</f>
        <v/>
      </c>
    </row>
    <row r="2787">
      <c r="A2787">
        <f>INDEX(resultados!$A$2:$ZZ$3000, 2781, MATCH($B$1, resultados!$A$1:$ZZ$1, 0))</f>
        <v/>
      </c>
      <c r="B2787">
        <f>INDEX(resultados!$A$2:$ZZ$3000, 2781, MATCH($B$2, resultados!$A$1:$ZZ$1, 0))</f>
        <v/>
      </c>
      <c r="C2787">
        <f>INDEX(resultados!$A$2:$ZZ$3000, 2781, MATCH($B$3, resultados!$A$1:$ZZ$1, 0))</f>
        <v/>
      </c>
    </row>
    <row r="2788">
      <c r="A2788">
        <f>INDEX(resultados!$A$2:$ZZ$3000, 2782, MATCH($B$1, resultados!$A$1:$ZZ$1, 0))</f>
        <v/>
      </c>
      <c r="B2788">
        <f>INDEX(resultados!$A$2:$ZZ$3000, 2782, MATCH($B$2, resultados!$A$1:$ZZ$1, 0))</f>
        <v/>
      </c>
      <c r="C2788">
        <f>INDEX(resultados!$A$2:$ZZ$3000, 2782, MATCH($B$3, resultados!$A$1:$ZZ$1, 0))</f>
        <v/>
      </c>
    </row>
    <row r="2789">
      <c r="A2789">
        <f>INDEX(resultados!$A$2:$ZZ$3000, 2783, MATCH($B$1, resultados!$A$1:$ZZ$1, 0))</f>
        <v/>
      </c>
      <c r="B2789">
        <f>INDEX(resultados!$A$2:$ZZ$3000, 2783, MATCH($B$2, resultados!$A$1:$ZZ$1, 0))</f>
        <v/>
      </c>
      <c r="C2789">
        <f>INDEX(resultados!$A$2:$ZZ$3000, 2783, MATCH($B$3, resultados!$A$1:$ZZ$1, 0))</f>
        <v/>
      </c>
    </row>
    <row r="2790">
      <c r="A2790">
        <f>INDEX(resultados!$A$2:$ZZ$3000, 2784, MATCH($B$1, resultados!$A$1:$ZZ$1, 0))</f>
        <v/>
      </c>
      <c r="B2790">
        <f>INDEX(resultados!$A$2:$ZZ$3000, 2784, MATCH($B$2, resultados!$A$1:$ZZ$1, 0))</f>
        <v/>
      </c>
      <c r="C2790">
        <f>INDEX(resultados!$A$2:$ZZ$3000, 2784, MATCH($B$3, resultados!$A$1:$ZZ$1, 0))</f>
        <v/>
      </c>
    </row>
    <row r="2791">
      <c r="A2791">
        <f>INDEX(resultados!$A$2:$ZZ$3000, 2785, MATCH($B$1, resultados!$A$1:$ZZ$1, 0))</f>
        <v/>
      </c>
      <c r="B2791">
        <f>INDEX(resultados!$A$2:$ZZ$3000, 2785, MATCH($B$2, resultados!$A$1:$ZZ$1, 0))</f>
        <v/>
      </c>
      <c r="C2791">
        <f>INDEX(resultados!$A$2:$ZZ$3000, 2785, MATCH($B$3, resultados!$A$1:$ZZ$1, 0))</f>
        <v/>
      </c>
    </row>
    <row r="2792">
      <c r="A2792">
        <f>INDEX(resultados!$A$2:$ZZ$3000, 2786, MATCH($B$1, resultados!$A$1:$ZZ$1, 0))</f>
        <v/>
      </c>
      <c r="B2792">
        <f>INDEX(resultados!$A$2:$ZZ$3000, 2786, MATCH($B$2, resultados!$A$1:$ZZ$1, 0))</f>
        <v/>
      </c>
      <c r="C2792">
        <f>INDEX(resultados!$A$2:$ZZ$3000, 2786, MATCH($B$3, resultados!$A$1:$ZZ$1, 0))</f>
        <v/>
      </c>
    </row>
    <row r="2793">
      <c r="A2793">
        <f>INDEX(resultados!$A$2:$ZZ$3000, 2787, MATCH($B$1, resultados!$A$1:$ZZ$1, 0))</f>
        <v/>
      </c>
      <c r="B2793">
        <f>INDEX(resultados!$A$2:$ZZ$3000, 2787, MATCH($B$2, resultados!$A$1:$ZZ$1, 0))</f>
        <v/>
      </c>
      <c r="C2793">
        <f>INDEX(resultados!$A$2:$ZZ$3000, 2787, MATCH($B$3, resultados!$A$1:$ZZ$1, 0))</f>
        <v/>
      </c>
    </row>
    <row r="2794">
      <c r="A2794">
        <f>INDEX(resultados!$A$2:$ZZ$3000, 2788, MATCH($B$1, resultados!$A$1:$ZZ$1, 0))</f>
        <v/>
      </c>
      <c r="B2794">
        <f>INDEX(resultados!$A$2:$ZZ$3000, 2788, MATCH($B$2, resultados!$A$1:$ZZ$1, 0))</f>
        <v/>
      </c>
      <c r="C2794">
        <f>INDEX(resultados!$A$2:$ZZ$3000, 2788, MATCH($B$3, resultados!$A$1:$ZZ$1, 0))</f>
        <v/>
      </c>
    </row>
    <row r="2795">
      <c r="A2795">
        <f>INDEX(resultados!$A$2:$ZZ$3000, 2789, MATCH($B$1, resultados!$A$1:$ZZ$1, 0))</f>
        <v/>
      </c>
      <c r="B2795">
        <f>INDEX(resultados!$A$2:$ZZ$3000, 2789, MATCH($B$2, resultados!$A$1:$ZZ$1, 0))</f>
        <v/>
      </c>
      <c r="C2795">
        <f>INDEX(resultados!$A$2:$ZZ$3000, 2789, MATCH($B$3, resultados!$A$1:$ZZ$1, 0))</f>
        <v/>
      </c>
    </row>
    <row r="2796">
      <c r="A2796">
        <f>INDEX(resultados!$A$2:$ZZ$3000, 2790, MATCH($B$1, resultados!$A$1:$ZZ$1, 0))</f>
        <v/>
      </c>
      <c r="B2796">
        <f>INDEX(resultados!$A$2:$ZZ$3000, 2790, MATCH($B$2, resultados!$A$1:$ZZ$1, 0))</f>
        <v/>
      </c>
      <c r="C2796">
        <f>INDEX(resultados!$A$2:$ZZ$3000, 2790, MATCH($B$3, resultados!$A$1:$ZZ$1, 0))</f>
        <v/>
      </c>
    </row>
    <row r="2797">
      <c r="A2797">
        <f>INDEX(resultados!$A$2:$ZZ$3000, 2791, MATCH($B$1, resultados!$A$1:$ZZ$1, 0))</f>
        <v/>
      </c>
      <c r="B2797">
        <f>INDEX(resultados!$A$2:$ZZ$3000, 2791, MATCH($B$2, resultados!$A$1:$ZZ$1, 0))</f>
        <v/>
      </c>
      <c r="C2797">
        <f>INDEX(resultados!$A$2:$ZZ$3000, 2791, MATCH($B$3, resultados!$A$1:$ZZ$1, 0))</f>
        <v/>
      </c>
    </row>
    <row r="2798">
      <c r="A2798">
        <f>INDEX(resultados!$A$2:$ZZ$3000, 2792, MATCH($B$1, resultados!$A$1:$ZZ$1, 0))</f>
        <v/>
      </c>
      <c r="B2798">
        <f>INDEX(resultados!$A$2:$ZZ$3000, 2792, MATCH($B$2, resultados!$A$1:$ZZ$1, 0))</f>
        <v/>
      </c>
      <c r="C2798">
        <f>INDEX(resultados!$A$2:$ZZ$3000, 2792, MATCH($B$3, resultados!$A$1:$ZZ$1, 0))</f>
        <v/>
      </c>
    </row>
    <row r="2799">
      <c r="A2799">
        <f>INDEX(resultados!$A$2:$ZZ$3000, 2793, MATCH($B$1, resultados!$A$1:$ZZ$1, 0))</f>
        <v/>
      </c>
      <c r="B2799">
        <f>INDEX(resultados!$A$2:$ZZ$3000, 2793, MATCH($B$2, resultados!$A$1:$ZZ$1, 0))</f>
        <v/>
      </c>
      <c r="C2799">
        <f>INDEX(resultados!$A$2:$ZZ$3000, 2793, MATCH($B$3, resultados!$A$1:$ZZ$1, 0))</f>
        <v/>
      </c>
    </row>
    <row r="2800">
      <c r="A2800">
        <f>INDEX(resultados!$A$2:$ZZ$3000, 2794, MATCH($B$1, resultados!$A$1:$ZZ$1, 0))</f>
        <v/>
      </c>
      <c r="B2800">
        <f>INDEX(resultados!$A$2:$ZZ$3000, 2794, MATCH($B$2, resultados!$A$1:$ZZ$1, 0))</f>
        <v/>
      </c>
      <c r="C2800">
        <f>INDEX(resultados!$A$2:$ZZ$3000, 2794, MATCH($B$3, resultados!$A$1:$ZZ$1, 0))</f>
        <v/>
      </c>
    </row>
    <row r="2801">
      <c r="A2801">
        <f>INDEX(resultados!$A$2:$ZZ$3000, 2795, MATCH($B$1, resultados!$A$1:$ZZ$1, 0))</f>
        <v/>
      </c>
      <c r="B2801">
        <f>INDEX(resultados!$A$2:$ZZ$3000, 2795, MATCH($B$2, resultados!$A$1:$ZZ$1, 0))</f>
        <v/>
      </c>
      <c r="C2801">
        <f>INDEX(resultados!$A$2:$ZZ$3000, 2795, MATCH($B$3, resultados!$A$1:$ZZ$1, 0))</f>
        <v/>
      </c>
    </row>
    <row r="2802">
      <c r="A2802">
        <f>INDEX(resultados!$A$2:$ZZ$3000, 2796, MATCH($B$1, resultados!$A$1:$ZZ$1, 0))</f>
        <v/>
      </c>
      <c r="B2802">
        <f>INDEX(resultados!$A$2:$ZZ$3000, 2796, MATCH($B$2, resultados!$A$1:$ZZ$1, 0))</f>
        <v/>
      </c>
      <c r="C2802">
        <f>INDEX(resultados!$A$2:$ZZ$3000, 2796, MATCH($B$3, resultados!$A$1:$ZZ$1, 0))</f>
        <v/>
      </c>
    </row>
    <row r="2803">
      <c r="A2803">
        <f>INDEX(resultados!$A$2:$ZZ$3000, 2797, MATCH($B$1, resultados!$A$1:$ZZ$1, 0))</f>
        <v/>
      </c>
      <c r="B2803">
        <f>INDEX(resultados!$A$2:$ZZ$3000, 2797, MATCH($B$2, resultados!$A$1:$ZZ$1, 0))</f>
        <v/>
      </c>
      <c r="C2803">
        <f>INDEX(resultados!$A$2:$ZZ$3000, 2797, MATCH($B$3, resultados!$A$1:$ZZ$1, 0))</f>
        <v/>
      </c>
    </row>
    <row r="2804">
      <c r="A2804">
        <f>INDEX(resultados!$A$2:$ZZ$3000, 2798, MATCH($B$1, resultados!$A$1:$ZZ$1, 0))</f>
        <v/>
      </c>
      <c r="B2804">
        <f>INDEX(resultados!$A$2:$ZZ$3000, 2798, MATCH($B$2, resultados!$A$1:$ZZ$1, 0))</f>
        <v/>
      </c>
      <c r="C2804">
        <f>INDEX(resultados!$A$2:$ZZ$3000, 2798, MATCH($B$3, resultados!$A$1:$ZZ$1, 0))</f>
        <v/>
      </c>
    </row>
    <row r="2805">
      <c r="A2805">
        <f>INDEX(resultados!$A$2:$ZZ$3000, 2799, MATCH($B$1, resultados!$A$1:$ZZ$1, 0))</f>
        <v/>
      </c>
      <c r="B2805">
        <f>INDEX(resultados!$A$2:$ZZ$3000, 2799, MATCH($B$2, resultados!$A$1:$ZZ$1, 0))</f>
        <v/>
      </c>
      <c r="C2805">
        <f>INDEX(resultados!$A$2:$ZZ$3000, 2799, MATCH($B$3, resultados!$A$1:$ZZ$1, 0))</f>
        <v/>
      </c>
    </row>
    <row r="2806">
      <c r="A2806">
        <f>INDEX(resultados!$A$2:$ZZ$3000, 2800, MATCH($B$1, resultados!$A$1:$ZZ$1, 0))</f>
        <v/>
      </c>
      <c r="B2806">
        <f>INDEX(resultados!$A$2:$ZZ$3000, 2800, MATCH($B$2, resultados!$A$1:$ZZ$1, 0))</f>
        <v/>
      </c>
      <c r="C2806">
        <f>INDEX(resultados!$A$2:$ZZ$3000, 2800, MATCH($B$3, resultados!$A$1:$ZZ$1, 0))</f>
        <v/>
      </c>
    </row>
    <row r="2807">
      <c r="A2807">
        <f>INDEX(resultados!$A$2:$ZZ$3000, 2801, MATCH($B$1, resultados!$A$1:$ZZ$1, 0))</f>
        <v/>
      </c>
      <c r="B2807">
        <f>INDEX(resultados!$A$2:$ZZ$3000, 2801, MATCH($B$2, resultados!$A$1:$ZZ$1, 0))</f>
        <v/>
      </c>
      <c r="C2807">
        <f>INDEX(resultados!$A$2:$ZZ$3000, 2801, MATCH($B$3, resultados!$A$1:$ZZ$1, 0))</f>
        <v/>
      </c>
    </row>
    <row r="2808">
      <c r="A2808">
        <f>INDEX(resultados!$A$2:$ZZ$3000, 2802, MATCH($B$1, resultados!$A$1:$ZZ$1, 0))</f>
        <v/>
      </c>
      <c r="B2808">
        <f>INDEX(resultados!$A$2:$ZZ$3000, 2802, MATCH($B$2, resultados!$A$1:$ZZ$1, 0))</f>
        <v/>
      </c>
      <c r="C2808">
        <f>INDEX(resultados!$A$2:$ZZ$3000, 2802, MATCH($B$3, resultados!$A$1:$ZZ$1, 0))</f>
        <v/>
      </c>
    </row>
    <row r="2809">
      <c r="A2809">
        <f>INDEX(resultados!$A$2:$ZZ$3000, 2803, MATCH($B$1, resultados!$A$1:$ZZ$1, 0))</f>
        <v/>
      </c>
      <c r="B2809">
        <f>INDEX(resultados!$A$2:$ZZ$3000, 2803, MATCH($B$2, resultados!$A$1:$ZZ$1, 0))</f>
        <v/>
      </c>
      <c r="C2809">
        <f>INDEX(resultados!$A$2:$ZZ$3000, 2803, MATCH($B$3, resultados!$A$1:$ZZ$1, 0))</f>
        <v/>
      </c>
    </row>
    <row r="2810">
      <c r="A2810">
        <f>INDEX(resultados!$A$2:$ZZ$3000, 2804, MATCH($B$1, resultados!$A$1:$ZZ$1, 0))</f>
        <v/>
      </c>
      <c r="B2810">
        <f>INDEX(resultados!$A$2:$ZZ$3000, 2804, MATCH($B$2, resultados!$A$1:$ZZ$1, 0))</f>
        <v/>
      </c>
      <c r="C2810">
        <f>INDEX(resultados!$A$2:$ZZ$3000, 2804, MATCH($B$3, resultados!$A$1:$ZZ$1, 0))</f>
        <v/>
      </c>
    </row>
    <row r="2811">
      <c r="A2811">
        <f>INDEX(resultados!$A$2:$ZZ$3000, 2805, MATCH($B$1, resultados!$A$1:$ZZ$1, 0))</f>
        <v/>
      </c>
      <c r="B2811">
        <f>INDEX(resultados!$A$2:$ZZ$3000, 2805, MATCH($B$2, resultados!$A$1:$ZZ$1, 0))</f>
        <v/>
      </c>
      <c r="C2811">
        <f>INDEX(resultados!$A$2:$ZZ$3000, 2805, MATCH($B$3, resultados!$A$1:$ZZ$1, 0))</f>
        <v/>
      </c>
    </row>
    <row r="2812">
      <c r="A2812">
        <f>INDEX(resultados!$A$2:$ZZ$3000, 2806, MATCH($B$1, resultados!$A$1:$ZZ$1, 0))</f>
        <v/>
      </c>
      <c r="B2812">
        <f>INDEX(resultados!$A$2:$ZZ$3000, 2806, MATCH($B$2, resultados!$A$1:$ZZ$1, 0))</f>
        <v/>
      </c>
      <c r="C2812">
        <f>INDEX(resultados!$A$2:$ZZ$3000, 2806, MATCH($B$3, resultados!$A$1:$ZZ$1, 0))</f>
        <v/>
      </c>
    </row>
    <row r="2813">
      <c r="A2813">
        <f>INDEX(resultados!$A$2:$ZZ$3000, 2807, MATCH($B$1, resultados!$A$1:$ZZ$1, 0))</f>
        <v/>
      </c>
      <c r="B2813">
        <f>INDEX(resultados!$A$2:$ZZ$3000, 2807, MATCH($B$2, resultados!$A$1:$ZZ$1, 0))</f>
        <v/>
      </c>
      <c r="C2813">
        <f>INDEX(resultados!$A$2:$ZZ$3000, 2807, MATCH($B$3, resultados!$A$1:$ZZ$1, 0))</f>
        <v/>
      </c>
    </row>
    <row r="2814">
      <c r="A2814">
        <f>INDEX(resultados!$A$2:$ZZ$3000, 2808, MATCH($B$1, resultados!$A$1:$ZZ$1, 0))</f>
        <v/>
      </c>
      <c r="B2814">
        <f>INDEX(resultados!$A$2:$ZZ$3000, 2808, MATCH($B$2, resultados!$A$1:$ZZ$1, 0))</f>
        <v/>
      </c>
      <c r="C2814">
        <f>INDEX(resultados!$A$2:$ZZ$3000, 2808, MATCH($B$3, resultados!$A$1:$ZZ$1, 0))</f>
        <v/>
      </c>
    </row>
    <row r="2815">
      <c r="A2815">
        <f>INDEX(resultados!$A$2:$ZZ$3000, 2809, MATCH($B$1, resultados!$A$1:$ZZ$1, 0))</f>
        <v/>
      </c>
      <c r="B2815">
        <f>INDEX(resultados!$A$2:$ZZ$3000, 2809, MATCH($B$2, resultados!$A$1:$ZZ$1, 0))</f>
        <v/>
      </c>
      <c r="C2815">
        <f>INDEX(resultados!$A$2:$ZZ$3000, 2809, MATCH($B$3, resultados!$A$1:$ZZ$1, 0))</f>
        <v/>
      </c>
    </row>
    <row r="2816">
      <c r="A2816">
        <f>INDEX(resultados!$A$2:$ZZ$3000, 2810, MATCH($B$1, resultados!$A$1:$ZZ$1, 0))</f>
        <v/>
      </c>
      <c r="B2816">
        <f>INDEX(resultados!$A$2:$ZZ$3000, 2810, MATCH($B$2, resultados!$A$1:$ZZ$1, 0))</f>
        <v/>
      </c>
      <c r="C2816">
        <f>INDEX(resultados!$A$2:$ZZ$3000, 2810, MATCH($B$3, resultados!$A$1:$ZZ$1, 0))</f>
        <v/>
      </c>
    </row>
    <row r="2817">
      <c r="A2817">
        <f>INDEX(resultados!$A$2:$ZZ$3000, 2811, MATCH($B$1, resultados!$A$1:$ZZ$1, 0))</f>
        <v/>
      </c>
      <c r="B2817">
        <f>INDEX(resultados!$A$2:$ZZ$3000, 2811, MATCH($B$2, resultados!$A$1:$ZZ$1, 0))</f>
        <v/>
      </c>
      <c r="C2817">
        <f>INDEX(resultados!$A$2:$ZZ$3000, 2811, MATCH($B$3, resultados!$A$1:$ZZ$1, 0))</f>
        <v/>
      </c>
    </row>
    <row r="2818">
      <c r="A2818">
        <f>INDEX(resultados!$A$2:$ZZ$3000, 2812, MATCH($B$1, resultados!$A$1:$ZZ$1, 0))</f>
        <v/>
      </c>
      <c r="B2818">
        <f>INDEX(resultados!$A$2:$ZZ$3000, 2812, MATCH($B$2, resultados!$A$1:$ZZ$1, 0))</f>
        <v/>
      </c>
      <c r="C2818">
        <f>INDEX(resultados!$A$2:$ZZ$3000, 2812, MATCH($B$3, resultados!$A$1:$ZZ$1, 0))</f>
        <v/>
      </c>
    </row>
    <row r="2819">
      <c r="A2819">
        <f>INDEX(resultados!$A$2:$ZZ$3000, 2813, MATCH($B$1, resultados!$A$1:$ZZ$1, 0))</f>
        <v/>
      </c>
      <c r="B2819">
        <f>INDEX(resultados!$A$2:$ZZ$3000, 2813, MATCH($B$2, resultados!$A$1:$ZZ$1, 0))</f>
        <v/>
      </c>
      <c r="C2819">
        <f>INDEX(resultados!$A$2:$ZZ$3000, 2813, MATCH($B$3, resultados!$A$1:$ZZ$1, 0))</f>
        <v/>
      </c>
    </row>
    <row r="2820">
      <c r="A2820">
        <f>INDEX(resultados!$A$2:$ZZ$3000, 2814, MATCH($B$1, resultados!$A$1:$ZZ$1, 0))</f>
        <v/>
      </c>
      <c r="B2820">
        <f>INDEX(resultados!$A$2:$ZZ$3000, 2814, MATCH($B$2, resultados!$A$1:$ZZ$1, 0))</f>
        <v/>
      </c>
      <c r="C2820">
        <f>INDEX(resultados!$A$2:$ZZ$3000, 2814, MATCH($B$3, resultados!$A$1:$ZZ$1, 0))</f>
        <v/>
      </c>
    </row>
    <row r="2821">
      <c r="A2821">
        <f>INDEX(resultados!$A$2:$ZZ$3000, 2815, MATCH($B$1, resultados!$A$1:$ZZ$1, 0))</f>
        <v/>
      </c>
      <c r="B2821">
        <f>INDEX(resultados!$A$2:$ZZ$3000, 2815, MATCH($B$2, resultados!$A$1:$ZZ$1, 0))</f>
        <v/>
      </c>
      <c r="C2821">
        <f>INDEX(resultados!$A$2:$ZZ$3000, 2815, MATCH($B$3, resultados!$A$1:$ZZ$1, 0))</f>
        <v/>
      </c>
    </row>
    <row r="2822">
      <c r="A2822">
        <f>INDEX(resultados!$A$2:$ZZ$3000, 2816, MATCH($B$1, resultados!$A$1:$ZZ$1, 0))</f>
        <v/>
      </c>
      <c r="B2822">
        <f>INDEX(resultados!$A$2:$ZZ$3000, 2816, MATCH($B$2, resultados!$A$1:$ZZ$1, 0))</f>
        <v/>
      </c>
      <c r="C2822">
        <f>INDEX(resultados!$A$2:$ZZ$3000, 2816, MATCH($B$3, resultados!$A$1:$ZZ$1, 0))</f>
        <v/>
      </c>
    </row>
    <row r="2823">
      <c r="A2823">
        <f>INDEX(resultados!$A$2:$ZZ$3000, 2817, MATCH($B$1, resultados!$A$1:$ZZ$1, 0))</f>
        <v/>
      </c>
      <c r="B2823">
        <f>INDEX(resultados!$A$2:$ZZ$3000, 2817, MATCH($B$2, resultados!$A$1:$ZZ$1, 0))</f>
        <v/>
      </c>
      <c r="C2823">
        <f>INDEX(resultados!$A$2:$ZZ$3000, 2817, MATCH($B$3, resultados!$A$1:$ZZ$1, 0))</f>
        <v/>
      </c>
    </row>
    <row r="2824">
      <c r="A2824">
        <f>INDEX(resultados!$A$2:$ZZ$3000, 2818, MATCH($B$1, resultados!$A$1:$ZZ$1, 0))</f>
        <v/>
      </c>
      <c r="B2824">
        <f>INDEX(resultados!$A$2:$ZZ$3000, 2818, MATCH($B$2, resultados!$A$1:$ZZ$1, 0))</f>
        <v/>
      </c>
      <c r="C2824">
        <f>INDEX(resultados!$A$2:$ZZ$3000, 2818, MATCH($B$3, resultados!$A$1:$ZZ$1, 0))</f>
        <v/>
      </c>
    </row>
    <row r="2825">
      <c r="A2825">
        <f>INDEX(resultados!$A$2:$ZZ$3000, 2819, MATCH($B$1, resultados!$A$1:$ZZ$1, 0))</f>
        <v/>
      </c>
      <c r="B2825">
        <f>INDEX(resultados!$A$2:$ZZ$3000, 2819, MATCH($B$2, resultados!$A$1:$ZZ$1, 0))</f>
        <v/>
      </c>
      <c r="C2825">
        <f>INDEX(resultados!$A$2:$ZZ$3000, 2819, MATCH($B$3, resultados!$A$1:$ZZ$1, 0))</f>
        <v/>
      </c>
    </row>
    <row r="2826">
      <c r="A2826">
        <f>INDEX(resultados!$A$2:$ZZ$3000, 2820, MATCH($B$1, resultados!$A$1:$ZZ$1, 0))</f>
        <v/>
      </c>
      <c r="B2826">
        <f>INDEX(resultados!$A$2:$ZZ$3000, 2820, MATCH($B$2, resultados!$A$1:$ZZ$1, 0))</f>
        <v/>
      </c>
      <c r="C2826">
        <f>INDEX(resultados!$A$2:$ZZ$3000, 2820, MATCH($B$3, resultados!$A$1:$ZZ$1, 0))</f>
        <v/>
      </c>
    </row>
    <row r="2827">
      <c r="A2827">
        <f>INDEX(resultados!$A$2:$ZZ$3000, 2821, MATCH($B$1, resultados!$A$1:$ZZ$1, 0))</f>
        <v/>
      </c>
      <c r="B2827">
        <f>INDEX(resultados!$A$2:$ZZ$3000, 2821, MATCH($B$2, resultados!$A$1:$ZZ$1, 0))</f>
        <v/>
      </c>
      <c r="C2827">
        <f>INDEX(resultados!$A$2:$ZZ$3000, 2821, MATCH($B$3, resultados!$A$1:$ZZ$1, 0))</f>
        <v/>
      </c>
    </row>
    <row r="2828">
      <c r="A2828">
        <f>INDEX(resultados!$A$2:$ZZ$3000, 2822, MATCH($B$1, resultados!$A$1:$ZZ$1, 0))</f>
        <v/>
      </c>
      <c r="B2828">
        <f>INDEX(resultados!$A$2:$ZZ$3000, 2822, MATCH($B$2, resultados!$A$1:$ZZ$1, 0))</f>
        <v/>
      </c>
      <c r="C2828">
        <f>INDEX(resultados!$A$2:$ZZ$3000, 2822, MATCH($B$3, resultados!$A$1:$ZZ$1, 0))</f>
        <v/>
      </c>
    </row>
    <row r="2829">
      <c r="A2829">
        <f>INDEX(resultados!$A$2:$ZZ$3000, 2823, MATCH($B$1, resultados!$A$1:$ZZ$1, 0))</f>
        <v/>
      </c>
      <c r="B2829">
        <f>INDEX(resultados!$A$2:$ZZ$3000, 2823, MATCH($B$2, resultados!$A$1:$ZZ$1, 0))</f>
        <v/>
      </c>
      <c r="C2829">
        <f>INDEX(resultados!$A$2:$ZZ$3000, 2823, MATCH($B$3, resultados!$A$1:$ZZ$1, 0))</f>
        <v/>
      </c>
    </row>
    <row r="2830">
      <c r="A2830">
        <f>INDEX(resultados!$A$2:$ZZ$3000, 2824, MATCH($B$1, resultados!$A$1:$ZZ$1, 0))</f>
        <v/>
      </c>
      <c r="B2830">
        <f>INDEX(resultados!$A$2:$ZZ$3000, 2824, MATCH($B$2, resultados!$A$1:$ZZ$1, 0))</f>
        <v/>
      </c>
      <c r="C2830">
        <f>INDEX(resultados!$A$2:$ZZ$3000, 2824, MATCH($B$3, resultados!$A$1:$ZZ$1, 0))</f>
        <v/>
      </c>
    </row>
    <row r="2831">
      <c r="A2831">
        <f>INDEX(resultados!$A$2:$ZZ$3000, 2825, MATCH($B$1, resultados!$A$1:$ZZ$1, 0))</f>
        <v/>
      </c>
      <c r="B2831">
        <f>INDEX(resultados!$A$2:$ZZ$3000, 2825, MATCH($B$2, resultados!$A$1:$ZZ$1, 0))</f>
        <v/>
      </c>
      <c r="C2831">
        <f>INDEX(resultados!$A$2:$ZZ$3000, 2825, MATCH($B$3, resultados!$A$1:$ZZ$1, 0))</f>
        <v/>
      </c>
    </row>
    <row r="2832">
      <c r="A2832">
        <f>INDEX(resultados!$A$2:$ZZ$3000, 2826, MATCH($B$1, resultados!$A$1:$ZZ$1, 0))</f>
        <v/>
      </c>
      <c r="B2832">
        <f>INDEX(resultados!$A$2:$ZZ$3000, 2826, MATCH($B$2, resultados!$A$1:$ZZ$1, 0))</f>
        <v/>
      </c>
      <c r="C2832">
        <f>INDEX(resultados!$A$2:$ZZ$3000, 2826, MATCH($B$3, resultados!$A$1:$ZZ$1, 0))</f>
        <v/>
      </c>
    </row>
    <row r="2833">
      <c r="A2833">
        <f>INDEX(resultados!$A$2:$ZZ$3000, 2827, MATCH($B$1, resultados!$A$1:$ZZ$1, 0))</f>
        <v/>
      </c>
      <c r="B2833">
        <f>INDEX(resultados!$A$2:$ZZ$3000, 2827, MATCH($B$2, resultados!$A$1:$ZZ$1, 0))</f>
        <v/>
      </c>
      <c r="C2833">
        <f>INDEX(resultados!$A$2:$ZZ$3000, 2827, MATCH($B$3, resultados!$A$1:$ZZ$1, 0))</f>
        <v/>
      </c>
    </row>
    <row r="2834">
      <c r="A2834">
        <f>INDEX(resultados!$A$2:$ZZ$3000, 2828, MATCH($B$1, resultados!$A$1:$ZZ$1, 0))</f>
        <v/>
      </c>
      <c r="B2834">
        <f>INDEX(resultados!$A$2:$ZZ$3000, 2828, MATCH($B$2, resultados!$A$1:$ZZ$1, 0))</f>
        <v/>
      </c>
      <c r="C2834">
        <f>INDEX(resultados!$A$2:$ZZ$3000, 2828, MATCH($B$3, resultados!$A$1:$ZZ$1, 0))</f>
        <v/>
      </c>
    </row>
    <row r="2835">
      <c r="A2835">
        <f>INDEX(resultados!$A$2:$ZZ$3000, 2829, MATCH($B$1, resultados!$A$1:$ZZ$1, 0))</f>
        <v/>
      </c>
      <c r="B2835">
        <f>INDEX(resultados!$A$2:$ZZ$3000, 2829, MATCH($B$2, resultados!$A$1:$ZZ$1, 0))</f>
        <v/>
      </c>
      <c r="C2835">
        <f>INDEX(resultados!$A$2:$ZZ$3000, 2829, MATCH($B$3, resultados!$A$1:$ZZ$1, 0))</f>
        <v/>
      </c>
    </row>
    <row r="2836">
      <c r="A2836">
        <f>INDEX(resultados!$A$2:$ZZ$3000, 2830, MATCH($B$1, resultados!$A$1:$ZZ$1, 0))</f>
        <v/>
      </c>
      <c r="B2836">
        <f>INDEX(resultados!$A$2:$ZZ$3000, 2830, MATCH($B$2, resultados!$A$1:$ZZ$1, 0))</f>
        <v/>
      </c>
      <c r="C2836">
        <f>INDEX(resultados!$A$2:$ZZ$3000, 2830, MATCH($B$3, resultados!$A$1:$ZZ$1, 0))</f>
        <v/>
      </c>
    </row>
    <row r="2837">
      <c r="A2837">
        <f>INDEX(resultados!$A$2:$ZZ$3000, 2831, MATCH($B$1, resultados!$A$1:$ZZ$1, 0))</f>
        <v/>
      </c>
      <c r="B2837">
        <f>INDEX(resultados!$A$2:$ZZ$3000, 2831, MATCH($B$2, resultados!$A$1:$ZZ$1, 0))</f>
        <v/>
      </c>
      <c r="C2837">
        <f>INDEX(resultados!$A$2:$ZZ$3000, 2831, MATCH($B$3, resultados!$A$1:$ZZ$1, 0))</f>
        <v/>
      </c>
    </row>
    <row r="2838">
      <c r="A2838">
        <f>INDEX(resultados!$A$2:$ZZ$3000, 2832, MATCH($B$1, resultados!$A$1:$ZZ$1, 0))</f>
        <v/>
      </c>
      <c r="B2838">
        <f>INDEX(resultados!$A$2:$ZZ$3000, 2832, MATCH($B$2, resultados!$A$1:$ZZ$1, 0))</f>
        <v/>
      </c>
      <c r="C2838">
        <f>INDEX(resultados!$A$2:$ZZ$3000, 2832, MATCH($B$3, resultados!$A$1:$ZZ$1, 0))</f>
        <v/>
      </c>
    </row>
    <row r="2839">
      <c r="A2839">
        <f>INDEX(resultados!$A$2:$ZZ$3000, 2833, MATCH($B$1, resultados!$A$1:$ZZ$1, 0))</f>
        <v/>
      </c>
      <c r="B2839">
        <f>INDEX(resultados!$A$2:$ZZ$3000, 2833, MATCH($B$2, resultados!$A$1:$ZZ$1, 0))</f>
        <v/>
      </c>
      <c r="C2839">
        <f>INDEX(resultados!$A$2:$ZZ$3000, 2833, MATCH($B$3, resultados!$A$1:$ZZ$1, 0))</f>
        <v/>
      </c>
    </row>
    <row r="2840">
      <c r="A2840">
        <f>INDEX(resultados!$A$2:$ZZ$3000, 2834, MATCH($B$1, resultados!$A$1:$ZZ$1, 0))</f>
        <v/>
      </c>
      <c r="B2840">
        <f>INDEX(resultados!$A$2:$ZZ$3000, 2834, MATCH($B$2, resultados!$A$1:$ZZ$1, 0))</f>
        <v/>
      </c>
      <c r="C2840">
        <f>INDEX(resultados!$A$2:$ZZ$3000, 2834, MATCH($B$3, resultados!$A$1:$ZZ$1, 0))</f>
        <v/>
      </c>
    </row>
    <row r="2841">
      <c r="A2841">
        <f>INDEX(resultados!$A$2:$ZZ$3000, 2835, MATCH($B$1, resultados!$A$1:$ZZ$1, 0))</f>
        <v/>
      </c>
      <c r="B2841">
        <f>INDEX(resultados!$A$2:$ZZ$3000, 2835, MATCH($B$2, resultados!$A$1:$ZZ$1, 0))</f>
        <v/>
      </c>
      <c r="C2841">
        <f>INDEX(resultados!$A$2:$ZZ$3000, 2835, MATCH($B$3, resultados!$A$1:$ZZ$1, 0))</f>
        <v/>
      </c>
    </row>
    <row r="2842">
      <c r="A2842">
        <f>INDEX(resultados!$A$2:$ZZ$3000, 2836, MATCH($B$1, resultados!$A$1:$ZZ$1, 0))</f>
        <v/>
      </c>
      <c r="B2842">
        <f>INDEX(resultados!$A$2:$ZZ$3000, 2836, MATCH($B$2, resultados!$A$1:$ZZ$1, 0))</f>
        <v/>
      </c>
      <c r="C2842">
        <f>INDEX(resultados!$A$2:$ZZ$3000, 2836, MATCH($B$3, resultados!$A$1:$ZZ$1, 0))</f>
        <v/>
      </c>
    </row>
    <row r="2843">
      <c r="A2843">
        <f>INDEX(resultados!$A$2:$ZZ$3000, 2837, MATCH($B$1, resultados!$A$1:$ZZ$1, 0))</f>
        <v/>
      </c>
      <c r="B2843">
        <f>INDEX(resultados!$A$2:$ZZ$3000, 2837, MATCH($B$2, resultados!$A$1:$ZZ$1, 0))</f>
        <v/>
      </c>
      <c r="C2843">
        <f>INDEX(resultados!$A$2:$ZZ$3000, 2837, MATCH($B$3, resultados!$A$1:$ZZ$1, 0))</f>
        <v/>
      </c>
    </row>
    <row r="2844">
      <c r="A2844">
        <f>INDEX(resultados!$A$2:$ZZ$3000, 2838, MATCH($B$1, resultados!$A$1:$ZZ$1, 0))</f>
        <v/>
      </c>
      <c r="B2844">
        <f>INDEX(resultados!$A$2:$ZZ$3000, 2838, MATCH($B$2, resultados!$A$1:$ZZ$1, 0))</f>
        <v/>
      </c>
      <c r="C2844">
        <f>INDEX(resultados!$A$2:$ZZ$3000, 2838, MATCH($B$3, resultados!$A$1:$ZZ$1, 0))</f>
        <v/>
      </c>
    </row>
    <row r="2845">
      <c r="A2845">
        <f>INDEX(resultados!$A$2:$ZZ$3000, 2839, MATCH($B$1, resultados!$A$1:$ZZ$1, 0))</f>
        <v/>
      </c>
      <c r="B2845">
        <f>INDEX(resultados!$A$2:$ZZ$3000, 2839, MATCH($B$2, resultados!$A$1:$ZZ$1, 0))</f>
        <v/>
      </c>
      <c r="C2845">
        <f>INDEX(resultados!$A$2:$ZZ$3000, 2839, MATCH($B$3, resultados!$A$1:$ZZ$1, 0))</f>
        <v/>
      </c>
    </row>
    <row r="2846">
      <c r="A2846">
        <f>INDEX(resultados!$A$2:$ZZ$3000, 2840, MATCH($B$1, resultados!$A$1:$ZZ$1, 0))</f>
        <v/>
      </c>
      <c r="B2846">
        <f>INDEX(resultados!$A$2:$ZZ$3000, 2840, MATCH($B$2, resultados!$A$1:$ZZ$1, 0))</f>
        <v/>
      </c>
      <c r="C2846">
        <f>INDEX(resultados!$A$2:$ZZ$3000, 2840, MATCH($B$3, resultados!$A$1:$ZZ$1, 0))</f>
        <v/>
      </c>
    </row>
    <row r="2847">
      <c r="A2847">
        <f>INDEX(resultados!$A$2:$ZZ$3000, 2841, MATCH($B$1, resultados!$A$1:$ZZ$1, 0))</f>
        <v/>
      </c>
      <c r="B2847">
        <f>INDEX(resultados!$A$2:$ZZ$3000, 2841, MATCH($B$2, resultados!$A$1:$ZZ$1, 0))</f>
        <v/>
      </c>
      <c r="C2847">
        <f>INDEX(resultados!$A$2:$ZZ$3000, 2841, MATCH($B$3, resultados!$A$1:$ZZ$1, 0))</f>
        <v/>
      </c>
    </row>
    <row r="2848">
      <c r="A2848">
        <f>INDEX(resultados!$A$2:$ZZ$3000, 2842, MATCH($B$1, resultados!$A$1:$ZZ$1, 0))</f>
        <v/>
      </c>
      <c r="B2848">
        <f>INDEX(resultados!$A$2:$ZZ$3000, 2842, MATCH($B$2, resultados!$A$1:$ZZ$1, 0))</f>
        <v/>
      </c>
      <c r="C2848">
        <f>INDEX(resultados!$A$2:$ZZ$3000, 2842, MATCH($B$3, resultados!$A$1:$ZZ$1, 0))</f>
        <v/>
      </c>
    </row>
    <row r="2849">
      <c r="A2849">
        <f>INDEX(resultados!$A$2:$ZZ$3000, 2843, MATCH($B$1, resultados!$A$1:$ZZ$1, 0))</f>
        <v/>
      </c>
      <c r="B2849">
        <f>INDEX(resultados!$A$2:$ZZ$3000, 2843, MATCH($B$2, resultados!$A$1:$ZZ$1, 0))</f>
        <v/>
      </c>
      <c r="C2849">
        <f>INDEX(resultados!$A$2:$ZZ$3000, 2843, MATCH($B$3, resultados!$A$1:$ZZ$1, 0))</f>
        <v/>
      </c>
    </row>
    <row r="2850">
      <c r="A2850">
        <f>INDEX(resultados!$A$2:$ZZ$3000, 2844, MATCH($B$1, resultados!$A$1:$ZZ$1, 0))</f>
        <v/>
      </c>
      <c r="B2850">
        <f>INDEX(resultados!$A$2:$ZZ$3000, 2844, MATCH($B$2, resultados!$A$1:$ZZ$1, 0))</f>
        <v/>
      </c>
      <c r="C2850">
        <f>INDEX(resultados!$A$2:$ZZ$3000, 2844, MATCH($B$3, resultados!$A$1:$ZZ$1, 0))</f>
        <v/>
      </c>
    </row>
    <row r="2851">
      <c r="A2851">
        <f>INDEX(resultados!$A$2:$ZZ$3000, 2845, MATCH($B$1, resultados!$A$1:$ZZ$1, 0))</f>
        <v/>
      </c>
      <c r="B2851">
        <f>INDEX(resultados!$A$2:$ZZ$3000, 2845, MATCH($B$2, resultados!$A$1:$ZZ$1, 0))</f>
        <v/>
      </c>
      <c r="C2851">
        <f>INDEX(resultados!$A$2:$ZZ$3000, 2845, MATCH($B$3, resultados!$A$1:$ZZ$1, 0))</f>
        <v/>
      </c>
    </row>
    <row r="2852">
      <c r="A2852">
        <f>INDEX(resultados!$A$2:$ZZ$3000, 2846, MATCH($B$1, resultados!$A$1:$ZZ$1, 0))</f>
        <v/>
      </c>
      <c r="B2852">
        <f>INDEX(resultados!$A$2:$ZZ$3000, 2846, MATCH($B$2, resultados!$A$1:$ZZ$1, 0))</f>
        <v/>
      </c>
      <c r="C2852">
        <f>INDEX(resultados!$A$2:$ZZ$3000, 2846, MATCH($B$3, resultados!$A$1:$ZZ$1, 0))</f>
        <v/>
      </c>
    </row>
    <row r="2853">
      <c r="A2853">
        <f>INDEX(resultados!$A$2:$ZZ$3000, 2847, MATCH($B$1, resultados!$A$1:$ZZ$1, 0))</f>
        <v/>
      </c>
      <c r="B2853">
        <f>INDEX(resultados!$A$2:$ZZ$3000, 2847, MATCH($B$2, resultados!$A$1:$ZZ$1, 0))</f>
        <v/>
      </c>
      <c r="C2853">
        <f>INDEX(resultados!$A$2:$ZZ$3000, 2847, MATCH($B$3, resultados!$A$1:$ZZ$1, 0))</f>
        <v/>
      </c>
    </row>
    <row r="2854">
      <c r="A2854">
        <f>INDEX(resultados!$A$2:$ZZ$3000, 2848, MATCH($B$1, resultados!$A$1:$ZZ$1, 0))</f>
        <v/>
      </c>
      <c r="B2854">
        <f>INDEX(resultados!$A$2:$ZZ$3000, 2848, MATCH($B$2, resultados!$A$1:$ZZ$1, 0))</f>
        <v/>
      </c>
      <c r="C2854">
        <f>INDEX(resultados!$A$2:$ZZ$3000, 2848, MATCH($B$3, resultados!$A$1:$ZZ$1, 0))</f>
        <v/>
      </c>
    </row>
    <row r="2855">
      <c r="A2855">
        <f>INDEX(resultados!$A$2:$ZZ$3000, 2849, MATCH($B$1, resultados!$A$1:$ZZ$1, 0))</f>
        <v/>
      </c>
      <c r="B2855">
        <f>INDEX(resultados!$A$2:$ZZ$3000, 2849, MATCH($B$2, resultados!$A$1:$ZZ$1, 0))</f>
        <v/>
      </c>
      <c r="C2855">
        <f>INDEX(resultados!$A$2:$ZZ$3000, 2849, MATCH($B$3, resultados!$A$1:$ZZ$1, 0))</f>
        <v/>
      </c>
    </row>
    <row r="2856">
      <c r="A2856">
        <f>INDEX(resultados!$A$2:$ZZ$3000, 2850, MATCH($B$1, resultados!$A$1:$ZZ$1, 0))</f>
        <v/>
      </c>
      <c r="B2856">
        <f>INDEX(resultados!$A$2:$ZZ$3000, 2850, MATCH($B$2, resultados!$A$1:$ZZ$1, 0))</f>
        <v/>
      </c>
      <c r="C2856">
        <f>INDEX(resultados!$A$2:$ZZ$3000, 2850, MATCH($B$3, resultados!$A$1:$ZZ$1, 0))</f>
        <v/>
      </c>
    </row>
    <row r="2857">
      <c r="A2857">
        <f>INDEX(resultados!$A$2:$ZZ$3000, 2851, MATCH($B$1, resultados!$A$1:$ZZ$1, 0))</f>
        <v/>
      </c>
      <c r="B2857">
        <f>INDEX(resultados!$A$2:$ZZ$3000, 2851, MATCH($B$2, resultados!$A$1:$ZZ$1, 0))</f>
        <v/>
      </c>
      <c r="C2857">
        <f>INDEX(resultados!$A$2:$ZZ$3000, 2851, MATCH($B$3, resultados!$A$1:$ZZ$1, 0))</f>
        <v/>
      </c>
    </row>
    <row r="2858">
      <c r="A2858">
        <f>INDEX(resultados!$A$2:$ZZ$3000, 2852, MATCH($B$1, resultados!$A$1:$ZZ$1, 0))</f>
        <v/>
      </c>
      <c r="B2858">
        <f>INDEX(resultados!$A$2:$ZZ$3000, 2852, MATCH($B$2, resultados!$A$1:$ZZ$1, 0))</f>
        <v/>
      </c>
      <c r="C2858">
        <f>INDEX(resultados!$A$2:$ZZ$3000, 2852, MATCH($B$3, resultados!$A$1:$ZZ$1, 0))</f>
        <v/>
      </c>
    </row>
    <row r="2859">
      <c r="A2859">
        <f>INDEX(resultados!$A$2:$ZZ$3000, 2853, MATCH($B$1, resultados!$A$1:$ZZ$1, 0))</f>
        <v/>
      </c>
      <c r="B2859">
        <f>INDEX(resultados!$A$2:$ZZ$3000, 2853, MATCH($B$2, resultados!$A$1:$ZZ$1, 0))</f>
        <v/>
      </c>
      <c r="C2859">
        <f>INDEX(resultados!$A$2:$ZZ$3000, 2853, MATCH($B$3, resultados!$A$1:$ZZ$1, 0))</f>
        <v/>
      </c>
    </row>
    <row r="2860">
      <c r="A2860">
        <f>INDEX(resultados!$A$2:$ZZ$3000, 2854, MATCH($B$1, resultados!$A$1:$ZZ$1, 0))</f>
        <v/>
      </c>
      <c r="B2860">
        <f>INDEX(resultados!$A$2:$ZZ$3000, 2854, MATCH($B$2, resultados!$A$1:$ZZ$1, 0))</f>
        <v/>
      </c>
      <c r="C2860">
        <f>INDEX(resultados!$A$2:$ZZ$3000, 2854, MATCH($B$3, resultados!$A$1:$ZZ$1, 0))</f>
        <v/>
      </c>
    </row>
    <row r="2861">
      <c r="A2861">
        <f>INDEX(resultados!$A$2:$ZZ$3000, 2855, MATCH($B$1, resultados!$A$1:$ZZ$1, 0))</f>
        <v/>
      </c>
      <c r="B2861">
        <f>INDEX(resultados!$A$2:$ZZ$3000, 2855, MATCH($B$2, resultados!$A$1:$ZZ$1, 0))</f>
        <v/>
      </c>
      <c r="C2861">
        <f>INDEX(resultados!$A$2:$ZZ$3000, 2855, MATCH($B$3, resultados!$A$1:$ZZ$1, 0))</f>
        <v/>
      </c>
    </row>
    <row r="2862">
      <c r="A2862">
        <f>INDEX(resultados!$A$2:$ZZ$3000, 2856, MATCH($B$1, resultados!$A$1:$ZZ$1, 0))</f>
        <v/>
      </c>
      <c r="B2862">
        <f>INDEX(resultados!$A$2:$ZZ$3000, 2856, MATCH($B$2, resultados!$A$1:$ZZ$1, 0))</f>
        <v/>
      </c>
      <c r="C2862">
        <f>INDEX(resultados!$A$2:$ZZ$3000, 2856, MATCH($B$3, resultados!$A$1:$ZZ$1, 0))</f>
        <v/>
      </c>
    </row>
    <row r="2863">
      <c r="A2863">
        <f>INDEX(resultados!$A$2:$ZZ$3000, 2857, MATCH($B$1, resultados!$A$1:$ZZ$1, 0))</f>
        <v/>
      </c>
      <c r="B2863">
        <f>INDEX(resultados!$A$2:$ZZ$3000, 2857, MATCH($B$2, resultados!$A$1:$ZZ$1, 0))</f>
        <v/>
      </c>
      <c r="C2863">
        <f>INDEX(resultados!$A$2:$ZZ$3000, 2857, MATCH($B$3, resultados!$A$1:$ZZ$1, 0))</f>
        <v/>
      </c>
    </row>
    <row r="2864">
      <c r="A2864">
        <f>INDEX(resultados!$A$2:$ZZ$3000, 2858, MATCH($B$1, resultados!$A$1:$ZZ$1, 0))</f>
        <v/>
      </c>
      <c r="B2864">
        <f>INDEX(resultados!$A$2:$ZZ$3000, 2858, MATCH($B$2, resultados!$A$1:$ZZ$1, 0))</f>
        <v/>
      </c>
      <c r="C2864">
        <f>INDEX(resultados!$A$2:$ZZ$3000, 2858, MATCH($B$3, resultados!$A$1:$ZZ$1, 0))</f>
        <v/>
      </c>
    </row>
    <row r="2865">
      <c r="A2865">
        <f>INDEX(resultados!$A$2:$ZZ$3000, 2859, MATCH($B$1, resultados!$A$1:$ZZ$1, 0))</f>
        <v/>
      </c>
      <c r="B2865">
        <f>INDEX(resultados!$A$2:$ZZ$3000, 2859, MATCH($B$2, resultados!$A$1:$ZZ$1, 0))</f>
        <v/>
      </c>
      <c r="C2865">
        <f>INDEX(resultados!$A$2:$ZZ$3000, 2859, MATCH($B$3, resultados!$A$1:$ZZ$1, 0))</f>
        <v/>
      </c>
    </row>
    <row r="2866">
      <c r="A2866">
        <f>INDEX(resultados!$A$2:$ZZ$3000, 2860, MATCH($B$1, resultados!$A$1:$ZZ$1, 0))</f>
        <v/>
      </c>
      <c r="B2866">
        <f>INDEX(resultados!$A$2:$ZZ$3000, 2860, MATCH($B$2, resultados!$A$1:$ZZ$1, 0))</f>
        <v/>
      </c>
      <c r="C2866">
        <f>INDEX(resultados!$A$2:$ZZ$3000, 2860, MATCH($B$3, resultados!$A$1:$ZZ$1, 0))</f>
        <v/>
      </c>
    </row>
    <row r="2867">
      <c r="A2867">
        <f>INDEX(resultados!$A$2:$ZZ$3000, 2861, MATCH($B$1, resultados!$A$1:$ZZ$1, 0))</f>
        <v/>
      </c>
      <c r="B2867">
        <f>INDEX(resultados!$A$2:$ZZ$3000, 2861, MATCH($B$2, resultados!$A$1:$ZZ$1, 0))</f>
        <v/>
      </c>
      <c r="C2867">
        <f>INDEX(resultados!$A$2:$ZZ$3000, 2861, MATCH($B$3, resultados!$A$1:$ZZ$1, 0))</f>
        <v/>
      </c>
    </row>
    <row r="2868">
      <c r="A2868">
        <f>INDEX(resultados!$A$2:$ZZ$3000, 2862, MATCH($B$1, resultados!$A$1:$ZZ$1, 0))</f>
        <v/>
      </c>
      <c r="B2868">
        <f>INDEX(resultados!$A$2:$ZZ$3000, 2862, MATCH($B$2, resultados!$A$1:$ZZ$1, 0))</f>
        <v/>
      </c>
      <c r="C2868">
        <f>INDEX(resultados!$A$2:$ZZ$3000, 2862, MATCH($B$3, resultados!$A$1:$ZZ$1, 0))</f>
        <v/>
      </c>
    </row>
    <row r="2869">
      <c r="A2869">
        <f>INDEX(resultados!$A$2:$ZZ$3000, 2863, MATCH($B$1, resultados!$A$1:$ZZ$1, 0))</f>
        <v/>
      </c>
      <c r="B2869">
        <f>INDEX(resultados!$A$2:$ZZ$3000, 2863, MATCH($B$2, resultados!$A$1:$ZZ$1, 0))</f>
        <v/>
      </c>
      <c r="C2869">
        <f>INDEX(resultados!$A$2:$ZZ$3000, 2863, MATCH($B$3, resultados!$A$1:$ZZ$1, 0))</f>
        <v/>
      </c>
    </row>
    <row r="2870">
      <c r="A2870">
        <f>INDEX(resultados!$A$2:$ZZ$3000, 2864, MATCH($B$1, resultados!$A$1:$ZZ$1, 0))</f>
        <v/>
      </c>
      <c r="B2870">
        <f>INDEX(resultados!$A$2:$ZZ$3000, 2864, MATCH($B$2, resultados!$A$1:$ZZ$1, 0))</f>
        <v/>
      </c>
      <c r="C2870">
        <f>INDEX(resultados!$A$2:$ZZ$3000, 2864, MATCH($B$3, resultados!$A$1:$ZZ$1, 0))</f>
        <v/>
      </c>
    </row>
    <row r="2871">
      <c r="A2871">
        <f>INDEX(resultados!$A$2:$ZZ$3000, 2865, MATCH($B$1, resultados!$A$1:$ZZ$1, 0))</f>
        <v/>
      </c>
      <c r="B2871">
        <f>INDEX(resultados!$A$2:$ZZ$3000, 2865, MATCH($B$2, resultados!$A$1:$ZZ$1, 0))</f>
        <v/>
      </c>
      <c r="C2871">
        <f>INDEX(resultados!$A$2:$ZZ$3000, 2865, MATCH($B$3, resultados!$A$1:$ZZ$1, 0))</f>
        <v/>
      </c>
    </row>
    <row r="2872">
      <c r="A2872">
        <f>INDEX(resultados!$A$2:$ZZ$3000, 2866, MATCH($B$1, resultados!$A$1:$ZZ$1, 0))</f>
        <v/>
      </c>
      <c r="B2872">
        <f>INDEX(resultados!$A$2:$ZZ$3000, 2866, MATCH($B$2, resultados!$A$1:$ZZ$1, 0))</f>
        <v/>
      </c>
      <c r="C2872">
        <f>INDEX(resultados!$A$2:$ZZ$3000, 2866, MATCH($B$3, resultados!$A$1:$ZZ$1, 0))</f>
        <v/>
      </c>
    </row>
    <row r="2873">
      <c r="A2873">
        <f>INDEX(resultados!$A$2:$ZZ$3000, 2867, MATCH($B$1, resultados!$A$1:$ZZ$1, 0))</f>
        <v/>
      </c>
      <c r="B2873">
        <f>INDEX(resultados!$A$2:$ZZ$3000, 2867, MATCH($B$2, resultados!$A$1:$ZZ$1, 0))</f>
        <v/>
      </c>
      <c r="C2873">
        <f>INDEX(resultados!$A$2:$ZZ$3000, 2867, MATCH($B$3, resultados!$A$1:$ZZ$1, 0))</f>
        <v/>
      </c>
    </row>
    <row r="2874">
      <c r="A2874">
        <f>INDEX(resultados!$A$2:$ZZ$3000, 2868, MATCH($B$1, resultados!$A$1:$ZZ$1, 0))</f>
        <v/>
      </c>
      <c r="B2874">
        <f>INDEX(resultados!$A$2:$ZZ$3000, 2868, MATCH($B$2, resultados!$A$1:$ZZ$1, 0))</f>
        <v/>
      </c>
      <c r="C2874">
        <f>INDEX(resultados!$A$2:$ZZ$3000, 2868, MATCH($B$3, resultados!$A$1:$ZZ$1, 0))</f>
        <v/>
      </c>
    </row>
    <row r="2875">
      <c r="A2875">
        <f>INDEX(resultados!$A$2:$ZZ$3000, 2869, MATCH($B$1, resultados!$A$1:$ZZ$1, 0))</f>
        <v/>
      </c>
      <c r="B2875">
        <f>INDEX(resultados!$A$2:$ZZ$3000, 2869, MATCH($B$2, resultados!$A$1:$ZZ$1, 0))</f>
        <v/>
      </c>
      <c r="C2875">
        <f>INDEX(resultados!$A$2:$ZZ$3000, 2869, MATCH($B$3, resultados!$A$1:$ZZ$1, 0))</f>
        <v/>
      </c>
    </row>
    <row r="2876">
      <c r="A2876">
        <f>INDEX(resultados!$A$2:$ZZ$3000, 2870, MATCH($B$1, resultados!$A$1:$ZZ$1, 0))</f>
        <v/>
      </c>
      <c r="B2876">
        <f>INDEX(resultados!$A$2:$ZZ$3000, 2870, MATCH($B$2, resultados!$A$1:$ZZ$1, 0))</f>
        <v/>
      </c>
      <c r="C2876">
        <f>INDEX(resultados!$A$2:$ZZ$3000, 2870, MATCH($B$3, resultados!$A$1:$ZZ$1, 0))</f>
        <v/>
      </c>
    </row>
    <row r="2877">
      <c r="A2877">
        <f>INDEX(resultados!$A$2:$ZZ$3000, 2871, MATCH($B$1, resultados!$A$1:$ZZ$1, 0))</f>
        <v/>
      </c>
      <c r="B2877">
        <f>INDEX(resultados!$A$2:$ZZ$3000, 2871, MATCH($B$2, resultados!$A$1:$ZZ$1, 0))</f>
        <v/>
      </c>
      <c r="C2877">
        <f>INDEX(resultados!$A$2:$ZZ$3000, 2871, MATCH($B$3, resultados!$A$1:$ZZ$1, 0))</f>
        <v/>
      </c>
    </row>
    <row r="2878">
      <c r="A2878">
        <f>INDEX(resultados!$A$2:$ZZ$3000, 2872, MATCH($B$1, resultados!$A$1:$ZZ$1, 0))</f>
        <v/>
      </c>
      <c r="B2878">
        <f>INDEX(resultados!$A$2:$ZZ$3000, 2872, MATCH($B$2, resultados!$A$1:$ZZ$1, 0))</f>
        <v/>
      </c>
      <c r="C2878">
        <f>INDEX(resultados!$A$2:$ZZ$3000, 2872, MATCH($B$3, resultados!$A$1:$ZZ$1, 0))</f>
        <v/>
      </c>
    </row>
    <row r="2879">
      <c r="A2879">
        <f>INDEX(resultados!$A$2:$ZZ$3000, 2873, MATCH($B$1, resultados!$A$1:$ZZ$1, 0))</f>
        <v/>
      </c>
      <c r="B2879">
        <f>INDEX(resultados!$A$2:$ZZ$3000, 2873, MATCH($B$2, resultados!$A$1:$ZZ$1, 0))</f>
        <v/>
      </c>
      <c r="C2879">
        <f>INDEX(resultados!$A$2:$ZZ$3000, 2873, MATCH($B$3, resultados!$A$1:$ZZ$1, 0))</f>
        <v/>
      </c>
    </row>
    <row r="2880">
      <c r="A2880">
        <f>INDEX(resultados!$A$2:$ZZ$3000, 2874, MATCH($B$1, resultados!$A$1:$ZZ$1, 0))</f>
        <v/>
      </c>
      <c r="B2880">
        <f>INDEX(resultados!$A$2:$ZZ$3000, 2874, MATCH($B$2, resultados!$A$1:$ZZ$1, 0))</f>
        <v/>
      </c>
      <c r="C2880">
        <f>INDEX(resultados!$A$2:$ZZ$3000, 2874, MATCH($B$3, resultados!$A$1:$ZZ$1, 0))</f>
        <v/>
      </c>
    </row>
    <row r="2881">
      <c r="A2881">
        <f>INDEX(resultados!$A$2:$ZZ$3000, 2875, MATCH($B$1, resultados!$A$1:$ZZ$1, 0))</f>
        <v/>
      </c>
      <c r="B2881">
        <f>INDEX(resultados!$A$2:$ZZ$3000, 2875, MATCH($B$2, resultados!$A$1:$ZZ$1, 0))</f>
        <v/>
      </c>
      <c r="C2881">
        <f>INDEX(resultados!$A$2:$ZZ$3000, 2875, MATCH($B$3, resultados!$A$1:$ZZ$1, 0))</f>
        <v/>
      </c>
    </row>
    <row r="2882">
      <c r="A2882">
        <f>INDEX(resultados!$A$2:$ZZ$3000, 2876, MATCH($B$1, resultados!$A$1:$ZZ$1, 0))</f>
        <v/>
      </c>
      <c r="B2882">
        <f>INDEX(resultados!$A$2:$ZZ$3000, 2876, MATCH($B$2, resultados!$A$1:$ZZ$1, 0))</f>
        <v/>
      </c>
      <c r="C2882">
        <f>INDEX(resultados!$A$2:$ZZ$3000, 2876, MATCH($B$3, resultados!$A$1:$ZZ$1, 0))</f>
        <v/>
      </c>
    </row>
    <row r="2883">
      <c r="A2883">
        <f>INDEX(resultados!$A$2:$ZZ$3000, 2877, MATCH($B$1, resultados!$A$1:$ZZ$1, 0))</f>
        <v/>
      </c>
      <c r="B2883">
        <f>INDEX(resultados!$A$2:$ZZ$3000, 2877, MATCH($B$2, resultados!$A$1:$ZZ$1, 0))</f>
        <v/>
      </c>
      <c r="C2883">
        <f>INDEX(resultados!$A$2:$ZZ$3000, 2877, MATCH($B$3, resultados!$A$1:$ZZ$1, 0))</f>
        <v/>
      </c>
    </row>
    <row r="2884">
      <c r="A2884">
        <f>INDEX(resultados!$A$2:$ZZ$3000, 2878, MATCH($B$1, resultados!$A$1:$ZZ$1, 0))</f>
        <v/>
      </c>
      <c r="B2884">
        <f>INDEX(resultados!$A$2:$ZZ$3000, 2878, MATCH($B$2, resultados!$A$1:$ZZ$1, 0))</f>
        <v/>
      </c>
      <c r="C2884">
        <f>INDEX(resultados!$A$2:$ZZ$3000, 2878, MATCH($B$3, resultados!$A$1:$ZZ$1, 0))</f>
        <v/>
      </c>
    </row>
    <row r="2885">
      <c r="A2885">
        <f>INDEX(resultados!$A$2:$ZZ$3000, 2879, MATCH($B$1, resultados!$A$1:$ZZ$1, 0))</f>
        <v/>
      </c>
      <c r="B2885">
        <f>INDEX(resultados!$A$2:$ZZ$3000, 2879, MATCH($B$2, resultados!$A$1:$ZZ$1, 0))</f>
        <v/>
      </c>
      <c r="C2885">
        <f>INDEX(resultados!$A$2:$ZZ$3000, 2879, MATCH($B$3, resultados!$A$1:$ZZ$1, 0))</f>
        <v/>
      </c>
    </row>
    <row r="2886">
      <c r="A2886">
        <f>INDEX(resultados!$A$2:$ZZ$3000, 2880, MATCH($B$1, resultados!$A$1:$ZZ$1, 0))</f>
        <v/>
      </c>
      <c r="B2886">
        <f>INDEX(resultados!$A$2:$ZZ$3000, 2880, MATCH($B$2, resultados!$A$1:$ZZ$1, 0))</f>
        <v/>
      </c>
      <c r="C2886">
        <f>INDEX(resultados!$A$2:$ZZ$3000, 2880, MATCH($B$3, resultados!$A$1:$ZZ$1, 0))</f>
        <v/>
      </c>
    </row>
    <row r="2887">
      <c r="A2887">
        <f>INDEX(resultados!$A$2:$ZZ$3000, 2881, MATCH($B$1, resultados!$A$1:$ZZ$1, 0))</f>
        <v/>
      </c>
      <c r="B2887">
        <f>INDEX(resultados!$A$2:$ZZ$3000, 2881, MATCH($B$2, resultados!$A$1:$ZZ$1, 0))</f>
        <v/>
      </c>
      <c r="C2887">
        <f>INDEX(resultados!$A$2:$ZZ$3000, 2881, MATCH($B$3, resultados!$A$1:$ZZ$1, 0))</f>
        <v/>
      </c>
    </row>
    <row r="2888">
      <c r="A2888">
        <f>INDEX(resultados!$A$2:$ZZ$3000, 2882, MATCH($B$1, resultados!$A$1:$ZZ$1, 0))</f>
        <v/>
      </c>
      <c r="B2888">
        <f>INDEX(resultados!$A$2:$ZZ$3000, 2882, MATCH($B$2, resultados!$A$1:$ZZ$1, 0))</f>
        <v/>
      </c>
      <c r="C2888">
        <f>INDEX(resultados!$A$2:$ZZ$3000, 2882, MATCH($B$3, resultados!$A$1:$ZZ$1, 0))</f>
        <v/>
      </c>
    </row>
    <row r="2889">
      <c r="A2889">
        <f>INDEX(resultados!$A$2:$ZZ$3000, 2883, MATCH($B$1, resultados!$A$1:$ZZ$1, 0))</f>
        <v/>
      </c>
      <c r="B2889">
        <f>INDEX(resultados!$A$2:$ZZ$3000, 2883, MATCH($B$2, resultados!$A$1:$ZZ$1, 0))</f>
        <v/>
      </c>
      <c r="C2889">
        <f>INDEX(resultados!$A$2:$ZZ$3000, 2883, MATCH($B$3, resultados!$A$1:$ZZ$1, 0))</f>
        <v/>
      </c>
    </row>
    <row r="2890">
      <c r="A2890">
        <f>INDEX(resultados!$A$2:$ZZ$3000, 2884, MATCH($B$1, resultados!$A$1:$ZZ$1, 0))</f>
        <v/>
      </c>
      <c r="B2890">
        <f>INDEX(resultados!$A$2:$ZZ$3000, 2884, MATCH($B$2, resultados!$A$1:$ZZ$1, 0))</f>
        <v/>
      </c>
      <c r="C2890">
        <f>INDEX(resultados!$A$2:$ZZ$3000, 2884, MATCH($B$3, resultados!$A$1:$ZZ$1, 0))</f>
        <v/>
      </c>
    </row>
    <row r="2891">
      <c r="A2891">
        <f>INDEX(resultados!$A$2:$ZZ$3000, 2885, MATCH($B$1, resultados!$A$1:$ZZ$1, 0))</f>
        <v/>
      </c>
      <c r="B2891">
        <f>INDEX(resultados!$A$2:$ZZ$3000, 2885, MATCH($B$2, resultados!$A$1:$ZZ$1, 0))</f>
        <v/>
      </c>
      <c r="C2891">
        <f>INDEX(resultados!$A$2:$ZZ$3000, 2885, MATCH($B$3, resultados!$A$1:$ZZ$1, 0))</f>
        <v/>
      </c>
    </row>
    <row r="2892">
      <c r="A2892">
        <f>INDEX(resultados!$A$2:$ZZ$3000, 2886, MATCH($B$1, resultados!$A$1:$ZZ$1, 0))</f>
        <v/>
      </c>
      <c r="B2892">
        <f>INDEX(resultados!$A$2:$ZZ$3000, 2886, MATCH($B$2, resultados!$A$1:$ZZ$1, 0))</f>
        <v/>
      </c>
      <c r="C2892">
        <f>INDEX(resultados!$A$2:$ZZ$3000, 2886, MATCH($B$3, resultados!$A$1:$ZZ$1, 0))</f>
        <v/>
      </c>
    </row>
    <row r="2893">
      <c r="A2893">
        <f>INDEX(resultados!$A$2:$ZZ$3000, 2887, MATCH($B$1, resultados!$A$1:$ZZ$1, 0))</f>
        <v/>
      </c>
      <c r="B2893">
        <f>INDEX(resultados!$A$2:$ZZ$3000, 2887, MATCH($B$2, resultados!$A$1:$ZZ$1, 0))</f>
        <v/>
      </c>
      <c r="C2893">
        <f>INDEX(resultados!$A$2:$ZZ$3000, 2887, MATCH($B$3, resultados!$A$1:$ZZ$1, 0))</f>
        <v/>
      </c>
    </row>
    <row r="2894">
      <c r="A2894">
        <f>INDEX(resultados!$A$2:$ZZ$3000, 2888, MATCH($B$1, resultados!$A$1:$ZZ$1, 0))</f>
        <v/>
      </c>
      <c r="B2894">
        <f>INDEX(resultados!$A$2:$ZZ$3000, 2888, MATCH($B$2, resultados!$A$1:$ZZ$1, 0))</f>
        <v/>
      </c>
      <c r="C2894">
        <f>INDEX(resultados!$A$2:$ZZ$3000, 2888, MATCH($B$3, resultados!$A$1:$ZZ$1, 0))</f>
        <v/>
      </c>
    </row>
    <row r="2895">
      <c r="A2895">
        <f>INDEX(resultados!$A$2:$ZZ$3000, 2889, MATCH($B$1, resultados!$A$1:$ZZ$1, 0))</f>
        <v/>
      </c>
      <c r="B2895">
        <f>INDEX(resultados!$A$2:$ZZ$3000, 2889, MATCH($B$2, resultados!$A$1:$ZZ$1, 0))</f>
        <v/>
      </c>
      <c r="C2895">
        <f>INDEX(resultados!$A$2:$ZZ$3000, 2889, MATCH($B$3, resultados!$A$1:$ZZ$1, 0))</f>
        <v/>
      </c>
    </row>
    <row r="2896">
      <c r="A2896">
        <f>INDEX(resultados!$A$2:$ZZ$3000, 2890, MATCH($B$1, resultados!$A$1:$ZZ$1, 0))</f>
        <v/>
      </c>
      <c r="B2896">
        <f>INDEX(resultados!$A$2:$ZZ$3000, 2890, MATCH($B$2, resultados!$A$1:$ZZ$1, 0))</f>
        <v/>
      </c>
      <c r="C2896">
        <f>INDEX(resultados!$A$2:$ZZ$3000, 2890, MATCH($B$3, resultados!$A$1:$ZZ$1, 0))</f>
        <v/>
      </c>
    </row>
    <row r="2897">
      <c r="A2897">
        <f>INDEX(resultados!$A$2:$ZZ$3000, 2891, MATCH($B$1, resultados!$A$1:$ZZ$1, 0))</f>
        <v/>
      </c>
      <c r="B2897">
        <f>INDEX(resultados!$A$2:$ZZ$3000, 2891, MATCH($B$2, resultados!$A$1:$ZZ$1, 0))</f>
        <v/>
      </c>
      <c r="C2897">
        <f>INDEX(resultados!$A$2:$ZZ$3000, 2891, MATCH($B$3, resultados!$A$1:$ZZ$1, 0))</f>
        <v/>
      </c>
    </row>
    <row r="2898">
      <c r="A2898">
        <f>INDEX(resultados!$A$2:$ZZ$3000, 2892, MATCH($B$1, resultados!$A$1:$ZZ$1, 0))</f>
        <v/>
      </c>
      <c r="B2898">
        <f>INDEX(resultados!$A$2:$ZZ$3000, 2892, MATCH($B$2, resultados!$A$1:$ZZ$1, 0))</f>
        <v/>
      </c>
      <c r="C2898">
        <f>INDEX(resultados!$A$2:$ZZ$3000, 2892, MATCH($B$3, resultados!$A$1:$ZZ$1, 0))</f>
        <v/>
      </c>
    </row>
    <row r="2899">
      <c r="A2899">
        <f>INDEX(resultados!$A$2:$ZZ$3000, 2893, MATCH($B$1, resultados!$A$1:$ZZ$1, 0))</f>
        <v/>
      </c>
      <c r="B2899">
        <f>INDEX(resultados!$A$2:$ZZ$3000, 2893, MATCH($B$2, resultados!$A$1:$ZZ$1, 0))</f>
        <v/>
      </c>
      <c r="C2899">
        <f>INDEX(resultados!$A$2:$ZZ$3000, 2893, MATCH($B$3, resultados!$A$1:$ZZ$1, 0))</f>
        <v/>
      </c>
    </row>
    <row r="2900">
      <c r="A2900">
        <f>INDEX(resultados!$A$2:$ZZ$3000, 2894, MATCH($B$1, resultados!$A$1:$ZZ$1, 0))</f>
        <v/>
      </c>
      <c r="B2900">
        <f>INDEX(resultados!$A$2:$ZZ$3000, 2894, MATCH($B$2, resultados!$A$1:$ZZ$1, 0))</f>
        <v/>
      </c>
      <c r="C2900">
        <f>INDEX(resultados!$A$2:$ZZ$3000, 2894, MATCH($B$3, resultados!$A$1:$ZZ$1, 0))</f>
        <v/>
      </c>
    </row>
    <row r="2901">
      <c r="A2901">
        <f>INDEX(resultados!$A$2:$ZZ$3000, 2895, MATCH($B$1, resultados!$A$1:$ZZ$1, 0))</f>
        <v/>
      </c>
      <c r="B2901">
        <f>INDEX(resultados!$A$2:$ZZ$3000, 2895, MATCH($B$2, resultados!$A$1:$ZZ$1, 0))</f>
        <v/>
      </c>
      <c r="C2901">
        <f>INDEX(resultados!$A$2:$ZZ$3000, 2895, MATCH($B$3, resultados!$A$1:$ZZ$1, 0))</f>
        <v/>
      </c>
    </row>
    <row r="2902">
      <c r="A2902">
        <f>INDEX(resultados!$A$2:$ZZ$3000, 2896, MATCH($B$1, resultados!$A$1:$ZZ$1, 0))</f>
        <v/>
      </c>
      <c r="B2902">
        <f>INDEX(resultados!$A$2:$ZZ$3000, 2896, MATCH($B$2, resultados!$A$1:$ZZ$1, 0))</f>
        <v/>
      </c>
      <c r="C2902">
        <f>INDEX(resultados!$A$2:$ZZ$3000, 2896, MATCH($B$3, resultados!$A$1:$ZZ$1, 0))</f>
        <v/>
      </c>
    </row>
    <row r="2903">
      <c r="A2903">
        <f>INDEX(resultados!$A$2:$ZZ$3000, 2897, MATCH($B$1, resultados!$A$1:$ZZ$1, 0))</f>
        <v/>
      </c>
      <c r="B2903">
        <f>INDEX(resultados!$A$2:$ZZ$3000, 2897, MATCH($B$2, resultados!$A$1:$ZZ$1, 0))</f>
        <v/>
      </c>
      <c r="C2903">
        <f>INDEX(resultados!$A$2:$ZZ$3000, 2897, MATCH($B$3, resultados!$A$1:$ZZ$1, 0))</f>
        <v/>
      </c>
    </row>
    <row r="2904">
      <c r="A2904">
        <f>INDEX(resultados!$A$2:$ZZ$3000, 2898, MATCH($B$1, resultados!$A$1:$ZZ$1, 0))</f>
        <v/>
      </c>
      <c r="B2904">
        <f>INDEX(resultados!$A$2:$ZZ$3000, 2898, MATCH($B$2, resultados!$A$1:$ZZ$1, 0))</f>
        <v/>
      </c>
      <c r="C2904">
        <f>INDEX(resultados!$A$2:$ZZ$3000, 2898, MATCH($B$3, resultados!$A$1:$ZZ$1, 0))</f>
        <v/>
      </c>
    </row>
    <row r="2905">
      <c r="A2905">
        <f>INDEX(resultados!$A$2:$ZZ$3000, 2899, MATCH($B$1, resultados!$A$1:$ZZ$1, 0))</f>
        <v/>
      </c>
      <c r="B2905">
        <f>INDEX(resultados!$A$2:$ZZ$3000, 2899, MATCH($B$2, resultados!$A$1:$ZZ$1, 0))</f>
        <v/>
      </c>
      <c r="C2905">
        <f>INDEX(resultados!$A$2:$ZZ$3000, 2899, MATCH($B$3, resultados!$A$1:$ZZ$1, 0))</f>
        <v/>
      </c>
    </row>
    <row r="2906">
      <c r="A2906">
        <f>INDEX(resultados!$A$2:$ZZ$3000, 2900, MATCH($B$1, resultados!$A$1:$ZZ$1, 0))</f>
        <v/>
      </c>
      <c r="B2906">
        <f>INDEX(resultados!$A$2:$ZZ$3000, 2900, MATCH($B$2, resultados!$A$1:$ZZ$1, 0))</f>
        <v/>
      </c>
      <c r="C2906">
        <f>INDEX(resultados!$A$2:$ZZ$3000, 2900, MATCH($B$3, resultados!$A$1:$ZZ$1, 0))</f>
        <v/>
      </c>
    </row>
    <row r="2907">
      <c r="A2907">
        <f>INDEX(resultados!$A$2:$ZZ$3000, 2901, MATCH($B$1, resultados!$A$1:$ZZ$1, 0))</f>
        <v/>
      </c>
      <c r="B2907">
        <f>INDEX(resultados!$A$2:$ZZ$3000, 2901, MATCH($B$2, resultados!$A$1:$ZZ$1, 0))</f>
        <v/>
      </c>
      <c r="C2907">
        <f>INDEX(resultados!$A$2:$ZZ$3000, 2901, MATCH($B$3, resultados!$A$1:$ZZ$1, 0))</f>
        <v/>
      </c>
    </row>
    <row r="2908">
      <c r="A2908">
        <f>INDEX(resultados!$A$2:$ZZ$3000, 2902, MATCH($B$1, resultados!$A$1:$ZZ$1, 0))</f>
        <v/>
      </c>
      <c r="B2908">
        <f>INDEX(resultados!$A$2:$ZZ$3000, 2902, MATCH($B$2, resultados!$A$1:$ZZ$1, 0))</f>
        <v/>
      </c>
      <c r="C2908">
        <f>INDEX(resultados!$A$2:$ZZ$3000, 2902, MATCH($B$3, resultados!$A$1:$ZZ$1, 0))</f>
        <v/>
      </c>
    </row>
    <row r="2909">
      <c r="A2909">
        <f>INDEX(resultados!$A$2:$ZZ$3000, 2903, MATCH($B$1, resultados!$A$1:$ZZ$1, 0))</f>
        <v/>
      </c>
      <c r="B2909">
        <f>INDEX(resultados!$A$2:$ZZ$3000, 2903, MATCH($B$2, resultados!$A$1:$ZZ$1, 0))</f>
        <v/>
      </c>
      <c r="C2909">
        <f>INDEX(resultados!$A$2:$ZZ$3000, 2903, MATCH($B$3, resultados!$A$1:$ZZ$1, 0))</f>
        <v/>
      </c>
    </row>
    <row r="2910">
      <c r="A2910">
        <f>INDEX(resultados!$A$2:$ZZ$3000, 2904, MATCH($B$1, resultados!$A$1:$ZZ$1, 0))</f>
        <v/>
      </c>
      <c r="B2910">
        <f>INDEX(resultados!$A$2:$ZZ$3000, 2904, MATCH($B$2, resultados!$A$1:$ZZ$1, 0))</f>
        <v/>
      </c>
      <c r="C2910">
        <f>INDEX(resultados!$A$2:$ZZ$3000, 2904, MATCH($B$3, resultados!$A$1:$ZZ$1, 0))</f>
        <v/>
      </c>
    </row>
    <row r="2911">
      <c r="A2911">
        <f>INDEX(resultados!$A$2:$ZZ$3000, 2905, MATCH($B$1, resultados!$A$1:$ZZ$1, 0))</f>
        <v/>
      </c>
      <c r="B2911">
        <f>INDEX(resultados!$A$2:$ZZ$3000, 2905, MATCH($B$2, resultados!$A$1:$ZZ$1, 0))</f>
        <v/>
      </c>
      <c r="C2911">
        <f>INDEX(resultados!$A$2:$ZZ$3000, 2905, MATCH($B$3, resultados!$A$1:$ZZ$1, 0))</f>
        <v/>
      </c>
    </row>
    <row r="2912">
      <c r="A2912">
        <f>INDEX(resultados!$A$2:$ZZ$3000, 2906, MATCH($B$1, resultados!$A$1:$ZZ$1, 0))</f>
        <v/>
      </c>
      <c r="B2912">
        <f>INDEX(resultados!$A$2:$ZZ$3000, 2906, MATCH($B$2, resultados!$A$1:$ZZ$1, 0))</f>
        <v/>
      </c>
      <c r="C2912">
        <f>INDEX(resultados!$A$2:$ZZ$3000, 2906, MATCH($B$3, resultados!$A$1:$ZZ$1, 0))</f>
        <v/>
      </c>
    </row>
    <row r="2913">
      <c r="A2913">
        <f>INDEX(resultados!$A$2:$ZZ$3000, 2907, MATCH($B$1, resultados!$A$1:$ZZ$1, 0))</f>
        <v/>
      </c>
      <c r="B2913">
        <f>INDEX(resultados!$A$2:$ZZ$3000, 2907, MATCH($B$2, resultados!$A$1:$ZZ$1, 0))</f>
        <v/>
      </c>
      <c r="C2913">
        <f>INDEX(resultados!$A$2:$ZZ$3000, 2907, MATCH($B$3, resultados!$A$1:$ZZ$1, 0))</f>
        <v/>
      </c>
    </row>
    <row r="2914">
      <c r="A2914">
        <f>INDEX(resultados!$A$2:$ZZ$3000, 2908, MATCH($B$1, resultados!$A$1:$ZZ$1, 0))</f>
        <v/>
      </c>
      <c r="B2914">
        <f>INDEX(resultados!$A$2:$ZZ$3000, 2908, MATCH($B$2, resultados!$A$1:$ZZ$1, 0))</f>
        <v/>
      </c>
      <c r="C2914">
        <f>INDEX(resultados!$A$2:$ZZ$3000, 2908, MATCH($B$3, resultados!$A$1:$ZZ$1, 0))</f>
        <v/>
      </c>
    </row>
    <row r="2915">
      <c r="A2915">
        <f>INDEX(resultados!$A$2:$ZZ$3000, 2909, MATCH($B$1, resultados!$A$1:$ZZ$1, 0))</f>
        <v/>
      </c>
      <c r="B2915">
        <f>INDEX(resultados!$A$2:$ZZ$3000, 2909, MATCH($B$2, resultados!$A$1:$ZZ$1, 0))</f>
        <v/>
      </c>
      <c r="C2915">
        <f>INDEX(resultados!$A$2:$ZZ$3000, 2909, MATCH($B$3, resultados!$A$1:$ZZ$1, 0))</f>
        <v/>
      </c>
    </row>
    <row r="2916">
      <c r="A2916">
        <f>INDEX(resultados!$A$2:$ZZ$3000, 2910, MATCH($B$1, resultados!$A$1:$ZZ$1, 0))</f>
        <v/>
      </c>
      <c r="B2916">
        <f>INDEX(resultados!$A$2:$ZZ$3000, 2910, MATCH($B$2, resultados!$A$1:$ZZ$1, 0))</f>
        <v/>
      </c>
      <c r="C2916">
        <f>INDEX(resultados!$A$2:$ZZ$3000, 2910, MATCH($B$3, resultados!$A$1:$ZZ$1, 0))</f>
        <v/>
      </c>
    </row>
    <row r="2917">
      <c r="A2917">
        <f>INDEX(resultados!$A$2:$ZZ$3000, 2911, MATCH($B$1, resultados!$A$1:$ZZ$1, 0))</f>
        <v/>
      </c>
      <c r="B2917">
        <f>INDEX(resultados!$A$2:$ZZ$3000, 2911, MATCH($B$2, resultados!$A$1:$ZZ$1, 0))</f>
        <v/>
      </c>
      <c r="C2917">
        <f>INDEX(resultados!$A$2:$ZZ$3000, 2911, MATCH($B$3, resultados!$A$1:$ZZ$1, 0))</f>
        <v/>
      </c>
    </row>
    <row r="2918">
      <c r="A2918">
        <f>INDEX(resultados!$A$2:$ZZ$3000, 2912, MATCH($B$1, resultados!$A$1:$ZZ$1, 0))</f>
        <v/>
      </c>
      <c r="B2918">
        <f>INDEX(resultados!$A$2:$ZZ$3000, 2912, MATCH($B$2, resultados!$A$1:$ZZ$1, 0))</f>
        <v/>
      </c>
      <c r="C2918">
        <f>INDEX(resultados!$A$2:$ZZ$3000, 2912, MATCH($B$3, resultados!$A$1:$ZZ$1, 0))</f>
        <v/>
      </c>
    </row>
    <row r="2919">
      <c r="A2919">
        <f>INDEX(resultados!$A$2:$ZZ$3000, 2913, MATCH($B$1, resultados!$A$1:$ZZ$1, 0))</f>
        <v/>
      </c>
      <c r="B2919">
        <f>INDEX(resultados!$A$2:$ZZ$3000, 2913, MATCH($B$2, resultados!$A$1:$ZZ$1, 0))</f>
        <v/>
      </c>
      <c r="C2919">
        <f>INDEX(resultados!$A$2:$ZZ$3000, 2913, MATCH($B$3, resultados!$A$1:$ZZ$1, 0))</f>
        <v/>
      </c>
    </row>
    <row r="2920">
      <c r="A2920">
        <f>INDEX(resultados!$A$2:$ZZ$3000, 2914, MATCH($B$1, resultados!$A$1:$ZZ$1, 0))</f>
        <v/>
      </c>
      <c r="B2920">
        <f>INDEX(resultados!$A$2:$ZZ$3000, 2914, MATCH($B$2, resultados!$A$1:$ZZ$1, 0))</f>
        <v/>
      </c>
      <c r="C2920">
        <f>INDEX(resultados!$A$2:$ZZ$3000, 2914, MATCH($B$3, resultados!$A$1:$ZZ$1, 0))</f>
        <v/>
      </c>
    </row>
    <row r="2921">
      <c r="A2921">
        <f>INDEX(resultados!$A$2:$ZZ$3000, 2915, MATCH($B$1, resultados!$A$1:$ZZ$1, 0))</f>
        <v/>
      </c>
      <c r="B2921">
        <f>INDEX(resultados!$A$2:$ZZ$3000, 2915, MATCH($B$2, resultados!$A$1:$ZZ$1, 0))</f>
        <v/>
      </c>
      <c r="C2921">
        <f>INDEX(resultados!$A$2:$ZZ$3000, 2915, MATCH($B$3, resultados!$A$1:$ZZ$1, 0))</f>
        <v/>
      </c>
    </row>
    <row r="2922">
      <c r="A2922">
        <f>INDEX(resultados!$A$2:$ZZ$3000, 2916, MATCH($B$1, resultados!$A$1:$ZZ$1, 0))</f>
        <v/>
      </c>
      <c r="B2922">
        <f>INDEX(resultados!$A$2:$ZZ$3000, 2916, MATCH($B$2, resultados!$A$1:$ZZ$1, 0))</f>
        <v/>
      </c>
      <c r="C2922">
        <f>INDEX(resultados!$A$2:$ZZ$3000, 2916, MATCH($B$3, resultados!$A$1:$ZZ$1, 0))</f>
        <v/>
      </c>
    </row>
    <row r="2923">
      <c r="A2923">
        <f>INDEX(resultados!$A$2:$ZZ$3000, 2917, MATCH($B$1, resultados!$A$1:$ZZ$1, 0))</f>
        <v/>
      </c>
      <c r="B2923">
        <f>INDEX(resultados!$A$2:$ZZ$3000, 2917, MATCH($B$2, resultados!$A$1:$ZZ$1, 0))</f>
        <v/>
      </c>
      <c r="C2923">
        <f>INDEX(resultados!$A$2:$ZZ$3000, 2917, MATCH($B$3, resultados!$A$1:$ZZ$1, 0))</f>
        <v/>
      </c>
    </row>
    <row r="2924">
      <c r="A2924">
        <f>INDEX(resultados!$A$2:$ZZ$3000, 2918, MATCH($B$1, resultados!$A$1:$ZZ$1, 0))</f>
        <v/>
      </c>
      <c r="B2924">
        <f>INDEX(resultados!$A$2:$ZZ$3000, 2918, MATCH($B$2, resultados!$A$1:$ZZ$1, 0))</f>
        <v/>
      </c>
      <c r="C2924">
        <f>INDEX(resultados!$A$2:$ZZ$3000, 2918, MATCH($B$3, resultados!$A$1:$ZZ$1, 0))</f>
        <v/>
      </c>
    </row>
    <row r="2925">
      <c r="A2925">
        <f>INDEX(resultados!$A$2:$ZZ$3000, 2919, MATCH($B$1, resultados!$A$1:$ZZ$1, 0))</f>
        <v/>
      </c>
      <c r="B2925">
        <f>INDEX(resultados!$A$2:$ZZ$3000, 2919, MATCH($B$2, resultados!$A$1:$ZZ$1, 0))</f>
        <v/>
      </c>
      <c r="C2925">
        <f>INDEX(resultados!$A$2:$ZZ$3000, 2919, MATCH($B$3, resultados!$A$1:$ZZ$1, 0))</f>
        <v/>
      </c>
    </row>
    <row r="2926">
      <c r="A2926">
        <f>INDEX(resultados!$A$2:$ZZ$3000, 2920, MATCH($B$1, resultados!$A$1:$ZZ$1, 0))</f>
        <v/>
      </c>
      <c r="B2926">
        <f>INDEX(resultados!$A$2:$ZZ$3000, 2920, MATCH($B$2, resultados!$A$1:$ZZ$1, 0))</f>
        <v/>
      </c>
      <c r="C2926">
        <f>INDEX(resultados!$A$2:$ZZ$3000, 2920, MATCH($B$3, resultados!$A$1:$ZZ$1, 0))</f>
        <v/>
      </c>
    </row>
    <row r="2927">
      <c r="A2927">
        <f>INDEX(resultados!$A$2:$ZZ$3000, 2921, MATCH($B$1, resultados!$A$1:$ZZ$1, 0))</f>
        <v/>
      </c>
      <c r="B2927">
        <f>INDEX(resultados!$A$2:$ZZ$3000, 2921, MATCH($B$2, resultados!$A$1:$ZZ$1, 0))</f>
        <v/>
      </c>
      <c r="C2927">
        <f>INDEX(resultados!$A$2:$ZZ$3000, 2921, MATCH($B$3, resultados!$A$1:$ZZ$1, 0))</f>
        <v/>
      </c>
    </row>
    <row r="2928">
      <c r="A2928">
        <f>INDEX(resultados!$A$2:$ZZ$3000, 2922, MATCH($B$1, resultados!$A$1:$ZZ$1, 0))</f>
        <v/>
      </c>
      <c r="B2928">
        <f>INDEX(resultados!$A$2:$ZZ$3000, 2922, MATCH($B$2, resultados!$A$1:$ZZ$1, 0))</f>
        <v/>
      </c>
      <c r="C2928">
        <f>INDEX(resultados!$A$2:$ZZ$3000, 2922, MATCH($B$3, resultados!$A$1:$ZZ$1, 0))</f>
        <v/>
      </c>
    </row>
    <row r="2929">
      <c r="A2929">
        <f>INDEX(resultados!$A$2:$ZZ$3000, 2923, MATCH($B$1, resultados!$A$1:$ZZ$1, 0))</f>
        <v/>
      </c>
      <c r="B2929">
        <f>INDEX(resultados!$A$2:$ZZ$3000, 2923, MATCH($B$2, resultados!$A$1:$ZZ$1, 0))</f>
        <v/>
      </c>
      <c r="C2929">
        <f>INDEX(resultados!$A$2:$ZZ$3000, 2923, MATCH($B$3, resultados!$A$1:$ZZ$1, 0))</f>
        <v/>
      </c>
    </row>
    <row r="2930">
      <c r="A2930">
        <f>INDEX(resultados!$A$2:$ZZ$3000, 2924, MATCH($B$1, resultados!$A$1:$ZZ$1, 0))</f>
        <v/>
      </c>
      <c r="B2930">
        <f>INDEX(resultados!$A$2:$ZZ$3000, 2924, MATCH($B$2, resultados!$A$1:$ZZ$1, 0))</f>
        <v/>
      </c>
      <c r="C2930">
        <f>INDEX(resultados!$A$2:$ZZ$3000, 2924, MATCH($B$3, resultados!$A$1:$ZZ$1, 0))</f>
        <v/>
      </c>
    </row>
    <row r="2931">
      <c r="A2931">
        <f>INDEX(resultados!$A$2:$ZZ$3000, 2925, MATCH($B$1, resultados!$A$1:$ZZ$1, 0))</f>
        <v/>
      </c>
      <c r="B2931">
        <f>INDEX(resultados!$A$2:$ZZ$3000, 2925, MATCH($B$2, resultados!$A$1:$ZZ$1, 0))</f>
        <v/>
      </c>
      <c r="C2931">
        <f>INDEX(resultados!$A$2:$ZZ$3000, 2925, MATCH($B$3, resultados!$A$1:$ZZ$1, 0))</f>
        <v/>
      </c>
    </row>
    <row r="2932">
      <c r="A2932">
        <f>INDEX(resultados!$A$2:$ZZ$3000, 2926, MATCH($B$1, resultados!$A$1:$ZZ$1, 0))</f>
        <v/>
      </c>
      <c r="B2932">
        <f>INDEX(resultados!$A$2:$ZZ$3000, 2926, MATCH($B$2, resultados!$A$1:$ZZ$1, 0))</f>
        <v/>
      </c>
      <c r="C2932">
        <f>INDEX(resultados!$A$2:$ZZ$3000, 2926, MATCH($B$3, resultados!$A$1:$ZZ$1, 0))</f>
        <v/>
      </c>
    </row>
    <row r="2933">
      <c r="A2933">
        <f>INDEX(resultados!$A$2:$ZZ$3000, 2927, MATCH($B$1, resultados!$A$1:$ZZ$1, 0))</f>
        <v/>
      </c>
      <c r="B2933">
        <f>INDEX(resultados!$A$2:$ZZ$3000, 2927, MATCH($B$2, resultados!$A$1:$ZZ$1, 0))</f>
        <v/>
      </c>
      <c r="C2933">
        <f>INDEX(resultados!$A$2:$ZZ$3000, 2927, MATCH($B$3, resultados!$A$1:$ZZ$1, 0))</f>
        <v/>
      </c>
    </row>
    <row r="2934">
      <c r="A2934">
        <f>INDEX(resultados!$A$2:$ZZ$3000, 2928, MATCH($B$1, resultados!$A$1:$ZZ$1, 0))</f>
        <v/>
      </c>
      <c r="B2934">
        <f>INDEX(resultados!$A$2:$ZZ$3000, 2928, MATCH($B$2, resultados!$A$1:$ZZ$1, 0))</f>
        <v/>
      </c>
      <c r="C2934">
        <f>INDEX(resultados!$A$2:$ZZ$3000, 2928, MATCH($B$3, resultados!$A$1:$ZZ$1, 0))</f>
        <v/>
      </c>
    </row>
    <row r="2935">
      <c r="A2935">
        <f>INDEX(resultados!$A$2:$ZZ$3000, 2929, MATCH($B$1, resultados!$A$1:$ZZ$1, 0))</f>
        <v/>
      </c>
      <c r="B2935">
        <f>INDEX(resultados!$A$2:$ZZ$3000, 2929, MATCH($B$2, resultados!$A$1:$ZZ$1, 0))</f>
        <v/>
      </c>
      <c r="C2935">
        <f>INDEX(resultados!$A$2:$ZZ$3000, 2929, MATCH($B$3, resultados!$A$1:$ZZ$1, 0))</f>
        <v/>
      </c>
    </row>
    <row r="2936">
      <c r="A2936">
        <f>INDEX(resultados!$A$2:$ZZ$3000, 2930, MATCH($B$1, resultados!$A$1:$ZZ$1, 0))</f>
        <v/>
      </c>
      <c r="B2936">
        <f>INDEX(resultados!$A$2:$ZZ$3000, 2930, MATCH($B$2, resultados!$A$1:$ZZ$1, 0))</f>
        <v/>
      </c>
      <c r="C2936">
        <f>INDEX(resultados!$A$2:$ZZ$3000, 2930, MATCH($B$3, resultados!$A$1:$ZZ$1, 0))</f>
        <v/>
      </c>
    </row>
    <row r="2937">
      <c r="A2937">
        <f>INDEX(resultados!$A$2:$ZZ$3000, 2931, MATCH($B$1, resultados!$A$1:$ZZ$1, 0))</f>
        <v/>
      </c>
      <c r="B2937">
        <f>INDEX(resultados!$A$2:$ZZ$3000, 2931, MATCH($B$2, resultados!$A$1:$ZZ$1, 0))</f>
        <v/>
      </c>
      <c r="C2937">
        <f>INDEX(resultados!$A$2:$ZZ$3000, 2931, MATCH($B$3, resultados!$A$1:$ZZ$1, 0))</f>
        <v/>
      </c>
    </row>
    <row r="2938">
      <c r="A2938">
        <f>INDEX(resultados!$A$2:$ZZ$3000, 2932, MATCH($B$1, resultados!$A$1:$ZZ$1, 0))</f>
        <v/>
      </c>
      <c r="B2938">
        <f>INDEX(resultados!$A$2:$ZZ$3000, 2932, MATCH($B$2, resultados!$A$1:$ZZ$1, 0))</f>
        <v/>
      </c>
      <c r="C2938">
        <f>INDEX(resultados!$A$2:$ZZ$3000, 2932, MATCH($B$3, resultados!$A$1:$ZZ$1, 0))</f>
        <v/>
      </c>
    </row>
    <row r="2939">
      <c r="A2939">
        <f>INDEX(resultados!$A$2:$ZZ$3000, 2933, MATCH($B$1, resultados!$A$1:$ZZ$1, 0))</f>
        <v/>
      </c>
      <c r="B2939">
        <f>INDEX(resultados!$A$2:$ZZ$3000, 2933, MATCH($B$2, resultados!$A$1:$ZZ$1, 0))</f>
        <v/>
      </c>
      <c r="C2939">
        <f>INDEX(resultados!$A$2:$ZZ$3000, 2933, MATCH($B$3, resultados!$A$1:$ZZ$1, 0))</f>
        <v/>
      </c>
    </row>
    <row r="2940">
      <c r="A2940">
        <f>INDEX(resultados!$A$2:$ZZ$3000, 2934, MATCH($B$1, resultados!$A$1:$ZZ$1, 0))</f>
        <v/>
      </c>
      <c r="B2940">
        <f>INDEX(resultados!$A$2:$ZZ$3000, 2934, MATCH($B$2, resultados!$A$1:$ZZ$1, 0))</f>
        <v/>
      </c>
      <c r="C2940">
        <f>INDEX(resultados!$A$2:$ZZ$3000, 2934, MATCH($B$3, resultados!$A$1:$ZZ$1, 0))</f>
        <v/>
      </c>
    </row>
    <row r="2941">
      <c r="A2941">
        <f>INDEX(resultados!$A$2:$ZZ$3000, 2935, MATCH($B$1, resultados!$A$1:$ZZ$1, 0))</f>
        <v/>
      </c>
      <c r="B2941">
        <f>INDEX(resultados!$A$2:$ZZ$3000, 2935, MATCH($B$2, resultados!$A$1:$ZZ$1, 0))</f>
        <v/>
      </c>
      <c r="C2941">
        <f>INDEX(resultados!$A$2:$ZZ$3000, 2935, MATCH($B$3, resultados!$A$1:$ZZ$1, 0))</f>
        <v/>
      </c>
    </row>
    <row r="2942">
      <c r="A2942">
        <f>INDEX(resultados!$A$2:$ZZ$3000, 2936, MATCH($B$1, resultados!$A$1:$ZZ$1, 0))</f>
        <v/>
      </c>
      <c r="B2942">
        <f>INDEX(resultados!$A$2:$ZZ$3000, 2936, MATCH($B$2, resultados!$A$1:$ZZ$1, 0))</f>
        <v/>
      </c>
      <c r="C2942">
        <f>INDEX(resultados!$A$2:$ZZ$3000, 2936, MATCH($B$3, resultados!$A$1:$ZZ$1, 0))</f>
        <v/>
      </c>
    </row>
    <row r="2943">
      <c r="A2943">
        <f>INDEX(resultados!$A$2:$ZZ$3000, 2937, MATCH($B$1, resultados!$A$1:$ZZ$1, 0))</f>
        <v/>
      </c>
      <c r="B2943">
        <f>INDEX(resultados!$A$2:$ZZ$3000, 2937, MATCH($B$2, resultados!$A$1:$ZZ$1, 0))</f>
        <v/>
      </c>
      <c r="C2943">
        <f>INDEX(resultados!$A$2:$ZZ$3000, 2937, MATCH($B$3, resultados!$A$1:$ZZ$1, 0))</f>
        <v/>
      </c>
    </row>
    <row r="2944">
      <c r="A2944">
        <f>INDEX(resultados!$A$2:$ZZ$3000, 2938, MATCH($B$1, resultados!$A$1:$ZZ$1, 0))</f>
        <v/>
      </c>
      <c r="B2944">
        <f>INDEX(resultados!$A$2:$ZZ$3000, 2938, MATCH($B$2, resultados!$A$1:$ZZ$1, 0))</f>
        <v/>
      </c>
      <c r="C2944">
        <f>INDEX(resultados!$A$2:$ZZ$3000, 2938, MATCH($B$3, resultados!$A$1:$ZZ$1, 0))</f>
        <v/>
      </c>
    </row>
    <row r="2945">
      <c r="A2945">
        <f>INDEX(resultados!$A$2:$ZZ$3000, 2939, MATCH($B$1, resultados!$A$1:$ZZ$1, 0))</f>
        <v/>
      </c>
      <c r="B2945">
        <f>INDEX(resultados!$A$2:$ZZ$3000, 2939, MATCH($B$2, resultados!$A$1:$ZZ$1, 0))</f>
        <v/>
      </c>
      <c r="C2945">
        <f>INDEX(resultados!$A$2:$ZZ$3000, 2939, MATCH($B$3, resultados!$A$1:$ZZ$1, 0))</f>
        <v/>
      </c>
    </row>
    <row r="2946">
      <c r="A2946">
        <f>INDEX(resultados!$A$2:$ZZ$3000, 2940, MATCH($B$1, resultados!$A$1:$ZZ$1, 0))</f>
        <v/>
      </c>
      <c r="B2946">
        <f>INDEX(resultados!$A$2:$ZZ$3000, 2940, MATCH($B$2, resultados!$A$1:$ZZ$1, 0))</f>
        <v/>
      </c>
      <c r="C2946">
        <f>INDEX(resultados!$A$2:$ZZ$3000, 2940, MATCH($B$3, resultados!$A$1:$ZZ$1, 0))</f>
        <v/>
      </c>
    </row>
    <row r="2947">
      <c r="A2947">
        <f>INDEX(resultados!$A$2:$ZZ$3000, 2941, MATCH($B$1, resultados!$A$1:$ZZ$1, 0))</f>
        <v/>
      </c>
      <c r="B2947">
        <f>INDEX(resultados!$A$2:$ZZ$3000, 2941, MATCH($B$2, resultados!$A$1:$ZZ$1, 0))</f>
        <v/>
      </c>
      <c r="C2947">
        <f>INDEX(resultados!$A$2:$ZZ$3000, 2941, MATCH($B$3, resultados!$A$1:$ZZ$1, 0))</f>
        <v/>
      </c>
    </row>
    <row r="2948">
      <c r="A2948">
        <f>INDEX(resultados!$A$2:$ZZ$3000, 2942, MATCH($B$1, resultados!$A$1:$ZZ$1, 0))</f>
        <v/>
      </c>
      <c r="B2948">
        <f>INDEX(resultados!$A$2:$ZZ$3000, 2942, MATCH($B$2, resultados!$A$1:$ZZ$1, 0))</f>
        <v/>
      </c>
      <c r="C2948">
        <f>INDEX(resultados!$A$2:$ZZ$3000, 2942, MATCH($B$3, resultados!$A$1:$ZZ$1, 0))</f>
        <v/>
      </c>
    </row>
    <row r="2949">
      <c r="A2949">
        <f>INDEX(resultados!$A$2:$ZZ$3000, 2943, MATCH($B$1, resultados!$A$1:$ZZ$1, 0))</f>
        <v/>
      </c>
      <c r="B2949">
        <f>INDEX(resultados!$A$2:$ZZ$3000, 2943, MATCH($B$2, resultados!$A$1:$ZZ$1, 0))</f>
        <v/>
      </c>
      <c r="C2949">
        <f>INDEX(resultados!$A$2:$ZZ$3000, 2943, MATCH($B$3, resultados!$A$1:$ZZ$1, 0))</f>
        <v/>
      </c>
    </row>
    <row r="2950">
      <c r="A2950">
        <f>INDEX(resultados!$A$2:$ZZ$3000, 2944, MATCH($B$1, resultados!$A$1:$ZZ$1, 0))</f>
        <v/>
      </c>
      <c r="B2950">
        <f>INDEX(resultados!$A$2:$ZZ$3000, 2944, MATCH($B$2, resultados!$A$1:$ZZ$1, 0))</f>
        <v/>
      </c>
      <c r="C2950">
        <f>INDEX(resultados!$A$2:$ZZ$3000, 2944, MATCH($B$3, resultados!$A$1:$ZZ$1, 0))</f>
        <v/>
      </c>
    </row>
    <row r="2951">
      <c r="A2951">
        <f>INDEX(resultados!$A$2:$ZZ$3000, 2945, MATCH($B$1, resultados!$A$1:$ZZ$1, 0))</f>
        <v/>
      </c>
      <c r="B2951">
        <f>INDEX(resultados!$A$2:$ZZ$3000, 2945, MATCH($B$2, resultados!$A$1:$ZZ$1, 0))</f>
        <v/>
      </c>
      <c r="C2951">
        <f>INDEX(resultados!$A$2:$ZZ$3000, 2945, MATCH($B$3, resultados!$A$1:$ZZ$1, 0))</f>
        <v/>
      </c>
    </row>
    <row r="2952">
      <c r="A2952">
        <f>INDEX(resultados!$A$2:$ZZ$3000, 2946, MATCH($B$1, resultados!$A$1:$ZZ$1, 0))</f>
        <v/>
      </c>
      <c r="B2952">
        <f>INDEX(resultados!$A$2:$ZZ$3000, 2946, MATCH($B$2, resultados!$A$1:$ZZ$1, 0))</f>
        <v/>
      </c>
      <c r="C2952">
        <f>INDEX(resultados!$A$2:$ZZ$3000, 2946, MATCH($B$3, resultados!$A$1:$ZZ$1, 0))</f>
        <v/>
      </c>
    </row>
    <row r="2953">
      <c r="A2953">
        <f>INDEX(resultados!$A$2:$ZZ$3000, 2947, MATCH($B$1, resultados!$A$1:$ZZ$1, 0))</f>
        <v/>
      </c>
      <c r="B2953">
        <f>INDEX(resultados!$A$2:$ZZ$3000, 2947, MATCH($B$2, resultados!$A$1:$ZZ$1, 0))</f>
        <v/>
      </c>
      <c r="C2953">
        <f>INDEX(resultados!$A$2:$ZZ$3000, 2947, MATCH($B$3, resultados!$A$1:$ZZ$1, 0))</f>
        <v/>
      </c>
    </row>
    <row r="2954">
      <c r="A2954">
        <f>INDEX(resultados!$A$2:$ZZ$3000, 2948, MATCH($B$1, resultados!$A$1:$ZZ$1, 0))</f>
        <v/>
      </c>
      <c r="B2954">
        <f>INDEX(resultados!$A$2:$ZZ$3000, 2948, MATCH($B$2, resultados!$A$1:$ZZ$1, 0))</f>
        <v/>
      </c>
      <c r="C2954">
        <f>INDEX(resultados!$A$2:$ZZ$3000, 2948, MATCH($B$3, resultados!$A$1:$ZZ$1, 0))</f>
        <v/>
      </c>
    </row>
    <row r="2955">
      <c r="A2955">
        <f>INDEX(resultados!$A$2:$ZZ$3000, 2949, MATCH($B$1, resultados!$A$1:$ZZ$1, 0))</f>
        <v/>
      </c>
      <c r="B2955">
        <f>INDEX(resultados!$A$2:$ZZ$3000, 2949, MATCH($B$2, resultados!$A$1:$ZZ$1, 0))</f>
        <v/>
      </c>
      <c r="C2955">
        <f>INDEX(resultados!$A$2:$ZZ$3000, 2949, MATCH($B$3, resultados!$A$1:$ZZ$1, 0))</f>
        <v/>
      </c>
    </row>
    <row r="2956">
      <c r="A2956">
        <f>INDEX(resultados!$A$2:$ZZ$3000, 2950, MATCH($B$1, resultados!$A$1:$ZZ$1, 0))</f>
        <v/>
      </c>
      <c r="B2956">
        <f>INDEX(resultados!$A$2:$ZZ$3000, 2950, MATCH($B$2, resultados!$A$1:$ZZ$1, 0))</f>
        <v/>
      </c>
      <c r="C2956">
        <f>INDEX(resultados!$A$2:$ZZ$3000, 2950, MATCH($B$3, resultados!$A$1:$ZZ$1, 0))</f>
        <v/>
      </c>
    </row>
    <row r="2957">
      <c r="A2957">
        <f>INDEX(resultados!$A$2:$ZZ$3000, 2951, MATCH($B$1, resultados!$A$1:$ZZ$1, 0))</f>
        <v/>
      </c>
      <c r="B2957">
        <f>INDEX(resultados!$A$2:$ZZ$3000, 2951, MATCH($B$2, resultados!$A$1:$ZZ$1, 0))</f>
        <v/>
      </c>
      <c r="C2957">
        <f>INDEX(resultados!$A$2:$ZZ$3000, 2951, MATCH($B$3, resultados!$A$1:$ZZ$1, 0))</f>
        <v/>
      </c>
    </row>
    <row r="2958">
      <c r="A2958">
        <f>INDEX(resultados!$A$2:$ZZ$3000, 2952, MATCH($B$1, resultados!$A$1:$ZZ$1, 0))</f>
        <v/>
      </c>
      <c r="B2958">
        <f>INDEX(resultados!$A$2:$ZZ$3000, 2952, MATCH($B$2, resultados!$A$1:$ZZ$1, 0))</f>
        <v/>
      </c>
      <c r="C2958">
        <f>INDEX(resultados!$A$2:$ZZ$3000, 2952, MATCH($B$3, resultados!$A$1:$ZZ$1, 0))</f>
        <v/>
      </c>
    </row>
    <row r="2959">
      <c r="A2959">
        <f>INDEX(resultados!$A$2:$ZZ$3000, 2953, MATCH($B$1, resultados!$A$1:$ZZ$1, 0))</f>
        <v/>
      </c>
      <c r="B2959">
        <f>INDEX(resultados!$A$2:$ZZ$3000, 2953, MATCH($B$2, resultados!$A$1:$ZZ$1, 0))</f>
        <v/>
      </c>
      <c r="C2959">
        <f>INDEX(resultados!$A$2:$ZZ$3000, 2953, MATCH($B$3, resultados!$A$1:$ZZ$1, 0))</f>
        <v/>
      </c>
    </row>
    <row r="2960">
      <c r="A2960">
        <f>INDEX(resultados!$A$2:$ZZ$3000, 2954, MATCH($B$1, resultados!$A$1:$ZZ$1, 0))</f>
        <v/>
      </c>
      <c r="B2960">
        <f>INDEX(resultados!$A$2:$ZZ$3000, 2954, MATCH($B$2, resultados!$A$1:$ZZ$1, 0))</f>
        <v/>
      </c>
      <c r="C2960">
        <f>INDEX(resultados!$A$2:$ZZ$3000, 2954, MATCH($B$3, resultados!$A$1:$ZZ$1, 0))</f>
        <v/>
      </c>
    </row>
    <row r="2961">
      <c r="A2961">
        <f>INDEX(resultados!$A$2:$ZZ$3000, 2955, MATCH($B$1, resultados!$A$1:$ZZ$1, 0))</f>
        <v/>
      </c>
      <c r="B2961">
        <f>INDEX(resultados!$A$2:$ZZ$3000, 2955, MATCH($B$2, resultados!$A$1:$ZZ$1, 0))</f>
        <v/>
      </c>
      <c r="C2961">
        <f>INDEX(resultados!$A$2:$ZZ$3000, 2955, MATCH($B$3, resultados!$A$1:$ZZ$1, 0))</f>
        <v/>
      </c>
    </row>
    <row r="2962">
      <c r="A2962">
        <f>INDEX(resultados!$A$2:$ZZ$3000, 2956, MATCH($B$1, resultados!$A$1:$ZZ$1, 0))</f>
        <v/>
      </c>
      <c r="B2962">
        <f>INDEX(resultados!$A$2:$ZZ$3000, 2956, MATCH($B$2, resultados!$A$1:$ZZ$1, 0))</f>
        <v/>
      </c>
      <c r="C2962">
        <f>INDEX(resultados!$A$2:$ZZ$3000, 2956, MATCH($B$3, resultados!$A$1:$ZZ$1, 0))</f>
        <v/>
      </c>
    </row>
    <row r="2963">
      <c r="A2963">
        <f>INDEX(resultados!$A$2:$ZZ$3000, 2957, MATCH($B$1, resultados!$A$1:$ZZ$1, 0))</f>
        <v/>
      </c>
      <c r="B2963">
        <f>INDEX(resultados!$A$2:$ZZ$3000, 2957, MATCH($B$2, resultados!$A$1:$ZZ$1, 0))</f>
        <v/>
      </c>
      <c r="C2963">
        <f>INDEX(resultados!$A$2:$ZZ$3000, 2957, MATCH($B$3, resultados!$A$1:$ZZ$1, 0))</f>
        <v/>
      </c>
    </row>
    <row r="2964">
      <c r="A2964">
        <f>INDEX(resultados!$A$2:$ZZ$3000, 2958, MATCH($B$1, resultados!$A$1:$ZZ$1, 0))</f>
        <v/>
      </c>
      <c r="B2964">
        <f>INDEX(resultados!$A$2:$ZZ$3000, 2958, MATCH($B$2, resultados!$A$1:$ZZ$1, 0))</f>
        <v/>
      </c>
      <c r="C2964">
        <f>INDEX(resultados!$A$2:$ZZ$3000, 2958, MATCH($B$3, resultados!$A$1:$ZZ$1, 0))</f>
        <v/>
      </c>
    </row>
    <row r="2965">
      <c r="A2965">
        <f>INDEX(resultados!$A$2:$ZZ$3000, 2959, MATCH($B$1, resultados!$A$1:$ZZ$1, 0))</f>
        <v/>
      </c>
      <c r="B2965">
        <f>INDEX(resultados!$A$2:$ZZ$3000, 2959, MATCH($B$2, resultados!$A$1:$ZZ$1, 0))</f>
        <v/>
      </c>
      <c r="C2965">
        <f>INDEX(resultados!$A$2:$ZZ$3000, 2959, MATCH($B$3, resultados!$A$1:$ZZ$1, 0))</f>
        <v/>
      </c>
    </row>
    <row r="2966">
      <c r="A2966">
        <f>INDEX(resultados!$A$2:$ZZ$3000, 2960, MATCH($B$1, resultados!$A$1:$ZZ$1, 0))</f>
        <v/>
      </c>
      <c r="B2966">
        <f>INDEX(resultados!$A$2:$ZZ$3000, 2960, MATCH($B$2, resultados!$A$1:$ZZ$1, 0))</f>
        <v/>
      </c>
      <c r="C2966">
        <f>INDEX(resultados!$A$2:$ZZ$3000, 2960, MATCH($B$3, resultados!$A$1:$ZZ$1, 0))</f>
        <v/>
      </c>
    </row>
    <row r="2967">
      <c r="A2967">
        <f>INDEX(resultados!$A$2:$ZZ$3000, 2961, MATCH($B$1, resultados!$A$1:$ZZ$1, 0))</f>
        <v/>
      </c>
      <c r="B2967">
        <f>INDEX(resultados!$A$2:$ZZ$3000, 2961, MATCH($B$2, resultados!$A$1:$ZZ$1, 0))</f>
        <v/>
      </c>
      <c r="C2967">
        <f>INDEX(resultados!$A$2:$ZZ$3000, 2961, MATCH($B$3, resultados!$A$1:$ZZ$1, 0))</f>
        <v/>
      </c>
    </row>
    <row r="2968">
      <c r="A2968">
        <f>INDEX(resultados!$A$2:$ZZ$3000, 2962, MATCH($B$1, resultados!$A$1:$ZZ$1, 0))</f>
        <v/>
      </c>
      <c r="B2968">
        <f>INDEX(resultados!$A$2:$ZZ$3000, 2962, MATCH($B$2, resultados!$A$1:$ZZ$1, 0))</f>
        <v/>
      </c>
      <c r="C2968">
        <f>INDEX(resultados!$A$2:$ZZ$3000, 2962, MATCH($B$3, resultados!$A$1:$ZZ$1, 0))</f>
        <v/>
      </c>
    </row>
    <row r="2969">
      <c r="A2969">
        <f>INDEX(resultados!$A$2:$ZZ$3000, 2963, MATCH($B$1, resultados!$A$1:$ZZ$1, 0))</f>
        <v/>
      </c>
      <c r="B2969">
        <f>INDEX(resultados!$A$2:$ZZ$3000, 2963, MATCH($B$2, resultados!$A$1:$ZZ$1, 0))</f>
        <v/>
      </c>
      <c r="C2969">
        <f>INDEX(resultados!$A$2:$ZZ$3000, 2963, MATCH($B$3, resultados!$A$1:$ZZ$1, 0))</f>
        <v/>
      </c>
    </row>
    <row r="2970">
      <c r="A2970">
        <f>INDEX(resultados!$A$2:$ZZ$3000, 2964, MATCH($B$1, resultados!$A$1:$ZZ$1, 0))</f>
        <v/>
      </c>
      <c r="B2970">
        <f>INDEX(resultados!$A$2:$ZZ$3000, 2964, MATCH($B$2, resultados!$A$1:$ZZ$1, 0))</f>
        <v/>
      </c>
      <c r="C2970">
        <f>INDEX(resultados!$A$2:$ZZ$3000, 2964, MATCH($B$3, resultados!$A$1:$ZZ$1, 0))</f>
        <v/>
      </c>
    </row>
    <row r="2971">
      <c r="A2971">
        <f>INDEX(resultados!$A$2:$ZZ$3000, 2965, MATCH($B$1, resultados!$A$1:$ZZ$1, 0))</f>
        <v/>
      </c>
      <c r="B2971">
        <f>INDEX(resultados!$A$2:$ZZ$3000, 2965, MATCH($B$2, resultados!$A$1:$ZZ$1, 0))</f>
        <v/>
      </c>
      <c r="C2971">
        <f>INDEX(resultados!$A$2:$ZZ$3000, 2965, MATCH($B$3, resultados!$A$1:$ZZ$1, 0))</f>
        <v/>
      </c>
    </row>
    <row r="2972">
      <c r="A2972">
        <f>INDEX(resultados!$A$2:$ZZ$3000, 2966, MATCH($B$1, resultados!$A$1:$ZZ$1, 0))</f>
        <v/>
      </c>
      <c r="B2972">
        <f>INDEX(resultados!$A$2:$ZZ$3000, 2966, MATCH($B$2, resultados!$A$1:$ZZ$1, 0))</f>
        <v/>
      </c>
      <c r="C2972">
        <f>INDEX(resultados!$A$2:$ZZ$3000, 2966, MATCH($B$3, resultados!$A$1:$ZZ$1, 0))</f>
        <v/>
      </c>
    </row>
    <row r="2973">
      <c r="A2973">
        <f>INDEX(resultados!$A$2:$ZZ$3000, 2967, MATCH($B$1, resultados!$A$1:$ZZ$1, 0))</f>
        <v/>
      </c>
      <c r="B2973">
        <f>INDEX(resultados!$A$2:$ZZ$3000, 2967, MATCH($B$2, resultados!$A$1:$ZZ$1, 0))</f>
        <v/>
      </c>
      <c r="C2973">
        <f>INDEX(resultados!$A$2:$ZZ$3000, 2967, MATCH($B$3, resultados!$A$1:$ZZ$1, 0))</f>
        <v/>
      </c>
    </row>
    <row r="2974">
      <c r="A2974">
        <f>INDEX(resultados!$A$2:$ZZ$3000, 2968, MATCH($B$1, resultados!$A$1:$ZZ$1, 0))</f>
        <v/>
      </c>
      <c r="B2974">
        <f>INDEX(resultados!$A$2:$ZZ$3000, 2968, MATCH($B$2, resultados!$A$1:$ZZ$1, 0))</f>
        <v/>
      </c>
      <c r="C2974">
        <f>INDEX(resultados!$A$2:$ZZ$3000, 2968, MATCH($B$3, resultados!$A$1:$ZZ$1, 0))</f>
        <v/>
      </c>
    </row>
    <row r="2975">
      <c r="A2975">
        <f>INDEX(resultados!$A$2:$ZZ$3000, 2969, MATCH($B$1, resultados!$A$1:$ZZ$1, 0))</f>
        <v/>
      </c>
      <c r="B2975">
        <f>INDEX(resultados!$A$2:$ZZ$3000, 2969, MATCH($B$2, resultados!$A$1:$ZZ$1, 0))</f>
        <v/>
      </c>
      <c r="C2975">
        <f>INDEX(resultados!$A$2:$ZZ$3000, 2969, MATCH($B$3, resultados!$A$1:$ZZ$1, 0))</f>
        <v/>
      </c>
    </row>
    <row r="2976">
      <c r="A2976">
        <f>INDEX(resultados!$A$2:$ZZ$3000, 2970, MATCH($B$1, resultados!$A$1:$ZZ$1, 0))</f>
        <v/>
      </c>
      <c r="B2976">
        <f>INDEX(resultados!$A$2:$ZZ$3000, 2970, MATCH($B$2, resultados!$A$1:$ZZ$1, 0))</f>
        <v/>
      </c>
      <c r="C2976">
        <f>INDEX(resultados!$A$2:$ZZ$3000, 2970, MATCH($B$3, resultados!$A$1:$ZZ$1, 0))</f>
        <v/>
      </c>
    </row>
    <row r="2977">
      <c r="A2977">
        <f>INDEX(resultados!$A$2:$ZZ$3000, 2971, MATCH($B$1, resultados!$A$1:$ZZ$1, 0))</f>
        <v/>
      </c>
      <c r="B2977">
        <f>INDEX(resultados!$A$2:$ZZ$3000, 2971, MATCH($B$2, resultados!$A$1:$ZZ$1, 0))</f>
        <v/>
      </c>
      <c r="C2977">
        <f>INDEX(resultados!$A$2:$ZZ$3000, 2971, MATCH($B$3, resultados!$A$1:$ZZ$1, 0))</f>
        <v/>
      </c>
    </row>
    <row r="2978">
      <c r="A2978">
        <f>INDEX(resultados!$A$2:$ZZ$3000, 2972, MATCH($B$1, resultados!$A$1:$ZZ$1, 0))</f>
        <v/>
      </c>
      <c r="B2978">
        <f>INDEX(resultados!$A$2:$ZZ$3000, 2972, MATCH($B$2, resultados!$A$1:$ZZ$1, 0))</f>
        <v/>
      </c>
      <c r="C2978">
        <f>INDEX(resultados!$A$2:$ZZ$3000, 2972, MATCH($B$3, resultados!$A$1:$ZZ$1, 0))</f>
        <v/>
      </c>
    </row>
    <row r="2979">
      <c r="A2979">
        <f>INDEX(resultados!$A$2:$ZZ$3000, 2973, MATCH($B$1, resultados!$A$1:$ZZ$1, 0))</f>
        <v/>
      </c>
      <c r="B2979">
        <f>INDEX(resultados!$A$2:$ZZ$3000, 2973, MATCH($B$2, resultados!$A$1:$ZZ$1, 0))</f>
        <v/>
      </c>
      <c r="C2979">
        <f>INDEX(resultados!$A$2:$ZZ$3000, 2973, MATCH($B$3, resultados!$A$1:$ZZ$1, 0))</f>
        <v/>
      </c>
    </row>
    <row r="2980">
      <c r="A2980">
        <f>INDEX(resultados!$A$2:$ZZ$3000, 2974, MATCH($B$1, resultados!$A$1:$ZZ$1, 0))</f>
        <v/>
      </c>
      <c r="B2980">
        <f>INDEX(resultados!$A$2:$ZZ$3000, 2974, MATCH($B$2, resultados!$A$1:$ZZ$1, 0))</f>
        <v/>
      </c>
      <c r="C2980">
        <f>INDEX(resultados!$A$2:$ZZ$3000, 2974, MATCH($B$3, resultados!$A$1:$ZZ$1, 0))</f>
        <v/>
      </c>
    </row>
    <row r="2981">
      <c r="A2981">
        <f>INDEX(resultados!$A$2:$ZZ$3000, 2975, MATCH($B$1, resultados!$A$1:$ZZ$1, 0))</f>
        <v/>
      </c>
      <c r="B2981">
        <f>INDEX(resultados!$A$2:$ZZ$3000, 2975, MATCH($B$2, resultados!$A$1:$ZZ$1, 0))</f>
        <v/>
      </c>
      <c r="C2981">
        <f>INDEX(resultados!$A$2:$ZZ$3000, 2975, MATCH($B$3, resultados!$A$1:$ZZ$1, 0))</f>
        <v/>
      </c>
    </row>
    <row r="2982">
      <c r="A2982">
        <f>INDEX(resultados!$A$2:$ZZ$3000, 2976, MATCH($B$1, resultados!$A$1:$ZZ$1, 0))</f>
        <v/>
      </c>
      <c r="B2982">
        <f>INDEX(resultados!$A$2:$ZZ$3000, 2976, MATCH($B$2, resultados!$A$1:$ZZ$1, 0))</f>
        <v/>
      </c>
      <c r="C2982">
        <f>INDEX(resultados!$A$2:$ZZ$3000, 2976, MATCH($B$3, resultados!$A$1:$ZZ$1, 0))</f>
        <v/>
      </c>
    </row>
    <row r="2983">
      <c r="A2983">
        <f>INDEX(resultados!$A$2:$ZZ$3000, 2977, MATCH($B$1, resultados!$A$1:$ZZ$1, 0))</f>
        <v/>
      </c>
      <c r="B2983">
        <f>INDEX(resultados!$A$2:$ZZ$3000, 2977, MATCH($B$2, resultados!$A$1:$ZZ$1, 0))</f>
        <v/>
      </c>
      <c r="C2983">
        <f>INDEX(resultados!$A$2:$ZZ$3000, 2977, MATCH($B$3, resultados!$A$1:$ZZ$1, 0))</f>
        <v/>
      </c>
    </row>
    <row r="2984">
      <c r="A2984">
        <f>INDEX(resultados!$A$2:$ZZ$3000, 2978, MATCH($B$1, resultados!$A$1:$ZZ$1, 0))</f>
        <v/>
      </c>
      <c r="B2984">
        <f>INDEX(resultados!$A$2:$ZZ$3000, 2978, MATCH($B$2, resultados!$A$1:$ZZ$1, 0))</f>
        <v/>
      </c>
      <c r="C2984">
        <f>INDEX(resultados!$A$2:$ZZ$3000, 2978, MATCH($B$3, resultados!$A$1:$ZZ$1, 0))</f>
        <v/>
      </c>
    </row>
    <row r="2985">
      <c r="A2985">
        <f>INDEX(resultados!$A$2:$ZZ$3000, 2979, MATCH($B$1, resultados!$A$1:$ZZ$1, 0))</f>
        <v/>
      </c>
      <c r="B2985">
        <f>INDEX(resultados!$A$2:$ZZ$3000, 2979, MATCH($B$2, resultados!$A$1:$ZZ$1, 0))</f>
        <v/>
      </c>
      <c r="C2985">
        <f>INDEX(resultados!$A$2:$ZZ$3000, 2979, MATCH($B$3, resultados!$A$1:$ZZ$1, 0))</f>
        <v/>
      </c>
    </row>
    <row r="2986">
      <c r="A2986">
        <f>INDEX(resultados!$A$2:$ZZ$3000, 2980, MATCH($B$1, resultados!$A$1:$ZZ$1, 0))</f>
        <v/>
      </c>
      <c r="B2986">
        <f>INDEX(resultados!$A$2:$ZZ$3000, 2980, MATCH($B$2, resultados!$A$1:$ZZ$1, 0))</f>
        <v/>
      </c>
      <c r="C2986">
        <f>INDEX(resultados!$A$2:$ZZ$3000, 2980, MATCH($B$3, resultados!$A$1:$ZZ$1, 0))</f>
        <v/>
      </c>
    </row>
    <row r="2987">
      <c r="A2987">
        <f>INDEX(resultados!$A$2:$ZZ$3000, 2981, MATCH($B$1, resultados!$A$1:$ZZ$1, 0))</f>
        <v/>
      </c>
      <c r="B2987">
        <f>INDEX(resultados!$A$2:$ZZ$3000, 2981, MATCH($B$2, resultados!$A$1:$ZZ$1, 0))</f>
        <v/>
      </c>
      <c r="C2987">
        <f>INDEX(resultados!$A$2:$ZZ$3000, 2981, MATCH($B$3, resultados!$A$1:$ZZ$1, 0))</f>
        <v/>
      </c>
    </row>
    <row r="2988">
      <c r="A2988">
        <f>INDEX(resultados!$A$2:$ZZ$3000, 2982, MATCH($B$1, resultados!$A$1:$ZZ$1, 0))</f>
        <v/>
      </c>
      <c r="B2988">
        <f>INDEX(resultados!$A$2:$ZZ$3000, 2982, MATCH($B$2, resultados!$A$1:$ZZ$1, 0))</f>
        <v/>
      </c>
      <c r="C2988">
        <f>INDEX(resultados!$A$2:$ZZ$3000, 2982, MATCH($B$3, resultados!$A$1:$ZZ$1, 0))</f>
        <v/>
      </c>
    </row>
    <row r="2989">
      <c r="A2989">
        <f>INDEX(resultados!$A$2:$ZZ$3000, 2983, MATCH($B$1, resultados!$A$1:$ZZ$1, 0))</f>
        <v/>
      </c>
      <c r="B2989">
        <f>INDEX(resultados!$A$2:$ZZ$3000, 2983, MATCH($B$2, resultados!$A$1:$ZZ$1, 0))</f>
        <v/>
      </c>
      <c r="C2989">
        <f>INDEX(resultados!$A$2:$ZZ$3000, 2983, MATCH($B$3, resultados!$A$1:$ZZ$1, 0))</f>
        <v/>
      </c>
    </row>
    <row r="2990">
      <c r="A2990">
        <f>INDEX(resultados!$A$2:$ZZ$3000, 2984, MATCH($B$1, resultados!$A$1:$ZZ$1, 0))</f>
        <v/>
      </c>
      <c r="B2990">
        <f>INDEX(resultados!$A$2:$ZZ$3000, 2984, MATCH($B$2, resultados!$A$1:$ZZ$1, 0))</f>
        <v/>
      </c>
      <c r="C2990">
        <f>INDEX(resultados!$A$2:$ZZ$3000, 2984, MATCH($B$3, resultados!$A$1:$ZZ$1, 0))</f>
        <v/>
      </c>
    </row>
    <row r="2991">
      <c r="A2991">
        <f>INDEX(resultados!$A$2:$ZZ$3000, 2985, MATCH($B$1, resultados!$A$1:$ZZ$1, 0))</f>
        <v/>
      </c>
      <c r="B2991">
        <f>INDEX(resultados!$A$2:$ZZ$3000, 2985, MATCH($B$2, resultados!$A$1:$ZZ$1, 0))</f>
        <v/>
      </c>
      <c r="C2991">
        <f>INDEX(resultados!$A$2:$ZZ$3000, 2985, MATCH($B$3, resultados!$A$1:$ZZ$1, 0))</f>
        <v/>
      </c>
    </row>
    <row r="2992">
      <c r="A2992">
        <f>INDEX(resultados!$A$2:$ZZ$3000, 2986, MATCH($B$1, resultados!$A$1:$ZZ$1, 0))</f>
        <v/>
      </c>
      <c r="B2992">
        <f>INDEX(resultados!$A$2:$ZZ$3000, 2986, MATCH($B$2, resultados!$A$1:$ZZ$1, 0))</f>
        <v/>
      </c>
      <c r="C2992">
        <f>INDEX(resultados!$A$2:$ZZ$3000, 2986, MATCH($B$3, resultados!$A$1:$ZZ$1, 0))</f>
        <v/>
      </c>
    </row>
    <row r="2993">
      <c r="A2993">
        <f>INDEX(resultados!$A$2:$ZZ$3000, 2987, MATCH($B$1, resultados!$A$1:$ZZ$1, 0))</f>
        <v/>
      </c>
      <c r="B2993">
        <f>INDEX(resultados!$A$2:$ZZ$3000, 2987, MATCH($B$2, resultados!$A$1:$ZZ$1, 0))</f>
        <v/>
      </c>
      <c r="C2993">
        <f>INDEX(resultados!$A$2:$ZZ$3000, 2987, MATCH($B$3, resultados!$A$1:$ZZ$1, 0))</f>
        <v/>
      </c>
    </row>
    <row r="2994">
      <c r="A2994">
        <f>INDEX(resultados!$A$2:$ZZ$3000, 2988, MATCH($B$1, resultados!$A$1:$ZZ$1, 0))</f>
        <v/>
      </c>
      <c r="B2994">
        <f>INDEX(resultados!$A$2:$ZZ$3000, 2988, MATCH($B$2, resultados!$A$1:$ZZ$1, 0))</f>
        <v/>
      </c>
      <c r="C2994">
        <f>INDEX(resultados!$A$2:$ZZ$3000, 2988, MATCH($B$3, resultados!$A$1:$ZZ$1, 0))</f>
        <v/>
      </c>
    </row>
    <row r="2995">
      <c r="A2995">
        <f>INDEX(resultados!$A$2:$ZZ$3000, 2989, MATCH($B$1, resultados!$A$1:$ZZ$1, 0))</f>
        <v/>
      </c>
      <c r="B2995">
        <f>INDEX(resultados!$A$2:$ZZ$3000, 2989, MATCH($B$2, resultados!$A$1:$ZZ$1, 0))</f>
        <v/>
      </c>
      <c r="C2995">
        <f>INDEX(resultados!$A$2:$ZZ$3000, 2989, MATCH($B$3, resultados!$A$1:$ZZ$1, 0))</f>
        <v/>
      </c>
    </row>
    <row r="2996">
      <c r="A2996">
        <f>INDEX(resultados!$A$2:$ZZ$3000, 2990, MATCH($B$1, resultados!$A$1:$ZZ$1, 0))</f>
        <v/>
      </c>
      <c r="B2996">
        <f>INDEX(resultados!$A$2:$ZZ$3000, 2990, MATCH($B$2, resultados!$A$1:$ZZ$1, 0))</f>
        <v/>
      </c>
      <c r="C2996">
        <f>INDEX(resultados!$A$2:$ZZ$3000, 2990, MATCH($B$3, resultados!$A$1:$ZZ$1, 0))</f>
        <v/>
      </c>
    </row>
    <row r="2997">
      <c r="A2997">
        <f>INDEX(resultados!$A$2:$ZZ$3000, 2991, MATCH($B$1, resultados!$A$1:$ZZ$1, 0))</f>
        <v/>
      </c>
      <c r="B2997">
        <f>INDEX(resultados!$A$2:$ZZ$3000, 2991, MATCH($B$2, resultados!$A$1:$ZZ$1, 0))</f>
        <v/>
      </c>
      <c r="C2997">
        <f>INDEX(resultados!$A$2:$ZZ$3000, 2991, MATCH($B$3, resultados!$A$1:$ZZ$1, 0))</f>
        <v/>
      </c>
    </row>
    <row r="2998">
      <c r="A2998">
        <f>INDEX(resultados!$A$2:$ZZ$3000, 2992, MATCH($B$1, resultados!$A$1:$ZZ$1, 0))</f>
        <v/>
      </c>
      <c r="B2998">
        <f>INDEX(resultados!$A$2:$ZZ$3000, 2992, MATCH($B$2, resultados!$A$1:$ZZ$1, 0))</f>
        <v/>
      </c>
      <c r="C2998">
        <f>INDEX(resultados!$A$2:$ZZ$3000, 2992, MATCH($B$3, resultados!$A$1:$ZZ$1, 0))</f>
        <v/>
      </c>
    </row>
    <row r="2999">
      <c r="A2999">
        <f>INDEX(resultados!$A$2:$ZZ$3000, 2993, MATCH($B$1, resultados!$A$1:$ZZ$1, 0))</f>
        <v/>
      </c>
      <c r="B2999">
        <f>INDEX(resultados!$A$2:$ZZ$3000, 2993, MATCH($B$2, resultados!$A$1:$ZZ$1, 0))</f>
        <v/>
      </c>
      <c r="C2999">
        <f>INDEX(resultados!$A$2:$ZZ$3000, 2993, MATCH($B$3, resultados!$A$1:$ZZ$1, 0))</f>
        <v/>
      </c>
    </row>
    <row r="3000">
      <c r="A3000">
        <f>INDEX(resultados!$A$2:$ZZ$3000, 2994, MATCH($B$1, resultados!$A$1:$ZZ$1, 0))</f>
        <v/>
      </c>
      <c r="B3000">
        <f>INDEX(resultados!$A$2:$ZZ$3000, 2994, MATCH($B$2, resultados!$A$1:$ZZ$1, 0))</f>
        <v/>
      </c>
      <c r="C3000">
        <f>INDEX(resultados!$A$2:$ZZ$3000, 2994, MATCH($B$3, resultados!$A$1:$ZZ$1, 0))</f>
        <v/>
      </c>
    </row>
    <row r="3001">
      <c r="A3001">
        <f>INDEX(resultados!$A$2:$ZZ$3000, 2995, MATCH($B$1, resultados!$A$1:$ZZ$1, 0))</f>
        <v/>
      </c>
      <c r="B3001">
        <f>INDEX(resultados!$A$2:$ZZ$3000, 2995, MATCH($B$2, resultados!$A$1:$ZZ$1, 0))</f>
        <v/>
      </c>
      <c r="C3001">
        <f>INDEX(resultados!$A$2:$ZZ$3000, 2995, MATCH($B$3, resultados!$A$1:$ZZ$1, 0))</f>
        <v/>
      </c>
    </row>
    <row r="3002">
      <c r="A3002">
        <f>INDEX(resultados!$A$2:$ZZ$3000, 2996, MATCH($B$1, resultados!$A$1:$ZZ$1, 0))</f>
        <v/>
      </c>
      <c r="B3002">
        <f>INDEX(resultados!$A$2:$ZZ$3000, 2996, MATCH($B$2, resultados!$A$1:$ZZ$1, 0))</f>
        <v/>
      </c>
      <c r="C3002">
        <f>INDEX(resultados!$A$2:$ZZ$3000, 2996, MATCH($B$3, resultados!$A$1:$ZZ$1, 0))</f>
        <v/>
      </c>
    </row>
    <row r="3003">
      <c r="A3003">
        <f>INDEX(resultados!$A$2:$ZZ$3000, 2997, MATCH($B$1, resultados!$A$1:$ZZ$1, 0))</f>
        <v/>
      </c>
      <c r="B3003">
        <f>INDEX(resultados!$A$2:$ZZ$3000, 2997, MATCH($B$2, resultados!$A$1:$ZZ$1, 0))</f>
        <v/>
      </c>
      <c r="C3003">
        <f>INDEX(resultados!$A$2:$ZZ$3000, 2997, MATCH($B$3, resultados!$A$1:$ZZ$1, 0))</f>
        <v/>
      </c>
    </row>
    <row r="3004">
      <c r="A3004">
        <f>INDEX(resultados!$A$2:$ZZ$3000, 2998, MATCH($B$1, resultados!$A$1:$ZZ$1, 0))</f>
        <v/>
      </c>
      <c r="B3004">
        <f>INDEX(resultados!$A$2:$ZZ$3000, 2998, MATCH($B$2, resultados!$A$1:$ZZ$1, 0))</f>
        <v/>
      </c>
      <c r="C3004">
        <f>INDEX(resultados!$A$2:$ZZ$3000, 2998, MATCH($B$3, resultados!$A$1:$ZZ$1, 0))</f>
        <v/>
      </c>
    </row>
    <row r="3005">
      <c r="A3005">
        <f>INDEX(resultados!$A$2:$ZZ$3000, 2999, MATCH($B$1, resultados!$A$1:$ZZ$1, 0))</f>
        <v/>
      </c>
      <c r="B3005">
        <f>INDEX(resultados!$A$2:$ZZ$3000, 2999, MATCH($B$2, resultados!$A$1:$ZZ$1, 0))</f>
        <v/>
      </c>
      <c r="C3005">
        <f>INDEX(resultados!$A$2:$ZZ$3000, 2999,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4.1671</v>
      </c>
      <c r="E2" t="n">
        <v>24</v>
      </c>
      <c r="F2" t="n">
        <v>13.69</v>
      </c>
      <c r="G2" t="n">
        <v>5.13</v>
      </c>
      <c r="H2" t="n">
        <v>0.07000000000000001</v>
      </c>
      <c r="I2" t="n">
        <v>160</v>
      </c>
      <c r="J2" t="n">
        <v>242.64</v>
      </c>
      <c r="K2" t="n">
        <v>58.47</v>
      </c>
      <c r="L2" t="n">
        <v>1</v>
      </c>
      <c r="M2" t="n">
        <v>158</v>
      </c>
      <c r="N2" t="n">
        <v>58.17</v>
      </c>
      <c r="O2" t="n">
        <v>30160.1</v>
      </c>
      <c r="P2" t="n">
        <v>221.5</v>
      </c>
      <c r="Q2" t="n">
        <v>198.22</v>
      </c>
      <c r="R2" t="n">
        <v>129.79</v>
      </c>
      <c r="S2" t="n">
        <v>25.4</v>
      </c>
      <c r="T2" t="n">
        <v>50590.58</v>
      </c>
      <c r="U2" t="n">
        <v>0.2</v>
      </c>
      <c r="V2" t="n">
        <v>0.68</v>
      </c>
      <c r="W2" t="n">
        <v>3.2</v>
      </c>
      <c r="X2" t="n">
        <v>3.28</v>
      </c>
      <c r="Y2" t="n">
        <v>1</v>
      </c>
      <c r="Z2" t="n">
        <v>10</v>
      </c>
      <c r="AA2" t="n">
        <v>616.3696530927211</v>
      </c>
      <c r="AB2" t="n">
        <v>843.3441516714194</v>
      </c>
      <c r="AC2" t="n">
        <v>762.8565694768491</v>
      </c>
      <c r="AD2" t="n">
        <v>616369.6530927211</v>
      </c>
      <c r="AE2" t="n">
        <v>843344.1516714194</v>
      </c>
      <c r="AF2" t="n">
        <v>9.384335744895028e-07</v>
      </c>
      <c r="AG2" t="n">
        <v>21</v>
      </c>
      <c r="AH2" t="n">
        <v>762856.5694768492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4.7014</v>
      </c>
      <c r="E3" t="n">
        <v>21.27</v>
      </c>
      <c r="F3" t="n">
        <v>12.85</v>
      </c>
      <c r="G3" t="n">
        <v>6.42</v>
      </c>
      <c r="H3" t="n">
        <v>0.09</v>
      </c>
      <c r="I3" t="n">
        <v>120</v>
      </c>
      <c r="J3" t="n">
        <v>243.08</v>
      </c>
      <c r="K3" t="n">
        <v>58.47</v>
      </c>
      <c r="L3" t="n">
        <v>1.25</v>
      </c>
      <c r="M3" t="n">
        <v>118</v>
      </c>
      <c r="N3" t="n">
        <v>58.36</v>
      </c>
      <c r="O3" t="n">
        <v>30214.33</v>
      </c>
      <c r="P3" t="n">
        <v>207.92</v>
      </c>
      <c r="Q3" t="n">
        <v>198.05</v>
      </c>
      <c r="R3" t="n">
        <v>103.72</v>
      </c>
      <c r="S3" t="n">
        <v>25.4</v>
      </c>
      <c r="T3" t="n">
        <v>37754.29</v>
      </c>
      <c r="U3" t="n">
        <v>0.24</v>
      </c>
      <c r="V3" t="n">
        <v>0.72</v>
      </c>
      <c r="W3" t="n">
        <v>3.14</v>
      </c>
      <c r="X3" t="n">
        <v>2.45</v>
      </c>
      <c r="Y3" t="n">
        <v>1</v>
      </c>
      <c r="Z3" t="n">
        <v>10</v>
      </c>
      <c r="AA3" t="n">
        <v>529.6503406961681</v>
      </c>
      <c r="AB3" t="n">
        <v>724.6909626644032</v>
      </c>
      <c r="AC3" t="n">
        <v>655.5274742978659</v>
      </c>
      <c r="AD3" t="n">
        <v>529650.3406961681</v>
      </c>
      <c r="AE3" t="n">
        <v>724690.9626644031</v>
      </c>
      <c r="AF3" t="n">
        <v>1.058758274844604e-06</v>
      </c>
      <c r="AG3" t="n">
        <v>19</v>
      </c>
      <c r="AH3" t="n">
        <v>655527.4742978659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5.0741</v>
      </c>
      <c r="E4" t="n">
        <v>19.71</v>
      </c>
      <c r="F4" t="n">
        <v>12.37</v>
      </c>
      <c r="G4" t="n">
        <v>7.65</v>
      </c>
      <c r="H4" t="n">
        <v>0.11</v>
      </c>
      <c r="I4" t="n">
        <v>97</v>
      </c>
      <c r="J4" t="n">
        <v>243.52</v>
      </c>
      <c r="K4" t="n">
        <v>58.47</v>
      </c>
      <c r="L4" t="n">
        <v>1.5</v>
      </c>
      <c r="M4" t="n">
        <v>95</v>
      </c>
      <c r="N4" t="n">
        <v>58.55</v>
      </c>
      <c r="O4" t="n">
        <v>30268.64</v>
      </c>
      <c r="P4" t="n">
        <v>200.2</v>
      </c>
      <c r="Q4" t="n">
        <v>198.04</v>
      </c>
      <c r="R4" t="n">
        <v>88.67</v>
      </c>
      <c r="S4" t="n">
        <v>25.4</v>
      </c>
      <c r="T4" t="n">
        <v>30347.7</v>
      </c>
      <c r="U4" t="n">
        <v>0.29</v>
      </c>
      <c r="V4" t="n">
        <v>0.75</v>
      </c>
      <c r="W4" t="n">
        <v>3.1</v>
      </c>
      <c r="X4" t="n">
        <v>1.97</v>
      </c>
      <c r="Y4" t="n">
        <v>1</v>
      </c>
      <c r="Z4" t="n">
        <v>10</v>
      </c>
      <c r="AA4" t="n">
        <v>484.0546449635577</v>
      </c>
      <c r="AB4" t="n">
        <v>662.3049202229172</v>
      </c>
      <c r="AC4" t="n">
        <v>599.095468187635</v>
      </c>
      <c r="AD4" t="n">
        <v>484054.6449635577</v>
      </c>
      <c r="AE4" t="n">
        <v>662304.9202229172</v>
      </c>
      <c r="AF4" t="n">
        <v>1.14269055225869e-06</v>
      </c>
      <c r="AG4" t="n">
        <v>18</v>
      </c>
      <c r="AH4" t="n">
        <v>599095.4681876349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5.3738</v>
      </c>
      <c r="E5" t="n">
        <v>18.61</v>
      </c>
      <c r="F5" t="n">
        <v>12.03</v>
      </c>
      <c r="G5" t="n">
        <v>8.91</v>
      </c>
      <c r="H5" t="n">
        <v>0.13</v>
      </c>
      <c r="I5" t="n">
        <v>81</v>
      </c>
      <c r="J5" t="n">
        <v>243.96</v>
      </c>
      <c r="K5" t="n">
        <v>58.47</v>
      </c>
      <c r="L5" t="n">
        <v>1.75</v>
      </c>
      <c r="M5" t="n">
        <v>79</v>
      </c>
      <c r="N5" t="n">
        <v>58.74</v>
      </c>
      <c r="O5" t="n">
        <v>30323.01</v>
      </c>
      <c r="P5" t="n">
        <v>194.61</v>
      </c>
      <c r="Q5" t="n">
        <v>197.9</v>
      </c>
      <c r="R5" t="n">
        <v>78.11</v>
      </c>
      <c r="S5" t="n">
        <v>25.4</v>
      </c>
      <c r="T5" t="n">
        <v>25147.26</v>
      </c>
      <c r="U5" t="n">
        <v>0.33</v>
      </c>
      <c r="V5" t="n">
        <v>0.77</v>
      </c>
      <c r="W5" t="n">
        <v>3.08</v>
      </c>
      <c r="X5" t="n">
        <v>1.63</v>
      </c>
      <c r="Y5" t="n">
        <v>1</v>
      </c>
      <c r="Z5" t="n">
        <v>10</v>
      </c>
      <c r="AA5" t="n">
        <v>449.639567738664</v>
      </c>
      <c r="AB5" t="n">
        <v>615.2166932777658</v>
      </c>
      <c r="AC5" t="n">
        <v>556.5012755333871</v>
      </c>
      <c r="AD5" t="n">
        <v>449639.567738664</v>
      </c>
      <c r="AE5" t="n">
        <v>615216.6932777658</v>
      </c>
      <c r="AF5" t="n">
        <v>1.210183183170956e-06</v>
      </c>
      <c r="AG5" t="n">
        <v>17</v>
      </c>
      <c r="AH5" t="n">
        <v>556501.2755333871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5.5975</v>
      </c>
      <c r="E6" t="n">
        <v>17.86</v>
      </c>
      <c r="F6" t="n">
        <v>11.8</v>
      </c>
      <c r="G6" t="n">
        <v>10.12</v>
      </c>
      <c r="H6" t="n">
        <v>0.15</v>
      </c>
      <c r="I6" t="n">
        <v>70</v>
      </c>
      <c r="J6" t="n">
        <v>244.41</v>
      </c>
      <c r="K6" t="n">
        <v>58.47</v>
      </c>
      <c r="L6" t="n">
        <v>2</v>
      </c>
      <c r="M6" t="n">
        <v>68</v>
      </c>
      <c r="N6" t="n">
        <v>58.93</v>
      </c>
      <c r="O6" t="n">
        <v>30377.45</v>
      </c>
      <c r="P6" t="n">
        <v>190.96</v>
      </c>
      <c r="Q6" t="n">
        <v>197.95</v>
      </c>
      <c r="R6" t="n">
        <v>70.87</v>
      </c>
      <c r="S6" t="n">
        <v>25.4</v>
      </c>
      <c r="T6" t="n">
        <v>21581.93</v>
      </c>
      <c r="U6" t="n">
        <v>0.36</v>
      </c>
      <c r="V6" t="n">
        <v>0.79</v>
      </c>
      <c r="W6" t="n">
        <v>3.06</v>
      </c>
      <c r="X6" t="n">
        <v>1.41</v>
      </c>
      <c r="Y6" t="n">
        <v>1</v>
      </c>
      <c r="Z6" t="n">
        <v>10</v>
      </c>
      <c r="AA6" t="n">
        <v>423.4779577067632</v>
      </c>
      <c r="AB6" t="n">
        <v>579.4212242633416</v>
      </c>
      <c r="AC6" t="n">
        <v>524.1220758424433</v>
      </c>
      <c r="AD6" t="n">
        <v>423477.9577067632</v>
      </c>
      <c r="AE6" t="n">
        <v>579421.2242633416</v>
      </c>
      <c r="AF6" t="n">
        <v>1.260560565670368e-06</v>
      </c>
      <c r="AG6" t="n">
        <v>16</v>
      </c>
      <c r="AH6" t="n">
        <v>524122.0758424434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5.7962</v>
      </c>
      <c r="E7" t="n">
        <v>17.25</v>
      </c>
      <c r="F7" t="n">
        <v>11.62</v>
      </c>
      <c r="G7" t="n">
        <v>11.42</v>
      </c>
      <c r="H7" t="n">
        <v>0.16</v>
      </c>
      <c r="I7" t="n">
        <v>61</v>
      </c>
      <c r="J7" t="n">
        <v>244.85</v>
      </c>
      <c r="K7" t="n">
        <v>58.47</v>
      </c>
      <c r="L7" t="n">
        <v>2.25</v>
      </c>
      <c r="M7" t="n">
        <v>59</v>
      </c>
      <c r="N7" t="n">
        <v>59.12</v>
      </c>
      <c r="O7" t="n">
        <v>30431.96</v>
      </c>
      <c r="P7" t="n">
        <v>187.87</v>
      </c>
      <c r="Q7" t="n">
        <v>197.93</v>
      </c>
      <c r="R7" t="n">
        <v>65.34</v>
      </c>
      <c r="S7" t="n">
        <v>25.4</v>
      </c>
      <c r="T7" t="n">
        <v>18860.46</v>
      </c>
      <c r="U7" t="n">
        <v>0.39</v>
      </c>
      <c r="V7" t="n">
        <v>0.8</v>
      </c>
      <c r="W7" t="n">
        <v>3.04</v>
      </c>
      <c r="X7" t="n">
        <v>1.22</v>
      </c>
      <c r="Y7" t="n">
        <v>1</v>
      </c>
      <c r="Z7" t="n">
        <v>10</v>
      </c>
      <c r="AA7" t="n">
        <v>400.285401030322</v>
      </c>
      <c r="AB7" t="n">
        <v>547.6881450352469</v>
      </c>
      <c r="AC7" t="n">
        <v>495.4175571582215</v>
      </c>
      <c r="AD7" t="n">
        <v>400285.401030322</v>
      </c>
      <c r="AE7" t="n">
        <v>547688.1450352469</v>
      </c>
      <c r="AF7" t="n">
        <v>1.3053079322445e-06</v>
      </c>
      <c r="AG7" t="n">
        <v>15</v>
      </c>
      <c r="AH7" t="n">
        <v>495417.5571582215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5.9428</v>
      </c>
      <c r="E8" t="n">
        <v>16.83</v>
      </c>
      <c r="F8" t="n">
        <v>11.47</v>
      </c>
      <c r="G8" t="n">
        <v>12.52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185.54</v>
      </c>
      <c r="Q8" t="n">
        <v>197.88</v>
      </c>
      <c r="R8" t="n">
        <v>61.19</v>
      </c>
      <c r="S8" t="n">
        <v>25.4</v>
      </c>
      <c r="T8" t="n">
        <v>16815.78</v>
      </c>
      <c r="U8" t="n">
        <v>0.42</v>
      </c>
      <c r="V8" t="n">
        <v>0.8100000000000001</v>
      </c>
      <c r="W8" t="n">
        <v>3.02</v>
      </c>
      <c r="X8" t="n">
        <v>1.08</v>
      </c>
      <c r="Y8" t="n">
        <v>1</v>
      </c>
      <c r="Z8" t="n">
        <v>10</v>
      </c>
      <c r="AA8" t="n">
        <v>391.5790131784971</v>
      </c>
      <c r="AB8" t="n">
        <v>535.7756810776565</v>
      </c>
      <c r="AC8" t="n">
        <v>484.6420020414954</v>
      </c>
      <c r="AD8" t="n">
        <v>391579.0131784971</v>
      </c>
      <c r="AE8" t="n">
        <v>535775.6810776565</v>
      </c>
      <c r="AF8" t="n">
        <v>1.338322345630347e-06</v>
      </c>
      <c r="AG8" t="n">
        <v>15</v>
      </c>
      <c r="AH8" t="n">
        <v>484642.0020414954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6.0896</v>
      </c>
      <c r="E9" t="n">
        <v>16.42</v>
      </c>
      <c r="F9" t="n">
        <v>11.35</v>
      </c>
      <c r="G9" t="n">
        <v>13.9</v>
      </c>
      <c r="H9" t="n">
        <v>0.2</v>
      </c>
      <c r="I9" t="n">
        <v>49</v>
      </c>
      <c r="J9" t="n">
        <v>245.73</v>
      </c>
      <c r="K9" t="n">
        <v>58.47</v>
      </c>
      <c r="L9" t="n">
        <v>2.75</v>
      </c>
      <c r="M9" t="n">
        <v>47</v>
      </c>
      <c r="N9" t="n">
        <v>59.51</v>
      </c>
      <c r="O9" t="n">
        <v>30541.19</v>
      </c>
      <c r="P9" t="n">
        <v>183.51</v>
      </c>
      <c r="Q9" t="n">
        <v>197.82</v>
      </c>
      <c r="R9" t="n">
        <v>57.34</v>
      </c>
      <c r="S9" t="n">
        <v>25.4</v>
      </c>
      <c r="T9" t="n">
        <v>14920.85</v>
      </c>
      <c r="U9" t="n">
        <v>0.44</v>
      </c>
      <c r="V9" t="n">
        <v>0.82</v>
      </c>
      <c r="W9" t="n">
        <v>3.01</v>
      </c>
      <c r="X9" t="n">
        <v>0.96</v>
      </c>
      <c r="Y9" t="n">
        <v>1</v>
      </c>
      <c r="Z9" t="n">
        <v>10</v>
      </c>
      <c r="AA9" t="n">
        <v>383.6992504960575</v>
      </c>
      <c r="AB9" t="n">
        <v>524.9942421449475</v>
      </c>
      <c r="AC9" t="n">
        <v>474.8895285086796</v>
      </c>
      <c r="AD9" t="n">
        <v>383699.2504960574</v>
      </c>
      <c r="AE9" t="n">
        <v>524994.2421449475</v>
      </c>
      <c r="AF9" t="n">
        <v>1.371381799143595e-06</v>
      </c>
      <c r="AG9" t="n">
        <v>15</v>
      </c>
      <c r="AH9" t="n">
        <v>474889.5285086796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6.1883</v>
      </c>
      <c r="E10" t="n">
        <v>16.16</v>
      </c>
      <c r="F10" t="n">
        <v>11.28</v>
      </c>
      <c r="G10" t="n">
        <v>15.04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182.29</v>
      </c>
      <c r="Q10" t="n">
        <v>197.85</v>
      </c>
      <c r="R10" t="n">
        <v>54.67</v>
      </c>
      <c r="S10" t="n">
        <v>25.4</v>
      </c>
      <c r="T10" t="n">
        <v>13608.44</v>
      </c>
      <c r="U10" t="n">
        <v>0.46</v>
      </c>
      <c r="V10" t="n">
        <v>0.83</v>
      </c>
      <c r="W10" t="n">
        <v>3.02</v>
      </c>
      <c r="X10" t="n">
        <v>0.88</v>
      </c>
      <c r="Y10" t="n">
        <v>1</v>
      </c>
      <c r="Z10" t="n">
        <v>10</v>
      </c>
      <c r="AA10" t="n">
        <v>378.7902419452337</v>
      </c>
      <c r="AB10" t="n">
        <v>518.2775200755378</v>
      </c>
      <c r="AC10" t="n">
        <v>468.8138409665958</v>
      </c>
      <c r="AD10" t="n">
        <v>378790.2419452337</v>
      </c>
      <c r="AE10" t="n">
        <v>518277.5200755378</v>
      </c>
      <c r="AF10" t="n">
        <v>1.393609102016604e-06</v>
      </c>
      <c r="AG10" t="n">
        <v>15</v>
      </c>
      <c r="AH10" t="n">
        <v>468813.8409665958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6.2926</v>
      </c>
      <c r="E11" t="n">
        <v>15.89</v>
      </c>
      <c r="F11" t="n">
        <v>11.2</v>
      </c>
      <c r="G11" t="n">
        <v>16.39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180.96</v>
      </c>
      <c r="Q11" t="n">
        <v>197.88</v>
      </c>
      <c r="R11" t="n">
        <v>52.43</v>
      </c>
      <c r="S11" t="n">
        <v>25.4</v>
      </c>
      <c r="T11" t="n">
        <v>12504.75</v>
      </c>
      <c r="U11" t="n">
        <v>0.48</v>
      </c>
      <c r="V11" t="n">
        <v>0.83</v>
      </c>
      <c r="W11" t="n">
        <v>3.01</v>
      </c>
      <c r="X11" t="n">
        <v>0.8100000000000001</v>
      </c>
      <c r="Y11" t="n">
        <v>1</v>
      </c>
      <c r="Z11" t="n">
        <v>10</v>
      </c>
      <c r="AA11" t="n">
        <v>362.8522285762841</v>
      </c>
      <c r="AB11" t="n">
        <v>496.4704270486161</v>
      </c>
      <c r="AC11" t="n">
        <v>449.0879862917161</v>
      </c>
      <c r="AD11" t="n">
        <v>362852.2285762841</v>
      </c>
      <c r="AE11" t="n">
        <v>496470.4270486161</v>
      </c>
      <c r="AF11" t="n">
        <v>1.417097528456876e-06</v>
      </c>
      <c r="AG11" t="n">
        <v>14</v>
      </c>
      <c r="AH11" t="n">
        <v>449087.9862917161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6.3737</v>
      </c>
      <c r="E12" t="n">
        <v>15.69</v>
      </c>
      <c r="F12" t="n">
        <v>11.14</v>
      </c>
      <c r="G12" t="n">
        <v>17.59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179.91</v>
      </c>
      <c r="Q12" t="n">
        <v>197.78</v>
      </c>
      <c r="R12" t="n">
        <v>50.56</v>
      </c>
      <c r="S12" t="n">
        <v>25.4</v>
      </c>
      <c r="T12" t="n">
        <v>11588.36</v>
      </c>
      <c r="U12" t="n">
        <v>0.5</v>
      </c>
      <c r="V12" t="n">
        <v>0.84</v>
      </c>
      <c r="W12" t="n">
        <v>3</v>
      </c>
      <c r="X12" t="n">
        <v>0.75</v>
      </c>
      <c r="Y12" t="n">
        <v>1</v>
      </c>
      <c r="Z12" t="n">
        <v>10</v>
      </c>
      <c r="AA12" t="n">
        <v>359.0108888463989</v>
      </c>
      <c r="AB12" t="n">
        <v>491.2145365622387</v>
      </c>
      <c r="AC12" t="n">
        <v>444.33371061667</v>
      </c>
      <c r="AD12" t="n">
        <v>359010.8888463989</v>
      </c>
      <c r="AE12" t="n">
        <v>491214.5365622387</v>
      </c>
      <c r="AF12" t="n">
        <v>1.435361300118486e-06</v>
      </c>
      <c r="AG12" t="n">
        <v>14</v>
      </c>
      <c r="AH12" t="n">
        <v>444333.71061667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6.4293</v>
      </c>
      <c r="E13" t="n">
        <v>15.55</v>
      </c>
      <c r="F13" t="n">
        <v>11.1</v>
      </c>
      <c r="G13" t="n">
        <v>18.49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179.18</v>
      </c>
      <c r="Q13" t="n">
        <v>197.81</v>
      </c>
      <c r="R13" t="n">
        <v>49.23</v>
      </c>
      <c r="S13" t="n">
        <v>25.4</v>
      </c>
      <c r="T13" t="n">
        <v>10931.07</v>
      </c>
      <c r="U13" t="n">
        <v>0.52</v>
      </c>
      <c r="V13" t="n">
        <v>0.84</v>
      </c>
      <c r="W13" t="n">
        <v>3</v>
      </c>
      <c r="X13" t="n">
        <v>0.7</v>
      </c>
      <c r="Y13" t="n">
        <v>1</v>
      </c>
      <c r="Z13" t="n">
        <v>10</v>
      </c>
      <c r="AA13" t="n">
        <v>356.4300206957789</v>
      </c>
      <c r="AB13" t="n">
        <v>487.6832788986935</v>
      </c>
      <c r="AC13" t="n">
        <v>441.1394712283821</v>
      </c>
      <c r="AD13" t="n">
        <v>356430.0206957789</v>
      </c>
      <c r="AE13" t="n">
        <v>487683.2788986935</v>
      </c>
      <c r="AF13" t="n">
        <v>1.447882455536311e-06</v>
      </c>
      <c r="AG13" t="n">
        <v>14</v>
      </c>
      <c r="AH13" t="n">
        <v>441139.4712283821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6.5132</v>
      </c>
      <c r="E14" t="n">
        <v>15.35</v>
      </c>
      <c r="F14" t="n">
        <v>11.04</v>
      </c>
      <c r="G14" t="n">
        <v>20.07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178.21</v>
      </c>
      <c r="Q14" t="n">
        <v>197.85</v>
      </c>
      <c r="R14" t="n">
        <v>47.2</v>
      </c>
      <c r="S14" t="n">
        <v>25.4</v>
      </c>
      <c r="T14" t="n">
        <v>9931.309999999999</v>
      </c>
      <c r="U14" t="n">
        <v>0.54</v>
      </c>
      <c r="V14" t="n">
        <v>0.84</v>
      </c>
      <c r="W14" t="n">
        <v>3</v>
      </c>
      <c r="X14" t="n">
        <v>0.64</v>
      </c>
      <c r="Y14" t="n">
        <v>1</v>
      </c>
      <c r="Z14" t="n">
        <v>10</v>
      </c>
      <c r="AA14" t="n">
        <v>352.7304905744493</v>
      </c>
      <c r="AB14" t="n">
        <v>482.6214185749403</v>
      </c>
      <c r="AC14" t="n">
        <v>436.5607077495625</v>
      </c>
      <c r="AD14" t="n">
        <v>352730.4905744494</v>
      </c>
      <c r="AE14" t="n">
        <v>482621.4185749403</v>
      </c>
      <c r="AF14" t="n">
        <v>1.466776788981553e-06</v>
      </c>
      <c r="AG14" t="n">
        <v>14</v>
      </c>
      <c r="AH14" t="n">
        <v>436560.7077495625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6.5681</v>
      </c>
      <c r="E15" t="n">
        <v>15.22</v>
      </c>
      <c r="F15" t="n">
        <v>11</v>
      </c>
      <c r="G15" t="n">
        <v>21.3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177.65</v>
      </c>
      <c r="Q15" t="n">
        <v>197.78</v>
      </c>
      <c r="R15" t="n">
        <v>46.31</v>
      </c>
      <c r="S15" t="n">
        <v>25.4</v>
      </c>
      <c r="T15" t="n">
        <v>9497.07</v>
      </c>
      <c r="U15" t="n">
        <v>0.55</v>
      </c>
      <c r="V15" t="n">
        <v>0.85</v>
      </c>
      <c r="W15" t="n">
        <v>2.99</v>
      </c>
      <c r="X15" t="n">
        <v>0.61</v>
      </c>
      <c r="Y15" t="n">
        <v>1</v>
      </c>
      <c r="Z15" t="n">
        <v>10</v>
      </c>
      <c r="AA15" t="n">
        <v>350.4194212244124</v>
      </c>
      <c r="AB15" t="n">
        <v>479.4593115330358</v>
      </c>
      <c r="AC15" t="n">
        <v>433.7003877656923</v>
      </c>
      <c r="AD15" t="n">
        <v>350419.4212244124</v>
      </c>
      <c r="AE15" t="n">
        <v>479459.3115330358</v>
      </c>
      <c r="AF15" t="n">
        <v>1.47914030395347e-06</v>
      </c>
      <c r="AG15" t="n">
        <v>14</v>
      </c>
      <c r="AH15" t="n">
        <v>433700.3877656923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6.6045</v>
      </c>
      <c r="E16" t="n">
        <v>15.14</v>
      </c>
      <c r="F16" t="n">
        <v>10.97</v>
      </c>
      <c r="G16" t="n">
        <v>21.93</v>
      </c>
      <c r="H16" t="n">
        <v>0.32</v>
      </c>
      <c r="I16" t="n">
        <v>30</v>
      </c>
      <c r="J16" t="n">
        <v>248.85</v>
      </c>
      <c r="K16" t="n">
        <v>58.47</v>
      </c>
      <c r="L16" t="n">
        <v>4.5</v>
      </c>
      <c r="M16" t="n">
        <v>28</v>
      </c>
      <c r="N16" t="n">
        <v>60.88</v>
      </c>
      <c r="O16" t="n">
        <v>30925.72</v>
      </c>
      <c r="P16" t="n">
        <v>176.98</v>
      </c>
      <c r="Q16" t="n">
        <v>197.82</v>
      </c>
      <c r="R16" t="n">
        <v>45.13</v>
      </c>
      <c r="S16" t="n">
        <v>25.4</v>
      </c>
      <c r="T16" t="n">
        <v>8911.82</v>
      </c>
      <c r="U16" t="n">
        <v>0.5600000000000001</v>
      </c>
      <c r="V16" t="n">
        <v>0.85</v>
      </c>
      <c r="W16" t="n">
        <v>2.99</v>
      </c>
      <c r="X16" t="n">
        <v>0.58</v>
      </c>
      <c r="Y16" t="n">
        <v>1</v>
      </c>
      <c r="Z16" t="n">
        <v>10</v>
      </c>
      <c r="AA16" t="n">
        <v>348.6465154390324</v>
      </c>
      <c r="AB16" t="n">
        <v>477.0335436223958</v>
      </c>
      <c r="AC16" t="n">
        <v>431.506131739857</v>
      </c>
      <c r="AD16" t="n">
        <v>348646.5154390325</v>
      </c>
      <c r="AE16" t="n">
        <v>477033.5436223958</v>
      </c>
      <c r="AF16" t="n">
        <v>1.487337607140678e-06</v>
      </c>
      <c r="AG16" t="n">
        <v>14</v>
      </c>
      <c r="AH16" t="n">
        <v>431506.131739857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6.6635</v>
      </c>
      <c r="E17" t="n">
        <v>15.01</v>
      </c>
      <c r="F17" t="n">
        <v>10.93</v>
      </c>
      <c r="G17" t="n">
        <v>23.42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176.34</v>
      </c>
      <c r="Q17" t="n">
        <v>197.81</v>
      </c>
      <c r="R17" t="n">
        <v>44.13</v>
      </c>
      <c r="S17" t="n">
        <v>25.4</v>
      </c>
      <c r="T17" t="n">
        <v>8421.1</v>
      </c>
      <c r="U17" t="n">
        <v>0.58</v>
      </c>
      <c r="V17" t="n">
        <v>0.85</v>
      </c>
      <c r="W17" t="n">
        <v>2.98</v>
      </c>
      <c r="X17" t="n">
        <v>0.54</v>
      </c>
      <c r="Y17" t="n">
        <v>1</v>
      </c>
      <c r="Z17" t="n">
        <v>10</v>
      </c>
      <c r="AA17" t="n">
        <v>346.2167243327945</v>
      </c>
      <c r="AB17" t="n">
        <v>473.7089962360229</v>
      </c>
      <c r="AC17" t="n">
        <v>428.498874490008</v>
      </c>
      <c r="AD17" t="n">
        <v>346216.7243327945</v>
      </c>
      <c r="AE17" t="n">
        <v>473708.9962360229</v>
      </c>
      <c r="AF17" t="n">
        <v>1.500624444724341e-06</v>
      </c>
      <c r="AG17" t="n">
        <v>14</v>
      </c>
      <c r="AH17" t="n">
        <v>428498.874490008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6.691</v>
      </c>
      <c r="E18" t="n">
        <v>14.95</v>
      </c>
      <c r="F18" t="n">
        <v>10.91</v>
      </c>
      <c r="G18" t="n">
        <v>24.25</v>
      </c>
      <c r="H18" t="n">
        <v>0.36</v>
      </c>
      <c r="I18" t="n">
        <v>27</v>
      </c>
      <c r="J18" t="n">
        <v>249.75</v>
      </c>
      <c r="K18" t="n">
        <v>58.47</v>
      </c>
      <c r="L18" t="n">
        <v>5</v>
      </c>
      <c r="M18" t="n">
        <v>25</v>
      </c>
      <c r="N18" t="n">
        <v>61.27</v>
      </c>
      <c r="O18" t="n">
        <v>31036.22</v>
      </c>
      <c r="P18" t="n">
        <v>175.96</v>
      </c>
      <c r="Q18" t="n">
        <v>197.79</v>
      </c>
      <c r="R18" t="n">
        <v>43.67</v>
      </c>
      <c r="S18" t="n">
        <v>25.4</v>
      </c>
      <c r="T18" t="n">
        <v>8197.67</v>
      </c>
      <c r="U18" t="n">
        <v>0.58</v>
      </c>
      <c r="V18" t="n">
        <v>0.85</v>
      </c>
      <c r="W18" t="n">
        <v>2.98</v>
      </c>
      <c r="X18" t="n">
        <v>0.52</v>
      </c>
      <c r="Y18" t="n">
        <v>1</v>
      </c>
      <c r="Z18" t="n">
        <v>10</v>
      </c>
      <c r="AA18" t="n">
        <v>334.1722939519599</v>
      </c>
      <c r="AB18" t="n">
        <v>457.2292752261984</v>
      </c>
      <c r="AC18" t="n">
        <v>413.5919549239275</v>
      </c>
      <c r="AD18" t="n">
        <v>334172.2939519599</v>
      </c>
      <c r="AE18" t="n">
        <v>457229.2752261984</v>
      </c>
      <c r="AF18" t="n">
        <v>1.50681746224215e-06</v>
      </c>
      <c r="AG18" t="n">
        <v>13</v>
      </c>
      <c r="AH18" t="n">
        <v>413591.9549239274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6.7517</v>
      </c>
      <c r="E19" t="n">
        <v>14.81</v>
      </c>
      <c r="F19" t="n">
        <v>10.87</v>
      </c>
      <c r="G19" t="n">
        <v>26.1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175.32</v>
      </c>
      <c r="Q19" t="n">
        <v>197.78</v>
      </c>
      <c r="R19" t="n">
        <v>42.29</v>
      </c>
      <c r="S19" t="n">
        <v>25.4</v>
      </c>
      <c r="T19" t="n">
        <v>7516.65</v>
      </c>
      <c r="U19" t="n">
        <v>0.6</v>
      </c>
      <c r="V19" t="n">
        <v>0.86</v>
      </c>
      <c r="W19" t="n">
        <v>2.98</v>
      </c>
      <c r="X19" t="n">
        <v>0.48</v>
      </c>
      <c r="Y19" t="n">
        <v>1</v>
      </c>
      <c r="Z19" t="n">
        <v>10</v>
      </c>
      <c r="AA19" t="n">
        <v>331.7576344905314</v>
      </c>
      <c r="AB19" t="n">
        <v>453.9254316238147</v>
      </c>
      <c r="AC19" t="n">
        <v>410.6034255179817</v>
      </c>
      <c r="AD19" t="n">
        <v>331757.6344905314</v>
      </c>
      <c r="AE19" t="n">
        <v>453925.4316238147</v>
      </c>
      <c r="AF19" t="n">
        <v>1.520487140908732e-06</v>
      </c>
      <c r="AG19" t="n">
        <v>13</v>
      </c>
      <c r="AH19" t="n">
        <v>410603.4255179817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6.7887</v>
      </c>
      <c r="E20" t="n">
        <v>14.73</v>
      </c>
      <c r="F20" t="n">
        <v>10.84</v>
      </c>
      <c r="G20" t="n">
        <v>27.1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174.77</v>
      </c>
      <c r="Q20" t="n">
        <v>197.77</v>
      </c>
      <c r="R20" t="n">
        <v>41.45</v>
      </c>
      <c r="S20" t="n">
        <v>25.4</v>
      </c>
      <c r="T20" t="n">
        <v>7101.35</v>
      </c>
      <c r="U20" t="n">
        <v>0.61</v>
      </c>
      <c r="V20" t="n">
        <v>0.86</v>
      </c>
      <c r="W20" t="n">
        <v>2.97</v>
      </c>
      <c r="X20" t="n">
        <v>0.45</v>
      </c>
      <c r="Y20" t="n">
        <v>1</v>
      </c>
      <c r="Z20" t="n">
        <v>10</v>
      </c>
      <c r="AA20" t="n">
        <v>330.1541705208866</v>
      </c>
      <c r="AB20" t="n">
        <v>451.7315014807089</v>
      </c>
      <c r="AC20" t="n">
        <v>408.6188809885336</v>
      </c>
      <c r="AD20" t="n">
        <v>330154.1705208866</v>
      </c>
      <c r="AE20" t="n">
        <v>451731.5014807089</v>
      </c>
      <c r="AF20" t="n">
        <v>1.528819564478147e-06</v>
      </c>
      <c r="AG20" t="n">
        <v>13</v>
      </c>
      <c r="AH20" t="n">
        <v>408618.8809885336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6.816</v>
      </c>
      <c r="E21" t="n">
        <v>14.67</v>
      </c>
      <c r="F21" t="n">
        <v>10.83</v>
      </c>
      <c r="G21" t="n">
        <v>28.25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174.56</v>
      </c>
      <c r="Q21" t="n">
        <v>197.8</v>
      </c>
      <c r="R21" t="n">
        <v>41.04</v>
      </c>
      <c r="S21" t="n">
        <v>25.4</v>
      </c>
      <c r="T21" t="n">
        <v>6899.47</v>
      </c>
      <c r="U21" t="n">
        <v>0.62</v>
      </c>
      <c r="V21" t="n">
        <v>0.86</v>
      </c>
      <c r="W21" t="n">
        <v>2.98</v>
      </c>
      <c r="X21" t="n">
        <v>0.44</v>
      </c>
      <c r="Y21" t="n">
        <v>1</v>
      </c>
      <c r="Z21" t="n">
        <v>10</v>
      </c>
      <c r="AA21" t="n">
        <v>329.1915232087526</v>
      </c>
      <c r="AB21" t="n">
        <v>450.4143649592451</v>
      </c>
      <c r="AC21" t="n">
        <v>407.4274501280655</v>
      </c>
      <c r="AD21" t="n">
        <v>329191.5232087526</v>
      </c>
      <c r="AE21" t="n">
        <v>450414.3649592451</v>
      </c>
      <c r="AF21" t="n">
        <v>1.534967541868554e-06</v>
      </c>
      <c r="AG21" t="n">
        <v>13</v>
      </c>
      <c r="AH21" t="n">
        <v>407427.4501280655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6.8502</v>
      </c>
      <c r="E22" t="n">
        <v>14.6</v>
      </c>
      <c r="F22" t="n">
        <v>10.8</v>
      </c>
      <c r="G22" t="n">
        <v>29.46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174.05</v>
      </c>
      <c r="Q22" t="n">
        <v>197.79</v>
      </c>
      <c r="R22" t="n">
        <v>40.05</v>
      </c>
      <c r="S22" t="n">
        <v>25.4</v>
      </c>
      <c r="T22" t="n">
        <v>6412.34</v>
      </c>
      <c r="U22" t="n">
        <v>0.63</v>
      </c>
      <c r="V22" t="n">
        <v>0.86</v>
      </c>
      <c r="W22" t="n">
        <v>2.98</v>
      </c>
      <c r="X22" t="n">
        <v>0.41</v>
      </c>
      <c r="Y22" t="n">
        <v>1</v>
      </c>
      <c r="Z22" t="n">
        <v>10</v>
      </c>
      <c r="AA22" t="n">
        <v>327.7243751703359</v>
      </c>
      <c r="AB22" t="n">
        <v>448.4069482870801</v>
      </c>
      <c r="AC22" t="n">
        <v>405.611618485665</v>
      </c>
      <c r="AD22" t="n">
        <v>327724.3751703359</v>
      </c>
      <c r="AE22" t="n">
        <v>448406.94828708</v>
      </c>
      <c r="AF22" t="n">
        <v>1.542669403654338e-06</v>
      </c>
      <c r="AG22" t="n">
        <v>13</v>
      </c>
      <c r="AH22" t="n">
        <v>405611.6184856649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6.8746</v>
      </c>
      <c r="E23" t="n">
        <v>14.55</v>
      </c>
      <c r="F23" t="n">
        <v>10.8</v>
      </c>
      <c r="G23" t="n">
        <v>30.85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173.96</v>
      </c>
      <c r="Q23" t="n">
        <v>197.75</v>
      </c>
      <c r="R23" t="n">
        <v>40.08</v>
      </c>
      <c r="S23" t="n">
        <v>25.4</v>
      </c>
      <c r="T23" t="n">
        <v>6430.12</v>
      </c>
      <c r="U23" t="n">
        <v>0.63</v>
      </c>
      <c r="V23" t="n">
        <v>0.86</v>
      </c>
      <c r="W23" t="n">
        <v>2.97</v>
      </c>
      <c r="X23" t="n">
        <v>0.41</v>
      </c>
      <c r="Y23" t="n">
        <v>1</v>
      </c>
      <c r="Z23" t="n">
        <v>10</v>
      </c>
      <c r="AA23" t="n">
        <v>326.9959456142937</v>
      </c>
      <c r="AB23" t="n">
        <v>447.4102788324591</v>
      </c>
      <c r="AC23" t="n">
        <v>404.7100697649587</v>
      </c>
      <c r="AD23" t="n">
        <v>326995.9456142937</v>
      </c>
      <c r="AE23" t="n">
        <v>447410.2788324591</v>
      </c>
      <c r="AF23" t="n">
        <v>1.548164299197412e-06</v>
      </c>
      <c r="AG23" t="n">
        <v>13</v>
      </c>
      <c r="AH23" t="n">
        <v>404710.0697649587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6.8772</v>
      </c>
      <c r="E24" t="n">
        <v>14.54</v>
      </c>
      <c r="F24" t="n">
        <v>10.79</v>
      </c>
      <c r="G24" t="n">
        <v>30.83</v>
      </c>
      <c r="H24" t="n">
        <v>0.46</v>
      </c>
      <c r="I24" t="n">
        <v>21</v>
      </c>
      <c r="J24" t="n">
        <v>252.45</v>
      </c>
      <c r="K24" t="n">
        <v>58.47</v>
      </c>
      <c r="L24" t="n">
        <v>6.5</v>
      </c>
      <c r="M24" t="n">
        <v>19</v>
      </c>
      <c r="N24" t="n">
        <v>62.47</v>
      </c>
      <c r="O24" t="n">
        <v>31369.49</v>
      </c>
      <c r="P24" t="n">
        <v>173.73</v>
      </c>
      <c r="Q24" t="n">
        <v>197.79</v>
      </c>
      <c r="R24" t="n">
        <v>39.72</v>
      </c>
      <c r="S24" t="n">
        <v>25.4</v>
      </c>
      <c r="T24" t="n">
        <v>6249.31</v>
      </c>
      <c r="U24" t="n">
        <v>0.64</v>
      </c>
      <c r="V24" t="n">
        <v>0.86</v>
      </c>
      <c r="W24" t="n">
        <v>2.98</v>
      </c>
      <c r="X24" t="n">
        <v>0.4</v>
      </c>
      <c r="Y24" t="n">
        <v>1</v>
      </c>
      <c r="Z24" t="n">
        <v>10</v>
      </c>
      <c r="AA24" t="n">
        <v>326.7009734464389</v>
      </c>
      <c r="AB24" t="n">
        <v>447.0066848991466</v>
      </c>
      <c r="AC24" t="n">
        <v>404.3449942701939</v>
      </c>
      <c r="AD24" t="n">
        <v>326700.9734464389</v>
      </c>
      <c r="AE24" t="n">
        <v>447006.6848991466</v>
      </c>
      <c r="AF24" t="n">
        <v>1.548749820853641e-06</v>
      </c>
      <c r="AG24" t="n">
        <v>13</v>
      </c>
      <c r="AH24" t="n">
        <v>404344.9942701939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6.9131</v>
      </c>
      <c r="E25" t="n">
        <v>14.47</v>
      </c>
      <c r="F25" t="n">
        <v>10.76</v>
      </c>
      <c r="G25" t="n">
        <v>32.29</v>
      </c>
      <c r="H25" t="n">
        <v>0.47</v>
      </c>
      <c r="I25" t="n">
        <v>20</v>
      </c>
      <c r="J25" t="n">
        <v>252.9</v>
      </c>
      <c r="K25" t="n">
        <v>58.47</v>
      </c>
      <c r="L25" t="n">
        <v>6.75</v>
      </c>
      <c r="M25" t="n">
        <v>18</v>
      </c>
      <c r="N25" t="n">
        <v>62.68</v>
      </c>
      <c r="O25" t="n">
        <v>31425.3</v>
      </c>
      <c r="P25" t="n">
        <v>173.32</v>
      </c>
      <c r="Q25" t="n">
        <v>197.82</v>
      </c>
      <c r="R25" t="n">
        <v>38.92</v>
      </c>
      <c r="S25" t="n">
        <v>25.4</v>
      </c>
      <c r="T25" t="n">
        <v>5855.74</v>
      </c>
      <c r="U25" t="n">
        <v>0.65</v>
      </c>
      <c r="V25" t="n">
        <v>0.86</v>
      </c>
      <c r="W25" t="n">
        <v>2.97</v>
      </c>
      <c r="X25" t="n">
        <v>0.37</v>
      </c>
      <c r="Y25" t="n">
        <v>1</v>
      </c>
      <c r="Z25" t="n">
        <v>10</v>
      </c>
      <c r="AA25" t="n">
        <v>325.292934250397</v>
      </c>
      <c r="AB25" t="n">
        <v>445.0801435528167</v>
      </c>
      <c r="AC25" t="n">
        <v>402.60231932604</v>
      </c>
      <c r="AD25" t="n">
        <v>325292.934250397</v>
      </c>
      <c r="AE25" t="n">
        <v>445080.1435528167</v>
      </c>
      <c r="AF25" t="n">
        <v>1.556834523722344e-06</v>
      </c>
      <c r="AG25" t="n">
        <v>13</v>
      </c>
      <c r="AH25" t="n">
        <v>402602.31932604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6.9422</v>
      </c>
      <c r="E26" t="n">
        <v>14.4</v>
      </c>
      <c r="F26" t="n">
        <v>10.75</v>
      </c>
      <c r="G26" t="n">
        <v>33.95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173.1</v>
      </c>
      <c r="Q26" t="n">
        <v>197.76</v>
      </c>
      <c r="R26" t="n">
        <v>38.46</v>
      </c>
      <c r="S26" t="n">
        <v>25.4</v>
      </c>
      <c r="T26" t="n">
        <v>5632.89</v>
      </c>
      <c r="U26" t="n">
        <v>0.66</v>
      </c>
      <c r="V26" t="n">
        <v>0.87</v>
      </c>
      <c r="W26" t="n">
        <v>2.97</v>
      </c>
      <c r="X26" t="n">
        <v>0.36</v>
      </c>
      <c r="Y26" t="n">
        <v>1</v>
      </c>
      <c r="Z26" t="n">
        <v>10</v>
      </c>
      <c r="AA26" t="n">
        <v>324.3116859486146</v>
      </c>
      <c r="AB26" t="n">
        <v>443.7375563366982</v>
      </c>
      <c r="AC26" t="n">
        <v>401.3878667494948</v>
      </c>
      <c r="AD26" t="n">
        <v>324311.6859486146</v>
      </c>
      <c r="AE26" t="n">
        <v>443737.5563366982</v>
      </c>
      <c r="AF26" t="n">
        <v>1.563387862259371e-06</v>
      </c>
      <c r="AG26" t="n">
        <v>13</v>
      </c>
      <c r="AH26" t="n">
        <v>401387.8667494948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6.9412</v>
      </c>
      <c r="E27" t="n">
        <v>14.41</v>
      </c>
      <c r="F27" t="n">
        <v>10.75</v>
      </c>
      <c r="G27" t="n">
        <v>33.96</v>
      </c>
      <c r="H27" t="n">
        <v>0.51</v>
      </c>
      <c r="I27" t="n">
        <v>19</v>
      </c>
      <c r="J27" t="n">
        <v>253.81</v>
      </c>
      <c r="K27" t="n">
        <v>58.47</v>
      </c>
      <c r="L27" t="n">
        <v>7.25</v>
      </c>
      <c r="M27" t="n">
        <v>17</v>
      </c>
      <c r="N27" t="n">
        <v>63.08</v>
      </c>
      <c r="O27" t="n">
        <v>31537.13</v>
      </c>
      <c r="P27" t="n">
        <v>173.02</v>
      </c>
      <c r="Q27" t="n">
        <v>197.79</v>
      </c>
      <c r="R27" t="n">
        <v>38.53</v>
      </c>
      <c r="S27" t="n">
        <v>25.4</v>
      </c>
      <c r="T27" t="n">
        <v>5666.17</v>
      </c>
      <c r="U27" t="n">
        <v>0.66</v>
      </c>
      <c r="V27" t="n">
        <v>0.87</v>
      </c>
      <c r="W27" t="n">
        <v>2.97</v>
      </c>
      <c r="X27" t="n">
        <v>0.36</v>
      </c>
      <c r="Y27" t="n">
        <v>1</v>
      </c>
      <c r="Z27" t="n">
        <v>10</v>
      </c>
      <c r="AA27" t="n">
        <v>324.275149019766</v>
      </c>
      <c r="AB27" t="n">
        <v>443.6875648987521</v>
      </c>
      <c r="AC27" t="n">
        <v>401.3426464242228</v>
      </c>
      <c r="AD27" t="n">
        <v>324275.149019766</v>
      </c>
      <c r="AE27" t="n">
        <v>443687.5648987521</v>
      </c>
      <c r="AF27" t="n">
        <v>1.56316266162236e-06</v>
      </c>
      <c r="AG27" t="n">
        <v>13</v>
      </c>
      <c r="AH27" t="n">
        <v>401342.6464242228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6.9743</v>
      </c>
      <c r="E28" t="n">
        <v>14.34</v>
      </c>
      <c r="F28" t="n">
        <v>10.73</v>
      </c>
      <c r="G28" t="n">
        <v>35.77</v>
      </c>
      <c r="H28" t="n">
        <v>0.52</v>
      </c>
      <c r="I28" t="n">
        <v>18</v>
      </c>
      <c r="J28" t="n">
        <v>254.26</v>
      </c>
      <c r="K28" t="n">
        <v>58.47</v>
      </c>
      <c r="L28" t="n">
        <v>7.5</v>
      </c>
      <c r="M28" t="n">
        <v>16</v>
      </c>
      <c r="N28" t="n">
        <v>63.29</v>
      </c>
      <c r="O28" t="n">
        <v>31593.16</v>
      </c>
      <c r="P28" t="n">
        <v>172.77</v>
      </c>
      <c r="Q28" t="n">
        <v>197.79</v>
      </c>
      <c r="R28" t="n">
        <v>37.71</v>
      </c>
      <c r="S28" t="n">
        <v>25.4</v>
      </c>
      <c r="T28" t="n">
        <v>5259.92</v>
      </c>
      <c r="U28" t="n">
        <v>0.67</v>
      </c>
      <c r="V28" t="n">
        <v>0.87</v>
      </c>
      <c r="W28" t="n">
        <v>2.98</v>
      </c>
      <c r="X28" t="n">
        <v>0.34</v>
      </c>
      <c r="Y28" t="n">
        <v>1</v>
      </c>
      <c r="Z28" t="n">
        <v>10</v>
      </c>
      <c r="AA28" t="n">
        <v>323.1323941563788</v>
      </c>
      <c r="AB28" t="n">
        <v>442.1239972798792</v>
      </c>
      <c r="AC28" t="n">
        <v>399.9283035044143</v>
      </c>
      <c r="AD28" t="n">
        <v>323132.3941563788</v>
      </c>
      <c r="AE28" t="n">
        <v>442123.9972798792</v>
      </c>
      <c r="AF28" t="n">
        <v>1.570616802707432e-06</v>
      </c>
      <c r="AG28" t="n">
        <v>13</v>
      </c>
      <c r="AH28" t="n">
        <v>399928.3035044143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7.0111</v>
      </c>
      <c r="E29" t="n">
        <v>14.26</v>
      </c>
      <c r="F29" t="n">
        <v>10.7</v>
      </c>
      <c r="G29" t="n">
        <v>37.78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172</v>
      </c>
      <c r="Q29" t="n">
        <v>197.81</v>
      </c>
      <c r="R29" t="n">
        <v>36.98</v>
      </c>
      <c r="S29" t="n">
        <v>25.4</v>
      </c>
      <c r="T29" t="n">
        <v>4902.76</v>
      </c>
      <c r="U29" t="n">
        <v>0.6899999999999999</v>
      </c>
      <c r="V29" t="n">
        <v>0.87</v>
      </c>
      <c r="W29" t="n">
        <v>2.97</v>
      </c>
      <c r="X29" t="n">
        <v>0.31</v>
      </c>
      <c r="Y29" t="n">
        <v>1</v>
      </c>
      <c r="Z29" t="n">
        <v>10</v>
      </c>
      <c r="AA29" t="n">
        <v>321.459700942691</v>
      </c>
      <c r="AB29" t="n">
        <v>439.8353446308951</v>
      </c>
      <c r="AC29" t="n">
        <v>397.858076652105</v>
      </c>
      <c r="AD29" t="n">
        <v>321459.7009426909</v>
      </c>
      <c r="AE29" t="n">
        <v>439835.3446308951</v>
      </c>
      <c r="AF29" t="n">
        <v>1.578904186149445e-06</v>
      </c>
      <c r="AG29" t="n">
        <v>13</v>
      </c>
      <c r="AH29" t="n">
        <v>397858.076652105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6.9999</v>
      </c>
      <c r="E30" t="n">
        <v>14.29</v>
      </c>
      <c r="F30" t="n">
        <v>10.73</v>
      </c>
      <c r="G30" t="n">
        <v>37.86</v>
      </c>
      <c r="H30" t="n">
        <v>0.5600000000000001</v>
      </c>
      <c r="I30" t="n">
        <v>17</v>
      </c>
      <c r="J30" t="n">
        <v>255.17</v>
      </c>
      <c r="K30" t="n">
        <v>58.47</v>
      </c>
      <c r="L30" t="n">
        <v>8</v>
      </c>
      <c r="M30" t="n">
        <v>15</v>
      </c>
      <c r="N30" t="n">
        <v>63.7</v>
      </c>
      <c r="O30" t="n">
        <v>31705.44</v>
      </c>
      <c r="P30" t="n">
        <v>172.49</v>
      </c>
      <c r="Q30" t="n">
        <v>197.77</v>
      </c>
      <c r="R30" t="n">
        <v>37.84</v>
      </c>
      <c r="S30" t="n">
        <v>25.4</v>
      </c>
      <c r="T30" t="n">
        <v>5329.13</v>
      </c>
      <c r="U30" t="n">
        <v>0.67</v>
      </c>
      <c r="V30" t="n">
        <v>0.87</v>
      </c>
      <c r="W30" t="n">
        <v>2.97</v>
      </c>
      <c r="X30" t="n">
        <v>0.34</v>
      </c>
      <c r="Y30" t="n">
        <v>1</v>
      </c>
      <c r="Z30" t="n">
        <v>10</v>
      </c>
      <c r="AA30" t="n">
        <v>322.254342993848</v>
      </c>
      <c r="AB30" t="n">
        <v>440.9226089424212</v>
      </c>
      <c r="AC30" t="n">
        <v>398.8415739837241</v>
      </c>
      <c r="AD30" t="n">
        <v>322254.342993848</v>
      </c>
      <c r="AE30" t="n">
        <v>440922.6089424212</v>
      </c>
      <c r="AF30" t="n">
        <v>1.57638193901492e-06</v>
      </c>
      <c r="AG30" t="n">
        <v>13</v>
      </c>
      <c r="AH30" t="n">
        <v>398841.5739837241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7.0405</v>
      </c>
      <c r="E31" t="n">
        <v>14.2</v>
      </c>
      <c r="F31" t="n">
        <v>10.69</v>
      </c>
      <c r="G31" t="n">
        <v>40.09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171.9</v>
      </c>
      <c r="Q31" t="n">
        <v>197.76</v>
      </c>
      <c r="R31" t="n">
        <v>36.73</v>
      </c>
      <c r="S31" t="n">
        <v>25.4</v>
      </c>
      <c r="T31" t="n">
        <v>4780.23</v>
      </c>
      <c r="U31" t="n">
        <v>0.6899999999999999</v>
      </c>
      <c r="V31" t="n">
        <v>0.87</v>
      </c>
      <c r="W31" t="n">
        <v>2.96</v>
      </c>
      <c r="X31" t="n">
        <v>0.3</v>
      </c>
      <c r="Y31" t="n">
        <v>1</v>
      </c>
      <c r="Z31" t="n">
        <v>10</v>
      </c>
      <c r="AA31" t="n">
        <v>320.5931277995488</v>
      </c>
      <c r="AB31" t="n">
        <v>438.6496610259391</v>
      </c>
      <c r="AC31" t="n">
        <v>396.7855530262887</v>
      </c>
      <c r="AD31" t="n">
        <v>320593.1277995488</v>
      </c>
      <c r="AE31" t="n">
        <v>438649.6610259391</v>
      </c>
      <c r="AF31" t="n">
        <v>1.585525084877575e-06</v>
      </c>
      <c r="AG31" t="n">
        <v>13</v>
      </c>
      <c r="AH31" t="n">
        <v>396785.5530262886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7.0436</v>
      </c>
      <c r="E32" t="n">
        <v>14.2</v>
      </c>
      <c r="F32" t="n">
        <v>10.68</v>
      </c>
      <c r="G32" t="n">
        <v>40.07</v>
      </c>
      <c r="H32" t="n">
        <v>0.59</v>
      </c>
      <c r="I32" t="n">
        <v>16</v>
      </c>
      <c r="J32" t="n">
        <v>256.09</v>
      </c>
      <c r="K32" t="n">
        <v>58.47</v>
      </c>
      <c r="L32" t="n">
        <v>8.5</v>
      </c>
      <c r="M32" t="n">
        <v>14</v>
      </c>
      <c r="N32" t="n">
        <v>64.11</v>
      </c>
      <c r="O32" t="n">
        <v>31818.02</v>
      </c>
      <c r="P32" t="n">
        <v>171.82</v>
      </c>
      <c r="Q32" t="n">
        <v>197.78</v>
      </c>
      <c r="R32" t="n">
        <v>36.61</v>
      </c>
      <c r="S32" t="n">
        <v>25.4</v>
      </c>
      <c r="T32" t="n">
        <v>4718.94</v>
      </c>
      <c r="U32" t="n">
        <v>0.6899999999999999</v>
      </c>
      <c r="V32" t="n">
        <v>0.87</v>
      </c>
      <c r="W32" t="n">
        <v>2.96</v>
      </c>
      <c r="X32" t="n">
        <v>0.29</v>
      </c>
      <c r="Y32" t="n">
        <v>1</v>
      </c>
      <c r="Z32" t="n">
        <v>10</v>
      </c>
      <c r="AA32" t="n">
        <v>320.4107415936667</v>
      </c>
      <c r="AB32" t="n">
        <v>438.4001121727397</v>
      </c>
      <c r="AC32" t="n">
        <v>396.5598207653946</v>
      </c>
      <c r="AD32" t="n">
        <v>320410.7415936667</v>
      </c>
      <c r="AE32" t="n">
        <v>438400.1121727398</v>
      </c>
      <c r="AF32" t="n">
        <v>1.58622320685231e-06</v>
      </c>
      <c r="AG32" t="n">
        <v>13</v>
      </c>
      <c r="AH32" t="n">
        <v>396559.8207653946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7.0449</v>
      </c>
      <c r="E33" t="n">
        <v>14.19</v>
      </c>
      <c r="F33" t="n">
        <v>10.68</v>
      </c>
      <c r="G33" t="n">
        <v>40.06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171.69</v>
      </c>
      <c r="Q33" t="n">
        <v>197.76</v>
      </c>
      <c r="R33" t="n">
        <v>36.56</v>
      </c>
      <c r="S33" t="n">
        <v>25.4</v>
      </c>
      <c r="T33" t="n">
        <v>4696.59</v>
      </c>
      <c r="U33" t="n">
        <v>0.6899999999999999</v>
      </c>
      <c r="V33" t="n">
        <v>0.87</v>
      </c>
      <c r="W33" t="n">
        <v>2.96</v>
      </c>
      <c r="X33" t="n">
        <v>0.29</v>
      </c>
      <c r="Y33" t="n">
        <v>1</v>
      </c>
      <c r="Z33" t="n">
        <v>10</v>
      </c>
      <c r="AA33" t="n">
        <v>320.2775028099613</v>
      </c>
      <c r="AB33" t="n">
        <v>438.2178089907936</v>
      </c>
      <c r="AC33" t="n">
        <v>396.3949163432693</v>
      </c>
      <c r="AD33" t="n">
        <v>320277.5028099613</v>
      </c>
      <c r="AE33" t="n">
        <v>438217.8089907936</v>
      </c>
      <c r="AF33" t="n">
        <v>1.586515967680425e-06</v>
      </c>
      <c r="AG33" t="n">
        <v>13</v>
      </c>
      <c r="AH33" t="n">
        <v>396394.9163432693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7.0709</v>
      </c>
      <c r="E34" t="n">
        <v>14.14</v>
      </c>
      <c r="F34" t="n">
        <v>10.68</v>
      </c>
      <c r="G34" t="n">
        <v>42.71</v>
      </c>
      <c r="H34" t="n">
        <v>0.62</v>
      </c>
      <c r="I34" t="n">
        <v>15</v>
      </c>
      <c r="J34" t="n">
        <v>257</v>
      </c>
      <c r="K34" t="n">
        <v>58.47</v>
      </c>
      <c r="L34" t="n">
        <v>9</v>
      </c>
      <c r="M34" t="n">
        <v>13</v>
      </c>
      <c r="N34" t="n">
        <v>64.53</v>
      </c>
      <c r="O34" t="n">
        <v>31931.04</v>
      </c>
      <c r="P34" t="n">
        <v>171.65</v>
      </c>
      <c r="Q34" t="n">
        <v>197.78</v>
      </c>
      <c r="R34" t="n">
        <v>36.26</v>
      </c>
      <c r="S34" t="n">
        <v>25.4</v>
      </c>
      <c r="T34" t="n">
        <v>4550.04</v>
      </c>
      <c r="U34" t="n">
        <v>0.7</v>
      </c>
      <c r="V34" t="n">
        <v>0.87</v>
      </c>
      <c r="W34" t="n">
        <v>2.96</v>
      </c>
      <c r="X34" t="n">
        <v>0.29</v>
      </c>
      <c r="Y34" t="n">
        <v>1</v>
      </c>
      <c r="Z34" t="n">
        <v>10</v>
      </c>
      <c r="AA34" t="n">
        <v>319.5932617647283</v>
      </c>
      <c r="AB34" t="n">
        <v>437.2816002061213</v>
      </c>
      <c r="AC34" t="n">
        <v>395.5480580110288</v>
      </c>
      <c r="AD34" t="n">
        <v>319593.2617647282</v>
      </c>
      <c r="AE34" t="n">
        <v>437281.6002061213</v>
      </c>
      <c r="AF34" t="n">
        <v>1.592371184242717e-06</v>
      </c>
      <c r="AG34" t="n">
        <v>13</v>
      </c>
      <c r="AH34" t="n">
        <v>395548.0580110288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7.0745</v>
      </c>
      <c r="E35" t="n">
        <v>14.14</v>
      </c>
      <c r="F35" t="n">
        <v>10.67</v>
      </c>
      <c r="G35" t="n">
        <v>42.68</v>
      </c>
      <c r="H35" t="n">
        <v>0.64</v>
      </c>
      <c r="I35" t="n">
        <v>15</v>
      </c>
      <c r="J35" t="n">
        <v>257.46</v>
      </c>
      <c r="K35" t="n">
        <v>58.47</v>
      </c>
      <c r="L35" t="n">
        <v>9.25</v>
      </c>
      <c r="M35" t="n">
        <v>13</v>
      </c>
      <c r="N35" t="n">
        <v>64.73999999999999</v>
      </c>
      <c r="O35" t="n">
        <v>31987.61</v>
      </c>
      <c r="P35" t="n">
        <v>171.39</v>
      </c>
      <c r="Q35" t="n">
        <v>197.76</v>
      </c>
      <c r="R35" t="n">
        <v>36.02</v>
      </c>
      <c r="S35" t="n">
        <v>25.4</v>
      </c>
      <c r="T35" t="n">
        <v>4428.68</v>
      </c>
      <c r="U35" t="n">
        <v>0.71</v>
      </c>
      <c r="V35" t="n">
        <v>0.87</v>
      </c>
      <c r="W35" t="n">
        <v>2.96</v>
      </c>
      <c r="X35" t="n">
        <v>0.28</v>
      </c>
      <c r="Y35" t="n">
        <v>1</v>
      </c>
      <c r="Z35" t="n">
        <v>10</v>
      </c>
      <c r="AA35" t="n">
        <v>319.2611361724716</v>
      </c>
      <c r="AB35" t="n">
        <v>436.8271713184487</v>
      </c>
      <c r="AC35" t="n">
        <v>395.1369991786007</v>
      </c>
      <c r="AD35" t="n">
        <v>319261.1361724716</v>
      </c>
      <c r="AE35" t="n">
        <v>436827.1713184487</v>
      </c>
      <c r="AF35" t="n">
        <v>1.593181906535957e-06</v>
      </c>
      <c r="AG35" t="n">
        <v>13</v>
      </c>
      <c r="AH35" t="n">
        <v>395136.9991786007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7.1111</v>
      </c>
      <c r="E36" t="n">
        <v>14.06</v>
      </c>
      <c r="F36" t="n">
        <v>10.64</v>
      </c>
      <c r="G36" t="n">
        <v>45.62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170.97</v>
      </c>
      <c r="Q36" t="n">
        <v>197.75</v>
      </c>
      <c r="R36" t="n">
        <v>35.36</v>
      </c>
      <c r="S36" t="n">
        <v>25.4</v>
      </c>
      <c r="T36" t="n">
        <v>4105.3</v>
      </c>
      <c r="U36" t="n">
        <v>0.72</v>
      </c>
      <c r="V36" t="n">
        <v>0.87</v>
      </c>
      <c r="W36" t="n">
        <v>2.96</v>
      </c>
      <c r="X36" t="n">
        <v>0.25</v>
      </c>
      <c r="Y36" t="n">
        <v>1</v>
      </c>
      <c r="Z36" t="n">
        <v>10</v>
      </c>
      <c r="AA36" t="n">
        <v>317.9048154348596</v>
      </c>
      <c r="AB36" t="n">
        <v>434.9713934486003</v>
      </c>
      <c r="AC36" t="n">
        <v>393.45833414405</v>
      </c>
      <c r="AD36" t="n">
        <v>317904.8154348597</v>
      </c>
      <c r="AE36" t="n">
        <v>434971.3934486003</v>
      </c>
      <c r="AF36" t="n">
        <v>1.601424249850568e-06</v>
      </c>
      <c r="AG36" t="n">
        <v>13</v>
      </c>
      <c r="AH36" t="n">
        <v>393458.33414405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7.1105</v>
      </c>
      <c r="E37" t="n">
        <v>14.06</v>
      </c>
      <c r="F37" t="n">
        <v>10.65</v>
      </c>
      <c r="G37" t="n">
        <v>45.62</v>
      </c>
      <c r="H37" t="n">
        <v>0.67</v>
      </c>
      <c r="I37" t="n">
        <v>14</v>
      </c>
      <c r="J37" t="n">
        <v>258.38</v>
      </c>
      <c r="K37" t="n">
        <v>58.47</v>
      </c>
      <c r="L37" t="n">
        <v>9.75</v>
      </c>
      <c r="M37" t="n">
        <v>12</v>
      </c>
      <c r="N37" t="n">
        <v>65.16</v>
      </c>
      <c r="O37" t="n">
        <v>32100.97</v>
      </c>
      <c r="P37" t="n">
        <v>170.98</v>
      </c>
      <c r="Q37" t="n">
        <v>197.77</v>
      </c>
      <c r="R37" t="n">
        <v>35.4</v>
      </c>
      <c r="S37" t="n">
        <v>25.4</v>
      </c>
      <c r="T37" t="n">
        <v>4124.7</v>
      </c>
      <c r="U37" t="n">
        <v>0.72</v>
      </c>
      <c r="V37" t="n">
        <v>0.87</v>
      </c>
      <c r="W37" t="n">
        <v>2.96</v>
      </c>
      <c r="X37" t="n">
        <v>0.25</v>
      </c>
      <c r="Y37" t="n">
        <v>1</v>
      </c>
      <c r="Z37" t="n">
        <v>10</v>
      </c>
      <c r="AA37" t="n">
        <v>317.9690915618457</v>
      </c>
      <c r="AB37" t="n">
        <v>435.0593388812051</v>
      </c>
      <c r="AC37" t="n">
        <v>393.5378861879993</v>
      </c>
      <c r="AD37" t="n">
        <v>317969.0915618457</v>
      </c>
      <c r="AE37" t="n">
        <v>435059.3388812051</v>
      </c>
      <c r="AF37" t="n">
        <v>1.601289129468362e-06</v>
      </c>
      <c r="AG37" t="n">
        <v>13</v>
      </c>
      <c r="AH37" t="n">
        <v>393537.8861879993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7.1076</v>
      </c>
      <c r="E38" t="n">
        <v>14.07</v>
      </c>
      <c r="F38" t="n">
        <v>10.65</v>
      </c>
      <c r="G38" t="n">
        <v>45.65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170.91</v>
      </c>
      <c r="Q38" t="n">
        <v>197.77</v>
      </c>
      <c r="R38" t="n">
        <v>35.44</v>
      </c>
      <c r="S38" t="n">
        <v>25.4</v>
      </c>
      <c r="T38" t="n">
        <v>4145.96</v>
      </c>
      <c r="U38" t="n">
        <v>0.72</v>
      </c>
      <c r="V38" t="n">
        <v>0.87</v>
      </c>
      <c r="W38" t="n">
        <v>2.96</v>
      </c>
      <c r="X38" t="n">
        <v>0.26</v>
      </c>
      <c r="Y38" t="n">
        <v>1</v>
      </c>
      <c r="Z38" t="n">
        <v>10</v>
      </c>
      <c r="AA38" t="n">
        <v>317.9870630832604</v>
      </c>
      <c r="AB38" t="n">
        <v>435.0839283096524</v>
      </c>
      <c r="AC38" t="n">
        <v>393.560128835907</v>
      </c>
      <c r="AD38" t="n">
        <v>317987.0630832604</v>
      </c>
      <c r="AE38" t="n">
        <v>435083.9283096524</v>
      </c>
      <c r="AF38" t="n">
        <v>1.600636047621029e-06</v>
      </c>
      <c r="AG38" t="n">
        <v>13</v>
      </c>
      <c r="AH38" t="n">
        <v>393560.128835907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7.1368</v>
      </c>
      <c r="E39" t="n">
        <v>14.01</v>
      </c>
      <c r="F39" t="n">
        <v>10.64</v>
      </c>
      <c r="G39" t="n">
        <v>49.11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170.77</v>
      </c>
      <c r="Q39" t="n">
        <v>197.79</v>
      </c>
      <c r="R39" t="n">
        <v>35.19</v>
      </c>
      <c r="S39" t="n">
        <v>25.4</v>
      </c>
      <c r="T39" t="n">
        <v>4025.56</v>
      </c>
      <c r="U39" t="n">
        <v>0.72</v>
      </c>
      <c r="V39" t="n">
        <v>0.87</v>
      </c>
      <c r="W39" t="n">
        <v>2.96</v>
      </c>
      <c r="X39" t="n">
        <v>0.25</v>
      </c>
      <c r="Y39" t="n">
        <v>1</v>
      </c>
      <c r="Z39" t="n">
        <v>10</v>
      </c>
      <c r="AA39" t="n">
        <v>317.1209036536127</v>
      </c>
      <c r="AB39" t="n">
        <v>433.8988107657512</v>
      </c>
      <c r="AC39" t="n">
        <v>392.4881172470728</v>
      </c>
      <c r="AD39" t="n">
        <v>317120.9036536127</v>
      </c>
      <c r="AE39" t="n">
        <v>433898.8107657512</v>
      </c>
      <c r="AF39" t="n">
        <v>1.607211906221757e-06</v>
      </c>
      <c r="AG39" t="n">
        <v>13</v>
      </c>
      <c r="AH39" t="n">
        <v>392488.1172470727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7.1368</v>
      </c>
      <c r="E40" t="n">
        <v>14.01</v>
      </c>
      <c r="F40" t="n">
        <v>10.64</v>
      </c>
      <c r="G40" t="n">
        <v>49.11</v>
      </c>
      <c r="H40" t="n">
        <v>0.72</v>
      </c>
      <c r="I40" t="n">
        <v>13</v>
      </c>
      <c r="J40" t="n">
        <v>259.76</v>
      </c>
      <c r="K40" t="n">
        <v>58.47</v>
      </c>
      <c r="L40" t="n">
        <v>10.5</v>
      </c>
      <c r="M40" t="n">
        <v>11</v>
      </c>
      <c r="N40" t="n">
        <v>65.79000000000001</v>
      </c>
      <c r="O40" t="n">
        <v>32271.6</v>
      </c>
      <c r="P40" t="n">
        <v>170.96</v>
      </c>
      <c r="Q40" t="n">
        <v>197.77</v>
      </c>
      <c r="R40" t="n">
        <v>35.36</v>
      </c>
      <c r="S40" t="n">
        <v>25.4</v>
      </c>
      <c r="T40" t="n">
        <v>4109.99</v>
      </c>
      <c r="U40" t="n">
        <v>0.72</v>
      </c>
      <c r="V40" t="n">
        <v>0.87</v>
      </c>
      <c r="W40" t="n">
        <v>2.96</v>
      </c>
      <c r="X40" t="n">
        <v>0.25</v>
      </c>
      <c r="Y40" t="n">
        <v>1</v>
      </c>
      <c r="Z40" t="n">
        <v>10</v>
      </c>
      <c r="AA40" t="n">
        <v>317.2657826088478</v>
      </c>
      <c r="AB40" t="n">
        <v>434.0970405439122</v>
      </c>
      <c r="AC40" t="n">
        <v>392.6674282534234</v>
      </c>
      <c r="AD40" t="n">
        <v>317265.7826088478</v>
      </c>
      <c r="AE40" t="n">
        <v>434097.0405439122</v>
      </c>
      <c r="AF40" t="n">
        <v>1.607211906221757e-06</v>
      </c>
      <c r="AG40" t="n">
        <v>13</v>
      </c>
      <c r="AH40" t="n">
        <v>392667.4282534234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7.1437</v>
      </c>
      <c r="E41" t="n">
        <v>14</v>
      </c>
      <c r="F41" t="n">
        <v>10.63</v>
      </c>
      <c r="G41" t="n">
        <v>49.05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170.63</v>
      </c>
      <c r="Q41" t="n">
        <v>197.78</v>
      </c>
      <c r="R41" t="n">
        <v>34.54</v>
      </c>
      <c r="S41" t="n">
        <v>25.4</v>
      </c>
      <c r="T41" t="n">
        <v>3703.12</v>
      </c>
      <c r="U41" t="n">
        <v>0.74</v>
      </c>
      <c r="V41" t="n">
        <v>0.88</v>
      </c>
      <c r="W41" t="n">
        <v>2.96</v>
      </c>
      <c r="X41" t="n">
        <v>0.24</v>
      </c>
      <c r="Y41" t="n">
        <v>1</v>
      </c>
      <c r="Z41" t="n">
        <v>10</v>
      </c>
      <c r="AA41" t="n">
        <v>316.8040201010334</v>
      </c>
      <c r="AB41" t="n">
        <v>433.4652367091965</v>
      </c>
      <c r="AC41" t="n">
        <v>392.0959228899506</v>
      </c>
      <c r="AD41" t="n">
        <v>316804.0201010334</v>
      </c>
      <c r="AE41" t="n">
        <v>433465.2367091965</v>
      </c>
      <c r="AF41" t="n">
        <v>1.608765790617135e-06</v>
      </c>
      <c r="AG41" t="n">
        <v>13</v>
      </c>
      <c r="AH41" t="n">
        <v>392095.9228899506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7.1433</v>
      </c>
      <c r="E42" t="n">
        <v>14</v>
      </c>
      <c r="F42" t="n">
        <v>10.63</v>
      </c>
      <c r="G42" t="n">
        <v>49.05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170.4</v>
      </c>
      <c r="Q42" t="n">
        <v>197.75</v>
      </c>
      <c r="R42" t="n">
        <v>34.72</v>
      </c>
      <c r="S42" t="n">
        <v>25.4</v>
      </c>
      <c r="T42" t="n">
        <v>3793.5</v>
      </c>
      <c r="U42" t="n">
        <v>0.73</v>
      </c>
      <c r="V42" t="n">
        <v>0.88</v>
      </c>
      <c r="W42" t="n">
        <v>2.96</v>
      </c>
      <c r="X42" t="n">
        <v>0.24</v>
      </c>
      <c r="Y42" t="n">
        <v>1</v>
      </c>
      <c r="Z42" t="n">
        <v>10</v>
      </c>
      <c r="AA42" t="n">
        <v>316.6385566716932</v>
      </c>
      <c r="AB42" t="n">
        <v>433.2388423454418</v>
      </c>
      <c r="AC42" t="n">
        <v>391.8911352865263</v>
      </c>
      <c r="AD42" t="n">
        <v>316638.5566716932</v>
      </c>
      <c r="AE42" t="n">
        <v>433238.8423454418</v>
      </c>
      <c r="AF42" t="n">
        <v>1.60867571036233e-06</v>
      </c>
      <c r="AG42" t="n">
        <v>13</v>
      </c>
      <c r="AH42" t="n">
        <v>391891.1352865263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7.1779</v>
      </c>
      <c r="E43" t="n">
        <v>13.93</v>
      </c>
      <c r="F43" t="n">
        <v>10.61</v>
      </c>
      <c r="G43" t="n">
        <v>53.04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170.14</v>
      </c>
      <c r="Q43" t="n">
        <v>197.77</v>
      </c>
      <c r="R43" t="n">
        <v>34.27</v>
      </c>
      <c r="S43" t="n">
        <v>25.4</v>
      </c>
      <c r="T43" t="n">
        <v>3570.69</v>
      </c>
      <c r="U43" t="n">
        <v>0.74</v>
      </c>
      <c r="V43" t="n">
        <v>0.88</v>
      </c>
      <c r="W43" t="n">
        <v>2.96</v>
      </c>
      <c r="X43" t="n">
        <v>0.22</v>
      </c>
      <c r="Y43" t="n">
        <v>1</v>
      </c>
      <c r="Z43" t="n">
        <v>10</v>
      </c>
      <c r="AA43" t="n">
        <v>315.5194725717467</v>
      </c>
      <c r="AB43" t="n">
        <v>431.707662109389</v>
      </c>
      <c r="AC43" t="n">
        <v>390.5060887431774</v>
      </c>
      <c r="AD43" t="n">
        <v>315519.4725717467</v>
      </c>
      <c r="AE43" t="n">
        <v>431707.662109389</v>
      </c>
      <c r="AF43" t="n">
        <v>1.616467652402919e-06</v>
      </c>
      <c r="AG43" t="n">
        <v>13</v>
      </c>
      <c r="AH43" t="n">
        <v>390506.0887431774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7.1759</v>
      </c>
      <c r="E44" t="n">
        <v>13.94</v>
      </c>
      <c r="F44" t="n">
        <v>10.61</v>
      </c>
      <c r="G44" t="n">
        <v>53.06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170.22</v>
      </c>
      <c r="Q44" t="n">
        <v>197.75</v>
      </c>
      <c r="R44" t="n">
        <v>34.2</v>
      </c>
      <c r="S44" t="n">
        <v>25.4</v>
      </c>
      <c r="T44" t="n">
        <v>3536.39</v>
      </c>
      <c r="U44" t="n">
        <v>0.74</v>
      </c>
      <c r="V44" t="n">
        <v>0.88</v>
      </c>
      <c r="W44" t="n">
        <v>2.96</v>
      </c>
      <c r="X44" t="n">
        <v>0.22</v>
      </c>
      <c r="Y44" t="n">
        <v>1</v>
      </c>
      <c r="Z44" t="n">
        <v>10</v>
      </c>
      <c r="AA44" t="n">
        <v>315.6283460744809</v>
      </c>
      <c r="AB44" t="n">
        <v>431.8566276389898</v>
      </c>
      <c r="AC44" t="n">
        <v>390.6408372117075</v>
      </c>
      <c r="AD44" t="n">
        <v>315628.3460744809</v>
      </c>
      <c r="AE44" t="n">
        <v>431856.6276389898</v>
      </c>
      <c r="AF44" t="n">
        <v>1.616017251128896e-06</v>
      </c>
      <c r="AG44" t="n">
        <v>13</v>
      </c>
      <c r="AH44" t="n">
        <v>390640.8372117075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7.1745</v>
      </c>
      <c r="E45" t="n">
        <v>13.94</v>
      </c>
      <c r="F45" t="n">
        <v>10.61</v>
      </c>
      <c r="G45" t="n">
        <v>53.07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170.19</v>
      </c>
      <c r="Q45" t="n">
        <v>197.77</v>
      </c>
      <c r="R45" t="n">
        <v>34.32</v>
      </c>
      <c r="S45" t="n">
        <v>25.4</v>
      </c>
      <c r="T45" t="n">
        <v>3596.62</v>
      </c>
      <c r="U45" t="n">
        <v>0.74</v>
      </c>
      <c r="V45" t="n">
        <v>0.88</v>
      </c>
      <c r="W45" t="n">
        <v>2.96</v>
      </c>
      <c r="X45" t="n">
        <v>0.22</v>
      </c>
      <c r="Y45" t="n">
        <v>1</v>
      </c>
      <c r="Z45" t="n">
        <v>10</v>
      </c>
      <c r="AA45" t="n">
        <v>315.63936144056</v>
      </c>
      <c r="AB45" t="n">
        <v>431.8716993488229</v>
      </c>
      <c r="AC45" t="n">
        <v>390.6544704987074</v>
      </c>
      <c r="AD45" t="n">
        <v>315639.36144056</v>
      </c>
      <c r="AE45" t="n">
        <v>431871.6993488229</v>
      </c>
      <c r="AF45" t="n">
        <v>1.61570197023708e-06</v>
      </c>
      <c r="AG45" t="n">
        <v>13</v>
      </c>
      <c r="AH45" t="n">
        <v>390654.4704987074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7.1747</v>
      </c>
      <c r="E46" t="n">
        <v>13.94</v>
      </c>
      <c r="F46" t="n">
        <v>10.61</v>
      </c>
      <c r="G46" t="n">
        <v>53.07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169.93</v>
      </c>
      <c r="Q46" t="n">
        <v>197.76</v>
      </c>
      <c r="R46" t="n">
        <v>34.33</v>
      </c>
      <c r="S46" t="n">
        <v>25.4</v>
      </c>
      <c r="T46" t="n">
        <v>3602.22</v>
      </c>
      <c r="U46" t="n">
        <v>0.74</v>
      </c>
      <c r="V46" t="n">
        <v>0.88</v>
      </c>
      <c r="W46" t="n">
        <v>2.96</v>
      </c>
      <c r="X46" t="n">
        <v>0.22</v>
      </c>
      <c r="Y46" t="n">
        <v>1</v>
      </c>
      <c r="Z46" t="n">
        <v>10</v>
      </c>
      <c r="AA46" t="n">
        <v>315.437328732088</v>
      </c>
      <c r="AB46" t="n">
        <v>431.5952692840374</v>
      </c>
      <c r="AC46" t="n">
        <v>390.4044225313331</v>
      </c>
      <c r="AD46" t="n">
        <v>315437.328732088</v>
      </c>
      <c r="AE46" t="n">
        <v>431595.2692840375</v>
      </c>
      <c r="AF46" t="n">
        <v>1.615747010364482e-06</v>
      </c>
      <c r="AG46" t="n">
        <v>13</v>
      </c>
      <c r="AH46" t="n">
        <v>390404.4225313331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7.2139</v>
      </c>
      <c r="E47" t="n">
        <v>13.86</v>
      </c>
      <c r="F47" t="n">
        <v>10.59</v>
      </c>
      <c r="G47" t="n">
        <v>57.74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169.47</v>
      </c>
      <c r="Q47" t="n">
        <v>197.75</v>
      </c>
      <c r="R47" t="n">
        <v>33.48</v>
      </c>
      <c r="S47" t="n">
        <v>25.4</v>
      </c>
      <c r="T47" t="n">
        <v>3181.21</v>
      </c>
      <c r="U47" t="n">
        <v>0.76</v>
      </c>
      <c r="V47" t="n">
        <v>0.88</v>
      </c>
      <c r="W47" t="n">
        <v>2.96</v>
      </c>
      <c r="X47" t="n">
        <v>0.2</v>
      </c>
      <c r="Y47" t="n">
        <v>1</v>
      </c>
      <c r="Z47" t="n">
        <v>10</v>
      </c>
      <c r="AA47" t="n">
        <v>314.0684831566401</v>
      </c>
      <c r="AB47" t="n">
        <v>429.722354378505</v>
      </c>
      <c r="AC47" t="n">
        <v>388.710255995732</v>
      </c>
      <c r="AD47" t="n">
        <v>314068.4831566401</v>
      </c>
      <c r="AE47" t="n">
        <v>429722.354378505</v>
      </c>
      <c r="AF47" t="n">
        <v>1.624574875335323e-06</v>
      </c>
      <c r="AG47" t="n">
        <v>13</v>
      </c>
      <c r="AH47" t="n">
        <v>388710.255995732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7.2152</v>
      </c>
      <c r="E48" t="n">
        <v>13.86</v>
      </c>
      <c r="F48" t="n">
        <v>10.58</v>
      </c>
      <c r="G48" t="n">
        <v>57.73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169.42</v>
      </c>
      <c r="Q48" t="n">
        <v>197.79</v>
      </c>
      <c r="R48" t="n">
        <v>33.34</v>
      </c>
      <c r="S48" t="n">
        <v>25.4</v>
      </c>
      <c r="T48" t="n">
        <v>3109.79</v>
      </c>
      <c r="U48" t="n">
        <v>0.76</v>
      </c>
      <c r="V48" t="n">
        <v>0.88</v>
      </c>
      <c r="W48" t="n">
        <v>2.96</v>
      </c>
      <c r="X48" t="n">
        <v>0.19</v>
      </c>
      <c r="Y48" t="n">
        <v>1</v>
      </c>
      <c r="Z48" t="n">
        <v>10</v>
      </c>
      <c r="AA48" t="n">
        <v>313.95865054068</v>
      </c>
      <c r="AB48" t="n">
        <v>429.5720765478754</v>
      </c>
      <c r="AC48" t="n">
        <v>388.5743204703415</v>
      </c>
      <c r="AD48" t="n">
        <v>313958.65054068</v>
      </c>
      <c r="AE48" t="n">
        <v>429572.0765478754</v>
      </c>
      <c r="AF48" t="n">
        <v>1.624867636163438e-06</v>
      </c>
      <c r="AG48" t="n">
        <v>13</v>
      </c>
      <c r="AH48" t="n">
        <v>388574.3204703415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7.2183</v>
      </c>
      <c r="E49" t="n">
        <v>13.85</v>
      </c>
      <c r="F49" t="n">
        <v>10.58</v>
      </c>
      <c r="G49" t="n">
        <v>57.69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169.34</v>
      </c>
      <c r="Q49" t="n">
        <v>197.75</v>
      </c>
      <c r="R49" t="n">
        <v>33.21</v>
      </c>
      <c r="S49" t="n">
        <v>25.4</v>
      </c>
      <c r="T49" t="n">
        <v>3045.81</v>
      </c>
      <c r="U49" t="n">
        <v>0.76</v>
      </c>
      <c r="V49" t="n">
        <v>0.88</v>
      </c>
      <c r="W49" t="n">
        <v>2.96</v>
      </c>
      <c r="X49" t="n">
        <v>0.19</v>
      </c>
      <c r="Y49" t="n">
        <v>1</v>
      </c>
      <c r="Z49" t="n">
        <v>10</v>
      </c>
      <c r="AA49" t="n">
        <v>313.8247302830606</v>
      </c>
      <c r="AB49" t="n">
        <v>429.3888409432557</v>
      </c>
      <c r="AC49" t="n">
        <v>388.4085726146538</v>
      </c>
      <c r="AD49" t="n">
        <v>313824.7302830606</v>
      </c>
      <c r="AE49" t="n">
        <v>429388.8409432557</v>
      </c>
      <c r="AF49" t="n">
        <v>1.625565758138172e-06</v>
      </c>
      <c r="AG49" t="n">
        <v>13</v>
      </c>
      <c r="AH49" t="n">
        <v>388408.5726146539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7.2105</v>
      </c>
      <c r="E50" t="n">
        <v>13.87</v>
      </c>
      <c r="F50" t="n">
        <v>10.59</v>
      </c>
      <c r="G50" t="n">
        <v>57.78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169.75</v>
      </c>
      <c r="Q50" t="n">
        <v>197.77</v>
      </c>
      <c r="R50" t="n">
        <v>33.69</v>
      </c>
      <c r="S50" t="n">
        <v>25.4</v>
      </c>
      <c r="T50" t="n">
        <v>3286.36</v>
      </c>
      <c r="U50" t="n">
        <v>0.75</v>
      </c>
      <c r="V50" t="n">
        <v>0.88</v>
      </c>
      <c r="W50" t="n">
        <v>2.96</v>
      </c>
      <c r="X50" t="n">
        <v>0.2</v>
      </c>
      <c r="Y50" t="n">
        <v>1</v>
      </c>
      <c r="Z50" t="n">
        <v>10</v>
      </c>
      <c r="AA50" t="n">
        <v>314.3606764574776</v>
      </c>
      <c r="AB50" t="n">
        <v>430.1221461433695</v>
      </c>
      <c r="AC50" t="n">
        <v>389.0718921956691</v>
      </c>
      <c r="AD50" t="n">
        <v>314360.6764574776</v>
      </c>
      <c r="AE50" t="n">
        <v>430122.1461433695</v>
      </c>
      <c r="AF50" t="n">
        <v>1.623809193169485e-06</v>
      </c>
      <c r="AG50" t="n">
        <v>13</v>
      </c>
      <c r="AH50" t="n">
        <v>389071.8921956691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7.2152</v>
      </c>
      <c r="E51" t="n">
        <v>13.86</v>
      </c>
      <c r="F51" t="n">
        <v>10.58</v>
      </c>
      <c r="G51" t="n">
        <v>57.73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169.33</v>
      </c>
      <c r="Q51" t="n">
        <v>197.79</v>
      </c>
      <c r="R51" t="n">
        <v>33.3</v>
      </c>
      <c r="S51" t="n">
        <v>25.4</v>
      </c>
      <c r="T51" t="n">
        <v>3092.72</v>
      </c>
      <c r="U51" t="n">
        <v>0.76</v>
      </c>
      <c r="V51" t="n">
        <v>0.88</v>
      </c>
      <c r="W51" t="n">
        <v>2.96</v>
      </c>
      <c r="X51" t="n">
        <v>0.19</v>
      </c>
      <c r="Y51" t="n">
        <v>1</v>
      </c>
      <c r="Z51" t="n">
        <v>10</v>
      </c>
      <c r="AA51" t="n">
        <v>313.8907693633009</v>
      </c>
      <c r="AB51" t="n">
        <v>429.479198526279</v>
      </c>
      <c r="AC51" t="n">
        <v>388.4903065967712</v>
      </c>
      <c r="AD51" t="n">
        <v>313890.7693633009</v>
      </c>
      <c r="AE51" t="n">
        <v>429479.1985262791</v>
      </c>
      <c r="AF51" t="n">
        <v>1.624867636163438e-06</v>
      </c>
      <c r="AG51" t="n">
        <v>13</v>
      </c>
      <c r="AH51" t="n">
        <v>388490.3065967712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7.25</v>
      </c>
      <c r="E52" t="n">
        <v>13.79</v>
      </c>
      <c r="F52" t="n">
        <v>10.56</v>
      </c>
      <c r="G52" t="n">
        <v>63.38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169.01</v>
      </c>
      <c r="Q52" t="n">
        <v>197.77</v>
      </c>
      <c r="R52" t="n">
        <v>32.79</v>
      </c>
      <c r="S52" t="n">
        <v>25.4</v>
      </c>
      <c r="T52" t="n">
        <v>2841.76</v>
      </c>
      <c r="U52" t="n">
        <v>0.77</v>
      </c>
      <c r="V52" t="n">
        <v>0.88</v>
      </c>
      <c r="W52" t="n">
        <v>2.95</v>
      </c>
      <c r="X52" t="n">
        <v>0.17</v>
      </c>
      <c r="Y52" t="n">
        <v>1</v>
      </c>
      <c r="Z52" t="n">
        <v>10</v>
      </c>
      <c r="AA52" t="n">
        <v>301.8920946435292</v>
      </c>
      <c r="AB52" t="n">
        <v>413.0620824305181</v>
      </c>
      <c r="AC52" t="n">
        <v>373.6400170196225</v>
      </c>
      <c r="AD52" t="n">
        <v>301892.0946435292</v>
      </c>
      <c r="AE52" t="n">
        <v>413062.0824305181</v>
      </c>
      <c r="AF52" t="n">
        <v>1.632704618331428e-06</v>
      </c>
      <c r="AG52" t="n">
        <v>12</v>
      </c>
      <c r="AH52" t="n">
        <v>373640.0170196224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7.2484</v>
      </c>
      <c r="E53" t="n">
        <v>13.8</v>
      </c>
      <c r="F53" t="n">
        <v>10.57</v>
      </c>
      <c r="G53" t="n">
        <v>63.4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8</v>
      </c>
      <c r="N53" t="n">
        <v>68.59999999999999</v>
      </c>
      <c r="O53" t="n">
        <v>33019.37</v>
      </c>
      <c r="P53" t="n">
        <v>169.22</v>
      </c>
      <c r="Q53" t="n">
        <v>197.78</v>
      </c>
      <c r="R53" t="n">
        <v>32.8</v>
      </c>
      <c r="S53" t="n">
        <v>25.4</v>
      </c>
      <c r="T53" t="n">
        <v>2846.09</v>
      </c>
      <c r="U53" t="n">
        <v>0.77</v>
      </c>
      <c r="V53" t="n">
        <v>0.88</v>
      </c>
      <c r="W53" t="n">
        <v>2.96</v>
      </c>
      <c r="X53" t="n">
        <v>0.18</v>
      </c>
      <c r="Y53" t="n">
        <v>1</v>
      </c>
      <c r="Z53" t="n">
        <v>10</v>
      </c>
      <c r="AA53" t="n">
        <v>302.1283554676635</v>
      </c>
      <c r="AB53" t="n">
        <v>413.3853449131907</v>
      </c>
      <c r="AC53" t="n">
        <v>373.9324277846505</v>
      </c>
      <c r="AD53" t="n">
        <v>302128.3554676636</v>
      </c>
      <c r="AE53" t="n">
        <v>413385.3449131907</v>
      </c>
      <c r="AF53" t="n">
        <v>1.632344297312211e-06</v>
      </c>
      <c r="AG53" t="n">
        <v>12</v>
      </c>
      <c r="AH53" t="n">
        <v>373932.4277846505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7.2508</v>
      </c>
      <c r="E54" t="n">
        <v>13.79</v>
      </c>
      <c r="F54" t="n">
        <v>10.56</v>
      </c>
      <c r="G54" t="n">
        <v>63.38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169.16</v>
      </c>
      <c r="Q54" t="n">
        <v>197.76</v>
      </c>
      <c r="R54" t="n">
        <v>32.53</v>
      </c>
      <c r="S54" t="n">
        <v>25.4</v>
      </c>
      <c r="T54" t="n">
        <v>2711.54</v>
      </c>
      <c r="U54" t="n">
        <v>0.78</v>
      </c>
      <c r="V54" t="n">
        <v>0.88</v>
      </c>
      <c r="W54" t="n">
        <v>2.96</v>
      </c>
      <c r="X54" t="n">
        <v>0.17</v>
      </c>
      <c r="Y54" t="n">
        <v>1</v>
      </c>
      <c r="Z54" t="n">
        <v>10</v>
      </c>
      <c r="AA54" t="n">
        <v>301.985897942211</v>
      </c>
      <c r="AB54" t="n">
        <v>413.1904282420841</v>
      </c>
      <c r="AC54" t="n">
        <v>373.756113687067</v>
      </c>
      <c r="AD54" t="n">
        <v>301985.897942211</v>
      </c>
      <c r="AE54" t="n">
        <v>413190.428242084</v>
      </c>
      <c r="AF54" t="n">
        <v>1.632884778841038e-06</v>
      </c>
      <c r="AG54" t="n">
        <v>12</v>
      </c>
      <c r="AH54" t="n">
        <v>373756.113687067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7.2515</v>
      </c>
      <c r="E55" t="n">
        <v>13.79</v>
      </c>
      <c r="F55" t="n">
        <v>10.56</v>
      </c>
      <c r="G55" t="n">
        <v>63.37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169.11</v>
      </c>
      <c r="Q55" t="n">
        <v>197.76</v>
      </c>
      <c r="R55" t="n">
        <v>32.65</v>
      </c>
      <c r="S55" t="n">
        <v>25.4</v>
      </c>
      <c r="T55" t="n">
        <v>2770.35</v>
      </c>
      <c r="U55" t="n">
        <v>0.78</v>
      </c>
      <c r="V55" t="n">
        <v>0.88</v>
      </c>
      <c r="W55" t="n">
        <v>2.96</v>
      </c>
      <c r="X55" t="n">
        <v>0.17</v>
      </c>
      <c r="Y55" t="n">
        <v>1</v>
      </c>
      <c r="Z55" t="n">
        <v>10</v>
      </c>
      <c r="AA55" t="n">
        <v>301.9319380285039</v>
      </c>
      <c r="AB55" t="n">
        <v>413.1165979076064</v>
      </c>
      <c r="AC55" t="n">
        <v>373.6893296160904</v>
      </c>
      <c r="AD55" t="n">
        <v>301931.9380285038</v>
      </c>
      <c r="AE55" t="n">
        <v>413116.5979076065</v>
      </c>
      <c r="AF55" t="n">
        <v>1.633042419286945e-06</v>
      </c>
      <c r="AG55" t="n">
        <v>12</v>
      </c>
      <c r="AH55" t="n">
        <v>373689.3296160904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7.2499</v>
      </c>
      <c r="E56" t="n">
        <v>13.79</v>
      </c>
      <c r="F56" t="n">
        <v>10.56</v>
      </c>
      <c r="G56" t="n">
        <v>63.38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169.09</v>
      </c>
      <c r="Q56" t="n">
        <v>197.78</v>
      </c>
      <c r="R56" t="n">
        <v>32.81</v>
      </c>
      <c r="S56" t="n">
        <v>25.4</v>
      </c>
      <c r="T56" t="n">
        <v>2853.08</v>
      </c>
      <c r="U56" t="n">
        <v>0.77</v>
      </c>
      <c r="V56" t="n">
        <v>0.88</v>
      </c>
      <c r="W56" t="n">
        <v>2.95</v>
      </c>
      <c r="X56" t="n">
        <v>0.17</v>
      </c>
      <c r="Y56" t="n">
        <v>1</v>
      </c>
      <c r="Z56" t="n">
        <v>10</v>
      </c>
      <c r="AA56" t="n">
        <v>301.9544920267657</v>
      </c>
      <c r="AB56" t="n">
        <v>413.1474572830406</v>
      </c>
      <c r="AC56" t="n">
        <v>373.7172438160445</v>
      </c>
      <c r="AD56" t="n">
        <v>301954.4920267657</v>
      </c>
      <c r="AE56" t="n">
        <v>413147.4572830406</v>
      </c>
      <c r="AF56" t="n">
        <v>1.632682098267728e-06</v>
      </c>
      <c r="AG56" t="n">
        <v>12</v>
      </c>
      <c r="AH56" t="n">
        <v>373717.2438160445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7.2524</v>
      </c>
      <c r="E57" t="n">
        <v>13.79</v>
      </c>
      <c r="F57" t="n">
        <v>10.56</v>
      </c>
      <c r="G57" t="n">
        <v>63.36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168.89</v>
      </c>
      <c r="Q57" t="n">
        <v>197.76</v>
      </c>
      <c r="R57" t="n">
        <v>32.72</v>
      </c>
      <c r="S57" t="n">
        <v>25.4</v>
      </c>
      <c r="T57" t="n">
        <v>2806.18</v>
      </c>
      <c r="U57" t="n">
        <v>0.78</v>
      </c>
      <c r="V57" t="n">
        <v>0.88</v>
      </c>
      <c r="W57" t="n">
        <v>2.95</v>
      </c>
      <c r="X57" t="n">
        <v>0.17</v>
      </c>
      <c r="Y57" t="n">
        <v>1</v>
      </c>
      <c r="Z57" t="n">
        <v>10</v>
      </c>
      <c r="AA57" t="n">
        <v>301.7457335066753</v>
      </c>
      <c r="AB57" t="n">
        <v>412.8618246660769</v>
      </c>
      <c r="AC57" t="n">
        <v>373.458871575156</v>
      </c>
      <c r="AD57" t="n">
        <v>301745.7335066753</v>
      </c>
      <c r="AE57" t="n">
        <v>412861.8246660769</v>
      </c>
      <c r="AF57" t="n">
        <v>1.633245099860255e-06</v>
      </c>
      <c r="AG57" t="n">
        <v>12</v>
      </c>
      <c r="AH57" t="n">
        <v>373458.871575156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7.2481</v>
      </c>
      <c r="E58" t="n">
        <v>13.8</v>
      </c>
      <c r="F58" t="n">
        <v>10.57</v>
      </c>
      <c r="G58" t="n">
        <v>63.41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168.61</v>
      </c>
      <c r="Q58" t="n">
        <v>197.78</v>
      </c>
      <c r="R58" t="n">
        <v>32.96</v>
      </c>
      <c r="S58" t="n">
        <v>25.4</v>
      </c>
      <c r="T58" t="n">
        <v>2924.08</v>
      </c>
      <c r="U58" t="n">
        <v>0.77</v>
      </c>
      <c r="V58" t="n">
        <v>0.88</v>
      </c>
      <c r="W58" t="n">
        <v>2.95</v>
      </c>
      <c r="X58" t="n">
        <v>0.18</v>
      </c>
      <c r="Y58" t="n">
        <v>1</v>
      </c>
      <c r="Z58" t="n">
        <v>10</v>
      </c>
      <c r="AA58" t="n">
        <v>301.677413905394</v>
      </c>
      <c r="AB58" t="n">
        <v>412.7683467735557</v>
      </c>
      <c r="AC58" t="n">
        <v>373.3743150815</v>
      </c>
      <c r="AD58" t="n">
        <v>301677.413905394</v>
      </c>
      <c r="AE58" t="n">
        <v>412768.3467735557</v>
      </c>
      <c r="AF58" t="n">
        <v>1.632276737121107e-06</v>
      </c>
      <c r="AG58" t="n">
        <v>12</v>
      </c>
      <c r="AH58" t="n">
        <v>373374.3150815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7.2829</v>
      </c>
      <c r="E59" t="n">
        <v>13.73</v>
      </c>
      <c r="F59" t="n">
        <v>10.55</v>
      </c>
      <c r="G59" t="n">
        <v>70.33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168.44</v>
      </c>
      <c r="Q59" t="n">
        <v>197.75</v>
      </c>
      <c r="R59" t="n">
        <v>32.24</v>
      </c>
      <c r="S59" t="n">
        <v>25.4</v>
      </c>
      <c r="T59" t="n">
        <v>2572.24</v>
      </c>
      <c r="U59" t="n">
        <v>0.79</v>
      </c>
      <c r="V59" t="n">
        <v>0.88</v>
      </c>
      <c r="W59" t="n">
        <v>2.96</v>
      </c>
      <c r="X59" t="n">
        <v>0.16</v>
      </c>
      <c r="Y59" t="n">
        <v>1</v>
      </c>
      <c r="Z59" t="n">
        <v>10</v>
      </c>
      <c r="AA59" t="n">
        <v>300.6565587448324</v>
      </c>
      <c r="AB59" t="n">
        <v>411.3715677059242</v>
      </c>
      <c r="AC59" t="n">
        <v>372.1108426476915</v>
      </c>
      <c r="AD59" t="n">
        <v>300656.5587448323</v>
      </c>
      <c r="AE59" t="n">
        <v>411371.5677059242</v>
      </c>
      <c r="AF59" t="n">
        <v>1.640113719289098e-06</v>
      </c>
      <c r="AG59" t="n">
        <v>12</v>
      </c>
      <c r="AH59" t="n">
        <v>372110.8426476915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7.2793</v>
      </c>
      <c r="E60" t="n">
        <v>13.74</v>
      </c>
      <c r="F60" t="n">
        <v>10.56</v>
      </c>
      <c r="G60" t="n">
        <v>70.37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168.68</v>
      </c>
      <c r="Q60" t="n">
        <v>197.78</v>
      </c>
      <c r="R60" t="n">
        <v>32.67</v>
      </c>
      <c r="S60" t="n">
        <v>25.4</v>
      </c>
      <c r="T60" t="n">
        <v>2787.5</v>
      </c>
      <c r="U60" t="n">
        <v>0.78</v>
      </c>
      <c r="V60" t="n">
        <v>0.88</v>
      </c>
      <c r="W60" t="n">
        <v>2.95</v>
      </c>
      <c r="X60" t="n">
        <v>0.17</v>
      </c>
      <c r="Y60" t="n">
        <v>1</v>
      </c>
      <c r="Z60" t="n">
        <v>10</v>
      </c>
      <c r="AA60" t="n">
        <v>300.9603909612313</v>
      </c>
      <c r="AB60" t="n">
        <v>411.7872843485327</v>
      </c>
      <c r="AC60" t="n">
        <v>372.4868838773913</v>
      </c>
      <c r="AD60" t="n">
        <v>300960.3909612313</v>
      </c>
      <c r="AE60" t="n">
        <v>411787.2843485327</v>
      </c>
      <c r="AF60" t="n">
        <v>1.639302996995857e-06</v>
      </c>
      <c r="AG60" t="n">
        <v>12</v>
      </c>
      <c r="AH60" t="n">
        <v>372486.8838773913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7.2801</v>
      </c>
      <c r="E61" t="n">
        <v>13.74</v>
      </c>
      <c r="F61" t="n">
        <v>10.55</v>
      </c>
      <c r="G61" t="n">
        <v>70.36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168.68</v>
      </c>
      <c r="Q61" t="n">
        <v>197.8</v>
      </c>
      <c r="R61" t="n">
        <v>32.39</v>
      </c>
      <c r="S61" t="n">
        <v>25.4</v>
      </c>
      <c r="T61" t="n">
        <v>2648.49</v>
      </c>
      <c r="U61" t="n">
        <v>0.78</v>
      </c>
      <c r="V61" t="n">
        <v>0.88</v>
      </c>
      <c r="W61" t="n">
        <v>2.96</v>
      </c>
      <c r="X61" t="n">
        <v>0.16</v>
      </c>
      <c r="Y61" t="n">
        <v>1</v>
      </c>
      <c r="Z61" t="n">
        <v>10</v>
      </c>
      <c r="AA61" t="n">
        <v>300.9009396530504</v>
      </c>
      <c r="AB61" t="n">
        <v>411.7059404458728</v>
      </c>
      <c r="AC61" t="n">
        <v>372.4133033226345</v>
      </c>
      <c r="AD61" t="n">
        <v>300900.9396530504</v>
      </c>
      <c r="AE61" t="n">
        <v>411705.9404458728</v>
      </c>
      <c r="AF61" t="n">
        <v>1.639483157505467e-06</v>
      </c>
      <c r="AG61" t="n">
        <v>12</v>
      </c>
      <c r="AH61" t="n">
        <v>372413.3033226345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7.2827</v>
      </c>
      <c r="E62" t="n">
        <v>13.73</v>
      </c>
      <c r="F62" t="n">
        <v>10.55</v>
      </c>
      <c r="G62" t="n">
        <v>70.33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168.71</v>
      </c>
      <c r="Q62" t="n">
        <v>197.78</v>
      </c>
      <c r="R62" t="n">
        <v>32.44</v>
      </c>
      <c r="S62" t="n">
        <v>25.4</v>
      </c>
      <c r="T62" t="n">
        <v>2670.59</v>
      </c>
      <c r="U62" t="n">
        <v>0.78</v>
      </c>
      <c r="V62" t="n">
        <v>0.88</v>
      </c>
      <c r="W62" t="n">
        <v>2.95</v>
      </c>
      <c r="X62" t="n">
        <v>0.16</v>
      </c>
      <c r="Y62" t="n">
        <v>1</v>
      </c>
      <c r="Z62" t="n">
        <v>10</v>
      </c>
      <c r="AA62" t="n">
        <v>300.8629544377264</v>
      </c>
      <c r="AB62" t="n">
        <v>411.6539673984773</v>
      </c>
      <c r="AC62" t="n">
        <v>372.3662905099377</v>
      </c>
      <c r="AD62" t="n">
        <v>300862.9544377265</v>
      </c>
      <c r="AE62" t="n">
        <v>411653.9673984773</v>
      </c>
      <c r="AF62" t="n">
        <v>1.640068679161696e-06</v>
      </c>
      <c r="AG62" t="n">
        <v>12</v>
      </c>
      <c r="AH62" t="n">
        <v>372366.2905099377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7.2846</v>
      </c>
      <c r="E63" t="n">
        <v>13.73</v>
      </c>
      <c r="F63" t="n">
        <v>10.55</v>
      </c>
      <c r="G63" t="n">
        <v>70.3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168.57</v>
      </c>
      <c r="Q63" t="n">
        <v>197.76</v>
      </c>
      <c r="R63" t="n">
        <v>32.23</v>
      </c>
      <c r="S63" t="n">
        <v>25.4</v>
      </c>
      <c r="T63" t="n">
        <v>2565.97</v>
      </c>
      <c r="U63" t="n">
        <v>0.79</v>
      </c>
      <c r="V63" t="n">
        <v>0.88</v>
      </c>
      <c r="W63" t="n">
        <v>2.95</v>
      </c>
      <c r="X63" t="n">
        <v>0.15</v>
      </c>
      <c r="Y63" t="n">
        <v>1</v>
      </c>
      <c r="Z63" t="n">
        <v>10</v>
      </c>
      <c r="AA63" t="n">
        <v>300.7142485654732</v>
      </c>
      <c r="AB63" t="n">
        <v>411.4505014636202</v>
      </c>
      <c r="AC63" t="n">
        <v>372.1822430783372</v>
      </c>
      <c r="AD63" t="n">
        <v>300714.2485654732</v>
      </c>
      <c r="AE63" t="n">
        <v>411450.5014636202</v>
      </c>
      <c r="AF63" t="n">
        <v>1.640496560372017e-06</v>
      </c>
      <c r="AG63" t="n">
        <v>12</v>
      </c>
      <c r="AH63" t="n">
        <v>372182.2430783372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7.2824</v>
      </c>
      <c r="E64" t="n">
        <v>13.73</v>
      </c>
      <c r="F64" t="n">
        <v>10.55</v>
      </c>
      <c r="G64" t="n">
        <v>70.33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168.54</v>
      </c>
      <c r="Q64" t="n">
        <v>197.78</v>
      </c>
      <c r="R64" t="n">
        <v>32.47</v>
      </c>
      <c r="S64" t="n">
        <v>25.4</v>
      </c>
      <c r="T64" t="n">
        <v>2685.74</v>
      </c>
      <c r="U64" t="n">
        <v>0.78</v>
      </c>
      <c r="V64" t="n">
        <v>0.88</v>
      </c>
      <c r="W64" t="n">
        <v>2.95</v>
      </c>
      <c r="X64" t="n">
        <v>0.16</v>
      </c>
      <c r="Y64" t="n">
        <v>1</v>
      </c>
      <c r="Z64" t="n">
        <v>10</v>
      </c>
      <c r="AA64" t="n">
        <v>300.7428858630348</v>
      </c>
      <c r="AB64" t="n">
        <v>411.4896842775324</v>
      </c>
      <c r="AC64" t="n">
        <v>372.2176863394831</v>
      </c>
      <c r="AD64" t="n">
        <v>300742.8858630348</v>
      </c>
      <c r="AE64" t="n">
        <v>411489.6842775324</v>
      </c>
      <c r="AF64" t="n">
        <v>1.640001118970592e-06</v>
      </c>
      <c r="AG64" t="n">
        <v>12</v>
      </c>
      <c r="AH64" t="n">
        <v>372217.6863394831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7.2824</v>
      </c>
      <c r="E65" t="n">
        <v>13.73</v>
      </c>
      <c r="F65" t="n">
        <v>10.55</v>
      </c>
      <c r="G65" t="n">
        <v>70.33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168.48</v>
      </c>
      <c r="Q65" t="n">
        <v>197.81</v>
      </c>
      <c r="R65" t="n">
        <v>32.43</v>
      </c>
      <c r="S65" t="n">
        <v>25.4</v>
      </c>
      <c r="T65" t="n">
        <v>2664.3</v>
      </c>
      <c r="U65" t="n">
        <v>0.78</v>
      </c>
      <c r="V65" t="n">
        <v>0.88</v>
      </c>
      <c r="W65" t="n">
        <v>2.95</v>
      </c>
      <c r="X65" t="n">
        <v>0.16</v>
      </c>
      <c r="Y65" t="n">
        <v>1</v>
      </c>
      <c r="Z65" t="n">
        <v>10</v>
      </c>
      <c r="AA65" t="n">
        <v>300.6980493374364</v>
      </c>
      <c r="AB65" t="n">
        <v>411.4283369651609</v>
      </c>
      <c r="AC65" t="n">
        <v>372.1621939285027</v>
      </c>
      <c r="AD65" t="n">
        <v>300698.0493374364</v>
      </c>
      <c r="AE65" t="n">
        <v>411428.3369651609</v>
      </c>
      <c r="AF65" t="n">
        <v>1.640001118970592e-06</v>
      </c>
      <c r="AG65" t="n">
        <v>12</v>
      </c>
      <c r="AH65" t="n">
        <v>372162.1939285027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7.2839</v>
      </c>
      <c r="E66" t="n">
        <v>13.73</v>
      </c>
      <c r="F66" t="n">
        <v>10.55</v>
      </c>
      <c r="G66" t="n">
        <v>70.31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168.35</v>
      </c>
      <c r="Q66" t="n">
        <v>197.75</v>
      </c>
      <c r="R66" t="n">
        <v>32.31</v>
      </c>
      <c r="S66" t="n">
        <v>25.4</v>
      </c>
      <c r="T66" t="n">
        <v>2604.18</v>
      </c>
      <c r="U66" t="n">
        <v>0.79</v>
      </c>
      <c r="V66" t="n">
        <v>0.88</v>
      </c>
      <c r="W66" t="n">
        <v>2.95</v>
      </c>
      <c r="X66" t="n">
        <v>0.16</v>
      </c>
      <c r="Y66" t="n">
        <v>1</v>
      </c>
      <c r="Z66" t="n">
        <v>10</v>
      </c>
      <c r="AA66" t="n">
        <v>300.5661234328663</v>
      </c>
      <c r="AB66" t="n">
        <v>411.2478301223679</v>
      </c>
      <c r="AC66" t="n">
        <v>371.9989144054431</v>
      </c>
      <c r="AD66" t="n">
        <v>300566.1234328664</v>
      </c>
      <c r="AE66" t="n">
        <v>411247.8301223679</v>
      </c>
      <c r="AF66" t="n">
        <v>1.640338919926109e-06</v>
      </c>
      <c r="AG66" t="n">
        <v>12</v>
      </c>
      <c r="AH66" t="n">
        <v>371998.9144054431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7.3187</v>
      </c>
      <c r="E67" t="n">
        <v>13.66</v>
      </c>
      <c r="F67" t="n">
        <v>10.53</v>
      </c>
      <c r="G67" t="n">
        <v>78.97</v>
      </c>
      <c r="H67" t="n">
        <v>1.13</v>
      </c>
      <c r="I67" t="n">
        <v>8</v>
      </c>
      <c r="J67" t="n">
        <v>272.48</v>
      </c>
      <c r="K67" t="n">
        <v>58.47</v>
      </c>
      <c r="L67" t="n">
        <v>17.25</v>
      </c>
      <c r="M67" t="n">
        <v>6</v>
      </c>
      <c r="N67" t="n">
        <v>71.76000000000001</v>
      </c>
      <c r="O67" t="n">
        <v>33840.65</v>
      </c>
      <c r="P67" t="n">
        <v>167.92</v>
      </c>
      <c r="Q67" t="n">
        <v>197.75</v>
      </c>
      <c r="R67" t="n">
        <v>31.71</v>
      </c>
      <c r="S67" t="n">
        <v>25.4</v>
      </c>
      <c r="T67" t="n">
        <v>2312.86</v>
      </c>
      <c r="U67" t="n">
        <v>0.8</v>
      </c>
      <c r="V67" t="n">
        <v>0.88</v>
      </c>
      <c r="W67" t="n">
        <v>2.95</v>
      </c>
      <c r="X67" t="n">
        <v>0.14</v>
      </c>
      <c r="Y67" t="n">
        <v>1</v>
      </c>
      <c r="Z67" t="n">
        <v>10</v>
      </c>
      <c r="AA67" t="n">
        <v>299.3622180442292</v>
      </c>
      <c r="AB67" t="n">
        <v>409.6005936570774</v>
      </c>
      <c r="AC67" t="n">
        <v>370.5088878764889</v>
      </c>
      <c r="AD67" t="n">
        <v>299362.2180442292</v>
      </c>
      <c r="AE67" t="n">
        <v>409600.5936570773</v>
      </c>
      <c r="AF67" t="n">
        <v>1.6481759020941e-06</v>
      </c>
      <c r="AG67" t="n">
        <v>12</v>
      </c>
      <c r="AH67" t="n">
        <v>370508.8878764889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7.3244</v>
      </c>
      <c r="E68" t="n">
        <v>13.65</v>
      </c>
      <c r="F68" t="n">
        <v>10.52</v>
      </c>
      <c r="G68" t="n">
        <v>78.89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167.85</v>
      </c>
      <c r="Q68" t="n">
        <v>197.76</v>
      </c>
      <c r="R68" t="n">
        <v>31.39</v>
      </c>
      <c r="S68" t="n">
        <v>25.4</v>
      </c>
      <c r="T68" t="n">
        <v>2152.09</v>
      </c>
      <c r="U68" t="n">
        <v>0.8100000000000001</v>
      </c>
      <c r="V68" t="n">
        <v>0.88</v>
      </c>
      <c r="W68" t="n">
        <v>2.95</v>
      </c>
      <c r="X68" t="n">
        <v>0.13</v>
      </c>
      <c r="Y68" t="n">
        <v>1</v>
      </c>
      <c r="Z68" t="n">
        <v>10</v>
      </c>
      <c r="AA68" t="n">
        <v>299.1391334639438</v>
      </c>
      <c r="AB68" t="n">
        <v>409.2953594925338</v>
      </c>
      <c r="AC68" t="n">
        <v>370.2327848322105</v>
      </c>
      <c r="AD68" t="n">
        <v>299139.1334639438</v>
      </c>
      <c r="AE68" t="n">
        <v>409295.3594925338</v>
      </c>
      <c r="AF68" t="n">
        <v>1.649459545725064e-06</v>
      </c>
      <c r="AG68" t="n">
        <v>12</v>
      </c>
      <c r="AH68" t="n">
        <v>370232.7848322105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7.322</v>
      </c>
      <c r="E69" t="n">
        <v>13.66</v>
      </c>
      <c r="F69" t="n">
        <v>10.52</v>
      </c>
      <c r="G69" t="n">
        <v>78.92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168.03</v>
      </c>
      <c r="Q69" t="n">
        <v>197.75</v>
      </c>
      <c r="R69" t="n">
        <v>31.49</v>
      </c>
      <c r="S69" t="n">
        <v>25.4</v>
      </c>
      <c r="T69" t="n">
        <v>2202.71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299.3277950203635</v>
      </c>
      <c r="AB69" t="n">
        <v>409.5534945571877</v>
      </c>
      <c r="AC69" t="n">
        <v>370.4662838485887</v>
      </c>
      <c r="AD69" t="n">
        <v>299327.7950203635</v>
      </c>
      <c r="AE69" t="n">
        <v>409553.4945571877</v>
      </c>
      <c r="AF69" t="n">
        <v>1.648919064196237e-06</v>
      </c>
      <c r="AG69" t="n">
        <v>12</v>
      </c>
      <c r="AH69" t="n">
        <v>370466.2838485886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7.3203</v>
      </c>
      <c r="E70" t="n">
        <v>13.66</v>
      </c>
      <c r="F70" t="n">
        <v>10.53</v>
      </c>
      <c r="G70" t="n">
        <v>78.94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168.11</v>
      </c>
      <c r="Q70" t="n">
        <v>197.81</v>
      </c>
      <c r="R70" t="n">
        <v>31.55</v>
      </c>
      <c r="S70" t="n">
        <v>25.4</v>
      </c>
      <c r="T70" t="n">
        <v>2229.43</v>
      </c>
      <c r="U70" t="n">
        <v>0.8100000000000001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299.4668217184445</v>
      </c>
      <c r="AB70" t="n">
        <v>409.7437170189272</v>
      </c>
      <c r="AC70" t="n">
        <v>370.6383517455587</v>
      </c>
      <c r="AD70" t="n">
        <v>299466.8217184445</v>
      </c>
      <c r="AE70" t="n">
        <v>409743.7170189272</v>
      </c>
      <c r="AF70" t="n">
        <v>1.648536223113318e-06</v>
      </c>
      <c r="AG70" t="n">
        <v>12</v>
      </c>
      <c r="AH70" t="n">
        <v>370638.3517455587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7.3196</v>
      </c>
      <c r="E71" t="n">
        <v>13.66</v>
      </c>
      <c r="F71" t="n">
        <v>10.53</v>
      </c>
      <c r="G71" t="n">
        <v>78.95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168.22</v>
      </c>
      <c r="Q71" t="n">
        <v>197.76</v>
      </c>
      <c r="R71" t="n">
        <v>31.51</v>
      </c>
      <c r="S71" t="n">
        <v>25.4</v>
      </c>
      <c r="T71" t="n">
        <v>2210.73</v>
      </c>
      <c r="U71" t="n">
        <v>0.8100000000000001</v>
      </c>
      <c r="V71" t="n">
        <v>0.88</v>
      </c>
      <c r="W71" t="n">
        <v>2.96</v>
      </c>
      <c r="X71" t="n">
        <v>0.14</v>
      </c>
      <c r="Y71" t="n">
        <v>1</v>
      </c>
      <c r="Z71" t="n">
        <v>10</v>
      </c>
      <c r="AA71" t="n">
        <v>299.5646473475648</v>
      </c>
      <c r="AB71" t="n">
        <v>409.8775663604516</v>
      </c>
      <c r="AC71" t="n">
        <v>370.7594266937867</v>
      </c>
      <c r="AD71" t="n">
        <v>299564.6473475648</v>
      </c>
      <c r="AE71" t="n">
        <v>409877.5663604516</v>
      </c>
      <c r="AF71" t="n">
        <v>1.64837858266741e-06</v>
      </c>
      <c r="AG71" t="n">
        <v>12</v>
      </c>
      <c r="AH71" t="n">
        <v>370759.4266937868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7.3212</v>
      </c>
      <c r="E72" t="n">
        <v>13.66</v>
      </c>
      <c r="F72" t="n">
        <v>10.52</v>
      </c>
      <c r="G72" t="n">
        <v>78.93000000000001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168.19</v>
      </c>
      <c r="Q72" t="n">
        <v>197.78</v>
      </c>
      <c r="R72" t="n">
        <v>31.55</v>
      </c>
      <c r="S72" t="n">
        <v>25.4</v>
      </c>
      <c r="T72" t="n">
        <v>2230.17</v>
      </c>
      <c r="U72" t="n">
        <v>0.8100000000000001</v>
      </c>
      <c r="V72" t="n">
        <v>0.88</v>
      </c>
      <c r="W72" t="n">
        <v>2.95</v>
      </c>
      <c r="X72" t="n">
        <v>0.13</v>
      </c>
      <c r="Y72" t="n">
        <v>1</v>
      </c>
      <c r="Z72" t="n">
        <v>10</v>
      </c>
      <c r="AA72" t="n">
        <v>299.4650412037728</v>
      </c>
      <c r="AB72" t="n">
        <v>409.7412808402025</v>
      </c>
      <c r="AC72" t="n">
        <v>370.6361480723122</v>
      </c>
      <c r="AD72" t="n">
        <v>299465.0412037728</v>
      </c>
      <c r="AE72" t="n">
        <v>409741.2808402025</v>
      </c>
      <c r="AF72" t="n">
        <v>1.648738903686628e-06</v>
      </c>
      <c r="AG72" t="n">
        <v>12</v>
      </c>
      <c r="AH72" t="n">
        <v>370636.1480723122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7.3244</v>
      </c>
      <c r="E73" t="n">
        <v>13.65</v>
      </c>
      <c r="F73" t="n">
        <v>10.52</v>
      </c>
      <c r="G73" t="n">
        <v>78.89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167.97</v>
      </c>
      <c r="Q73" t="n">
        <v>197.81</v>
      </c>
      <c r="R73" t="n">
        <v>31.35</v>
      </c>
      <c r="S73" t="n">
        <v>25.4</v>
      </c>
      <c r="T73" t="n">
        <v>2131.12</v>
      </c>
      <c r="U73" t="n">
        <v>0.8100000000000001</v>
      </c>
      <c r="V73" t="n">
        <v>0.88</v>
      </c>
      <c r="W73" t="n">
        <v>2.95</v>
      </c>
      <c r="X73" t="n">
        <v>0.13</v>
      </c>
      <c r="Y73" t="n">
        <v>1</v>
      </c>
      <c r="Z73" t="n">
        <v>10</v>
      </c>
      <c r="AA73" t="n">
        <v>299.2282923067207</v>
      </c>
      <c r="AB73" t="n">
        <v>409.4173505546316</v>
      </c>
      <c r="AC73" t="n">
        <v>370.3431332385572</v>
      </c>
      <c r="AD73" t="n">
        <v>299228.2923067207</v>
      </c>
      <c r="AE73" t="n">
        <v>409417.3505546316</v>
      </c>
      <c r="AF73" t="n">
        <v>1.649459545725064e-06</v>
      </c>
      <c r="AG73" t="n">
        <v>12</v>
      </c>
      <c r="AH73" t="n">
        <v>370343.1332385573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7.3221</v>
      </c>
      <c r="E74" t="n">
        <v>13.66</v>
      </c>
      <c r="F74" t="n">
        <v>10.52</v>
      </c>
      <c r="G74" t="n">
        <v>78.92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167.98</v>
      </c>
      <c r="Q74" t="n">
        <v>197.76</v>
      </c>
      <c r="R74" t="n">
        <v>31.49</v>
      </c>
      <c r="S74" t="n">
        <v>25.4</v>
      </c>
      <c r="T74" t="n">
        <v>2200.93</v>
      </c>
      <c r="U74" t="n">
        <v>0.8100000000000001</v>
      </c>
      <c r="V74" t="n">
        <v>0.88</v>
      </c>
      <c r="W74" t="n">
        <v>2.95</v>
      </c>
      <c r="X74" t="n">
        <v>0.13</v>
      </c>
      <c r="Y74" t="n">
        <v>1</v>
      </c>
      <c r="Z74" t="n">
        <v>10</v>
      </c>
      <c r="AA74" t="n">
        <v>299.2883446438655</v>
      </c>
      <c r="AB74" t="n">
        <v>409.4995168116353</v>
      </c>
      <c r="AC74" t="n">
        <v>370.4174576633136</v>
      </c>
      <c r="AD74" t="n">
        <v>299288.3446438655</v>
      </c>
      <c r="AE74" t="n">
        <v>409499.5168116353</v>
      </c>
      <c r="AF74" t="n">
        <v>1.648941584259938e-06</v>
      </c>
      <c r="AG74" t="n">
        <v>12</v>
      </c>
      <c r="AH74" t="n">
        <v>370417.4576633136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7.3199</v>
      </c>
      <c r="E75" t="n">
        <v>13.66</v>
      </c>
      <c r="F75" t="n">
        <v>10.53</v>
      </c>
      <c r="G75" t="n">
        <v>78.95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168.07</v>
      </c>
      <c r="Q75" t="n">
        <v>197.75</v>
      </c>
      <c r="R75" t="n">
        <v>31.64</v>
      </c>
      <c r="S75" t="n">
        <v>25.4</v>
      </c>
      <c r="T75" t="n">
        <v>2274.77</v>
      </c>
      <c r="U75" t="n">
        <v>0.8</v>
      </c>
      <c r="V75" t="n">
        <v>0.88</v>
      </c>
      <c r="W75" t="n">
        <v>2.95</v>
      </c>
      <c r="X75" t="n">
        <v>0.14</v>
      </c>
      <c r="Y75" t="n">
        <v>1</v>
      </c>
      <c r="Z75" t="n">
        <v>10</v>
      </c>
      <c r="AA75" t="n">
        <v>299.4462509403782</v>
      </c>
      <c r="AB75" t="n">
        <v>409.7155711728581</v>
      </c>
      <c r="AC75" t="n">
        <v>370.6128920995354</v>
      </c>
      <c r="AD75" t="n">
        <v>299446.2509403782</v>
      </c>
      <c r="AE75" t="n">
        <v>409715.5711728581</v>
      </c>
      <c r="AF75" t="n">
        <v>1.648446142858513e-06</v>
      </c>
      <c r="AG75" t="n">
        <v>12</v>
      </c>
      <c r="AH75" t="n">
        <v>370612.8920995354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7.3218</v>
      </c>
      <c r="E76" t="n">
        <v>13.66</v>
      </c>
      <c r="F76" t="n">
        <v>10.52</v>
      </c>
      <c r="G76" t="n">
        <v>78.92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167.69</v>
      </c>
      <c r="Q76" t="n">
        <v>197.77</v>
      </c>
      <c r="R76" t="n">
        <v>31.42</v>
      </c>
      <c r="S76" t="n">
        <v>25.4</v>
      </c>
      <c r="T76" t="n">
        <v>2166.71</v>
      </c>
      <c r="U76" t="n">
        <v>0.8100000000000001</v>
      </c>
      <c r="V76" t="n">
        <v>0.88</v>
      </c>
      <c r="W76" t="n">
        <v>2.95</v>
      </c>
      <c r="X76" t="n">
        <v>0.13</v>
      </c>
      <c r="Y76" t="n">
        <v>1</v>
      </c>
      <c r="Z76" t="n">
        <v>10</v>
      </c>
      <c r="AA76" t="n">
        <v>299.0796671602813</v>
      </c>
      <c r="AB76" t="n">
        <v>409.2139950723946</v>
      </c>
      <c r="AC76" t="n">
        <v>370.1591857181337</v>
      </c>
      <c r="AD76" t="n">
        <v>299079.6671602813</v>
      </c>
      <c r="AE76" t="n">
        <v>409213.9950723946</v>
      </c>
      <c r="AF76" t="n">
        <v>1.648874024068835e-06</v>
      </c>
      <c r="AG76" t="n">
        <v>12</v>
      </c>
      <c r="AH76" t="n">
        <v>370159.1857181337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7.3181</v>
      </c>
      <c r="E77" t="n">
        <v>13.66</v>
      </c>
      <c r="F77" t="n">
        <v>10.53</v>
      </c>
      <c r="G77" t="n">
        <v>78.97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167.58</v>
      </c>
      <c r="Q77" t="n">
        <v>197.76</v>
      </c>
      <c r="R77" t="n">
        <v>31.72</v>
      </c>
      <c r="S77" t="n">
        <v>25.4</v>
      </c>
      <c r="T77" t="n">
        <v>2315.4</v>
      </c>
      <c r="U77" t="n">
        <v>0.8</v>
      </c>
      <c r="V77" t="n">
        <v>0.88</v>
      </c>
      <c r="W77" t="n">
        <v>2.95</v>
      </c>
      <c r="X77" t="n">
        <v>0.14</v>
      </c>
      <c r="Y77" t="n">
        <v>1</v>
      </c>
      <c r="Z77" t="n">
        <v>10</v>
      </c>
      <c r="AA77" t="n">
        <v>299.123129316485</v>
      </c>
      <c r="AB77" t="n">
        <v>409.2734619119274</v>
      </c>
      <c r="AC77" t="n">
        <v>370.2129771259638</v>
      </c>
      <c r="AD77" t="n">
        <v>299123.129316485</v>
      </c>
      <c r="AE77" t="n">
        <v>409273.4619119274</v>
      </c>
      <c r="AF77" t="n">
        <v>1.648040781711893e-06</v>
      </c>
      <c r="AG77" t="n">
        <v>12</v>
      </c>
      <c r="AH77" t="n">
        <v>370212.9771259638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7.3538</v>
      </c>
      <c r="E78" t="n">
        <v>13.6</v>
      </c>
      <c r="F78" t="n">
        <v>10.51</v>
      </c>
      <c r="G78" t="n">
        <v>90.09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167.17</v>
      </c>
      <c r="Q78" t="n">
        <v>197.76</v>
      </c>
      <c r="R78" t="n">
        <v>31.12</v>
      </c>
      <c r="S78" t="n">
        <v>25.4</v>
      </c>
      <c r="T78" t="n">
        <v>2020.58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297.9261103789606</v>
      </c>
      <c r="AB78" t="n">
        <v>407.6356477928582</v>
      </c>
      <c r="AC78" t="n">
        <v>368.7314736877319</v>
      </c>
      <c r="AD78" t="n">
        <v>297926.1103789606</v>
      </c>
      <c r="AE78" t="n">
        <v>407635.6477928582</v>
      </c>
      <c r="AF78" t="n">
        <v>1.656080444453194e-06</v>
      </c>
      <c r="AG78" t="n">
        <v>12</v>
      </c>
      <c r="AH78" t="n">
        <v>368731.4736877319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7.3584</v>
      </c>
      <c r="E79" t="n">
        <v>13.59</v>
      </c>
      <c r="F79" t="n">
        <v>10.5</v>
      </c>
      <c r="G79" t="n">
        <v>90.02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167.41</v>
      </c>
      <c r="Q79" t="n">
        <v>197.75</v>
      </c>
      <c r="R79" t="n">
        <v>30.92</v>
      </c>
      <c r="S79" t="n">
        <v>25.4</v>
      </c>
      <c r="T79" t="n">
        <v>1923.09</v>
      </c>
      <c r="U79" t="n">
        <v>0.82</v>
      </c>
      <c r="V79" t="n">
        <v>0.89</v>
      </c>
      <c r="W79" t="n">
        <v>2.95</v>
      </c>
      <c r="X79" t="n">
        <v>0.11</v>
      </c>
      <c r="Y79" t="n">
        <v>1</v>
      </c>
      <c r="Z79" t="n">
        <v>10</v>
      </c>
      <c r="AA79" t="n">
        <v>297.9592791145536</v>
      </c>
      <c r="AB79" t="n">
        <v>407.6810307201978</v>
      </c>
      <c r="AC79" t="n">
        <v>368.7725253321817</v>
      </c>
      <c r="AD79" t="n">
        <v>297959.2791145536</v>
      </c>
      <c r="AE79" t="n">
        <v>407681.0307201978</v>
      </c>
      <c r="AF79" t="n">
        <v>1.657116367383446e-06</v>
      </c>
      <c r="AG79" t="n">
        <v>12</v>
      </c>
      <c r="AH79" t="n">
        <v>368772.5253321817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7.3532</v>
      </c>
      <c r="E80" t="n">
        <v>13.6</v>
      </c>
      <c r="F80" t="n">
        <v>10.51</v>
      </c>
      <c r="G80" t="n">
        <v>90.09999999999999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167.8</v>
      </c>
      <c r="Q80" t="n">
        <v>197.77</v>
      </c>
      <c r="R80" t="n">
        <v>31.17</v>
      </c>
      <c r="S80" t="n">
        <v>25.4</v>
      </c>
      <c r="T80" t="n">
        <v>2043.67</v>
      </c>
      <c r="U80" t="n">
        <v>0.8100000000000001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298.4059236475846</v>
      </c>
      <c r="AB80" t="n">
        <v>408.292149474857</v>
      </c>
      <c r="AC80" t="n">
        <v>369.3253197706067</v>
      </c>
      <c r="AD80" t="n">
        <v>298405.9236475846</v>
      </c>
      <c r="AE80" t="n">
        <v>408292.149474857</v>
      </c>
      <c r="AF80" t="n">
        <v>1.655945324070987e-06</v>
      </c>
      <c r="AG80" t="n">
        <v>12</v>
      </c>
      <c r="AH80" t="n">
        <v>369325.3197706067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7.3568</v>
      </c>
      <c r="E81" t="n">
        <v>13.59</v>
      </c>
      <c r="F81" t="n">
        <v>10.51</v>
      </c>
      <c r="G81" t="n">
        <v>90.05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167.77</v>
      </c>
      <c r="Q81" t="n">
        <v>197.75</v>
      </c>
      <c r="R81" t="n">
        <v>30.97</v>
      </c>
      <c r="S81" t="n">
        <v>25.4</v>
      </c>
      <c r="T81" t="n">
        <v>1947.28</v>
      </c>
      <c r="U81" t="n">
        <v>0.82</v>
      </c>
      <c r="V81" t="n">
        <v>0.89</v>
      </c>
      <c r="W81" t="n">
        <v>2.95</v>
      </c>
      <c r="X81" t="n">
        <v>0.12</v>
      </c>
      <c r="Y81" t="n">
        <v>1</v>
      </c>
      <c r="Z81" t="n">
        <v>10</v>
      </c>
      <c r="AA81" t="n">
        <v>298.3021611064324</v>
      </c>
      <c r="AB81" t="n">
        <v>408.1501769883723</v>
      </c>
      <c r="AC81" t="n">
        <v>369.1968969389725</v>
      </c>
      <c r="AD81" t="n">
        <v>298302.1611064324</v>
      </c>
      <c r="AE81" t="n">
        <v>408150.1769883723</v>
      </c>
      <c r="AF81" t="n">
        <v>1.656756046364228e-06</v>
      </c>
      <c r="AG81" t="n">
        <v>12</v>
      </c>
      <c r="AH81" t="n">
        <v>369196.8969389725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10.5</v>
      </c>
      <c r="G82" t="n">
        <v>89.97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167.67</v>
      </c>
      <c r="Q82" t="n">
        <v>197.75</v>
      </c>
      <c r="R82" t="n">
        <v>30.8</v>
      </c>
      <c r="S82" t="n">
        <v>25.4</v>
      </c>
      <c r="T82" t="n">
        <v>1863.32</v>
      </c>
      <c r="U82" t="n">
        <v>0.82</v>
      </c>
      <c r="V82" t="n">
        <v>0.89</v>
      </c>
      <c r="W82" t="n">
        <v>2.95</v>
      </c>
      <c r="X82" t="n">
        <v>0.11</v>
      </c>
      <c r="Y82" t="n">
        <v>1</v>
      </c>
      <c r="Z82" t="n">
        <v>10</v>
      </c>
      <c r="AA82" t="n">
        <v>298.0814742855208</v>
      </c>
      <c r="AB82" t="n">
        <v>407.8482235439855</v>
      </c>
      <c r="AC82" t="n">
        <v>368.9237615075236</v>
      </c>
      <c r="AD82" t="n">
        <v>298081.4742855207</v>
      </c>
      <c r="AE82" t="n">
        <v>407848.2235439855</v>
      </c>
      <c r="AF82" t="n">
        <v>1.657814489358181e-06</v>
      </c>
      <c r="AG82" t="n">
        <v>12</v>
      </c>
      <c r="AH82" t="n">
        <v>368923.7615075236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7.3578</v>
      </c>
      <c r="E83" t="n">
        <v>13.59</v>
      </c>
      <c r="F83" t="n">
        <v>10.5</v>
      </c>
      <c r="G83" t="n">
        <v>90.03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167.78</v>
      </c>
      <c r="Q83" t="n">
        <v>197.77</v>
      </c>
      <c r="R83" t="n">
        <v>30.87</v>
      </c>
      <c r="S83" t="n">
        <v>25.4</v>
      </c>
      <c r="T83" t="n">
        <v>1897.58</v>
      </c>
      <c r="U83" t="n">
        <v>0.82</v>
      </c>
      <c r="V83" t="n">
        <v>0.89</v>
      </c>
      <c r="W83" t="n">
        <v>2.95</v>
      </c>
      <c r="X83" t="n">
        <v>0.11</v>
      </c>
      <c r="Y83" t="n">
        <v>1</v>
      </c>
      <c r="Z83" t="n">
        <v>10</v>
      </c>
      <c r="AA83" t="n">
        <v>298.2464945322978</v>
      </c>
      <c r="AB83" t="n">
        <v>408.0740115258054</v>
      </c>
      <c r="AC83" t="n">
        <v>369.128000601254</v>
      </c>
      <c r="AD83" t="n">
        <v>298246.4945322978</v>
      </c>
      <c r="AE83" t="n">
        <v>408074.0115258053</v>
      </c>
      <c r="AF83" t="n">
        <v>1.656981247001239e-06</v>
      </c>
      <c r="AG83" t="n">
        <v>12</v>
      </c>
      <c r="AH83" t="n">
        <v>369128.000601254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7.3522</v>
      </c>
      <c r="E84" t="n">
        <v>13.6</v>
      </c>
      <c r="F84" t="n">
        <v>10.51</v>
      </c>
      <c r="G84" t="n">
        <v>90.12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168.03</v>
      </c>
      <c r="Q84" t="n">
        <v>197.75</v>
      </c>
      <c r="R84" t="n">
        <v>31.17</v>
      </c>
      <c r="S84" t="n">
        <v>25.4</v>
      </c>
      <c r="T84" t="n">
        <v>2045.74</v>
      </c>
      <c r="U84" t="n">
        <v>0.8100000000000001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298.5988380586597</v>
      </c>
      <c r="AB84" t="n">
        <v>408.5561034828731</v>
      </c>
      <c r="AC84" t="n">
        <v>369.5640823785595</v>
      </c>
      <c r="AD84" t="n">
        <v>298598.8380586597</v>
      </c>
      <c r="AE84" t="n">
        <v>408556.1034828731</v>
      </c>
      <c r="AF84" t="n">
        <v>1.655720123433976e-06</v>
      </c>
      <c r="AG84" t="n">
        <v>12</v>
      </c>
      <c r="AH84" t="n">
        <v>369564.0823785595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7.3544</v>
      </c>
      <c r="E85" t="n">
        <v>13.6</v>
      </c>
      <c r="F85" t="n">
        <v>10.51</v>
      </c>
      <c r="G85" t="n">
        <v>90.08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167.96</v>
      </c>
      <c r="Q85" t="n">
        <v>197.78</v>
      </c>
      <c r="R85" t="n">
        <v>31.26</v>
      </c>
      <c r="S85" t="n">
        <v>25.4</v>
      </c>
      <c r="T85" t="n">
        <v>2089.79</v>
      </c>
      <c r="U85" t="n">
        <v>0.8100000000000001</v>
      </c>
      <c r="V85" t="n">
        <v>0.89</v>
      </c>
      <c r="W85" t="n">
        <v>2.95</v>
      </c>
      <c r="X85" t="n">
        <v>0.12</v>
      </c>
      <c r="Y85" t="n">
        <v>1</v>
      </c>
      <c r="Z85" t="n">
        <v>10</v>
      </c>
      <c r="AA85" t="n">
        <v>298.4971179714543</v>
      </c>
      <c r="AB85" t="n">
        <v>408.4169255719851</v>
      </c>
      <c r="AC85" t="n">
        <v>369.4381874121491</v>
      </c>
      <c r="AD85" t="n">
        <v>298497.1179714543</v>
      </c>
      <c r="AE85" t="n">
        <v>408416.9255719851</v>
      </c>
      <c r="AF85" t="n">
        <v>1.656215564835401e-06</v>
      </c>
      <c r="AG85" t="n">
        <v>12</v>
      </c>
      <c r="AH85" t="n">
        <v>369438.1874121492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7.3553</v>
      </c>
      <c r="E86" t="n">
        <v>13.6</v>
      </c>
      <c r="F86" t="n">
        <v>10.51</v>
      </c>
      <c r="G86" t="n">
        <v>90.06999999999999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167.81</v>
      </c>
      <c r="Q86" t="n">
        <v>197.75</v>
      </c>
      <c r="R86" t="n">
        <v>31</v>
      </c>
      <c r="S86" t="n">
        <v>25.4</v>
      </c>
      <c r="T86" t="n">
        <v>1963.23</v>
      </c>
      <c r="U86" t="n">
        <v>0.82</v>
      </c>
      <c r="V86" t="n">
        <v>0.89</v>
      </c>
      <c r="W86" t="n">
        <v>2.95</v>
      </c>
      <c r="X86" t="n">
        <v>0.12</v>
      </c>
      <c r="Y86" t="n">
        <v>1</v>
      </c>
      <c r="Z86" t="n">
        <v>10</v>
      </c>
      <c r="AA86" t="n">
        <v>298.3657295527127</v>
      </c>
      <c r="AB86" t="n">
        <v>408.2371541410148</v>
      </c>
      <c r="AC86" t="n">
        <v>369.2755731142399</v>
      </c>
      <c r="AD86" t="n">
        <v>298365.7295527126</v>
      </c>
      <c r="AE86" t="n">
        <v>408237.1541410148</v>
      </c>
      <c r="AF86" t="n">
        <v>1.656418245408711e-06</v>
      </c>
      <c r="AG86" t="n">
        <v>12</v>
      </c>
      <c r="AH86" t="n">
        <v>369275.57311424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7.3562</v>
      </c>
      <c r="E87" t="n">
        <v>13.59</v>
      </c>
      <c r="F87" t="n">
        <v>10.51</v>
      </c>
      <c r="G87" t="n">
        <v>90.05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167.69</v>
      </c>
      <c r="Q87" t="n">
        <v>197.8</v>
      </c>
      <c r="R87" t="n">
        <v>30.96</v>
      </c>
      <c r="S87" t="n">
        <v>25.4</v>
      </c>
      <c r="T87" t="n">
        <v>1943.43</v>
      </c>
      <c r="U87" t="n">
        <v>0.82</v>
      </c>
      <c r="V87" t="n">
        <v>0.89</v>
      </c>
      <c r="W87" t="n">
        <v>2.95</v>
      </c>
      <c r="X87" t="n">
        <v>0.12</v>
      </c>
      <c r="Y87" t="n">
        <v>1</v>
      </c>
      <c r="Z87" t="n">
        <v>10</v>
      </c>
      <c r="AA87" t="n">
        <v>298.2565666384655</v>
      </c>
      <c r="AB87" t="n">
        <v>408.087792625814</v>
      </c>
      <c r="AC87" t="n">
        <v>369.1404664524197</v>
      </c>
      <c r="AD87" t="n">
        <v>298256.5666384655</v>
      </c>
      <c r="AE87" t="n">
        <v>408087.792625814</v>
      </c>
      <c r="AF87" t="n">
        <v>1.656620925982021e-06</v>
      </c>
      <c r="AG87" t="n">
        <v>12</v>
      </c>
      <c r="AH87" t="n">
        <v>369140.4664524197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7.3537</v>
      </c>
      <c r="E88" t="n">
        <v>13.6</v>
      </c>
      <c r="F88" t="n">
        <v>10.51</v>
      </c>
      <c r="G88" t="n">
        <v>90.09999999999999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167.59</v>
      </c>
      <c r="Q88" t="n">
        <v>197.75</v>
      </c>
      <c r="R88" t="n">
        <v>31.12</v>
      </c>
      <c r="S88" t="n">
        <v>25.4</v>
      </c>
      <c r="T88" t="n">
        <v>2020.85</v>
      </c>
      <c r="U88" t="n">
        <v>0.82</v>
      </c>
      <c r="V88" t="n">
        <v>0.89</v>
      </c>
      <c r="W88" t="n">
        <v>2.95</v>
      </c>
      <c r="X88" t="n">
        <v>0.12</v>
      </c>
      <c r="Y88" t="n">
        <v>1</v>
      </c>
      <c r="Z88" t="n">
        <v>10</v>
      </c>
      <c r="AA88" t="n">
        <v>298.2391832678555</v>
      </c>
      <c r="AB88" t="n">
        <v>408.0640079312453</v>
      </c>
      <c r="AC88" t="n">
        <v>369.1189517357185</v>
      </c>
      <c r="AD88" t="n">
        <v>298239.1832678556</v>
      </c>
      <c r="AE88" t="n">
        <v>408064.0079312453</v>
      </c>
      <c r="AF88" t="n">
        <v>1.656057924389493e-06</v>
      </c>
      <c r="AG88" t="n">
        <v>12</v>
      </c>
      <c r="AH88" t="n">
        <v>369118.9517357185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7.3528</v>
      </c>
      <c r="E89" t="n">
        <v>13.6</v>
      </c>
      <c r="F89" t="n">
        <v>10.51</v>
      </c>
      <c r="G89" t="n">
        <v>90.11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167.5</v>
      </c>
      <c r="Q89" t="n">
        <v>197.75</v>
      </c>
      <c r="R89" t="n">
        <v>31.18</v>
      </c>
      <c r="S89" t="n">
        <v>25.4</v>
      </c>
      <c r="T89" t="n">
        <v>2049.76</v>
      </c>
      <c r="U89" t="n">
        <v>0.8100000000000001</v>
      </c>
      <c r="V89" t="n">
        <v>0.89</v>
      </c>
      <c r="W89" t="n">
        <v>2.95</v>
      </c>
      <c r="X89" t="n">
        <v>0.12</v>
      </c>
      <c r="Y89" t="n">
        <v>1</v>
      </c>
      <c r="Z89" t="n">
        <v>10</v>
      </c>
      <c r="AA89" t="n">
        <v>298.1929558496022</v>
      </c>
      <c r="AB89" t="n">
        <v>408.0007575381812</v>
      </c>
      <c r="AC89" t="n">
        <v>369.0617378713961</v>
      </c>
      <c r="AD89" t="n">
        <v>298192.9558496022</v>
      </c>
      <c r="AE89" t="n">
        <v>408000.7575381812</v>
      </c>
      <c r="AF89" t="n">
        <v>1.655855243816183e-06</v>
      </c>
      <c r="AG89" t="n">
        <v>12</v>
      </c>
      <c r="AH89" t="n">
        <v>369061.7378713961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7.3528</v>
      </c>
      <c r="E90" t="n">
        <v>13.6</v>
      </c>
      <c r="F90" t="n">
        <v>10.51</v>
      </c>
      <c r="G90" t="n">
        <v>90.11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167.41</v>
      </c>
      <c r="Q90" t="n">
        <v>197.75</v>
      </c>
      <c r="R90" t="n">
        <v>31.35</v>
      </c>
      <c r="S90" t="n">
        <v>25.4</v>
      </c>
      <c r="T90" t="n">
        <v>2137.84</v>
      </c>
      <c r="U90" t="n">
        <v>0.8100000000000001</v>
      </c>
      <c r="V90" t="n">
        <v>0.89</v>
      </c>
      <c r="W90" t="n">
        <v>2.95</v>
      </c>
      <c r="X90" t="n">
        <v>0.12</v>
      </c>
      <c r="Y90" t="n">
        <v>1</v>
      </c>
      <c r="Z90" t="n">
        <v>10</v>
      </c>
      <c r="AA90" t="n">
        <v>298.1263449978143</v>
      </c>
      <c r="AB90" t="n">
        <v>407.9096176321016</v>
      </c>
      <c r="AC90" t="n">
        <v>368.9792962300371</v>
      </c>
      <c r="AD90" t="n">
        <v>298126.3449978143</v>
      </c>
      <c r="AE90" t="n">
        <v>407909.6176321016</v>
      </c>
      <c r="AF90" t="n">
        <v>1.655855243816183e-06</v>
      </c>
      <c r="AG90" t="n">
        <v>12</v>
      </c>
      <c r="AH90" t="n">
        <v>368979.2962300371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7.354</v>
      </c>
      <c r="E91" t="n">
        <v>13.6</v>
      </c>
      <c r="F91" t="n">
        <v>10.51</v>
      </c>
      <c r="G91" t="n">
        <v>90.09</v>
      </c>
      <c r="H91" t="n">
        <v>1.46</v>
      </c>
      <c r="I91" t="n">
        <v>7</v>
      </c>
      <c r="J91" t="n">
        <v>284.23</v>
      </c>
      <c r="K91" t="n">
        <v>58.47</v>
      </c>
      <c r="L91" t="n">
        <v>23.25</v>
      </c>
      <c r="M91" t="n">
        <v>5</v>
      </c>
      <c r="N91" t="n">
        <v>77.51000000000001</v>
      </c>
      <c r="O91" t="n">
        <v>35289.71</v>
      </c>
      <c r="P91" t="n">
        <v>167.19</v>
      </c>
      <c r="Q91" t="n">
        <v>197.75</v>
      </c>
      <c r="R91" t="n">
        <v>31.16</v>
      </c>
      <c r="S91" t="n">
        <v>25.4</v>
      </c>
      <c r="T91" t="n">
        <v>2042.49</v>
      </c>
      <c r="U91" t="n">
        <v>0.8100000000000001</v>
      </c>
      <c r="V91" t="n">
        <v>0.89</v>
      </c>
      <c r="W91" t="n">
        <v>2.95</v>
      </c>
      <c r="X91" t="n">
        <v>0.12</v>
      </c>
      <c r="Y91" t="n">
        <v>1</v>
      </c>
      <c r="Z91" t="n">
        <v>10</v>
      </c>
      <c r="AA91" t="n">
        <v>297.936389976656</v>
      </c>
      <c r="AB91" t="n">
        <v>407.6497127919288</v>
      </c>
      <c r="AC91" t="n">
        <v>368.7441963430316</v>
      </c>
      <c r="AD91" t="n">
        <v>297936.3899766559</v>
      </c>
      <c r="AE91" t="n">
        <v>407649.7127919288</v>
      </c>
      <c r="AF91" t="n">
        <v>1.656125484580597e-06</v>
      </c>
      <c r="AG91" t="n">
        <v>12</v>
      </c>
      <c r="AH91" t="n">
        <v>368744.1963430316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7.3534</v>
      </c>
      <c r="E92" t="n">
        <v>13.6</v>
      </c>
      <c r="F92" t="n">
        <v>10.51</v>
      </c>
      <c r="G92" t="n">
        <v>90.09999999999999</v>
      </c>
      <c r="H92" t="n">
        <v>1.47</v>
      </c>
      <c r="I92" t="n">
        <v>7</v>
      </c>
      <c r="J92" t="n">
        <v>284.73</v>
      </c>
      <c r="K92" t="n">
        <v>58.47</v>
      </c>
      <c r="L92" t="n">
        <v>23.5</v>
      </c>
      <c r="M92" t="n">
        <v>5</v>
      </c>
      <c r="N92" t="n">
        <v>77.76000000000001</v>
      </c>
      <c r="O92" t="n">
        <v>35351.29</v>
      </c>
      <c r="P92" t="n">
        <v>167.03</v>
      </c>
      <c r="Q92" t="n">
        <v>197.76</v>
      </c>
      <c r="R92" t="n">
        <v>31.19</v>
      </c>
      <c r="S92" t="n">
        <v>25.4</v>
      </c>
      <c r="T92" t="n">
        <v>2053.99</v>
      </c>
      <c r="U92" t="n">
        <v>0.8100000000000001</v>
      </c>
      <c r="V92" t="n">
        <v>0.89</v>
      </c>
      <c r="W92" t="n">
        <v>2.95</v>
      </c>
      <c r="X92" t="n">
        <v>0.12</v>
      </c>
      <c r="Y92" t="n">
        <v>1</v>
      </c>
      <c r="Z92" t="n">
        <v>10</v>
      </c>
      <c r="AA92" t="n">
        <v>297.8315434875091</v>
      </c>
      <c r="AB92" t="n">
        <v>407.5062571999774</v>
      </c>
      <c r="AC92" t="n">
        <v>368.6144319514348</v>
      </c>
      <c r="AD92" t="n">
        <v>297831.5434875091</v>
      </c>
      <c r="AE92" t="n">
        <v>407506.2571999773</v>
      </c>
      <c r="AF92" t="n">
        <v>1.65599036419839e-06</v>
      </c>
      <c r="AG92" t="n">
        <v>12</v>
      </c>
      <c r="AH92" t="n">
        <v>368614.4319514348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7.354</v>
      </c>
      <c r="E93" t="n">
        <v>13.6</v>
      </c>
      <c r="F93" t="n">
        <v>10.51</v>
      </c>
      <c r="G93" t="n">
        <v>90.09</v>
      </c>
      <c r="H93" t="n">
        <v>1.48</v>
      </c>
      <c r="I93" t="n">
        <v>7</v>
      </c>
      <c r="J93" t="n">
        <v>285.23</v>
      </c>
      <c r="K93" t="n">
        <v>58.47</v>
      </c>
      <c r="L93" t="n">
        <v>23.75</v>
      </c>
      <c r="M93" t="n">
        <v>5</v>
      </c>
      <c r="N93" t="n">
        <v>78.01000000000001</v>
      </c>
      <c r="O93" t="n">
        <v>35412.96</v>
      </c>
      <c r="P93" t="n">
        <v>166.83</v>
      </c>
      <c r="Q93" t="n">
        <v>197.78</v>
      </c>
      <c r="R93" t="n">
        <v>31.1</v>
      </c>
      <c r="S93" t="n">
        <v>25.4</v>
      </c>
      <c r="T93" t="n">
        <v>2011.07</v>
      </c>
      <c r="U93" t="n">
        <v>0.82</v>
      </c>
      <c r="V93" t="n">
        <v>0.89</v>
      </c>
      <c r="W93" t="n">
        <v>2.95</v>
      </c>
      <c r="X93" t="n">
        <v>0.12</v>
      </c>
      <c r="Y93" t="n">
        <v>1</v>
      </c>
      <c r="Z93" t="n">
        <v>10</v>
      </c>
      <c r="AA93" t="n">
        <v>297.6699900468076</v>
      </c>
      <c r="AB93" t="n">
        <v>407.2852126551748</v>
      </c>
      <c r="AC93" t="n">
        <v>368.4144835877502</v>
      </c>
      <c r="AD93" t="n">
        <v>297669.9900468076</v>
      </c>
      <c r="AE93" t="n">
        <v>407285.2126551748</v>
      </c>
      <c r="AF93" t="n">
        <v>1.656125484580597e-06</v>
      </c>
      <c r="AG93" t="n">
        <v>12</v>
      </c>
      <c r="AH93" t="n">
        <v>368414.4835877502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7.3914</v>
      </c>
      <c r="E94" t="n">
        <v>13.53</v>
      </c>
      <c r="F94" t="n">
        <v>10.49</v>
      </c>
      <c r="G94" t="n">
        <v>104.89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166.52</v>
      </c>
      <c r="Q94" t="n">
        <v>197.75</v>
      </c>
      <c r="R94" t="n">
        <v>30.49</v>
      </c>
      <c r="S94" t="n">
        <v>25.4</v>
      </c>
      <c r="T94" t="n">
        <v>1713.44</v>
      </c>
      <c r="U94" t="n">
        <v>0.83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296.5215343938025</v>
      </c>
      <c r="AB94" t="n">
        <v>405.7138449644457</v>
      </c>
      <c r="AC94" t="n">
        <v>366.9930850239959</v>
      </c>
      <c r="AD94" t="n">
        <v>296521.5343938025</v>
      </c>
      <c r="AE94" t="n">
        <v>405713.8449644457</v>
      </c>
      <c r="AF94" t="n">
        <v>1.664547988404817e-06</v>
      </c>
      <c r="AG94" t="n">
        <v>12</v>
      </c>
      <c r="AH94" t="n">
        <v>366993.085023996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7.3958</v>
      </c>
      <c r="E95" t="n">
        <v>13.52</v>
      </c>
      <c r="F95" t="n">
        <v>10.48</v>
      </c>
      <c r="G95" t="n">
        <v>104.81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166.4</v>
      </c>
      <c r="Q95" t="n">
        <v>197.75</v>
      </c>
      <c r="R95" t="n">
        <v>30.23</v>
      </c>
      <c r="S95" t="n">
        <v>25.4</v>
      </c>
      <c r="T95" t="n">
        <v>1581.78</v>
      </c>
      <c r="U95" t="n">
        <v>0.84</v>
      </c>
      <c r="V95" t="n">
        <v>0.89</v>
      </c>
      <c r="W95" t="n">
        <v>2.95</v>
      </c>
      <c r="X95" t="n">
        <v>0.09</v>
      </c>
      <c r="Y95" t="n">
        <v>1</v>
      </c>
      <c r="Z95" t="n">
        <v>10</v>
      </c>
      <c r="AA95" t="n">
        <v>296.2949715992576</v>
      </c>
      <c r="AB95" t="n">
        <v>405.4038517537043</v>
      </c>
      <c r="AC95" t="n">
        <v>366.7126771302094</v>
      </c>
      <c r="AD95" t="n">
        <v>296294.9715992576</v>
      </c>
      <c r="AE95" t="n">
        <v>405403.8517537042</v>
      </c>
      <c r="AF95" t="n">
        <v>1.665538871207666e-06</v>
      </c>
      <c r="AG95" t="n">
        <v>12</v>
      </c>
      <c r="AH95" t="n">
        <v>366712.6771302094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7.3966</v>
      </c>
      <c r="E96" t="n">
        <v>13.52</v>
      </c>
      <c r="F96" t="n">
        <v>10.48</v>
      </c>
      <c r="G96" t="n">
        <v>104.79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166.53</v>
      </c>
      <c r="Q96" t="n">
        <v>197.76</v>
      </c>
      <c r="R96" t="n">
        <v>30.17</v>
      </c>
      <c r="S96" t="n">
        <v>25.4</v>
      </c>
      <c r="T96" t="n">
        <v>1552.24</v>
      </c>
      <c r="U96" t="n">
        <v>0.84</v>
      </c>
      <c r="V96" t="n">
        <v>0.89</v>
      </c>
      <c r="W96" t="n">
        <v>2.95</v>
      </c>
      <c r="X96" t="n">
        <v>0.09</v>
      </c>
      <c r="Y96" t="n">
        <v>1</v>
      </c>
      <c r="Z96" t="n">
        <v>10</v>
      </c>
      <c r="AA96" t="n">
        <v>296.3728164854456</v>
      </c>
      <c r="AB96" t="n">
        <v>405.5103625612608</v>
      </c>
      <c r="AC96" t="n">
        <v>366.8090226957817</v>
      </c>
      <c r="AD96" t="n">
        <v>296372.8164854457</v>
      </c>
      <c r="AE96" t="n">
        <v>405510.3625612608</v>
      </c>
      <c r="AF96" t="n">
        <v>1.665719031717275e-06</v>
      </c>
      <c r="AG96" t="n">
        <v>12</v>
      </c>
      <c r="AH96" t="n">
        <v>366809.0226957817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7.3933</v>
      </c>
      <c r="E97" t="n">
        <v>13.53</v>
      </c>
      <c r="F97" t="n">
        <v>10.49</v>
      </c>
      <c r="G97" t="n">
        <v>104.86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166.78</v>
      </c>
      <c r="Q97" t="n">
        <v>197.76</v>
      </c>
      <c r="R97" t="n">
        <v>30.34</v>
      </c>
      <c r="S97" t="n">
        <v>25.4</v>
      </c>
      <c r="T97" t="n">
        <v>1638.35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296.670557066743</v>
      </c>
      <c r="AB97" t="n">
        <v>405.9177443599792</v>
      </c>
      <c r="AC97" t="n">
        <v>367.1775245473943</v>
      </c>
      <c r="AD97" t="n">
        <v>296670.557066743</v>
      </c>
      <c r="AE97" t="n">
        <v>405917.7443599792</v>
      </c>
      <c r="AF97" t="n">
        <v>1.664975869615138e-06</v>
      </c>
      <c r="AG97" t="n">
        <v>12</v>
      </c>
      <c r="AH97" t="n">
        <v>367177.5245473944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7.393</v>
      </c>
      <c r="E98" t="n">
        <v>13.53</v>
      </c>
      <c r="F98" t="n">
        <v>10.49</v>
      </c>
      <c r="G98" t="n">
        <v>104.86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167</v>
      </c>
      <c r="Q98" t="n">
        <v>197.75</v>
      </c>
      <c r="R98" t="n">
        <v>30.35</v>
      </c>
      <c r="S98" t="n">
        <v>25.4</v>
      </c>
      <c r="T98" t="n">
        <v>1641.93</v>
      </c>
      <c r="U98" t="n">
        <v>0.84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296.8391920908967</v>
      </c>
      <c r="AB98" t="n">
        <v>406.1484782396785</v>
      </c>
      <c r="AC98" t="n">
        <v>367.3862375094521</v>
      </c>
      <c r="AD98" t="n">
        <v>296839.1920908967</v>
      </c>
      <c r="AE98" t="n">
        <v>406148.4782396785</v>
      </c>
      <c r="AF98" t="n">
        <v>1.664908309424034e-06</v>
      </c>
      <c r="AG98" t="n">
        <v>12</v>
      </c>
      <c r="AH98" t="n">
        <v>367386.2375094522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7.394</v>
      </c>
      <c r="E99" t="n">
        <v>13.52</v>
      </c>
      <c r="F99" t="n">
        <v>10.48</v>
      </c>
      <c r="G99" t="n">
        <v>104.84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167.17</v>
      </c>
      <c r="Q99" t="n">
        <v>197.76</v>
      </c>
      <c r="R99" t="n">
        <v>30.37</v>
      </c>
      <c r="S99" t="n">
        <v>25.4</v>
      </c>
      <c r="T99" t="n">
        <v>1651.28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296.9017553611918</v>
      </c>
      <c r="AB99" t="n">
        <v>406.2340800661928</v>
      </c>
      <c r="AC99" t="n">
        <v>367.4636696177868</v>
      </c>
      <c r="AD99" t="n">
        <v>296901.7553611918</v>
      </c>
      <c r="AE99" t="n">
        <v>406234.0800661928</v>
      </c>
      <c r="AF99" t="n">
        <v>1.665133510061046e-06</v>
      </c>
      <c r="AG99" t="n">
        <v>12</v>
      </c>
      <c r="AH99" t="n">
        <v>367463.6696177868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7.3899</v>
      </c>
      <c r="E100" t="n">
        <v>13.53</v>
      </c>
      <c r="F100" t="n">
        <v>10.49</v>
      </c>
      <c r="G100" t="n">
        <v>104.92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167.48</v>
      </c>
      <c r="Q100" t="n">
        <v>197.76</v>
      </c>
      <c r="R100" t="n">
        <v>30.46</v>
      </c>
      <c r="S100" t="n">
        <v>25.4</v>
      </c>
      <c r="T100" t="n">
        <v>1697.58</v>
      </c>
      <c r="U100" t="n">
        <v>0.83</v>
      </c>
      <c r="V100" t="n">
        <v>0.89</v>
      </c>
      <c r="W100" t="n">
        <v>2.95</v>
      </c>
      <c r="X100" t="n">
        <v>0.1</v>
      </c>
      <c r="Y100" t="n">
        <v>1</v>
      </c>
      <c r="Z100" t="n">
        <v>10</v>
      </c>
      <c r="AA100" t="n">
        <v>297.2619362848238</v>
      </c>
      <c r="AB100" t="n">
        <v>406.7268954959671</v>
      </c>
      <c r="AC100" t="n">
        <v>367.9094514346143</v>
      </c>
      <c r="AD100" t="n">
        <v>297261.9362848238</v>
      </c>
      <c r="AE100" t="n">
        <v>406726.8954959671</v>
      </c>
      <c r="AF100" t="n">
        <v>1.6642101874493e-06</v>
      </c>
      <c r="AG100" t="n">
        <v>12</v>
      </c>
      <c r="AH100" t="n">
        <v>367909.4514346143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7.3933</v>
      </c>
      <c r="E101" t="n">
        <v>13.53</v>
      </c>
      <c r="F101" t="n">
        <v>10.49</v>
      </c>
      <c r="G101" t="n">
        <v>104.86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167.43</v>
      </c>
      <c r="Q101" t="n">
        <v>197.76</v>
      </c>
      <c r="R101" t="n">
        <v>30.3</v>
      </c>
      <c r="S101" t="n">
        <v>25.4</v>
      </c>
      <c r="T101" t="n">
        <v>1616.02</v>
      </c>
      <c r="U101" t="n">
        <v>0.84</v>
      </c>
      <c r="V101" t="n">
        <v>0.89</v>
      </c>
      <c r="W101" t="n">
        <v>2.95</v>
      </c>
      <c r="X101" t="n">
        <v>0.1</v>
      </c>
      <c r="Y101" t="n">
        <v>1</v>
      </c>
      <c r="Z101" t="n">
        <v>10</v>
      </c>
      <c r="AA101" t="n">
        <v>297.1490001257996</v>
      </c>
      <c r="AB101" t="n">
        <v>406.5723712607985</v>
      </c>
      <c r="AC101" t="n">
        <v>367.7696747755741</v>
      </c>
      <c r="AD101" t="n">
        <v>297149.0001257996</v>
      </c>
      <c r="AE101" t="n">
        <v>406572.3712607985</v>
      </c>
      <c r="AF101" t="n">
        <v>1.664975869615138e-06</v>
      </c>
      <c r="AG101" t="n">
        <v>12</v>
      </c>
      <c r="AH101" t="n">
        <v>367769.6747755741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7.3977</v>
      </c>
      <c r="E102" t="n">
        <v>13.52</v>
      </c>
      <c r="F102" t="n">
        <v>10.48</v>
      </c>
      <c r="G102" t="n">
        <v>104.78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167.18</v>
      </c>
      <c r="Q102" t="n">
        <v>197.75</v>
      </c>
      <c r="R102" t="n">
        <v>30.02</v>
      </c>
      <c r="S102" t="n">
        <v>25.4</v>
      </c>
      <c r="T102" t="n">
        <v>1477.67</v>
      </c>
      <c r="U102" t="n">
        <v>0.85</v>
      </c>
      <c r="V102" t="n">
        <v>0.89</v>
      </c>
      <c r="W102" t="n">
        <v>2.95</v>
      </c>
      <c r="X102" t="n">
        <v>0.09</v>
      </c>
      <c r="Y102" t="n">
        <v>1</v>
      </c>
      <c r="Z102" t="n">
        <v>10</v>
      </c>
      <c r="AA102" t="n">
        <v>296.8264906189501</v>
      </c>
      <c r="AB102" t="n">
        <v>406.1310995254117</v>
      </c>
      <c r="AC102" t="n">
        <v>367.3705173952838</v>
      </c>
      <c r="AD102" t="n">
        <v>296826.49061895</v>
      </c>
      <c r="AE102" t="n">
        <v>406131.0995254117</v>
      </c>
      <c r="AF102" t="n">
        <v>1.665966752417987e-06</v>
      </c>
      <c r="AG102" t="n">
        <v>12</v>
      </c>
      <c r="AH102" t="n">
        <v>367370.5173952838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7.3949</v>
      </c>
      <c r="E103" t="n">
        <v>13.52</v>
      </c>
      <c r="F103" t="n">
        <v>10.48</v>
      </c>
      <c r="G103" t="n">
        <v>104.83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167.39</v>
      </c>
      <c r="Q103" t="n">
        <v>197.79</v>
      </c>
      <c r="R103" t="n">
        <v>30.21</v>
      </c>
      <c r="S103" t="n">
        <v>25.4</v>
      </c>
      <c r="T103" t="n">
        <v>1568.76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297.0435502819822</v>
      </c>
      <c r="AB103" t="n">
        <v>406.4280901323687</v>
      </c>
      <c r="AC103" t="n">
        <v>367.6391636355418</v>
      </c>
      <c r="AD103" t="n">
        <v>297043.5502819822</v>
      </c>
      <c r="AE103" t="n">
        <v>406428.0901323687</v>
      </c>
      <c r="AF103" t="n">
        <v>1.665336190634356e-06</v>
      </c>
      <c r="AG103" t="n">
        <v>12</v>
      </c>
      <c r="AH103" t="n">
        <v>367639.1636355418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7.3925</v>
      </c>
      <c r="E104" t="n">
        <v>13.53</v>
      </c>
      <c r="F104" t="n">
        <v>10.49</v>
      </c>
      <c r="G104" t="n">
        <v>104.87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167.49</v>
      </c>
      <c r="Q104" t="n">
        <v>197.75</v>
      </c>
      <c r="R104" t="n">
        <v>30.39</v>
      </c>
      <c r="S104" t="n">
        <v>25.4</v>
      </c>
      <c r="T104" t="n">
        <v>1663.03</v>
      </c>
      <c r="U104" t="n">
        <v>0.84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297.2110722076886</v>
      </c>
      <c r="AB104" t="n">
        <v>406.6573010216661</v>
      </c>
      <c r="AC104" t="n">
        <v>367.8464989592641</v>
      </c>
      <c r="AD104" t="n">
        <v>297211.0722076886</v>
      </c>
      <c r="AE104" t="n">
        <v>406657.301021666</v>
      </c>
      <c r="AF104" t="n">
        <v>1.664795709105529e-06</v>
      </c>
      <c r="AG104" t="n">
        <v>12</v>
      </c>
      <c r="AH104" t="n">
        <v>367846.4989592641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7.3942</v>
      </c>
      <c r="E105" t="n">
        <v>13.52</v>
      </c>
      <c r="F105" t="n">
        <v>10.48</v>
      </c>
      <c r="G105" t="n">
        <v>104.84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167.55</v>
      </c>
      <c r="Q105" t="n">
        <v>197.78</v>
      </c>
      <c r="R105" t="n">
        <v>30.3</v>
      </c>
      <c r="S105" t="n">
        <v>25.4</v>
      </c>
      <c r="T105" t="n">
        <v>1616.37</v>
      </c>
      <c r="U105" t="n">
        <v>0.84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297.1769583738991</v>
      </c>
      <c r="AB105" t="n">
        <v>406.6106249692791</v>
      </c>
      <c r="AC105" t="n">
        <v>367.8042776038067</v>
      </c>
      <c r="AD105" t="n">
        <v>297176.9583738991</v>
      </c>
      <c r="AE105" t="n">
        <v>406610.624969279</v>
      </c>
      <c r="AF105" t="n">
        <v>1.665178550188448e-06</v>
      </c>
      <c r="AG105" t="n">
        <v>12</v>
      </c>
      <c r="AH105" t="n">
        <v>367804.2776038067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7.3911</v>
      </c>
      <c r="E106" t="n">
        <v>13.53</v>
      </c>
      <c r="F106" t="n">
        <v>10.49</v>
      </c>
      <c r="G106" t="n">
        <v>104.89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167.45</v>
      </c>
      <c r="Q106" t="n">
        <v>197.76</v>
      </c>
      <c r="R106" t="n">
        <v>30.44</v>
      </c>
      <c r="S106" t="n">
        <v>25.4</v>
      </c>
      <c r="T106" t="n">
        <v>1686.22</v>
      </c>
      <c r="U106" t="n">
        <v>0.83</v>
      </c>
      <c r="V106" t="n">
        <v>0.89</v>
      </c>
      <c r="W106" t="n">
        <v>2.95</v>
      </c>
      <c r="X106" t="n">
        <v>0.1</v>
      </c>
      <c r="Y106" t="n">
        <v>1</v>
      </c>
      <c r="Z106" t="n">
        <v>10</v>
      </c>
      <c r="AA106" t="n">
        <v>297.2129693100271</v>
      </c>
      <c r="AB106" t="n">
        <v>406.6598967207797</v>
      </c>
      <c r="AC106" t="n">
        <v>367.8488469284974</v>
      </c>
      <c r="AD106" t="n">
        <v>297212.9693100271</v>
      </c>
      <c r="AE106" t="n">
        <v>406659.8967207797</v>
      </c>
      <c r="AF106" t="n">
        <v>1.664480428213713e-06</v>
      </c>
      <c r="AG106" t="n">
        <v>12</v>
      </c>
      <c r="AH106" t="n">
        <v>367848.8469284974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7.3917</v>
      </c>
      <c r="E107" t="n">
        <v>13.53</v>
      </c>
      <c r="F107" t="n">
        <v>10.49</v>
      </c>
      <c r="G107" t="n">
        <v>104.88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167.48</v>
      </c>
      <c r="Q107" t="n">
        <v>197.76</v>
      </c>
      <c r="R107" t="n">
        <v>30.46</v>
      </c>
      <c r="S107" t="n">
        <v>25.4</v>
      </c>
      <c r="T107" t="n">
        <v>1697.66</v>
      </c>
      <c r="U107" t="n">
        <v>0.83</v>
      </c>
      <c r="V107" t="n">
        <v>0.89</v>
      </c>
      <c r="W107" t="n">
        <v>2.95</v>
      </c>
      <c r="X107" t="n">
        <v>0.1</v>
      </c>
      <c r="Y107" t="n">
        <v>1</v>
      </c>
      <c r="Z107" t="n">
        <v>10</v>
      </c>
      <c r="AA107" t="n">
        <v>297.2216219355378</v>
      </c>
      <c r="AB107" t="n">
        <v>406.6717356247304</v>
      </c>
      <c r="AC107" t="n">
        <v>367.8595559440711</v>
      </c>
      <c r="AD107" t="n">
        <v>297221.6219355378</v>
      </c>
      <c r="AE107" t="n">
        <v>406671.7356247305</v>
      </c>
      <c r="AF107" t="n">
        <v>1.66461554859592e-06</v>
      </c>
      <c r="AG107" t="n">
        <v>12</v>
      </c>
      <c r="AH107" t="n">
        <v>367859.5559440712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7.3923</v>
      </c>
      <c r="E108" t="n">
        <v>13.53</v>
      </c>
      <c r="F108" t="n">
        <v>10.49</v>
      </c>
      <c r="G108" t="n">
        <v>104.87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167.39</v>
      </c>
      <c r="Q108" t="n">
        <v>197.76</v>
      </c>
      <c r="R108" t="n">
        <v>30.37</v>
      </c>
      <c r="S108" t="n">
        <v>25.4</v>
      </c>
      <c r="T108" t="n">
        <v>1648.78</v>
      </c>
      <c r="U108" t="n">
        <v>0.84</v>
      </c>
      <c r="V108" t="n">
        <v>0.89</v>
      </c>
      <c r="W108" t="n">
        <v>2.95</v>
      </c>
      <c r="X108" t="n">
        <v>0.1</v>
      </c>
      <c r="Y108" t="n">
        <v>1</v>
      </c>
      <c r="Z108" t="n">
        <v>10</v>
      </c>
      <c r="AA108" t="n">
        <v>297.141933258452</v>
      </c>
      <c r="AB108" t="n">
        <v>406.5627020611252</v>
      </c>
      <c r="AC108" t="n">
        <v>367.7609283907467</v>
      </c>
      <c r="AD108" t="n">
        <v>297141.9332584519</v>
      </c>
      <c r="AE108" t="n">
        <v>406562.7020611251</v>
      </c>
      <c r="AF108" t="n">
        <v>1.664750668978127e-06</v>
      </c>
      <c r="AG108" t="n">
        <v>12</v>
      </c>
      <c r="AH108" t="n">
        <v>367760.9283907467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7.3931</v>
      </c>
      <c r="E109" t="n">
        <v>13.53</v>
      </c>
      <c r="F109" t="n">
        <v>10.49</v>
      </c>
      <c r="G109" t="n">
        <v>104.86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167.29</v>
      </c>
      <c r="Q109" t="n">
        <v>197.75</v>
      </c>
      <c r="R109" t="n">
        <v>30.44</v>
      </c>
      <c r="S109" t="n">
        <v>25.4</v>
      </c>
      <c r="T109" t="n">
        <v>1687.6</v>
      </c>
      <c r="U109" t="n">
        <v>0.83</v>
      </c>
      <c r="V109" t="n">
        <v>0.89</v>
      </c>
      <c r="W109" t="n">
        <v>2.95</v>
      </c>
      <c r="X109" t="n">
        <v>0.1</v>
      </c>
      <c r="Y109" t="n">
        <v>1</v>
      </c>
      <c r="Z109" t="n">
        <v>10</v>
      </c>
      <c r="AA109" t="n">
        <v>297.0504235325522</v>
      </c>
      <c r="AB109" t="n">
        <v>406.437494417025</v>
      </c>
      <c r="AC109" t="n">
        <v>367.6476703884695</v>
      </c>
      <c r="AD109" t="n">
        <v>297050.4235325522</v>
      </c>
      <c r="AE109" t="n">
        <v>406437.494417025</v>
      </c>
      <c r="AF109" t="n">
        <v>1.664930829487736e-06</v>
      </c>
      <c r="AG109" t="n">
        <v>12</v>
      </c>
      <c r="AH109" t="n">
        <v>367647.6703884695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7.393</v>
      </c>
      <c r="E110" t="n">
        <v>13.53</v>
      </c>
      <c r="F110" t="n">
        <v>10.49</v>
      </c>
      <c r="G110" t="n">
        <v>104.86</v>
      </c>
      <c r="H110" t="n">
        <v>1.7</v>
      </c>
      <c r="I110" t="n">
        <v>6</v>
      </c>
      <c r="J110" t="n">
        <v>293.86</v>
      </c>
      <c r="K110" t="n">
        <v>58.47</v>
      </c>
      <c r="L110" t="n">
        <v>28</v>
      </c>
      <c r="M110" t="n">
        <v>4</v>
      </c>
      <c r="N110" t="n">
        <v>82.39</v>
      </c>
      <c r="O110" t="n">
        <v>36477.51</v>
      </c>
      <c r="P110" t="n">
        <v>167.18</v>
      </c>
      <c r="Q110" t="n">
        <v>197.76</v>
      </c>
      <c r="R110" t="n">
        <v>30.34</v>
      </c>
      <c r="S110" t="n">
        <v>25.4</v>
      </c>
      <c r="T110" t="n">
        <v>1638.29</v>
      </c>
      <c r="U110" t="n">
        <v>0.84</v>
      </c>
      <c r="V110" t="n">
        <v>0.89</v>
      </c>
      <c r="W110" t="n">
        <v>2.95</v>
      </c>
      <c r="X110" t="n">
        <v>0.1</v>
      </c>
      <c r="Y110" t="n">
        <v>1</v>
      </c>
      <c r="Z110" t="n">
        <v>10</v>
      </c>
      <c r="AA110" t="n">
        <v>296.9716893913232</v>
      </c>
      <c r="AB110" t="n">
        <v>406.3297668914903</v>
      </c>
      <c r="AC110" t="n">
        <v>367.5502242267752</v>
      </c>
      <c r="AD110" t="n">
        <v>296971.6893913232</v>
      </c>
      <c r="AE110" t="n">
        <v>406329.7668914903</v>
      </c>
      <c r="AF110" t="n">
        <v>1.664908309424034e-06</v>
      </c>
      <c r="AG110" t="n">
        <v>12</v>
      </c>
      <c r="AH110" t="n">
        <v>367550.2242267752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7.3954</v>
      </c>
      <c r="E111" t="n">
        <v>13.52</v>
      </c>
      <c r="F111" t="n">
        <v>10.48</v>
      </c>
      <c r="G111" t="n">
        <v>104.82</v>
      </c>
      <c r="H111" t="n">
        <v>1.71</v>
      </c>
      <c r="I111" t="n">
        <v>6</v>
      </c>
      <c r="J111" t="n">
        <v>294.38</v>
      </c>
      <c r="K111" t="n">
        <v>58.47</v>
      </c>
      <c r="L111" t="n">
        <v>28.25</v>
      </c>
      <c r="M111" t="n">
        <v>4</v>
      </c>
      <c r="N111" t="n">
        <v>82.66</v>
      </c>
      <c r="O111" t="n">
        <v>36541.09</v>
      </c>
      <c r="P111" t="n">
        <v>166.98</v>
      </c>
      <c r="Q111" t="n">
        <v>197.75</v>
      </c>
      <c r="R111" t="n">
        <v>30.27</v>
      </c>
      <c r="S111" t="n">
        <v>25.4</v>
      </c>
      <c r="T111" t="n">
        <v>1599.97</v>
      </c>
      <c r="U111" t="n">
        <v>0.84</v>
      </c>
      <c r="V111" t="n">
        <v>0.89</v>
      </c>
      <c r="W111" t="n">
        <v>2.95</v>
      </c>
      <c r="X111" t="n">
        <v>0.09</v>
      </c>
      <c r="Y111" t="n">
        <v>1</v>
      </c>
      <c r="Z111" t="n">
        <v>10</v>
      </c>
      <c r="AA111" t="n">
        <v>296.7306707545567</v>
      </c>
      <c r="AB111" t="n">
        <v>405.9999945596745</v>
      </c>
      <c r="AC111" t="n">
        <v>367.2519249034696</v>
      </c>
      <c r="AD111" t="n">
        <v>296730.6707545567</v>
      </c>
      <c r="AE111" t="n">
        <v>405999.9945596745</v>
      </c>
      <c r="AF111" t="n">
        <v>1.665448790952862e-06</v>
      </c>
      <c r="AG111" t="n">
        <v>12</v>
      </c>
      <c r="AH111" t="n">
        <v>367251.9249034696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7.3934</v>
      </c>
      <c r="E112" t="n">
        <v>13.53</v>
      </c>
      <c r="F112" t="n">
        <v>10.49</v>
      </c>
      <c r="G112" t="n">
        <v>104.85</v>
      </c>
      <c r="H112" t="n">
        <v>1.72</v>
      </c>
      <c r="I112" t="n">
        <v>6</v>
      </c>
      <c r="J112" t="n">
        <v>294.9</v>
      </c>
      <c r="K112" t="n">
        <v>58.47</v>
      </c>
      <c r="L112" t="n">
        <v>28.5</v>
      </c>
      <c r="M112" t="n">
        <v>4</v>
      </c>
      <c r="N112" t="n">
        <v>82.92</v>
      </c>
      <c r="O112" t="n">
        <v>36604.77</v>
      </c>
      <c r="P112" t="n">
        <v>166.92</v>
      </c>
      <c r="Q112" t="n">
        <v>197.78</v>
      </c>
      <c r="R112" t="n">
        <v>30.32</v>
      </c>
      <c r="S112" t="n">
        <v>25.4</v>
      </c>
      <c r="T112" t="n">
        <v>1626.06</v>
      </c>
      <c r="U112" t="n">
        <v>0.84</v>
      </c>
      <c r="V112" t="n">
        <v>0.89</v>
      </c>
      <c r="W112" t="n">
        <v>2.95</v>
      </c>
      <c r="X112" t="n">
        <v>0.1</v>
      </c>
      <c r="Y112" t="n">
        <v>1</v>
      </c>
      <c r="Z112" t="n">
        <v>10</v>
      </c>
      <c r="AA112" t="n">
        <v>296.7713737748559</v>
      </c>
      <c r="AB112" t="n">
        <v>406.0556862277385</v>
      </c>
      <c r="AC112" t="n">
        <v>367.3023014368973</v>
      </c>
      <c r="AD112" t="n">
        <v>296771.3737748559</v>
      </c>
      <c r="AE112" t="n">
        <v>406055.6862277385</v>
      </c>
      <c r="AF112" t="n">
        <v>1.664998389678839e-06</v>
      </c>
      <c r="AG112" t="n">
        <v>12</v>
      </c>
      <c r="AH112" t="n">
        <v>367302.3014368973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7.3925</v>
      </c>
      <c r="E113" t="n">
        <v>13.53</v>
      </c>
      <c r="F113" t="n">
        <v>10.49</v>
      </c>
      <c r="G113" t="n">
        <v>104.87</v>
      </c>
      <c r="H113" t="n">
        <v>1.73</v>
      </c>
      <c r="I113" t="n">
        <v>6</v>
      </c>
      <c r="J113" t="n">
        <v>295.41</v>
      </c>
      <c r="K113" t="n">
        <v>58.47</v>
      </c>
      <c r="L113" t="n">
        <v>28.75</v>
      </c>
      <c r="M113" t="n">
        <v>4</v>
      </c>
      <c r="N113" t="n">
        <v>83.19</v>
      </c>
      <c r="O113" t="n">
        <v>36668.57</v>
      </c>
      <c r="P113" t="n">
        <v>166.75</v>
      </c>
      <c r="Q113" t="n">
        <v>197.75</v>
      </c>
      <c r="R113" t="n">
        <v>30.4</v>
      </c>
      <c r="S113" t="n">
        <v>25.4</v>
      </c>
      <c r="T113" t="n">
        <v>1668.06</v>
      </c>
      <c r="U113" t="n">
        <v>0.84</v>
      </c>
      <c r="V113" t="n">
        <v>0.89</v>
      </c>
      <c r="W113" t="n">
        <v>2.95</v>
      </c>
      <c r="X113" t="n">
        <v>0.1</v>
      </c>
      <c r="Y113" t="n">
        <v>1</v>
      </c>
      <c r="Z113" t="n">
        <v>10</v>
      </c>
      <c r="AA113" t="n">
        <v>296.6663242415676</v>
      </c>
      <c r="AB113" t="n">
        <v>405.9119528218352</v>
      </c>
      <c r="AC113" t="n">
        <v>367.1722857455222</v>
      </c>
      <c r="AD113" t="n">
        <v>296666.3242415676</v>
      </c>
      <c r="AE113" t="n">
        <v>405911.9528218352</v>
      </c>
      <c r="AF113" t="n">
        <v>1.664795709105529e-06</v>
      </c>
      <c r="AG113" t="n">
        <v>12</v>
      </c>
      <c r="AH113" t="n">
        <v>367172.2857455222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7.3946</v>
      </c>
      <c r="E114" t="n">
        <v>13.52</v>
      </c>
      <c r="F114" t="n">
        <v>10.48</v>
      </c>
      <c r="G114" t="n">
        <v>104.83</v>
      </c>
      <c r="H114" t="n">
        <v>1.75</v>
      </c>
      <c r="I114" t="n">
        <v>6</v>
      </c>
      <c r="J114" t="n">
        <v>295.93</v>
      </c>
      <c r="K114" t="n">
        <v>58.47</v>
      </c>
      <c r="L114" t="n">
        <v>29</v>
      </c>
      <c r="M114" t="n">
        <v>4</v>
      </c>
      <c r="N114" t="n">
        <v>83.45999999999999</v>
      </c>
      <c r="O114" t="n">
        <v>36732.47</v>
      </c>
      <c r="P114" t="n">
        <v>166.6</v>
      </c>
      <c r="Q114" t="n">
        <v>197.75</v>
      </c>
      <c r="R114" t="n">
        <v>30.29</v>
      </c>
      <c r="S114" t="n">
        <v>25.4</v>
      </c>
      <c r="T114" t="n">
        <v>1609.24</v>
      </c>
      <c r="U114" t="n">
        <v>0.84</v>
      </c>
      <c r="V114" t="n">
        <v>0.89</v>
      </c>
      <c r="W114" t="n">
        <v>2.95</v>
      </c>
      <c r="X114" t="n">
        <v>0.09</v>
      </c>
      <c r="Y114" t="n">
        <v>1</v>
      </c>
      <c r="Z114" t="n">
        <v>10</v>
      </c>
      <c r="AA114" t="n">
        <v>296.4688677405202</v>
      </c>
      <c r="AB114" t="n">
        <v>405.6417841259361</v>
      </c>
      <c r="AC114" t="n">
        <v>366.9279015707756</v>
      </c>
      <c r="AD114" t="n">
        <v>296468.8677405202</v>
      </c>
      <c r="AE114" t="n">
        <v>405641.7841259361</v>
      </c>
      <c r="AF114" t="n">
        <v>1.665268630443252e-06</v>
      </c>
      <c r="AG114" t="n">
        <v>12</v>
      </c>
      <c r="AH114" t="n">
        <v>366927.9015707757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7.3936</v>
      </c>
      <c r="E115" t="n">
        <v>13.53</v>
      </c>
      <c r="F115" t="n">
        <v>10.48</v>
      </c>
      <c r="G115" t="n">
        <v>104.85</v>
      </c>
      <c r="H115" t="n">
        <v>1.76</v>
      </c>
      <c r="I115" t="n">
        <v>6</v>
      </c>
      <c r="J115" t="n">
        <v>296.45</v>
      </c>
      <c r="K115" t="n">
        <v>58.47</v>
      </c>
      <c r="L115" t="n">
        <v>29.25</v>
      </c>
      <c r="M115" t="n">
        <v>4</v>
      </c>
      <c r="N115" t="n">
        <v>83.73</v>
      </c>
      <c r="O115" t="n">
        <v>36796.49</v>
      </c>
      <c r="P115" t="n">
        <v>166.39</v>
      </c>
      <c r="Q115" t="n">
        <v>197.75</v>
      </c>
      <c r="R115" t="n">
        <v>30.35</v>
      </c>
      <c r="S115" t="n">
        <v>25.4</v>
      </c>
      <c r="T115" t="n">
        <v>1642.72</v>
      </c>
      <c r="U115" t="n">
        <v>0.84</v>
      </c>
      <c r="V115" t="n">
        <v>0.89</v>
      </c>
      <c r="W115" t="n">
        <v>2.95</v>
      </c>
      <c r="X115" t="n">
        <v>0.1</v>
      </c>
      <c r="Y115" t="n">
        <v>1</v>
      </c>
      <c r="Z115" t="n">
        <v>10</v>
      </c>
      <c r="AA115" t="n">
        <v>296.3365839420644</v>
      </c>
      <c r="AB115" t="n">
        <v>405.4607875969395</v>
      </c>
      <c r="AC115" t="n">
        <v>366.7641790964763</v>
      </c>
      <c r="AD115" t="n">
        <v>296336.5839420644</v>
      </c>
      <c r="AE115" t="n">
        <v>405460.7875969395</v>
      </c>
      <c r="AF115" t="n">
        <v>1.665043429806241e-06</v>
      </c>
      <c r="AG115" t="n">
        <v>12</v>
      </c>
      <c r="AH115" t="n">
        <v>366764.1790964763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7.3887</v>
      </c>
      <c r="E116" t="n">
        <v>13.53</v>
      </c>
      <c r="F116" t="n">
        <v>10.49</v>
      </c>
      <c r="G116" t="n">
        <v>104.94</v>
      </c>
      <c r="H116" t="n">
        <v>1.77</v>
      </c>
      <c r="I116" t="n">
        <v>6</v>
      </c>
      <c r="J116" t="n">
        <v>296.97</v>
      </c>
      <c r="K116" t="n">
        <v>58.47</v>
      </c>
      <c r="L116" t="n">
        <v>29.5</v>
      </c>
      <c r="M116" t="n">
        <v>4</v>
      </c>
      <c r="N116" t="n">
        <v>84</v>
      </c>
      <c r="O116" t="n">
        <v>36860.62</v>
      </c>
      <c r="P116" t="n">
        <v>166.22</v>
      </c>
      <c r="Q116" t="n">
        <v>197.75</v>
      </c>
      <c r="R116" t="n">
        <v>30.68</v>
      </c>
      <c r="S116" t="n">
        <v>25.4</v>
      </c>
      <c r="T116" t="n">
        <v>1805.82</v>
      </c>
      <c r="U116" t="n">
        <v>0.83</v>
      </c>
      <c r="V116" t="n">
        <v>0.89</v>
      </c>
      <c r="W116" t="n">
        <v>2.95</v>
      </c>
      <c r="X116" t="n">
        <v>0.1</v>
      </c>
      <c r="Y116" t="n">
        <v>1</v>
      </c>
      <c r="Z116" t="n">
        <v>10</v>
      </c>
      <c r="AA116" t="n">
        <v>296.3608025611705</v>
      </c>
      <c r="AB116" t="n">
        <v>405.4939245800506</v>
      </c>
      <c r="AC116" t="n">
        <v>366.7941535324273</v>
      </c>
      <c r="AD116" t="n">
        <v>296360.8025611705</v>
      </c>
      <c r="AE116" t="n">
        <v>405493.9245800506</v>
      </c>
      <c r="AF116" t="n">
        <v>1.663939946684886e-06</v>
      </c>
      <c r="AG116" t="n">
        <v>12</v>
      </c>
      <c r="AH116" t="n">
        <v>366794.1535324273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7.4242</v>
      </c>
      <c r="E117" t="n">
        <v>13.47</v>
      </c>
      <c r="F117" t="n">
        <v>10.48</v>
      </c>
      <c r="G117" t="n">
        <v>125.72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3</v>
      </c>
      <c r="N117" t="n">
        <v>84.27</v>
      </c>
      <c r="O117" t="n">
        <v>36924.87</v>
      </c>
      <c r="P117" t="n">
        <v>165.93</v>
      </c>
      <c r="Q117" t="n">
        <v>197.78</v>
      </c>
      <c r="R117" t="n">
        <v>30.03</v>
      </c>
      <c r="S117" t="n">
        <v>25.4</v>
      </c>
      <c r="T117" t="n">
        <v>1486.46</v>
      </c>
      <c r="U117" t="n">
        <v>0.85</v>
      </c>
      <c r="V117" t="n">
        <v>0.89</v>
      </c>
      <c r="W117" t="n">
        <v>2.95</v>
      </c>
      <c r="X117" t="n">
        <v>0.09</v>
      </c>
      <c r="Y117" t="n">
        <v>1</v>
      </c>
      <c r="Z117" t="n">
        <v>10</v>
      </c>
      <c r="AA117" t="n">
        <v>295.3208728964834</v>
      </c>
      <c r="AB117" t="n">
        <v>404.0710469343668</v>
      </c>
      <c r="AC117" t="n">
        <v>365.5070733322262</v>
      </c>
      <c r="AD117" t="n">
        <v>295320.8728964834</v>
      </c>
      <c r="AE117" t="n">
        <v>404071.0469343668</v>
      </c>
      <c r="AF117" t="n">
        <v>1.671934569298785e-06</v>
      </c>
      <c r="AG117" t="n">
        <v>12</v>
      </c>
      <c r="AH117" t="n">
        <v>365507.0733322263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7.4259</v>
      </c>
      <c r="E118" t="n">
        <v>13.47</v>
      </c>
      <c r="F118" t="n">
        <v>10.47</v>
      </c>
      <c r="G118" t="n">
        <v>125.68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3</v>
      </c>
      <c r="N118" t="n">
        <v>84.54000000000001</v>
      </c>
      <c r="O118" t="n">
        <v>36989.23</v>
      </c>
      <c r="P118" t="n">
        <v>166.18</v>
      </c>
      <c r="Q118" t="n">
        <v>197.75</v>
      </c>
      <c r="R118" t="n">
        <v>29.97</v>
      </c>
      <c r="S118" t="n">
        <v>25.4</v>
      </c>
      <c r="T118" t="n">
        <v>1455.94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295.4265760377517</v>
      </c>
      <c r="AB118" t="n">
        <v>404.2156746355436</v>
      </c>
      <c r="AC118" t="n">
        <v>365.637897968589</v>
      </c>
      <c r="AD118" t="n">
        <v>295426.5760377517</v>
      </c>
      <c r="AE118" t="n">
        <v>404215.6746355436</v>
      </c>
      <c r="AF118" t="n">
        <v>1.672317410381704e-06</v>
      </c>
      <c r="AG118" t="n">
        <v>12</v>
      </c>
      <c r="AH118" t="n">
        <v>365637.897968589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7.4244</v>
      </c>
      <c r="E119" t="n">
        <v>13.47</v>
      </c>
      <c r="F119" t="n">
        <v>10.48</v>
      </c>
      <c r="G119" t="n">
        <v>125.71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3</v>
      </c>
      <c r="N119" t="n">
        <v>84.81</v>
      </c>
      <c r="O119" t="n">
        <v>37053.7</v>
      </c>
      <c r="P119" t="n">
        <v>166.42</v>
      </c>
      <c r="Q119" t="n">
        <v>197.76</v>
      </c>
      <c r="R119" t="n">
        <v>30.15</v>
      </c>
      <c r="S119" t="n">
        <v>25.4</v>
      </c>
      <c r="T119" t="n">
        <v>1545.07</v>
      </c>
      <c r="U119" t="n">
        <v>0.84</v>
      </c>
      <c r="V119" t="n">
        <v>0.89</v>
      </c>
      <c r="W119" t="n">
        <v>2.95</v>
      </c>
      <c r="X119" t="n">
        <v>0.09</v>
      </c>
      <c r="Y119" t="n">
        <v>1</v>
      </c>
      <c r="Z119" t="n">
        <v>10</v>
      </c>
      <c r="AA119" t="n">
        <v>295.6756271844284</v>
      </c>
      <c r="AB119" t="n">
        <v>404.5564374017877</v>
      </c>
      <c r="AC119" t="n">
        <v>365.9461388146863</v>
      </c>
      <c r="AD119" t="n">
        <v>295675.6271844284</v>
      </c>
      <c r="AE119" t="n">
        <v>404556.4374017877</v>
      </c>
      <c r="AF119" t="n">
        <v>1.671979609426187e-06</v>
      </c>
      <c r="AG119" t="n">
        <v>12</v>
      </c>
      <c r="AH119" t="n">
        <v>365946.1388146863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7.4224</v>
      </c>
      <c r="E120" t="n">
        <v>13.47</v>
      </c>
      <c r="F120" t="n">
        <v>10.48</v>
      </c>
      <c r="G120" t="n">
        <v>125.76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3</v>
      </c>
      <c r="N120" t="n">
        <v>85.09</v>
      </c>
      <c r="O120" t="n">
        <v>37118.29</v>
      </c>
      <c r="P120" t="n">
        <v>166.67</v>
      </c>
      <c r="Q120" t="n">
        <v>197.75</v>
      </c>
      <c r="R120" t="n">
        <v>30.15</v>
      </c>
      <c r="S120" t="n">
        <v>25.4</v>
      </c>
      <c r="T120" t="n">
        <v>1547.79</v>
      </c>
      <c r="U120" t="n">
        <v>0.84</v>
      </c>
      <c r="V120" t="n">
        <v>0.89</v>
      </c>
      <c r="W120" t="n">
        <v>2.95</v>
      </c>
      <c r="X120" t="n">
        <v>0.09</v>
      </c>
      <c r="Y120" t="n">
        <v>1</v>
      </c>
      <c r="Z120" t="n">
        <v>10</v>
      </c>
      <c r="AA120" t="n">
        <v>295.9031033072761</v>
      </c>
      <c r="AB120" t="n">
        <v>404.8676802686063</v>
      </c>
      <c r="AC120" t="n">
        <v>366.2276770991278</v>
      </c>
      <c r="AD120" t="n">
        <v>295903.1033072761</v>
      </c>
      <c r="AE120" t="n">
        <v>404867.6802686062</v>
      </c>
      <c r="AF120" t="n">
        <v>1.671529208152165e-06</v>
      </c>
      <c r="AG120" t="n">
        <v>12</v>
      </c>
      <c r="AH120" t="n">
        <v>366227.6770991278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7.4231</v>
      </c>
      <c r="E121" t="n">
        <v>13.47</v>
      </c>
      <c r="F121" t="n">
        <v>10.48</v>
      </c>
      <c r="G121" t="n">
        <v>125.74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3</v>
      </c>
      <c r="N121" t="n">
        <v>85.36</v>
      </c>
      <c r="O121" t="n">
        <v>37183.12</v>
      </c>
      <c r="P121" t="n">
        <v>166.78</v>
      </c>
      <c r="Q121" t="n">
        <v>197.75</v>
      </c>
      <c r="R121" t="n">
        <v>30.16</v>
      </c>
      <c r="S121" t="n">
        <v>25.4</v>
      </c>
      <c r="T121" t="n">
        <v>1548.82</v>
      </c>
      <c r="U121" t="n">
        <v>0.84</v>
      </c>
      <c r="V121" t="n">
        <v>0.89</v>
      </c>
      <c r="W121" t="n">
        <v>2.95</v>
      </c>
      <c r="X121" t="n">
        <v>0.09</v>
      </c>
      <c r="Y121" t="n">
        <v>1</v>
      </c>
      <c r="Z121" t="n">
        <v>10</v>
      </c>
      <c r="AA121" t="n">
        <v>295.9682622048673</v>
      </c>
      <c r="AB121" t="n">
        <v>404.9568335468982</v>
      </c>
      <c r="AC121" t="n">
        <v>366.308321713667</v>
      </c>
      <c r="AD121" t="n">
        <v>295968.2622048673</v>
      </c>
      <c r="AE121" t="n">
        <v>404956.8335468982</v>
      </c>
      <c r="AF121" t="n">
        <v>1.671686848598073e-06</v>
      </c>
      <c r="AG121" t="n">
        <v>12</v>
      </c>
      <c r="AH121" t="n">
        <v>366308.321713667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7.4238</v>
      </c>
      <c r="E122" t="n">
        <v>13.47</v>
      </c>
      <c r="F122" t="n">
        <v>10.48</v>
      </c>
      <c r="G122" t="n">
        <v>125.73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3</v>
      </c>
      <c r="N122" t="n">
        <v>85.64</v>
      </c>
      <c r="O122" t="n">
        <v>37247.94</v>
      </c>
      <c r="P122" t="n">
        <v>166.9</v>
      </c>
      <c r="Q122" t="n">
        <v>197.76</v>
      </c>
      <c r="R122" t="n">
        <v>30.02</v>
      </c>
      <c r="S122" t="n">
        <v>25.4</v>
      </c>
      <c r="T122" t="n">
        <v>1479.19</v>
      </c>
      <c r="U122" t="n">
        <v>0.85</v>
      </c>
      <c r="V122" t="n">
        <v>0.89</v>
      </c>
      <c r="W122" t="n">
        <v>2.95</v>
      </c>
      <c r="X122" t="n">
        <v>0.09</v>
      </c>
      <c r="Y122" t="n">
        <v>1</v>
      </c>
      <c r="Z122" t="n">
        <v>10</v>
      </c>
      <c r="AA122" t="n">
        <v>296.0407392364618</v>
      </c>
      <c r="AB122" t="n">
        <v>405.0559998189867</v>
      </c>
      <c r="AC122" t="n">
        <v>366.3980236959281</v>
      </c>
      <c r="AD122" t="n">
        <v>296040.7392364618</v>
      </c>
      <c r="AE122" t="n">
        <v>405055.9998189867</v>
      </c>
      <c r="AF122" t="n">
        <v>1.67184448904398e-06</v>
      </c>
      <c r="AG122" t="n">
        <v>12</v>
      </c>
      <c r="AH122" t="n">
        <v>366398.0236959282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7.4268</v>
      </c>
      <c r="E123" t="n">
        <v>13.46</v>
      </c>
      <c r="F123" t="n">
        <v>10.47</v>
      </c>
      <c r="G123" t="n">
        <v>125.66</v>
      </c>
      <c r="H123" t="n">
        <v>1.85</v>
      </c>
      <c r="I123" t="n">
        <v>5</v>
      </c>
      <c r="J123" t="n">
        <v>300.64</v>
      </c>
      <c r="K123" t="n">
        <v>58.47</v>
      </c>
      <c r="L123" t="n">
        <v>31.25</v>
      </c>
      <c r="M123" t="n">
        <v>3</v>
      </c>
      <c r="N123" t="n">
        <v>85.91</v>
      </c>
      <c r="O123" t="n">
        <v>37312.88</v>
      </c>
      <c r="P123" t="n">
        <v>166.92</v>
      </c>
      <c r="Q123" t="n">
        <v>197.76</v>
      </c>
      <c r="R123" t="n">
        <v>29.92</v>
      </c>
      <c r="S123" t="n">
        <v>25.4</v>
      </c>
      <c r="T123" t="n">
        <v>1432.87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295.9489686396749</v>
      </c>
      <c r="AB123" t="n">
        <v>404.9304352398299</v>
      </c>
      <c r="AC123" t="n">
        <v>366.2844428239751</v>
      </c>
      <c r="AD123" t="n">
        <v>295948.9686396749</v>
      </c>
      <c r="AE123" t="n">
        <v>404930.4352398299</v>
      </c>
      <c r="AF123" t="n">
        <v>1.672520090955014e-06</v>
      </c>
      <c r="AG123" t="n">
        <v>12</v>
      </c>
      <c r="AH123" t="n">
        <v>366284.4428239751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7.4268</v>
      </c>
      <c r="E124" t="n">
        <v>13.46</v>
      </c>
      <c r="F124" t="n">
        <v>10.47</v>
      </c>
      <c r="G124" t="n">
        <v>125.66</v>
      </c>
      <c r="H124" t="n">
        <v>1.86</v>
      </c>
      <c r="I124" t="n">
        <v>5</v>
      </c>
      <c r="J124" t="n">
        <v>301.17</v>
      </c>
      <c r="K124" t="n">
        <v>58.47</v>
      </c>
      <c r="L124" t="n">
        <v>31.5</v>
      </c>
      <c r="M124" t="n">
        <v>3</v>
      </c>
      <c r="N124" t="n">
        <v>86.19</v>
      </c>
      <c r="O124" t="n">
        <v>37377.94</v>
      </c>
      <c r="P124" t="n">
        <v>167.06</v>
      </c>
      <c r="Q124" t="n">
        <v>197.75</v>
      </c>
      <c r="R124" t="n">
        <v>29.92</v>
      </c>
      <c r="S124" t="n">
        <v>25.4</v>
      </c>
      <c r="T124" t="n">
        <v>1429.75</v>
      </c>
      <c r="U124" t="n">
        <v>0.85</v>
      </c>
      <c r="V124" t="n">
        <v>0.89</v>
      </c>
      <c r="W124" t="n">
        <v>2.95</v>
      </c>
      <c r="X124" t="n">
        <v>0.08</v>
      </c>
      <c r="Y124" t="n">
        <v>1</v>
      </c>
      <c r="Z124" t="n">
        <v>10</v>
      </c>
      <c r="AA124" t="n">
        <v>296.0515530904982</v>
      </c>
      <c r="AB124" t="n">
        <v>405.0707958111529</v>
      </c>
      <c r="AC124" t="n">
        <v>366.4114075793683</v>
      </c>
      <c r="AD124" t="n">
        <v>296051.5530904982</v>
      </c>
      <c r="AE124" t="n">
        <v>405070.7958111529</v>
      </c>
      <c r="AF124" t="n">
        <v>1.672520090955014e-06</v>
      </c>
      <c r="AG124" t="n">
        <v>12</v>
      </c>
      <c r="AH124" t="n">
        <v>366411.4075793683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7.4256</v>
      </c>
      <c r="E125" t="n">
        <v>13.47</v>
      </c>
      <c r="F125" t="n">
        <v>10.47</v>
      </c>
      <c r="G125" t="n">
        <v>125.69</v>
      </c>
      <c r="H125" t="n">
        <v>1.87</v>
      </c>
      <c r="I125" t="n">
        <v>5</v>
      </c>
      <c r="J125" t="n">
        <v>301.69</v>
      </c>
      <c r="K125" t="n">
        <v>58.47</v>
      </c>
      <c r="L125" t="n">
        <v>31.75</v>
      </c>
      <c r="M125" t="n">
        <v>3</v>
      </c>
      <c r="N125" t="n">
        <v>86.47</v>
      </c>
      <c r="O125" t="n">
        <v>37443.11</v>
      </c>
      <c r="P125" t="n">
        <v>167.23</v>
      </c>
      <c r="Q125" t="n">
        <v>197.75</v>
      </c>
      <c r="R125" t="n">
        <v>29.99</v>
      </c>
      <c r="S125" t="n">
        <v>25.4</v>
      </c>
      <c r="T125" t="n">
        <v>1466.74</v>
      </c>
      <c r="U125" t="n">
        <v>0.85</v>
      </c>
      <c r="V125" t="n">
        <v>0.89</v>
      </c>
      <c r="W125" t="n">
        <v>2.95</v>
      </c>
      <c r="X125" t="n">
        <v>0.08</v>
      </c>
      <c r="Y125" t="n">
        <v>1</v>
      </c>
      <c r="Z125" t="n">
        <v>10</v>
      </c>
      <c r="AA125" t="n">
        <v>296.202697987471</v>
      </c>
      <c r="AB125" t="n">
        <v>405.2775989272334</v>
      </c>
      <c r="AC125" t="n">
        <v>366.5984736962999</v>
      </c>
      <c r="AD125" t="n">
        <v>296202.697987471</v>
      </c>
      <c r="AE125" t="n">
        <v>405277.5989272334</v>
      </c>
      <c r="AF125" t="n">
        <v>1.672249850190601e-06</v>
      </c>
      <c r="AG125" t="n">
        <v>12</v>
      </c>
      <c r="AH125" t="n">
        <v>366598.4736962999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7.4285</v>
      </c>
      <c r="E126" t="n">
        <v>13.46</v>
      </c>
      <c r="F126" t="n">
        <v>10.47</v>
      </c>
      <c r="G126" t="n">
        <v>125.62</v>
      </c>
      <c r="H126" t="n">
        <v>1.89</v>
      </c>
      <c r="I126" t="n">
        <v>5</v>
      </c>
      <c r="J126" t="n">
        <v>302.22</v>
      </c>
      <c r="K126" t="n">
        <v>58.47</v>
      </c>
      <c r="L126" t="n">
        <v>32</v>
      </c>
      <c r="M126" t="n">
        <v>3</v>
      </c>
      <c r="N126" t="n">
        <v>86.75</v>
      </c>
      <c r="O126" t="n">
        <v>37508.41</v>
      </c>
      <c r="P126" t="n">
        <v>167.28</v>
      </c>
      <c r="Q126" t="n">
        <v>197.75</v>
      </c>
      <c r="R126" t="n">
        <v>29.83</v>
      </c>
      <c r="S126" t="n">
        <v>25.4</v>
      </c>
      <c r="T126" t="n">
        <v>1384.09</v>
      </c>
      <c r="U126" t="n">
        <v>0.85</v>
      </c>
      <c r="V126" t="n">
        <v>0.89</v>
      </c>
      <c r="W126" t="n">
        <v>2.95</v>
      </c>
      <c r="X126" t="n">
        <v>0.08</v>
      </c>
      <c r="Y126" t="n">
        <v>1</v>
      </c>
      <c r="Z126" t="n">
        <v>10</v>
      </c>
      <c r="AA126" t="n">
        <v>296.1751112850298</v>
      </c>
      <c r="AB126" t="n">
        <v>405.2398535839139</v>
      </c>
      <c r="AC126" t="n">
        <v>366.564330715571</v>
      </c>
      <c r="AD126" t="n">
        <v>296175.1112850298</v>
      </c>
      <c r="AE126" t="n">
        <v>405239.8535839139</v>
      </c>
      <c r="AF126" t="n">
        <v>1.672902932037933e-06</v>
      </c>
      <c r="AG126" t="n">
        <v>12</v>
      </c>
      <c r="AH126" t="n">
        <v>366564.330715571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7.4311</v>
      </c>
      <c r="E127" t="n">
        <v>13.46</v>
      </c>
      <c r="F127" t="n">
        <v>10.46</v>
      </c>
      <c r="G127" t="n">
        <v>125.57</v>
      </c>
      <c r="H127" t="n">
        <v>1.9</v>
      </c>
      <c r="I127" t="n">
        <v>5</v>
      </c>
      <c r="J127" t="n">
        <v>302.75</v>
      </c>
      <c r="K127" t="n">
        <v>58.47</v>
      </c>
      <c r="L127" t="n">
        <v>32.25</v>
      </c>
      <c r="M127" t="n">
        <v>3</v>
      </c>
      <c r="N127" t="n">
        <v>87.03</v>
      </c>
      <c r="O127" t="n">
        <v>37573.82</v>
      </c>
      <c r="P127" t="n">
        <v>167.21</v>
      </c>
      <c r="Q127" t="n">
        <v>197.75</v>
      </c>
      <c r="R127" t="n">
        <v>29.73</v>
      </c>
      <c r="S127" t="n">
        <v>25.4</v>
      </c>
      <c r="T127" t="n">
        <v>1336</v>
      </c>
      <c r="U127" t="n">
        <v>0.85</v>
      </c>
      <c r="V127" t="n">
        <v>0.89</v>
      </c>
      <c r="W127" t="n">
        <v>2.94</v>
      </c>
      <c r="X127" t="n">
        <v>0.07000000000000001</v>
      </c>
      <c r="Y127" t="n">
        <v>1</v>
      </c>
      <c r="Z127" t="n">
        <v>10</v>
      </c>
      <c r="AA127" t="n">
        <v>296.0262833005792</v>
      </c>
      <c r="AB127" t="n">
        <v>405.0362205697612</v>
      </c>
      <c r="AC127" t="n">
        <v>366.3801321504884</v>
      </c>
      <c r="AD127" t="n">
        <v>296026.2833005792</v>
      </c>
      <c r="AE127" t="n">
        <v>405036.2205697612</v>
      </c>
      <c r="AF127" t="n">
        <v>1.673488453694162e-06</v>
      </c>
      <c r="AG127" t="n">
        <v>12</v>
      </c>
      <c r="AH127" t="n">
        <v>366380.1321504884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7.4279</v>
      </c>
      <c r="E128" t="n">
        <v>13.46</v>
      </c>
      <c r="F128" t="n">
        <v>10.47</v>
      </c>
      <c r="G128" t="n">
        <v>125.64</v>
      </c>
      <c r="H128" t="n">
        <v>1.91</v>
      </c>
      <c r="I128" t="n">
        <v>5</v>
      </c>
      <c r="J128" t="n">
        <v>303.28</v>
      </c>
      <c r="K128" t="n">
        <v>58.47</v>
      </c>
      <c r="L128" t="n">
        <v>32.5</v>
      </c>
      <c r="M128" t="n">
        <v>3</v>
      </c>
      <c r="N128" t="n">
        <v>87.31</v>
      </c>
      <c r="O128" t="n">
        <v>37639.36</v>
      </c>
      <c r="P128" t="n">
        <v>167.42</v>
      </c>
      <c r="Q128" t="n">
        <v>197.76</v>
      </c>
      <c r="R128" t="n">
        <v>29.82</v>
      </c>
      <c r="S128" t="n">
        <v>25.4</v>
      </c>
      <c r="T128" t="n">
        <v>1381.59</v>
      </c>
      <c r="U128" t="n">
        <v>0.85</v>
      </c>
      <c r="V128" t="n">
        <v>0.89</v>
      </c>
      <c r="W128" t="n">
        <v>2.95</v>
      </c>
      <c r="X128" t="n">
        <v>0.08</v>
      </c>
      <c r="Y128" t="n">
        <v>1</v>
      </c>
      <c r="Z128" t="n">
        <v>10</v>
      </c>
      <c r="AA128" t="n">
        <v>296.2909653796703</v>
      </c>
      <c r="AB128" t="n">
        <v>405.398370267323</v>
      </c>
      <c r="AC128" t="n">
        <v>366.7077187891951</v>
      </c>
      <c r="AD128" t="n">
        <v>296290.9653796703</v>
      </c>
      <c r="AE128" t="n">
        <v>405398.370267323</v>
      </c>
      <c r="AF128" t="n">
        <v>1.672767811655726e-06</v>
      </c>
      <c r="AG128" t="n">
        <v>12</v>
      </c>
      <c r="AH128" t="n">
        <v>366707.7187891951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7.4287</v>
      </c>
      <c r="E129" t="n">
        <v>13.46</v>
      </c>
      <c r="F129" t="n">
        <v>10.47</v>
      </c>
      <c r="G129" t="n">
        <v>125.62</v>
      </c>
      <c r="H129" t="n">
        <v>1.92</v>
      </c>
      <c r="I129" t="n">
        <v>5</v>
      </c>
      <c r="J129" t="n">
        <v>303.82</v>
      </c>
      <c r="K129" t="n">
        <v>58.47</v>
      </c>
      <c r="L129" t="n">
        <v>32.75</v>
      </c>
      <c r="M129" t="n">
        <v>3</v>
      </c>
      <c r="N129" t="n">
        <v>87.59</v>
      </c>
      <c r="O129" t="n">
        <v>37705.01</v>
      </c>
      <c r="P129" t="n">
        <v>167.49</v>
      </c>
      <c r="Q129" t="n">
        <v>197.77</v>
      </c>
      <c r="R129" t="n">
        <v>29.82</v>
      </c>
      <c r="S129" t="n">
        <v>25.4</v>
      </c>
      <c r="T129" t="n">
        <v>1382.57</v>
      </c>
      <c r="U129" t="n">
        <v>0.85</v>
      </c>
      <c r="V129" t="n">
        <v>0.89</v>
      </c>
      <c r="W129" t="n">
        <v>2.95</v>
      </c>
      <c r="X129" t="n">
        <v>0.08</v>
      </c>
      <c r="Y129" t="n">
        <v>1</v>
      </c>
      <c r="Z129" t="n">
        <v>10</v>
      </c>
      <c r="AA129" t="n">
        <v>296.3245208033833</v>
      </c>
      <c r="AB129" t="n">
        <v>405.4442822784079</v>
      </c>
      <c r="AC129" t="n">
        <v>366.74924902238</v>
      </c>
      <c r="AD129" t="n">
        <v>296324.5208033833</v>
      </c>
      <c r="AE129" t="n">
        <v>405444.2822784079</v>
      </c>
      <c r="AF129" t="n">
        <v>1.672947972165336e-06</v>
      </c>
      <c r="AG129" t="n">
        <v>12</v>
      </c>
      <c r="AH129" t="n">
        <v>366749.24902238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7.4285</v>
      </c>
      <c r="E130" t="n">
        <v>13.46</v>
      </c>
      <c r="F130" t="n">
        <v>10.47</v>
      </c>
      <c r="G130" t="n">
        <v>125.62</v>
      </c>
      <c r="H130" t="n">
        <v>1.93</v>
      </c>
      <c r="I130" t="n">
        <v>5</v>
      </c>
      <c r="J130" t="n">
        <v>304.35</v>
      </c>
      <c r="K130" t="n">
        <v>58.47</v>
      </c>
      <c r="L130" t="n">
        <v>33</v>
      </c>
      <c r="M130" t="n">
        <v>3</v>
      </c>
      <c r="N130" t="n">
        <v>87.88</v>
      </c>
      <c r="O130" t="n">
        <v>37770.79</v>
      </c>
      <c r="P130" t="n">
        <v>167.63</v>
      </c>
      <c r="Q130" t="n">
        <v>197.75</v>
      </c>
      <c r="R130" t="n">
        <v>29.89</v>
      </c>
      <c r="S130" t="n">
        <v>25.4</v>
      </c>
      <c r="T130" t="n">
        <v>1414.85</v>
      </c>
      <c r="U130" t="n">
        <v>0.85</v>
      </c>
      <c r="V130" t="n">
        <v>0.89</v>
      </c>
      <c r="W130" t="n">
        <v>2.95</v>
      </c>
      <c r="X130" t="n">
        <v>0.08</v>
      </c>
      <c r="Y130" t="n">
        <v>1</v>
      </c>
      <c r="Z130" t="n">
        <v>10</v>
      </c>
      <c r="AA130" t="n">
        <v>296.4315137213811</v>
      </c>
      <c r="AB130" t="n">
        <v>405.5906747090069</v>
      </c>
      <c r="AC130" t="n">
        <v>366.8816699648656</v>
      </c>
      <c r="AD130" t="n">
        <v>296431.5137213811</v>
      </c>
      <c r="AE130" t="n">
        <v>405590.6747090069</v>
      </c>
      <c r="AF130" t="n">
        <v>1.672902932037933e-06</v>
      </c>
      <c r="AG130" t="n">
        <v>12</v>
      </c>
      <c r="AH130" t="n">
        <v>366881.6699648657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7.4282</v>
      </c>
      <c r="E131" t="n">
        <v>13.46</v>
      </c>
      <c r="F131" t="n">
        <v>10.47</v>
      </c>
      <c r="G131" t="n">
        <v>125.63</v>
      </c>
      <c r="H131" t="n">
        <v>1.94</v>
      </c>
      <c r="I131" t="n">
        <v>5</v>
      </c>
      <c r="J131" t="n">
        <v>304.88</v>
      </c>
      <c r="K131" t="n">
        <v>58.47</v>
      </c>
      <c r="L131" t="n">
        <v>33.25</v>
      </c>
      <c r="M131" t="n">
        <v>3</v>
      </c>
      <c r="N131" t="n">
        <v>88.16</v>
      </c>
      <c r="O131" t="n">
        <v>37836.69</v>
      </c>
      <c r="P131" t="n">
        <v>167.61</v>
      </c>
      <c r="Q131" t="n">
        <v>197.75</v>
      </c>
      <c r="R131" t="n">
        <v>29.93</v>
      </c>
      <c r="S131" t="n">
        <v>25.4</v>
      </c>
      <c r="T131" t="n">
        <v>1434.77</v>
      </c>
      <c r="U131" t="n">
        <v>0.85</v>
      </c>
      <c r="V131" t="n">
        <v>0.89</v>
      </c>
      <c r="W131" t="n">
        <v>2.94</v>
      </c>
      <c r="X131" t="n">
        <v>0.08</v>
      </c>
      <c r="Y131" t="n">
        <v>1</v>
      </c>
      <c r="Z131" t="n">
        <v>10</v>
      </c>
      <c r="AA131" t="n">
        <v>296.4235140666188</v>
      </c>
      <c r="AB131" t="n">
        <v>405.5797292284414</v>
      </c>
      <c r="AC131" t="n">
        <v>366.8717691056032</v>
      </c>
      <c r="AD131" t="n">
        <v>296423.5140666188</v>
      </c>
      <c r="AE131" t="n">
        <v>405579.7292284414</v>
      </c>
      <c r="AF131" t="n">
        <v>1.67283537184683e-06</v>
      </c>
      <c r="AG131" t="n">
        <v>12</v>
      </c>
      <c r="AH131" t="n">
        <v>366871.7691056032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7.4279</v>
      </c>
      <c r="E132" t="n">
        <v>13.46</v>
      </c>
      <c r="F132" t="n">
        <v>10.47</v>
      </c>
      <c r="G132" t="n">
        <v>125.64</v>
      </c>
      <c r="H132" t="n">
        <v>1.95</v>
      </c>
      <c r="I132" t="n">
        <v>5</v>
      </c>
      <c r="J132" t="n">
        <v>305.42</v>
      </c>
      <c r="K132" t="n">
        <v>58.47</v>
      </c>
      <c r="L132" t="n">
        <v>33.5</v>
      </c>
      <c r="M132" t="n">
        <v>3</v>
      </c>
      <c r="N132" t="n">
        <v>88.45</v>
      </c>
      <c r="O132" t="n">
        <v>37902.71</v>
      </c>
      <c r="P132" t="n">
        <v>167.71</v>
      </c>
      <c r="Q132" t="n">
        <v>197.75</v>
      </c>
      <c r="R132" t="n">
        <v>29.92</v>
      </c>
      <c r="S132" t="n">
        <v>25.4</v>
      </c>
      <c r="T132" t="n">
        <v>1428.77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296.5034302734381</v>
      </c>
      <c r="AB132" t="n">
        <v>405.6890741082657</v>
      </c>
      <c r="AC132" t="n">
        <v>366.9706782635637</v>
      </c>
      <c r="AD132" t="n">
        <v>296503.4302734381</v>
      </c>
      <c r="AE132" t="n">
        <v>405689.0741082657</v>
      </c>
      <c r="AF132" t="n">
        <v>1.672767811655726e-06</v>
      </c>
      <c r="AG132" t="n">
        <v>12</v>
      </c>
      <c r="AH132" t="n">
        <v>366970.6782635637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7.4273</v>
      </c>
      <c r="E133" t="n">
        <v>13.46</v>
      </c>
      <c r="F133" t="n">
        <v>10.47</v>
      </c>
      <c r="G133" t="n">
        <v>125.65</v>
      </c>
      <c r="H133" t="n">
        <v>1.97</v>
      </c>
      <c r="I133" t="n">
        <v>5</v>
      </c>
      <c r="J133" t="n">
        <v>305.96</v>
      </c>
      <c r="K133" t="n">
        <v>58.47</v>
      </c>
      <c r="L133" t="n">
        <v>33.75</v>
      </c>
      <c r="M133" t="n">
        <v>3</v>
      </c>
      <c r="N133" t="n">
        <v>88.73</v>
      </c>
      <c r="O133" t="n">
        <v>37968.85</v>
      </c>
      <c r="P133" t="n">
        <v>167.72</v>
      </c>
      <c r="Q133" t="n">
        <v>197.75</v>
      </c>
      <c r="R133" t="n">
        <v>29.88</v>
      </c>
      <c r="S133" t="n">
        <v>25.4</v>
      </c>
      <c r="T133" t="n">
        <v>1413.45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296.5240696723137</v>
      </c>
      <c r="AB133" t="n">
        <v>405.7173138443533</v>
      </c>
      <c r="AC133" t="n">
        <v>366.9962228388737</v>
      </c>
      <c r="AD133" t="n">
        <v>296524.0696723137</v>
      </c>
      <c r="AE133" t="n">
        <v>405717.3138443533</v>
      </c>
      <c r="AF133" t="n">
        <v>1.67263269127352e-06</v>
      </c>
      <c r="AG133" t="n">
        <v>12</v>
      </c>
      <c r="AH133" t="n">
        <v>366996.2228388737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7.4282</v>
      </c>
      <c r="E134" t="n">
        <v>13.46</v>
      </c>
      <c r="F134" t="n">
        <v>10.47</v>
      </c>
      <c r="G134" t="n">
        <v>125.63</v>
      </c>
      <c r="H134" t="n">
        <v>1.98</v>
      </c>
      <c r="I134" t="n">
        <v>5</v>
      </c>
      <c r="J134" t="n">
        <v>306.49</v>
      </c>
      <c r="K134" t="n">
        <v>58.47</v>
      </c>
      <c r="L134" t="n">
        <v>34</v>
      </c>
      <c r="M134" t="n">
        <v>3</v>
      </c>
      <c r="N134" t="n">
        <v>89.02</v>
      </c>
      <c r="O134" t="n">
        <v>38035.12</v>
      </c>
      <c r="P134" t="n">
        <v>167.66</v>
      </c>
      <c r="Q134" t="n">
        <v>197.75</v>
      </c>
      <c r="R134" t="n">
        <v>29.85</v>
      </c>
      <c r="S134" t="n">
        <v>25.4</v>
      </c>
      <c r="T134" t="n">
        <v>1397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296.4601444654164</v>
      </c>
      <c r="AB134" t="n">
        <v>405.6298485560953</v>
      </c>
      <c r="AC134" t="n">
        <v>366.9171051149688</v>
      </c>
      <c r="AD134" t="n">
        <v>296460.1444654164</v>
      </c>
      <c r="AE134" t="n">
        <v>405629.8485560953</v>
      </c>
      <c r="AF134" t="n">
        <v>1.67283537184683e-06</v>
      </c>
      <c r="AG134" t="n">
        <v>12</v>
      </c>
      <c r="AH134" t="n">
        <v>366917.1051149688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7.4293</v>
      </c>
      <c r="E135" t="n">
        <v>13.46</v>
      </c>
      <c r="F135" t="n">
        <v>10.47</v>
      </c>
      <c r="G135" t="n">
        <v>125.61</v>
      </c>
      <c r="H135" t="n">
        <v>1.99</v>
      </c>
      <c r="I135" t="n">
        <v>5</v>
      </c>
      <c r="J135" t="n">
        <v>307.03</v>
      </c>
      <c r="K135" t="n">
        <v>58.47</v>
      </c>
      <c r="L135" t="n">
        <v>34.25</v>
      </c>
      <c r="M135" t="n">
        <v>3</v>
      </c>
      <c r="N135" t="n">
        <v>89.31</v>
      </c>
      <c r="O135" t="n">
        <v>38101.52</v>
      </c>
      <c r="P135" t="n">
        <v>167.73</v>
      </c>
      <c r="Q135" t="n">
        <v>197.75</v>
      </c>
      <c r="R135" t="n">
        <v>29.82</v>
      </c>
      <c r="S135" t="n">
        <v>25.4</v>
      </c>
      <c r="T135" t="n">
        <v>1378.93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296.4870262857509</v>
      </c>
      <c r="AB135" t="n">
        <v>405.6666294486192</v>
      </c>
      <c r="AC135" t="n">
        <v>366.9503756907325</v>
      </c>
      <c r="AD135" t="n">
        <v>296487.0262857509</v>
      </c>
      <c r="AE135" t="n">
        <v>405666.6294486192</v>
      </c>
      <c r="AF135" t="n">
        <v>1.673083092547542e-06</v>
      </c>
      <c r="AG135" t="n">
        <v>12</v>
      </c>
      <c r="AH135" t="n">
        <v>366950.3756907325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7.4313</v>
      </c>
      <c r="E136" t="n">
        <v>13.46</v>
      </c>
      <c r="F136" t="n">
        <v>10.46</v>
      </c>
      <c r="G136" t="n">
        <v>125.56</v>
      </c>
      <c r="H136" t="n">
        <v>2</v>
      </c>
      <c r="I136" t="n">
        <v>5</v>
      </c>
      <c r="J136" t="n">
        <v>307.57</v>
      </c>
      <c r="K136" t="n">
        <v>58.47</v>
      </c>
      <c r="L136" t="n">
        <v>34.5</v>
      </c>
      <c r="M136" t="n">
        <v>3</v>
      </c>
      <c r="N136" t="n">
        <v>89.59999999999999</v>
      </c>
      <c r="O136" t="n">
        <v>38168.04</v>
      </c>
      <c r="P136" t="n">
        <v>167.6</v>
      </c>
      <c r="Q136" t="n">
        <v>197.75</v>
      </c>
      <c r="R136" t="n">
        <v>29.7</v>
      </c>
      <c r="S136" t="n">
        <v>25.4</v>
      </c>
      <c r="T136" t="n">
        <v>1319.07</v>
      </c>
      <c r="U136" t="n">
        <v>0.86</v>
      </c>
      <c r="V136" t="n">
        <v>0.89</v>
      </c>
      <c r="W136" t="n">
        <v>2.95</v>
      </c>
      <c r="X136" t="n">
        <v>0.07000000000000001</v>
      </c>
      <c r="Y136" t="n">
        <v>1</v>
      </c>
      <c r="Z136" t="n">
        <v>10</v>
      </c>
      <c r="AA136" t="n">
        <v>296.3074589759848</v>
      </c>
      <c r="AB136" t="n">
        <v>405.4209375334466</v>
      </c>
      <c r="AC136" t="n">
        <v>366.7281322671132</v>
      </c>
      <c r="AD136" t="n">
        <v>296307.4589759848</v>
      </c>
      <c r="AE136" t="n">
        <v>405420.9375334466</v>
      </c>
      <c r="AF136" t="n">
        <v>1.673533493821565e-06</v>
      </c>
      <c r="AG136" t="n">
        <v>12</v>
      </c>
      <c r="AH136" t="n">
        <v>366728.1322671132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7.4297</v>
      </c>
      <c r="E137" t="n">
        <v>13.46</v>
      </c>
      <c r="F137" t="n">
        <v>10.47</v>
      </c>
      <c r="G137" t="n">
        <v>125.6</v>
      </c>
      <c r="H137" t="n">
        <v>2.01</v>
      </c>
      <c r="I137" t="n">
        <v>5</v>
      </c>
      <c r="J137" t="n">
        <v>308.11</v>
      </c>
      <c r="K137" t="n">
        <v>58.47</v>
      </c>
      <c r="L137" t="n">
        <v>34.75</v>
      </c>
      <c r="M137" t="n">
        <v>3</v>
      </c>
      <c r="N137" t="n">
        <v>89.89</v>
      </c>
      <c r="O137" t="n">
        <v>38234.68</v>
      </c>
      <c r="P137" t="n">
        <v>167.63</v>
      </c>
      <c r="Q137" t="n">
        <v>197.76</v>
      </c>
      <c r="R137" t="n">
        <v>29.82</v>
      </c>
      <c r="S137" t="n">
        <v>25.4</v>
      </c>
      <c r="T137" t="n">
        <v>1382.59</v>
      </c>
      <c r="U137" t="n">
        <v>0.85</v>
      </c>
      <c r="V137" t="n">
        <v>0.89</v>
      </c>
      <c r="W137" t="n">
        <v>2.94</v>
      </c>
      <c r="X137" t="n">
        <v>0.08</v>
      </c>
      <c r="Y137" t="n">
        <v>1</v>
      </c>
      <c r="Z137" t="n">
        <v>10</v>
      </c>
      <c r="AA137" t="n">
        <v>296.404909074715</v>
      </c>
      <c r="AB137" t="n">
        <v>405.5542730577241</v>
      </c>
      <c r="AC137" t="n">
        <v>366.8487424360913</v>
      </c>
      <c r="AD137" t="n">
        <v>296404.909074715</v>
      </c>
      <c r="AE137" t="n">
        <v>405554.2730577241</v>
      </c>
      <c r="AF137" t="n">
        <v>1.673173172802347e-06</v>
      </c>
      <c r="AG137" t="n">
        <v>12</v>
      </c>
      <c r="AH137" t="n">
        <v>366848.7424360913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7.4297</v>
      </c>
      <c r="E138" t="n">
        <v>13.46</v>
      </c>
      <c r="F138" t="n">
        <v>10.47</v>
      </c>
      <c r="G138" t="n">
        <v>125.6</v>
      </c>
      <c r="H138" t="n">
        <v>2.02</v>
      </c>
      <c r="I138" t="n">
        <v>5</v>
      </c>
      <c r="J138" t="n">
        <v>308.65</v>
      </c>
      <c r="K138" t="n">
        <v>58.47</v>
      </c>
      <c r="L138" t="n">
        <v>35</v>
      </c>
      <c r="M138" t="n">
        <v>3</v>
      </c>
      <c r="N138" t="n">
        <v>90.18000000000001</v>
      </c>
      <c r="O138" t="n">
        <v>38301.46</v>
      </c>
      <c r="P138" t="n">
        <v>167.58</v>
      </c>
      <c r="Q138" t="n">
        <v>197.75</v>
      </c>
      <c r="R138" t="n">
        <v>29.8</v>
      </c>
      <c r="S138" t="n">
        <v>25.4</v>
      </c>
      <c r="T138" t="n">
        <v>1372.33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296.3682860713167</v>
      </c>
      <c r="AB138" t="n">
        <v>405.5041638487818</v>
      </c>
      <c r="AC138" t="n">
        <v>366.8034155797217</v>
      </c>
      <c r="AD138" t="n">
        <v>296368.2860713167</v>
      </c>
      <c r="AE138" t="n">
        <v>405504.1638487818</v>
      </c>
      <c r="AF138" t="n">
        <v>1.673173172802347e-06</v>
      </c>
      <c r="AG138" t="n">
        <v>12</v>
      </c>
      <c r="AH138" t="n">
        <v>366803.4155797217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7.4331</v>
      </c>
      <c r="E139" t="n">
        <v>13.45</v>
      </c>
      <c r="F139" t="n">
        <v>10.46</v>
      </c>
      <c r="G139" t="n">
        <v>125.52</v>
      </c>
      <c r="H139" t="n">
        <v>2.03</v>
      </c>
      <c r="I139" t="n">
        <v>5</v>
      </c>
      <c r="J139" t="n">
        <v>309.2</v>
      </c>
      <c r="K139" t="n">
        <v>58.47</v>
      </c>
      <c r="L139" t="n">
        <v>35.25</v>
      </c>
      <c r="M139" t="n">
        <v>3</v>
      </c>
      <c r="N139" t="n">
        <v>90.47</v>
      </c>
      <c r="O139" t="n">
        <v>38368.36</v>
      </c>
      <c r="P139" t="n">
        <v>167.41</v>
      </c>
      <c r="Q139" t="n">
        <v>197.75</v>
      </c>
      <c r="R139" t="n">
        <v>29.59</v>
      </c>
      <c r="S139" t="n">
        <v>25.4</v>
      </c>
      <c r="T139" t="n">
        <v>1266.99</v>
      </c>
      <c r="U139" t="n">
        <v>0.86</v>
      </c>
      <c r="V139" t="n">
        <v>0.89</v>
      </c>
      <c r="W139" t="n">
        <v>2.95</v>
      </c>
      <c r="X139" t="n">
        <v>0.07000000000000001</v>
      </c>
      <c r="Y139" t="n">
        <v>1</v>
      </c>
      <c r="Z139" t="n">
        <v>10</v>
      </c>
      <c r="AA139" t="n">
        <v>296.1284965452112</v>
      </c>
      <c r="AB139" t="n">
        <v>405.1760732403969</v>
      </c>
      <c r="AC139" t="n">
        <v>366.5066374785231</v>
      </c>
      <c r="AD139" t="n">
        <v>296128.4965452112</v>
      </c>
      <c r="AE139" t="n">
        <v>405176.0732403969</v>
      </c>
      <c r="AF139" t="n">
        <v>1.673938854968185e-06</v>
      </c>
      <c r="AG139" t="n">
        <v>12</v>
      </c>
      <c r="AH139" t="n">
        <v>366506.6374785231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7.431</v>
      </c>
      <c r="E140" t="n">
        <v>13.46</v>
      </c>
      <c r="F140" t="n">
        <v>10.46</v>
      </c>
      <c r="G140" t="n">
        <v>125.57</v>
      </c>
      <c r="H140" t="n">
        <v>2.04</v>
      </c>
      <c r="I140" t="n">
        <v>5</v>
      </c>
      <c r="J140" t="n">
        <v>309.74</v>
      </c>
      <c r="K140" t="n">
        <v>58.47</v>
      </c>
      <c r="L140" t="n">
        <v>35.5</v>
      </c>
      <c r="M140" t="n">
        <v>3</v>
      </c>
      <c r="N140" t="n">
        <v>90.77</v>
      </c>
      <c r="O140" t="n">
        <v>38435.39</v>
      </c>
      <c r="P140" t="n">
        <v>167.4</v>
      </c>
      <c r="Q140" t="n">
        <v>197.75</v>
      </c>
      <c r="R140" t="n">
        <v>29.69</v>
      </c>
      <c r="S140" t="n">
        <v>25.4</v>
      </c>
      <c r="T140" t="n">
        <v>1313.87</v>
      </c>
      <c r="U140" t="n">
        <v>0.86</v>
      </c>
      <c r="V140" t="n">
        <v>0.89</v>
      </c>
      <c r="W140" t="n">
        <v>2.95</v>
      </c>
      <c r="X140" t="n">
        <v>0.07000000000000001</v>
      </c>
      <c r="Y140" t="n">
        <v>1</v>
      </c>
      <c r="Z140" t="n">
        <v>10</v>
      </c>
      <c r="AA140" t="n">
        <v>296.1676375799437</v>
      </c>
      <c r="AB140" t="n">
        <v>405.2296277308985</v>
      </c>
      <c r="AC140" t="n">
        <v>366.5550808036154</v>
      </c>
      <c r="AD140" t="n">
        <v>296167.6375799437</v>
      </c>
      <c r="AE140" t="n">
        <v>405229.6277308985</v>
      </c>
      <c r="AF140" t="n">
        <v>1.673465933630461e-06</v>
      </c>
      <c r="AG140" t="n">
        <v>12</v>
      </c>
      <c r="AH140" t="n">
        <v>366555.0808036154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7.4305</v>
      </c>
      <c r="E141" t="n">
        <v>13.46</v>
      </c>
      <c r="F141" t="n">
        <v>10.46</v>
      </c>
      <c r="G141" t="n">
        <v>125.58</v>
      </c>
      <c r="H141" t="n">
        <v>2.05</v>
      </c>
      <c r="I141" t="n">
        <v>5</v>
      </c>
      <c r="J141" t="n">
        <v>310.28</v>
      </c>
      <c r="K141" t="n">
        <v>58.47</v>
      </c>
      <c r="L141" t="n">
        <v>35.75</v>
      </c>
      <c r="M141" t="n">
        <v>3</v>
      </c>
      <c r="N141" t="n">
        <v>91.06</v>
      </c>
      <c r="O141" t="n">
        <v>38502.55</v>
      </c>
      <c r="P141" t="n">
        <v>167.46</v>
      </c>
      <c r="Q141" t="n">
        <v>197.75</v>
      </c>
      <c r="R141" t="n">
        <v>29.72</v>
      </c>
      <c r="S141" t="n">
        <v>25.4</v>
      </c>
      <c r="T141" t="n">
        <v>1329.72</v>
      </c>
      <c r="U141" t="n">
        <v>0.85</v>
      </c>
      <c r="V141" t="n">
        <v>0.89</v>
      </c>
      <c r="W141" t="n">
        <v>2.95</v>
      </c>
      <c r="X141" t="n">
        <v>0.08</v>
      </c>
      <c r="Y141" t="n">
        <v>1</v>
      </c>
      <c r="Z141" t="n">
        <v>10</v>
      </c>
      <c r="AA141" t="n">
        <v>296.2226467721025</v>
      </c>
      <c r="AB141" t="n">
        <v>405.3048937344445</v>
      </c>
      <c r="AC141" t="n">
        <v>366.6231635254194</v>
      </c>
      <c r="AD141" t="n">
        <v>296222.6467721025</v>
      </c>
      <c r="AE141" t="n">
        <v>405304.8937344445</v>
      </c>
      <c r="AF141" t="n">
        <v>1.673353333311956e-06</v>
      </c>
      <c r="AG141" t="n">
        <v>12</v>
      </c>
      <c r="AH141" t="n">
        <v>366623.1635254194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7.4337</v>
      </c>
      <c r="E142" t="n">
        <v>13.45</v>
      </c>
      <c r="F142" t="n">
        <v>10.46</v>
      </c>
      <c r="G142" t="n">
        <v>125.51</v>
      </c>
      <c r="H142" t="n">
        <v>2.06</v>
      </c>
      <c r="I142" t="n">
        <v>5</v>
      </c>
      <c r="J142" t="n">
        <v>310.83</v>
      </c>
      <c r="K142" t="n">
        <v>58.47</v>
      </c>
      <c r="L142" t="n">
        <v>36</v>
      </c>
      <c r="M142" t="n">
        <v>3</v>
      </c>
      <c r="N142" t="n">
        <v>91.36</v>
      </c>
      <c r="O142" t="n">
        <v>38569.84</v>
      </c>
      <c r="P142" t="n">
        <v>167.25</v>
      </c>
      <c r="Q142" t="n">
        <v>197.75</v>
      </c>
      <c r="R142" t="n">
        <v>29.52</v>
      </c>
      <c r="S142" t="n">
        <v>25.4</v>
      </c>
      <c r="T142" t="n">
        <v>1229.15</v>
      </c>
      <c r="U142" t="n">
        <v>0.86</v>
      </c>
      <c r="V142" t="n">
        <v>0.89</v>
      </c>
      <c r="W142" t="n">
        <v>2.95</v>
      </c>
      <c r="X142" t="n">
        <v>0.07000000000000001</v>
      </c>
      <c r="Y142" t="n">
        <v>1</v>
      </c>
      <c r="Z142" t="n">
        <v>10</v>
      </c>
      <c r="AA142" t="n">
        <v>295.9980952871465</v>
      </c>
      <c r="AB142" t="n">
        <v>404.9976524862154</v>
      </c>
      <c r="AC142" t="n">
        <v>366.3452449507054</v>
      </c>
      <c r="AD142" t="n">
        <v>295998.0952871465</v>
      </c>
      <c r="AE142" t="n">
        <v>404997.6524862153</v>
      </c>
      <c r="AF142" t="n">
        <v>1.674073975350392e-06</v>
      </c>
      <c r="AG142" t="n">
        <v>12</v>
      </c>
      <c r="AH142" t="n">
        <v>366345.2449507054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7.4343</v>
      </c>
      <c r="E143" t="n">
        <v>13.45</v>
      </c>
      <c r="F143" t="n">
        <v>10.46</v>
      </c>
      <c r="G143" t="n">
        <v>125.5</v>
      </c>
      <c r="H143" t="n">
        <v>2.07</v>
      </c>
      <c r="I143" t="n">
        <v>5</v>
      </c>
      <c r="J143" t="n">
        <v>311.38</v>
      </c>
      <c r="K143" t="n">
        <v>58.47</v>
      </c>
      <c r="L143" t="n">
        <v>36.25</v>
      </c>
      <c r="M143" t="n">
        <v>3</v>
      </c>
      <c r="N143" t="n">
        <v>91.65000000000001</v>
      </c>
      <c r="O143" t="n">
        <v>38637.26</v>
      </c>
      <c r="P143" t="n">
        <v>167.17</v>
      </c>
      <c r="Q143" t="n">
        <v>197.77</v>
      </c>
      <c r="R143" t="n">
        <v>29.54</v>
      </c>
      <c r="S143" t="n">
        <v>25.4</v>
      </c>
      <c r="T143" t="n">
        <v>1239.24</v>
      </c>
      <c r="U143" t="n">
        <v>0.86</v>
      </c>
      <c r="V143" t="n">
        <v>0.89</v>
      </c>
      <c r="W143" t="n">
        <v>2.94</v>
      </c>
      <c r="X143" t="n">
        <v>0.07000000000000001</v>
      </c>
      <c r="Y143" t="n">
        <v>1</v>
      </c>
      <c r="Z143" t="n">
        <v>10</v>
      </c>
      <c r="AA143" t="n">
        <v>295.9262756261208</v>
      </c>
      <c r="AB143" t="n">
        <v>404.8993856575401</v>
      </c>
      <c r="AC143" t="n">
        <v>366.2563565702406</v>
      </c>
      <c r="AD143" t="n">
        <v>295926.2756261208</v>
      </c>
      <c r="AE143" t="n">
        <v>404899.3856575401</v>
      </c>
      <c r="AF143" t="n">
        <v>1.674209095732598e-06</v>
      </c>
      <c r="AG143" t="n">
        <v>12</v>
      </c>
      <c r="AH143" t="n">
        <v>366256.3565702406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7.4334</v>
      </c>
      <c r="E144" t="n">
        <v>13.45</v>
      </c>
      <c r="F144" t="n">
        <v>10.46</v>
      </c>
      <c r="G144" t="n">
        <v>125.52</v>
      </c>
      <c r="H144" t="n">
        <v>2.08</v>
      </c>
      <c r="I144" t="n">
        <v>5</v>
      </c>
      <c r="J144" t="n">
        <v>311.92</v>
      </c>
      <c r="K144" t="n">
        <v>58.47</v>
      </c>
      <c r="L144" t="n">
        <v>36.5</v>
      </c>
      <c r="M144" t="n">
        <v>3</v>
      </c>
      <c r="N144" t="n">
        <v>91.95</v>
      </c>
      <c r="O144" t="n">
        <v>38704.93</v>
      </c>
      <c r="P144" t="n">
        <v>167.14</v>
      </c>
      <c r="Q144" t="n">
        <v>197.75</v>
      </c>
      <c r="R144" t="n">
        <v>29.54</v>
      </c>
      <c r="S144" t="n">
        <v>25.4</v>
      </c>
      <c r="T144" t="n">
        <v>1240.38</v>
      </c>
      <c r="U144" t="n">
        <v>0.86</v>
      </c>
      <c r="V144" t="n">
        <v>0.89</v>
      </c>
      <c r="W144" t="n">
        <v>2.95</v>
      </c>
      <c r="X144" t="n">
        <v>0.07000000000000001</v>
      </c>
      <c r="Y144" t="n">
        <v>1</v>
      </c>
      <c r="Z144" t="n">
        <v>10</v>
      </c>
      <c r="AA144" t="n">
        <v>295.9241951429242</v>
      </c>
      <c r="AB144" t="n">
        <v>404.8965390486462</v>
      </c>
      <c r="AC144" t="n">
        <v>366.2537816377043</v>
      </c>
      <c r="AD144" t="n">
        <v>295924.1951429243</v>
      </c>
      <c r="AE144" t="n">
        <v>404896.5390486462</v>
      </c>
      <c r="AF144" t="n">
        <v>1.674006415159288e-06</v>
      </c>
      <c r="AG144" t="n">
        <v>12</v>
      </c>
      <c r="AH144" t="n">
        <v>366253.7816377043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7.4316</v>
      </c>
      <c r="E145" t="n">
        <v>13.46</v>
      </c>
      <c r="F145" t="n">
        <v>10.46</v>
      </c>
      <c r="G145" t="n">
        <v>125.56</v>
      </c>
      <c r="H145" t="n">
        <v>2.1</v>
      </c>
      <c r="I145" t="n">
        <v>5</v>
      </c>
      <c r="J145" t="n">
        <v>312.47</v>
      </c>
      <c r="K145" t="n">
        <v>58.47</v>
      </c>
      <c r="L145" t="n">
        <v>36.75</v>
      </c>
      <c r="M145" t="n">
        <v>3</v>
      </c>
      <c r="N145" t="n">
        <v>92.25</v>
      </c>
      <c r="O145" t="n">
        <v>38772.62</v>
      </c>
      <c r="P145" t="n">
        <v>166.94</v>
      </c>
      <c r="Q145" t="n">
        <v>197.75</v>
      </c>
      <c r="R145" t="n">
        <v>29.65</v>
      </c>
      <c r="S145" t="n">
        <v>25.4</v>
      </c>
      <c r="T145" t="n">
        <v>1294.11</v>
      </c>
      <c r="U145" t="n">
        <v>0.86</v>
      </c>
      <c r="V145" t="n">
        <v>0.89</v>
      </c>
      <c r="W145" t="n">
        <v>2.95</v>
      </c>
      <c r="X145" t="n">
        <v>0.07000000000000001</v>
      </c>
      <c r="Y145" t="n">
        <v>1</v>
      </c>
      <c r="Z145" t="n">
        <v>10</v>
      </c>
      <c r="AA145" t="n">
        <v>295.8175144722974</v>
      </c>
      <c r="AB145" t="n">
        <v>404.7505738486755</v>
      </c>
      <c r="AC145" t="n">
        <v>366.1217471515554</v>
      </c>
      <c r="AD145" t="n">
        <v>295817.5144722975</v>
      </c>
      <c r="AE145" t="n">
        <v>404750.5738486755</v>
      </c>
      <c r="AF145" t="n">
        <v>1.673601054012668e-06</v>
      </c>
      <c r="AG145" t="n">
        <v>12</v>
      </c>
      <c r="AH145" t="n">
        <v>366121.7471515554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7.4333</v>
      </c>
      <c r="E146" t="n">
        <v>13.45</v>
      </c>
      <c r="F146" t="n">
        <v>10.46</v>
      </c>
      <c r="G146" t="n">
        <v>125.52</v>
      </c>
      <c r="H146" t="n">
        <v>2.11</v>
      </c>
      <c r="I146" t="n">
        <v>5</v>
      </c>
      <c r="J146" t="n">
        <v>313.02</v>
      </c>
      <c r="K146" t="n">
        <v>58.47</v>
      </c>
      <c r="L146" t="n">
        <v>37</v>
      </c>
      <c r="M146" t="n">
        <v>3</v>
      </c>
      <c r="N146" t="n">
        <v>92.55</v>
      </c>
      <c r="O146" t="n">
        <v>38840.44</v>
      </c>
      <c r="P146" t="n">
        <v>166.75</v>
      </c>
      <c r="Q146" t="n">
        <v>197.75</v>
      </c>
      <c r="R146" t="n">
        <v>29.6</v>
      </c>
      <c r="S146" t="n">
        <v>25.4</v>
      </c>
      <c r="T146" t="n">
        <v>1269.54</v>
      </c>
      <c r="U146" t="n">
        <v>0.86</v>
      </c>
      <c r="V146" t="n">
        <v>0.89</v>
      </c>
      <c r="W146" t="n">
        <v>2.94</v>
      </c>
      <c r="X146" t="n">
        <v>0.07000000000000001</v>
      </c>
      <c r="Y146" t="n">
        <v>1</v>
      </c>
      <c r="Z146" t="n">
        <v>10</v>
      </c>
      <c r="AA146" t="n">
        <v>295.6408832185173</v>
      </c>
      <c r="AB146" t="n">
        <v>404.5088991748326</v>
      </c>
      <c r="AC146" t="n">
        <v>365.9031375693915</v>
      </c>
      <c r="AD146" t="n">
        <v>295640.8832185174</v>
      </c>
      <c r="AE146" t="n">
        <v>404508.8991748326</v>
      </c>
      <c r="AF146" t="n">
        <v>1.673983895095587e-06</v>
      </c>
      <c r="AG146" t="n">
        <v>12</v>
      </c>
      <c r="AH146" t="n">
        <v>365903.1375693915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7.4331</v>
      </c>
      <c r="E147" t="n">
        <v>13.45</v>
      </c>
      <c r="F147" t="n">
        <v>10.46</v>
      </c>
      <c r="G147" t="n">
        <v>125.52</v>
      </c>
      <c r="H147" t="n">
        <v>2.12</v>
      </c>
      <c r="I147" t="n">
        <v>5</v>
      </c>
      <c r="J147" t="n">
        <v>313.57</v>
      </c>
      <c r="K147" t="n">
        <v>58.47</v>
      </c>
      <c r="L147" t="n">
        <v>37.25</v>
      </c>
      <c r="M147" t="n">
        <v>3</v>
      </c>
      <c r="N147" t="n">
        <v>92.84999999999999</v>
      </c>
      <c r="O147" t="n">
        <v>38908.39</v>
      </c>
      <c r="P147" t="n">
        <v>166.55</v>
      </c>
      <c r="Q147" t="n">
        <v>197.75</v>
      </c>
      <c r="R147" t="n">
        <v>29.6</v>
      </c>
      <c r="S147" t="n">
        <v>25.4</v>
      </c>
      <c r="T147" t="n">
        <v>1273.43</v>
      </c>
      <c r="U147" t="n">
        <v>0.86</v>
      </c>
      <c r="V147" t="n">
        <v>0.89</v>
      </c>
      <c r="W147" t="n">
        <v>2.94</v>
      </c>
      <c r="X147" t="n">
        <v>0.07000000000000001</v>
      </c>
      <c r="Y147" t="n">
        <v>1</v>
      </c>
      <c r="Z147" t="n">
        <v>10</v>
      </c>
      <c r="AA147" t="n">
        <v>295.4988690186632</v>
      </c>
      <c r="AB147" t="n">
        <v>404.3145890813678</v>
      </c>
      <c r="AC147" t="n">
        <v>365.7273721585311</v>
      </c>
      <c r="AD147" t="n">
        <v>295498.8690186632</v>
      </c>
      <c r="AE147" t="n">
        <v>404314.5890813678</v>
      </c>
      <c r="AF147" t="n">
        <v>1.673938854968185e-06</v>
      </c>
      <c r="AG147" t="n">
        <v>12</v>
      </c>
      <c r="AH147" t="n">
        <v>365727.372158531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7.429</v>
      </c>
      <c r="E148" t="n">
        <v>13.46</v>
      </c>
      <c r="F148" t="n">
        <v>10.47</v>
      </c>
      <c r="G148" t="n">
        <v>125.61</v>
      </c>
      <c r="H148" t="n">
        <v>2.13</v>
      </c>
      <c r="I148" t="n">
        <v>5</v>
      </c>
      <c r="J148" t="n">
        <v>314.13</v>
      </c>
      <c r="K148" t="n">
        <v>58.47</v>
      </c>
      <c r="L148" t="n">
        <v>37.5</v>
      </c>
      <c r="M148" t="n">
        <v>3</v>
      </c>
      <c r="N148" t="n">
        <v>93.15000000000001</v>
      </c>
      <c r="O148" t="n">
        <v>38976.48</v>
      </c>
      <c r="P148" t="n">
        <v>166.63</v>
      </c>
      <c r="Q148" t="n">
        <v>197.77</v>
      </c>
      <c r="R148" t="n">
        <v>29.74</v>
      </c>
      <c r="S148" t="n">
        <v>25.4</v>
      </c>
      <c r="T148" t="n">
        <v>1341.51</v>
      </c>
      <c r="U148" t="n">
        <v>0.85</v>
      </c>
      <c r="V148" t="n">
        <v>0.89</v>
      </c>
      <c r="W148" t="n">
        <v>2.95</v>
      </c>
      <c r="X148" t="n">
        <v>0.08</v>
      </c>
      <c r="Y148" t="n">
        <v>1</v>
      </c>
      <c r="Z148" t="n">
        <v>10</v>
      </c>
      <c r="AA148" t="n">
        <v>295.6878983231649</v>
      </c>
      <c r="AB148" t="n">
        <v>404.5732273151714</v>
      </c>
      <c r="AC148" t="n">
        <v>365.9613263223015</v>
      </c>
      <c r="AD148" t="n">
        <v>295687.8983231649</v>
      </c>
      <c r="AE148" t="n">
        <v>404573.2273151714</v>
      </c>
      <c r="AF148" t="n">
        <v>1.673015532356439e-06</v>
      </c>
      <c r="AG148" t="n">
        <v>12</v>
      </c>
      <c r="AH148" t="n">
        <v>365961.3263223015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7.4287</v>
      </c>
      <c r="E149" t="n">
        <v>13.46</v>
      </c>
      <c r="F149" t="n">
        <v>10.47</v>
      </c>
      <c r="G149" t="n">
        <v>125.62</v>
      </c>
      <c r="H149" t="n">
        <v>2.14</v>
      </c>
      <c r="I149" t="n">
        <v>5</v>
      </c>
      <c r="J149" t="n">
        <v>314.68</v>
      </c>
      <c r="K149" t="n">
        <v>58.47</v>
      </c>
      <c r="L149" t="n">
        <v>37.75</v>
      </c>
      <c r="M149" t="n">
        <v>3</v>
      </c>
      <c r="N149" t="n">
        <v>93.45999999999999</v>
      </c>
      <c r="O149" t="n">
        <v>39044.7</v>
      </c>
      <c r="P149" t="n">
        <v>166.61</v>
      </c>
      <c r="Q149" t="n">
        <v>197.75</v>
      </c>
      <c r="R149" t="n">
        <v>29.84</v>
      </c>
      <c r="S149" t="n">
        <v>25.4</v>
      </c>
      <c r="T149" t="n">
        <v>1389.79</v>
      </c>
      <c r="U149" t="n">
        <v>0.85</v>
      </c>
      <c r="V149" t="n">
        <v>0.89</v>
      </c>
      <c r="W149" t="n">
        <v>2.95</v>
      </c>
      <c r="X149" t="n">
        <v>0.08</v>
      </c>
      <c r="Y149" t="n">
        <v>1</v>
      </c>
      <c r="Z149" t="n">
        <v>10</v>
      </c>
      <c r="AA149" t="n">
        <v>295.6798691767294</v>
      </c>
      <c r="AB149" t="n">
        <v>404.5622414827976</v>
      </c>
      <c r="AC149" t="n">
        <v>365.9513889623507</v>
      </c>
      <c r="AD149" t="n">
        <v>295679.8691767294</v>
      </c>
      <c r="AE149" t="n">
        <v>404562.2414827975</v>
      </c>
      <c r="AF149" t="n">
        <v>1.672947972165336e-06</v>
      </c>
      <c r="AG149" t="n">
        <v>12</v>
      </c>
      <c r="AH149" t="n">
        <v>365951.3889623507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7.4285</v>
      </c>
      <c r="E150" t="n">
        <v>13.46</v>
      </c>
      <c r="F150" t="n">
        <v>10.47</v>
      </c>
      <c r="G150" t="n">
        <v>125.62</v>
      </c>
      <c r="H150" t="n">
        <v>2.15</v>
      </c>
      <c r="I150" t="n">
        <v>5</v>
      </c>
      <c r="J150" t="n">
        <v>315.23</v>
      </c>
      <c r="K150" t="n">
        <v>58.47</v>
      </c>
      <c r="L150" t="n">
        <v>38</v>
      </c>
      <c r="M150" t="n">
        <v>3</v>
      </c>
      <c r="N150" t="n">
        <v>93.76000000000001</v>
      </c>
      <c r="O150" t="n">
        <v>39113.07</v>
      </c>
      <c r="P150" t="n">
        <v>166.6</v>
      </c>
      <c r="Q150" t="n">
        <v>197.75</v>
      </c>
      <c r="R150" t="n">
        <v>29.85</v>
      </c>
      <c r="S150" t="n">
        <v>25.4</v>
      </c>
      <c r="T150" t="n">
        <v>1396.78</v>
      </c>
      <c r="U150" t="n">
        <v>0.85</v>
      </c>
      <c r="V150" t="n">
        <v>0.89</v>
      </c>
      <c r="W150" t="n">
        <v>2.95</v>
      </c>
      <c r="X150" t="n">
        <v>0.08</v>
      </c>
      <c r="Y150" t="n">
        <v>1</v>
      </c>
      <c r="Z150" t="n">
        <v>10</v>
      </c>
      <c r="AA150" t="n">
        <v>295.6769579801187</v>
      </c>
      <c r="AB150" t="n">
        <v>404.5582582551618</v>
      </c>
      <c r="AC150" t="n">
        <v>365.94778588837</v>
      </c>
      <c r="AD150" t="n">
        <v>295676.9579801188</v>
      </c>
      <c r="AE150" t="n">
        <v>404558.2582551618</v>
      </c>
      <c r="AF150" t="n">
        <v>1.672902932037933e-06</v>
      </c>
      <c r="AG150" t="n">
        <v>12</v>
      </c>
      <c r="AH150" t="n">
        <v>365947.78588837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7.4276</v>
      </c>
      <c r="E151" t="n">
        <v>13.46</v>
      </c>
      <c r="F151" t="n">
        <v>10.47</v>
      </c>
      <c r="G151" t="n">
        <v>125.64</v>
      </c>
      <c r="H151" t="n">
        <v>2.16</v>
      </c>
      <c r="I151" t="n">
        <v>5</v>
      </c>
      <c r="J151" t="n">
        <v>315.79</v>
      </c>
      <c r="K151" t="n">
        <v>58.47</v>
      </c>
      <c r="L151" t="n">
        <v>38.25</v>
      </c>
      <c r="M151" t="n">
        <v>3</v>
      </c>
      <c r="N151" t="n">
        <v>94.06999999999999</v>
      </c>
      <c r="O151" t="n">
        <v>39181.56</v>
      </c>
      <c r="P151" t="n">
        <v>166.56</v>
      </c>
      <c r="Q151" t="n">
        <v>197.77</v>
      </c>
      <c r="R151" t="n">
        <v>29.87</v>
      </c>
      <c r="S151" t="n">
        <v>25.4</v>
      </c>
      <c r="T151" t="n">
        <v>1404.49</v>
      </c>
      <c r="U151" t="n">
        <v>0.85</v>
      </c>
      <c r="V151" t="n">
        <v>0.89</v>
      </c>
      <c r="W151" t="n">
        <v>2.95</v>
      </c>
      <c r="X151" t="n">
        <v>0.08</v>
      </c>
      <c r="Y151" t="n">
        <v>1</v>
      </c>
      <c r="Z151" t="n">
        <v>10</v>
      </c>
      <c r="AA151" t="n">
        <v>295.6675189910316</v>
      </c>
      <c r="AB151" t="n">
        <v>404.545343413874</v>
      </c>
      <c r="AC151" t="n">
        <v>365.9361036214086</v>
      </c>
      <c r="AD151" t="n">
        <v>295667.5189910316</v>
      </c>
      <c r="AE151" t="n">
        <v>404545.343413874</v>
      </c>
      <c r="AF151" t="n">
        <v>1.672700251464623e-06</v>
      </c>
      <c r="AG151" t="n">
        <v>12</v>
      </c>
      <c r="AH151" t="n">
        <v>365936.1036214086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7.429</v>
      </c>
      <c r="E152" t="n">
        <v>13.46</v>
      </c>
      <c r="F152" t="n">
        <v>10.47</v>
      </c>
      <c r="G152" t="n">
        <v>125.61</v>
      </c>
      <c r="H152" t="n">
        <v>2.17</v>
      </c>
      <c r="I152" t="n">
        <v>5</v>
      </c>
      <c r="J152" t="n">
        <v>316.35</v>
      </c>
      <c r="K152" t="n">
        <v>58.47</v>
      </c>
      <c r="L152" t="n">
        <v>38.5</v>
      </c>
      <c r="M152" t="n">
        <v>3</v>
      </c>
      <c r="N152" t="n">
        <v>94.37</v>
      </c>
      <c r="O152" t="n">
        <v>39250.2</v>
      </c>
      <c r="P152" t="n">
        <v>166.34</v>
      </c>
      <c r="Q152" t="n">
        <v>197.75</v>
      </c>
      <c r="R152" t="n">
        <v>29.79</v>
      </c>
      <c r="S152" t="n">
        <v>25.4</v>
      </c>
      <c r="T152" t="n">
        <v>1367.62</v>
      </c>
      <c r="U152" t="n">
        <v>0.85</v>
      </c>
      <c r="V152" t="n">
        <v>0.89</v>
      </c>
      <c r="W152" t="n">
        <v>2.95</v>
      </c>
      <c r="X152" t="n">
        <v>0.08</v>
      </c>
      <c r="Y152" t="n">
        <v>1</v>
      </c>
      <c r="Z152" t="n">
        <v>10</v>
      </c>
      <c r="AA152" t="n">
        <v>295.4754648887298</v>
      </c>
      <c r="AB152" t="n">
        <v>404.2825665182758</v>
      </c>
      <c r="AC152" t="n">
        <v>365.6984057839165</v>
      </c>
      <c r="AD152" t="n">
        <v>295475.4648887299</v>
      </c>
      <c r="AE152" t="n">
        <v>404282.5665182758</v>
      </c>
      <c r="AF152" t="n">
        <v>1.673015532356439e-06</v>
      </c>
      <c r="AG152" t="n">
        <v>12</v>
      </c>
      <c r="AH152" t="n">
        <v>365698.4057839165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7.4293</v>
      </c>
      <c r="E153" t="n">
        <v>13.46</v>
      </c>
      <c r="F153" t="n">
        <v>10.47</v>
      </c>
      <c r="G153" t="n">
        <v>125.61</v>
      </c>
      <c r="H153" t="n">
        <v>2.18</v>
      </c>
      <c r="I153" t="n">
        <v>5</v>
      </c>
      <c r="J153" t="n">
        <v>316.9</v>
      </c>
      <c r="K153" t="n">
        <v>58.47</v>
      </c>
      <c r="L153" t="n">
        <v>38.75</v>
      </c>
      <c r="M153" t="n">
        <v>3</v>
      </c>
      <c r="N153" t="n">
        <v>94.68000000000001</v>
      </c>
      <c r="O153" t="n">
        <v>39318.97</v>
      </c>
      <c r="P153" t="n">
        <v>166.1</v>
      </c>
      <c r="Q153" t="n">
        <v>197.76</v>
      </c>
      <c r="R153" t="n">
        <v>29.74</v>
      </c>
      <c r="S153" t="n">
        <v>25.4</v>
      </c>
      <c r="T153" t="n">
        <v>1342.97</v>
      </c>
      <c r="U153" t="n">
        <v>0.85</v>
      </c>
      <c r="V153" t="n">
        <v>0.89</v>
      </c>
      <c r="W153" t="n">
        <v>2.95</v>
      </c>
      <c r="X153" t="n">
        <v>0.08</v>
      </c>
      <c r="Y153" t="n">
        <v>1</v>
      </c>
      <c r="Z153" t="n">
        <v>10</v>
      </c>
      <c r="AA153" t="n">
        <v>295.293052093816</v>
      </c>
      <c r="AB153" t="n">
        <v>404.03298128479</v>
      </c>
      <c r="AC153" t="n">
        <v>365.4726406148196</v>
      </c>
      <c r="AD153" t="n">
        <v>295293.052093816</v>
      </c>
      <c r="AE153" t="n">
        <v>404032.98128479</v>
      </c>
      <c r="AF153" t="n">
        <v>1.673083092547542e-06</v>
      </c>
      <c r="AG153" t="n">
        <v>12</v>
      </c>
      <c r="AH153" t="n">
        <v>365472.6406148196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7.4297</v>
      </c>
      <c r="E154" t="n">
        <v>13.46</v>
      </c>
      <c r="F154" t="n">
        <v>10.47</v>
      </c>
      <c r="G154" t="n">
        <v>125.6</v>
      </c>
      <c r="H154" t="n">
        <v>2.19</v>
      </c>
      <c r="I154" t="n">
        <v>5</v>
      </c>
      <c r="J154" t="n">
        <v>317.46</v>
      </c>
      <c r="K154" t="n">
        <v>58.47</v>
      </c>
      <c r="L154" t="n">
        <v>39</v>
      </c>
      <c r="M154" t="n">
        <v>3</v>
      </c>
      <c r="N154" t="n">
        <v>94.98999999999999</v>
      </c>
      <c r="O154" t="n">
        <v>39387.89</v>
      </c>
      <c r="P154" t="n">
        <v>165.93</v>
      </c>
      <c r="Q154" t="n">
        <v>197.75</v>
      </c>
      <c r="R154" t="n">
        <v>29.74</v>
      </c>
      <c r="S154" t="n">
        <v>25.4</v>
      </c>
      <c r="T154" t="n">
        <v>1340.96</v>
      </c>
      <c r="U154" t="n">
        <v>0.85</v>
      </c>
      <c r="V154" t="n">
        <v>0.89</v>
      </c>
      <c r="W154" t="n">
        <v>2.95</v>
      </c>
      <c r="X154" t="n">
        <v>0.08</v>
      </c>
      <c r="Y154" t="n">
        <v>1</v>
      </c>
      <c r="Z154" t="n">
        <v>10</v>
      </c>
      <c r="AA154" t="n">
        <v>295.1597269591747</v>
      </c>
      <c r="AB154" t="n">
        <v>403.8505599536841</v>
      </c>
      <c r="AC154" t="n">
        <v>365.3076293195244</v>
      </c>
      <c r="AD154" t="n">
        <v>295159.7269591747</v>
      </c>
      <c r="AE154" t="n">
        <v>403850.559953684</v>
      </c>
      <c r="AF154" t="n">
        <v>1.673173172802347e-06</v>
      </c>
      <c r="AG154" t="n">
        <v>12</v>
      </c>
      <c r="AH154" t="n">
        <v>365307.6293195244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7.4293</v>
      </c>
      <c r="E155" t="n">
        <v>13.46</v>
      </c>
      <c r="F155" t="n">
        <v>10.47</v>
      </c>
      <c r="G155" t="n">
        <v>125.61</v>
      </c>
      <c r="H155" t="n">
        <v>2.2</v>
      </c>
      <c r="I155" t="n">
        <v>5</v>
      </c>
      <c r="J155" t="n">
        <v>318.02</v>
      </c>
      <c r="K155" t="n">
        <v>58.47</v>
      </c>
      <c r="L155" t="n">
        <v>39.25</v>
      </c>
      <c r="M155" t="n">
        <v>3</v>
      </c>
      <c r="N155" t="n">
        <v>95.3</v>
      </c>
      <c r="O155" t="n">
        <v>39456.94</v>
      </c>
      <c r="P155" t="n">
        <v>165.96</v>
      </c>
      <c r="Q155" t="n">
        <v>197.75</v>
      </c>
      <c r="R155" t="n">
        <v>29.77</v>
      </c>
      <c r="S155" t="n">
        <v>25.4</v>
      </c>
      <c r="T155" t="n">
        <v>1354.81</v>
      </c>
      <c r="U155" t="n">
        <v>0.85</v>
      </c>
      <c r="V155" t="n">
        <v>0.89</v>
      </c>
      <c r="W155" t="n">
        <v>2.95</v>
      </c>
      <c r="X155" t="n">
        <v>0.08</v>
      </c>
      <c r="Y155" t="n">
        <v>1</v>
      </c>
      <c r="Z155" t="n">
        <v>10</v>
      </c>
      <c r="AA155" t="n">
        <v>295.1905021632203</v>
      </c>
      <c r="AB155" t="n">
        <v>403.8926679455654</v>
      </c>
      <c r="AC155" t="n">
        <v>365.3457185837596</v>
      </c>
      <c r="AD155" t="n">
        <v>295190.5021632203</v>
      </c>
      <c r="AE155" t="n">
        <v>403892.6679455654</v>
      </c>
      <c r="AF155" t="n">
        <v>1.673083092547542e-06</v>
      </c>
      <c r="AG155" t="n">
        <v>12</v>
      </c>
      <c r="AH155" t="n">
        <v>365345.7185837596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7.468</v>
      </c>
      <c r="E156" t="n">
        <v>13.39</v>
      </c>
      <c r="F156" t="n">
        <v>10.44</v>
      </c>
      <c r="G156" t="n">
        <v>156.67</v>
      </c>
      <c r="H156" t="n">
        <v>2.21</v>
      </c>
      <c r="I156" t="n">
        <v>4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165.45</v>
      </c>
      <c r="Q156" t="n">
        <v>197.78</v>
      </c>
      <c r="R156" t="n">
        <v>29.09</v>
      </c>
      <c r="S156" t="n">
        <v>25.4</v>
      </c>
      <c r="T156" t="n">
        <v>1019.35</v>
      </c>
      <c r="U156" t="n">
        <v>0.87</v>
      </c>
      <c r="V156" t="n">
        <v>0.89</v>
      </c>
      <c r="W156" t="n">
        <v>2.94</v>
      </c>
      <c r="X156" t="n">
        <v>0.05</v>
      </c>
      <c r="Y156" t="n">
        <v>1</v>
      </c>
      <c r="Z156" t="n">
        <v>10</v>
      </c>
      <c r="AA156" t="n">
        <v>293.8522202593066</v>
      </c>
      <c r="AB156" t="n">
        <v>402.0615716038</v>
      </c>
      <c r="AC156" t="n">
        <v>363.6893795068924</v>
      </c>
      <c r="AD156" t="n">
        <v>293852.2202593066</v>
      </c>
      <c r="AE156" t="n">
        <v>402061.5716037999</v>
      </c>
      <c r="AF156" t="n">
        <v>1.681798357199877e-06</v>
      </c>
      <c r="AG156" t="n">
        <v>12</v>
      </c>
      <c r="AH156" t="n">
        <v>363689.3795068924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7.4683</v>
      </c>
      <c r="E157" t="n">
        <v>13.39</v>
      </c>
      <c r="F157" t="n">
        <v>10.44</v>
      </c>
      <c r="G157" t="n">
        <v>156.66</v>
      </c>
      <c r="H157" t="n">
        <v>2.22</v>
      </c>
      <c r="I157" t="n">
        <v>4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165.74</v>
      </c>
      <c r="Q157" t="n">
        <v>197.75</v>
      </c>
      <c r="R157" t="n">
        <v>29.03</v>
      </c>
      <c r="S157" t="n">
        <v>25.4</v>
      </c>
      <c r="T157" t="n">
        <v>992.02</v>
      </c>
      <c r="U157" t="n">
        <v>0.87</v>
      </c>
      <c r="V157" t="n">
        <v>0.89</v>
      </c>
      <c r="W157" t="n">
        <v>2.95</v>
      </c>
      <c r="X157" t="n">
        <v>0.05</v>
      </c>
      <c r="Y157" t="n">
        <v>1</v>
      </c>
      <c r="Z157" t="n">
        <v>10</v>
      </c>
      <c r="AA157" t="n">
        <v>294.0570226422616</v>
      </c>
      <c r="AB157" t="n">
        <v>402.3417912594024</v>
      </c>
      <c r="AC157" t="n">
        <v>363.9428553918549</v>
      </c>
      <c r="AD157" t="n">
        <v>294057.0226422616</v>
      </c>
      <c r="AE157" t="n">
        <v>402341.7912594024</v>
      </c>
      <c r="AF157" t="n">
        <v>1.68186591739098e-06</v>
      </c>
      <c r="AG157" t="n">
        <v>12</v>
      </c>
      <c r="AH157" t="n">
        <v>363942.8553918549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7.4697</v>
      </c>
      <c r="E158" t="n">
        <v>13.39</v>
      </c>
      <c r="F158" t="n">
        <v>10.44</v>
      </c>
      <c r="G158" t="n">
        <v>156.62</v>
      </c>
      <c r="H158" t="n">
        <v>2.23</v>
      </c>
      <c r="I158" t="n">
        <v>4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165.87</v>
      </c>
      <c r="Q158" t="n">
        <v>197.76</v>
      </c>
      <c r="R158" t="n">
        <v>28.97</v>
      </c>
      <c r="S158" t="n">
        <v>25.4</v>
      </c>
      <c r="T158" t="n">
        <v>959.55</v>
      </c>
      <c r="U158" t="n">
        <v>0.88</v>
      </c>
      <c r="V158" t="n">
        <v>0.89</v>
      </c>
      <c r="W158" t="n">
        <v>2.95</v>
      </c>
      <c r="X158" t="n">
        <v>0.05</v>
      </c>
      <c r="Y158" t="n">
        <v>1</v>
      </c>
      <c r="Z158" t="n">
        <v>10</v>
      </c>
      <c r="AA158" t="n">
        <v>294.1213050454805</v>
      </c>
      <c r="AB158" t="n">
        <v>402.4297452794261</v>
      </c>
      <c r="AC158" t="n">
        <v>364.0224152036517</v>
      </c>
      <c r="AD158" t="n">
        <v>294121.3050454805</v>
      </c>
      <c r="AE158" t="n">
        <v>402429.7452794261</v>
      </c>
      <c r="AF158" t="n">
        <v>1.682181198282796e-06</v>
      </c>
      <c r="AG158" t="n">
        <v>12</v>
      </c>
      <c r="AH158" t="n">
        <v>364022.4152036518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6.9411</v>
      </c>
      <c r="E2" t="n">
        <v>14.41</v>
      </c>
      <c r="F2" t="n">
        <v>11.61</v>
      </c>
      <c r="G2" t="n">
        <v>11.42</v>
      </c>
      <c r="H2" t="n">
        <v>0.24</v>
      </c>
      <c r="I2" t="n">
        <v>61</v>
      </c>
      <c r="J2" t="n">
        <v>71.52</v>
      </c>
      <c r="K2" t="n">
        <v>32.27</v>
      </c>
      <c r="L2" t="n">
        <v>1</v>
      </c>
      <c r="M2" t="n">
        <v>59</v>
      </c>
      <c r="N2" t="n">
        <v>8.25</v>
      </c>
      <c r="O2" t="n">
        <v>9054.6</v>
      </c>
      <c r="P2" t="n">
        <v>83.48999999999999</v>
      </c>
      <c r="Q2" t="n">
        <v>198.04</v>
      </c>
      <c r="R2" t="n">
        <v>65.41</v>
      </c>
      <c r="S2" t="n">
        <v>25.4</v>
      </c>
      <c r="T2" t="n">
        <v>18896.48</v>
      </c>
      <c r="U2" t="n">
        <v>0.39</v>
      </c>
      <c r="V2" t="n">
        <v>0.8</v>
      </c>
      <c r="W2" t="n">
        <v>3.04</v>
      </c>
      <c r="X2" t="n">
        <v>1.22</v>
      </c>
      <c r="Y2" t="n">
        <v>1</v>
      </c>
      <c r="Z2" t="n">
        <v>10</v>
      </c>
      <c r="AA2" t="n">
        <v>212.5701296000171</v>
      </c>
      <c r="AB2" t="n">
        <v>290.8478292508654</v>
      </c>
      <c r="AC2" t="n">
        <v>263.0897206347406</v>
      </c>
      <c r="AD2" t="n">
        <v>212570.1296000171</v>
      </c>
      <c r="AE2" t="n">
        <v>290847.8292508654</v>
      </c>
      <c r="AF2" t="n">
        <v>1.903801842748215e-06</v>
      </c>
      <c r="AG2" t="n">
        <v>13</v>
      </c>
      <c r="AH2" t="n">
        <v>263089.7206347406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7.176</v>
      </c>
      <c r="E3" t="n">
        <v>13.94</v>
      </c>
      <c r="F3" t="n">
        <v>11.34</v>
      </c>
      <c r="G3" t="n">
        <v>14.18</v>
      </c>
      <c r="H3" t="n">
        <v>0.3</v>
      </c>
      <c r="I3" t="n">
        <v>48</v>
      </c>
      <c r="J3" t="n">
        <v>71.81</v>
      </c>
      <c r="K3" t="n">
        <v>32.27</v>
      </c>
      <c r="L3" t="n">
        <v>1.25</v>
      </c>
      <c r="M3" t="n">
        <v>46</v>
      </c>
      <c r="N3" t="n">
        <v>8.289999999999999</v>
      </c>
      <c r="O3" t="n">
        <v>9090.98</v>
      </c>
      <c r="P3" t="n">
        <v>81.09999999999999</v>
      </c>
      <c r="Q3" t="n">
        <v>197.83</v>
      </c>
      <c r="R3" t="n">
        <v>56.64</v>
      </c>
      <c r="S3" t="n">
        <v>25.4</v>
      </c>
      <c r="T3" t="n">
        <v>14577.86</v>
      </c>
      <c r="U3" t="n">
        <v>0.45</v>
      </c>
      <c r="V3" t="n">
        <v>0.82</v>
      </c>
      <c r="W3" t="n">
        <v>3.03</v>
      </c>
      <c r="X3" t="n">
        <v>0.95</v>
      </c>
      <c r="Y3" t="n">
        <v>1</v>
      </c>
      <c r="Z3" t="n">
        <v>10</v>
      </c>
      <c r="AA3" t="n">
        <v>207.0699729568844</v>
      </c>
      <c r="AB3" t="n">
        <v>283.3222722819493</v>
      </c>
      <c r="AC3" t="n">
        <v>256.2823922607499</v>
      </c>
      <c r="AD3" t="n">
        <v>207069.9729568844</v>
      </c>
      <c r="AE3" t="n">
        <v>283322.2722819493</v>
      </c>
      <c r="AF3" t="n">
        <v>1.968230111014276e-06</v>
      </c>
      <c r="AG3" t="n">
        <v>13</v>
      </c>
      <c r="AH3" t="n">
        <v>256282.3922607499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7.3478</v>
      </c>
      <c r="E4" t="n">
        <v>13.61</v>
      </c>
      <c r="F4" t="n">
        <v>11.16</v>
      </c>
      <c r="G4" t="n">
        <v>17.17</v>
      </c>
      <c r="H4" t="n">
        <v>0.36</v>
      </c>
      <c r="I4" t="n">
        <v>39</v>
      </c>
      <c r="J4" t="n">
        <v>72.11</v>
      </c>
      <c r="K4" t="n">
        <v>32.27</v>
      </c>
      <c r="L4" t="n">
        <v>1.5</v>
      </c>
      <c r="M4" t="n">
        <v>37</v>
      </c>
      <c r="N4" t="n">
        <v>8.34</v>
      </c>
      <c r="O4" t="n">
        <v>9127.379999999999</v>
      </c>
      <c r="P4" t="n">
        <v>79.36</v>
      </c>
      <c r="Q4" t="n">
        <v>197.81</v>
      </c>
      <c r="R4" t="n">
        <v>51.28</v>
      </c>
      <c r="S4" t="n">
        <v>25.4</v>
      </c>
      <c r="T4" t="n">
        <v>11941.14</v>
      </c>
      <c r="U4" t="n">
        <v>0.5</v>
      </c>
      <c r="V4" t="n">
        <v>0.83</v>
      </c>
      <c r="W4" t="n">
        <v>3</v>
      </c>
      <c r="X4" t="n">
        <v>0.77</v>
      </c>
      <c r="Y4" t="n">
        <v>1</v>
      </c>
      <c r="Z4" t="n">
        <v>10</v>
      </c>
      <c r="AA4" t="n">
        <v>194.2636477856698</v>
      </c>
      <c r="AB4" t="n">
        <v>265.8000932075097</v>
      </c>
      <c r="AC4" t="n">
        <v>240.4325053646365</v>
      </c>
      <c r="AD4" t="n">
        <v>194263.6477856698</v>
      </c>
      <c r="AE4" t="n">
        <v>265800.0932075097</v>
      </c>
      <c r="AF4" t="n">
        <v>2.01535133914586e-06</v>
      </c>
      <c r="AG4" t="n">
        <v>12</v>
      </c>
      <c r="AH4" t="n">
        <v>240432.5053646365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7.4687</v>
      </c>
      <c r="E5" t="n">
        <v>13.39</v>
      </c>
      <c r="F5" t="n">
        <v>11.03</v>
      </c>
      <c r="G5" t="n">
        <v>20.06</v>
      </c>
      <c r="H5" t="n">
        <v>0.42</v>
      </c>
      <c r="I5" t="n">
        <v>33</v>
      </c>
      <c r="J5" t="n">
        <v>72.40000000000001</v>
      </c>
      <c r="K5" t="n">
        <v>32.27</v>
      </c>
      <c r="L5" t="n">
        <v>1.75</v>
      </c>
      <c r="M5" t="n">
        <v>31</v>
      </c>
      <c r="N5" t="n">
        <v>8.380000000000001</v>
      </c>
      <c r="O5" t="n">
        <v>9163.799999999999</v>
      </c>
      <c r="P5" t="n">
        <v>77.94</v>
      </c>
      <c r="Q5" t="n">
        <v>197.81</v>
      </c>
      <c r="R5" t="n">
        <v>47.23</v>
      </c>
      <c r="S5" t="n">
        <v>25.4</v>
      </c>
      <c r="T5" t="n">
        <v>9945.83</v>
      </c>
      <c r="U5" t="n">
        <v>0.54</v>
      </c>
      <c r="V5" t="n">
        <v>0.84</v>
      </c>
      <c r="W5" t="n">
        <v>3</v>
      </c>
      <c r="X5" t="n">
        <v>0.64</v>
      </c>
      <c r="Y5" t="n">
        <v>1</v>
      </c>
      <c r="Z5" t="n">
        <v>10</v>
      </c>
      <c r="AA5" t="n">
        <v>191.5752479553064</v>
      </c>
      <c r="AB5" t="n">
        <v>262.1217059557784</v>
      </c>
      <c r="AC5" t="n">
        <v>237.1051782295603</v>
      </c>
      <c r="AD5" t="n">
        <v>191575.2479553064</v>
      </c>
      <c r="AE5" t="n">
        <v>262121.7059557784</v>
      </c>
      <c r="AF5" t="n">
        <v>2.04851173775534e-06</v>
      </c>
      <c r="AG5" t="n">
        <v>12</v>
      </c>
      <c r="AH5" t="n">
        <v>237105.1782295603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7.5426</v>
      </c>
      <c r="E6" t="n">
        <v>13.26</v>
      </c>
      <c r="F6" t="n">
        <v>10.96</v>
      </c>
      <c r="G6" t="n">
        <v>22.68</v>
      </c>
      <c r="H6" t="n">
        <v>0.48</v>
      </c>
      <c r="I6" t="n">
        <v>29</v>
      </c>
      <c r="J6" t="n">
        <v>72.7</v>
      </c>
      <c r="K6" t="n">
        <v>32.27</v>
      </c>
      <c r="L6" t="n">
        <v>2</v>
      </c>
      <c r="M6" t="n">
        <v>27</v>
      </c>
      <c r="N6" t="n">
        <v>8.43</v>
      </c>
      <c r="O6" t="n">
        <v>9200.25</v>
      </c>
      <c r="P6" t="n">
        <v>77.05</v>
      </c>
      <c r="Q6" t="n">
        <v>197.83</v>
      </c>
      <c r="R6" t="n">
        <v>45.37</v>
      </c>
      <c r="S6" t="n">
        <v>25.4</v>
      </c>
      <c r="T6" t="n">
        <v>9034.940000000001</v>
      </c>
      <c r="U6" t="n">
        <v>0.5600000000000001</v>
      </c>
      <c r="V6" t="n">
        <v>0.85</v>
      </c>
      <c r="W6" t="n">
        <v>2.98</v>
      </c>
      <c r="X6" t="n">
        <v>0.57</v>
      </c>
      <c r="Y6" t="n">
        <v>1</v>
      </c>
      <c r="Z6" t="n">
        <v>10</v>
      </c>
      <c r="AA6" t="n">
        <v>189.9794961475476</v>
      </c>
      <c r="AB6" t="n">
        <v>259.9383279328027</v>
      </c>
      <c r="AC6" t="n">
        <v>235.1301787407064</v>
      </c>
      <c r="AD6" t="n">
        <v>189979.4961475476</v>
      </c>
      <c r="AE6" t="n">
        <v>259938.3279328027</v>
      </c>
      <c r="AF6" t="n">
        <v>2.06878099712044e-06</v>
      </c>
      <c r="AG6" t="n">
        <v>12</v>
      </c>
      <c r="AH6" t="n">
        <v>235130.1787407064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7.612</v>
      </c>
      <c r="E7" t="n">
        <v>13.14</v>
      </c>
      <c r="F7" t="n">
        <v>10.89</v>
      </c>
      <c r="G7" t="n">
        <v>25.13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75.92</v>
      </c>
      <c r="Q7" t="n">
        <v>197.81</v>
      </c>
      <c r="R7" t="n">
        <v>42.99</v>
      </c>
      <c r="S7" t="n">
        <v>25.4</v>
      </c>
      <c r="T7" t="n">
        <v>7860.16</v>
      </c>
      <c r="U7" t="n">
        <v>0.59</v>
      </c>
      <c r="V7" t="n">
        <v>0.85</v>
      </c>
      <c r="W7" t="n">
        <v>2.98</v>
      </c>
      <c r="X7" t="n">
        <v>0.5</v>
      </c>
      <c r="Y7" t="n">
        <v>1</v>
      </c>
      <c r="Z7" t="n">
        <v>10</v>
      </c>
      <c r="AA7" t="n">
        <v>188.2894355856678</v>
      </c>
      <c r="AB7" t="n">
        <v>257.6259125118303</v>
      </c>
      <c r="AC7" t="n">
        <v>233.0384570020155</v>
      </c>
      <c r="AD7" t="n">
        <v>188289.4355856678</v>
      </c>
      <c r="AE7" t="n">
        <v>257625.9125118303</v>
      </c>
      <c r="AF7" t="n">
        <v>2.087815998472779e-06</v>
      </c>
      <c r="AG7" t="n">
        <v>12</v>
      </c>
      <c r="AH7" t="n">
        <v>233038.4570020155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7.6705</v>
      </c>
      <c r="E8" t="n">
        <v>13.04</v>
      </c>
      <c r="F8" t="n">
        <v>10.84</v>
      </c>
      <c r="G8" t="n">
        <v>28.27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75.15000000000001</v>
      </c>
      <c r="Q8" t="n">
        <v>197.83</v>
      </c>
      <c r="R8" t="n">
        <v>41.24</v>
      </c>
      <c r="S8" t="n">
        <v>25.4</v>
      </c>
      <c r="T8" t="n">
        <v>7003.47</v>
      </c>
      <c r="U8" t="n">
        <v>0.62</v>
      </c>
      <c r="V8" t="n">
        <v>0.86</v>
      </c>
      <c r="W8" t="n">
        <v>2.98</v>
      </c>
      <c r="X8" t="n">
        <v>0.44</v>
      </c>
      <c r="Y8" t="n">
        <v>1</v>
      </c>
      <c r="Z8" t="n">
        <v>10</v>
      </c>
      <c r="AA8" t="n">
        <v>187.037700134915</v>
      </c>
      <c r="AB8" t="n">
        <v>255.9132328454403</v>
      </c>
      <c r="AC8" t="n">
        <v>231.4892330792242</v>
      </c>
      <c r="AD8" t="n">
        <v>187037.700134915</v>
      </c>
      <c r="AE8" t="n">
        <v>255913.2328454403</v>
      </c>
      <c r="AF8" t="n">
        <v>2.103861352638656e-06</v>
      </c>
      <c r="AG8" t="n">
        <v>12</v>
      </c>
      <c r="AH8" t="n">
        <v>231489.2330792242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7.717</v>
      </c>
      <c r="E9" t="n">
        <v>12.96</v>
      </c>
      <c r="F9" t="n">
        <v>10.79</v>
      </c>
      <c r="G9" t="n">
        <v>30.82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19</v>
      </c>
      <c r="N9" t="n">
        <v>8.57</v>
      </c>
      <c r="O9" t="n">
        <v>9309.700000000001</v>
      </c>
      <c r="P9" t="n">
        <v>74.34999999999999</v>
      </c>
      <c r="Q9" t="n">
        <v>197.86</v>
      </c>
      <c r="R9" t="n">
        <v>39.67</v>
      </c>
      <c r="S9" t="n">
        <v>25.4</v>
      </c>
      <c r="T9" t="n">
        <v>6228.15</v>
      </c>
      <c r="U9" t="n">
        <v>0.64</v>
      </c>
      <c r="V9" t="n">
        <v>0.86</v>
      </c>
      <c r="W9" t="n">
        <v>2.97</v>
      </c>
      <c r="X9" t="n">
        <v>0.4</v>
      </c>
      <c r="Y9" t="n">
        <v>1</v>
      </c>
      <c r="Z9" t="n">
        <v>10</v>
      </c>
      <c r="AA9" t="n">
        <v>185.9015009644395</v>
      </c>
      <c r="AB9" t="n">
        <v>254.3586350148269</v>
      </c>
      <c r="AC9" t="n">
        <v>230.0830038836723</v>
      </c>
      <c r="AD9" t="n">
        <v>185901.5009644395</v>
      </c>
      <c r="AE9" t="n">
        <v>254358.635014827</v>
      </c>
      <c r="AF9" t="n">
        <v>2.116615352103841e-06</v>
      </c>
      <c r="AG9" t="n">
        <v>12</v>
      </c>
      <c r="AH9" t="n">
        <v>230083.0038836723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7.7541</v>
      </c>
      <c r="E10" t="n">
        <v>12.9</v>
      </c>
      <c r="F10" t="n">
        <v>10.76</v>
      </c>
      <c r="G10" t="n">
        <v>33.97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17</v>
      </c>
      <c r="N10" t="n">
        <v>8.609999999999999</v>
      </c>
      <c r="O10" t="n">
        <v>9346.23</v>
      </c>
      <c r="P10" t="n">
        <v>73.83</v>
      </c>
      <c r="Q10" t="n">
        <v>197.77</v>
      </c>
      <c r="R10" t="n">
        <v>38.81</v>
      </c>
      <c r="S10" t="n">
        <v>25.4</v>
      </c>
      <c r="T10" t="n">
        <v>5804.96</v>
      </c>
      <c r="U10" t="n">
        <v>0.65</v>
      </c>
      <c r="V10" t="n">
        <v>0.87</v>
      </c>
      <c r="W10" t="n">
        <v>2.97</v>
      </c>
      <c r="X10" t="n">
        <v>0.37</v>
      </c>
      <c r="Y10" t="n">
        <v>1</v>
      </c>
      <c r="Z10" t="n">
        <v>10</v>
      </c>
      <c r="AA10" t="n">
        <v>185.1091059613743</v>
      </c>
      <c r="AB10" t="n">
        <v>253.2744452136333</v>
      </c>
      <c r="AC10" t="n">
        <v>229.1022876354343</v>
      </c>
      <c r="AD10" t="n">
        <v>185109.1059613743</v>
      </c>
      <c r="AE10" t="n">
        <v>253274.4452136333</v>
      </c>
      <c r="AF10" t="n">
        <v>2.12679112372015e-06</v>
      </c>
      <c r="AG10" t="n">
        <v>12</v>
      </c>
      <c r="AH10" t="n">
        <v>229102.2876354343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7.8078</v>
      </c>
      <c r="E11" t="n">
        <v>12.81</v>
      </c>
      <c r="F11" t="n">
        <v>10.7</v>
      </c>
      <c r="G11" t="n">
        <v>37.76</v>
      </c>
      <c r="H11" t="n">
        <v>0.77</v>
      </c>
      <c r="I11" t="n">
        <v>17</v>
      </c>
      <c r="J11" t="n">
        <v>74.18000000000001</v>
      </c>
      <c r="K11" t="n">
        <v>32.27</v>
      </c>
      <c r="L11" t="n">
        <v>3.25</v>
      </c>
      <c r="M11" t="n">
        <v>15</v>
      </c>
      <c r="N11" t="n">
        <v>8.66</v>
      </c>
      <c r="O11" t="n">
        <v>9382.780000000001</v>
      </c>
      <c r="P11" t="n">
        <v>72.48</v>
      </c>
      <c r="Q11" t="n">
        <v>197.78</v>
      </c>
      <c r="R11" t="n">
        <v>36.94</v>
      </c>
      <c r="S11" t="n">
        <v>25.4</v>
      </c>
      <c r="T11" t="n">
        <v>4880.07</v>
      </c>
      <c r="U11" t="n">
        <v>0.6899999999999999</v>
      </c>
      <c r="V11" t="n">
        <v>0.87</v>
      </c>
      <c r="W11" t="n">
        <v>2.97</v>
      </c>
      <c r="X11" t="n">
        <v>0.31</v>
      </c>
      <c r="Y11" t="n">
        <v>1</v>
      </c>
      <c r="Z11" t="n">
        <v>10</v>
      </c>
      <c r="AA11" t="n">
        <v>183.5236582513167</v>
      </c>
      <c r="AB11" t="n">
        <v>251.105165711717</v>
      </c>
      <c r="AC11" t="n">
        <v>227.1400411245774</v>
      </c>
      <c r="AD11" t="n">
        <v>183523.6582513167</v>
      </c>
      <c r="AE11" t="n">
        <v>251105.165711717</v>
      </c>
      <c r="AF11" t="n">
        <v>2.14151993600575e-06</v>
      </c>
      <c r="AG11" t="n">
        <v>12</v>
      </c>
      <c r="AH11" t="n">
        <v>227140.0411245773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7.8297</v>
      </c>
      <c r="E12" t="n">
        <v>12.77</v>
      </c>
      <c r="F12" t="n">
        <v>10.68</v>
      </c>
      <c r="G12" t="n">
        <v>40.05</v>
      </c>
      <c r="H12" t="n">
        <v>0.82</v>
      </c>
      <c r="I12" t="n">
        <v>16</v>
      </c>
      <c r="J12" t="n">
        <v>74.48</v>
      </c>
      <c r="K12" t="n">
        <v>32.27</v>
      </c>
      <c r="L12" t="n">
        <v>3.5</v>
      </c>
      <c r="M12" t="n">
        <v>14</v>
      </c>
      <c r="N12" t="n">
        <v>8.710000000000001</v>
      </c>
      <c r="O12" t="n">
        <v>9419.35</v>
      </c>
      <c r="P12" t="n">
        <v>72.09999999999999</v>
      </c>
      <c r="Q12" t="n">
        <v>197.77</v>
      </c>
      <c r="R12" t="n">
        <v>36.41</v>
      </c>
      <c r="S12" t="n">
        <v>25.4</v>
      </c>
      <c r="T12" t="n">
        <v>4623.27</v>
      </c>
      <c r="U12" t="n">
        <v>0.7</v>
      </c>
      <c r="V12" t="n">
        <v>0.87</v>
      </c>
      <c r="W12" t="n">
        <v>2.96</v>
      </c>
      <c r="X12" t="n">
        <v>0.29</v>
      </c>
      <c r="Y12" t="n">
        <v>1</v>
      </c>
      <c r="Z12" t="n">
        <v>10</v>
      </c>
      <c r="AA12" t="n">
        <v>183.0114138359719</v>
      </c>
      <c r="AB12" t="n">
        <v>250.404290304014</v>
      </c>
      <c r="AC12" t="n">
        <v>226.5060562821004</v>
      </c>
      <c r="AD12" t="n">
        <v>183011.4138359719</v>
      </c>
      <c r="AE12" t="n">
        <v>250404.290304014</v>
      </c>
      <c r="AF12" t="n">
        <v>2.147526658334514e-06</v>
      </c>
      <c r="AG12" t="n">
        <v>12</v>
      </c>
      <c r="AH12" t="n">
        <v>226506.0562821004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7.8418</v>
      </c>
      <c r="E13" t="n">
        <v>12.75</v>
      </c>
      <c r="F13" t="n">
        <v>10.68</v>
      </c>
      <c r="G13" t="n">
        <v>42.7</v>
      </c>
      <c r="H13" t="n">
        <v>0.88</v>
      </c>
      <c r="I13" t="n">
        <v>15</v>
      </c>
      <c r="J13" t="n">
        <v>74.77</v>
      </c>
      <c r="K13" t="n">
        <v>32.27</v>
      </c>
      <c r="L13" t="n">
        <v>3.75</v>
      </c>
      <c r="M13" t="n">
        <v>13</v>
      </c>
      <c r="N13" t="n">
        <v>8.75</v>
      </c>
      <c r="O13" t="n">
        <v>9455.940000000001</v>
      </c>
      <c r="P13" t="n">
        <v>71.79000000000001</v>
      </c>
      <c r="Q13" t="n">
        <v>197.77</v>
      </c>
      <c r="R13" t="n">
        <v>36.2</v>
      </c>
      <c r="S13" t="n">
        <v>25.4</v>
      </c>
      <c r="T13" t="n">
        <v>4521.55</v>
      </c>
      <c r="U13" t="n">
        <v>0.7</v>
      </c>
      <c r="V13" t="n">
        <v>0.87</v>
      </c>
      <c r="W13" t="n">
        <v>2.96</v>
      </c>
      <c r="X13" t="n">
        <v>0.28</v>
      </c>
      <c r="Y13" t="n">
        <v>1</v>
      </c>
      <c r="Z13" t="n">
        <v>10</v>
      </c>
      <c r="AA13" t="n">
        <v>182.6837589266567</v>
      </c>
      <c r="AB13" t="n">
        <v>249.9559784019747</v>
      </c>
      <c r="AC13" t="n">
        <v>226.1005306387819</v>
      </c>
      <c r="AD13" t="n">
        <v>182683.7589266567</v>
      </c>
      <c r="AE13" t="n">
        <v>249955.9784019747</v>
      </c>
      <c r="AF13" t="n">
        <v>2.150845440991046e-06</v>
      </c>
      <c r="AG13" t="n">
        <v>12</v>
      </c>
      <c r="AH13" t="n">
        <v>226100.5306387819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7.868</v>
      </c>
      <c r="E14" t="n">
        <v>12.71</v>
      </c>
      <c r="F14" t="n">
        <v>10.65</v>
      </c>
      <c r="G14" t="n">
        <v>45.63</v>
      </c>
      <c r="H14" t="n">
        <v>0.93</v>
      </c>
      <c r="I14" t="n">
        <v>14</v>
      </c>
      <c r="J14" t="n">
        <v>75.06999999999999</v>
      </c>
      <c r="K14" t="n">
        <v>32.27</v>
      </c>
      <c r="L14" t="n">
        <v>4</v>
      </c>
      <c r="M14" t="n">
        <v>12</v>
      </c>
      <c r="N14" t="n">
        <v>8.800000000000001</v>
      </c>
      <c r="O14" t="n">
        <v>9492.549999999999</v>
      </c>
      <c r="P14" t="n">
        <v>71.09</v>
      </c>
      <c r="Q14" t="n">
        <v>197.75</v>
      </c>
      <c r="R14" t="n">
        <v>35.28</v>
      </c>
      <c r="S14" t="n">
        <v>25.4</v>
      </c>
      <c r="T14" t="n">
        <v>4067.12</v>
      </c>
      <c r="U14" t="n">
        <v>0.72</v>
      </c>
      <c r="V14" t="n">
        <v>0.87</v>
      </c>
      <c r="W14" t="n">
        <v>2.96</v>
      </c>
      <c r="X14" t="n">
        <v>0.26</v>
      </c>
      <c r="Y14" t="n">
        <v>1</v>
      </c>
      <c r="Z14" t="n">
        <v>10</v>
      </c>
      <c r="AA14" t="n">
        <v>181.8940831272771</v>
      </c>
      <c r="AB14" t="n">
        <v>248.8755091352265</v>
      </c>
      <c r="AC14" t="n">
        <v>225.1231798424037</v>
      </c>
      <c r="AD14" t="n">
        <v>181894.0831272771</v>
      </c>
      <c r="AE14" t="n">
        <v>248875.5091352265</v>
      </c>
      <c r="AF14" t="n">
        <v>2.158031565420892e-06</v>
      </c>
      <c r="AG14" t="n">
        <v>12</v>
      </c>
      <c r="AH14" t="n">
        <v>225123.1798424037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7.8885</v>
      </c>
      <c r="E15" t="n">
        <v>12.68</v>
      </c>
      <c r="F15" t="n">
        <v>10.63</v>
      </c>
      <c r="G15" t="n">
        <v>49.06</v>
      </c>
      <c r="H15" t="n">
        <v>0.99</v>
      </c>
      <c r="I15" t="n">
        <v>13</v>
      </c>
      <c r="J15" t="n">
        <v>75.37</v>
      </c>
      <c r="K15" t="n">
        <v>32.27</v>
      </c>
      <c r="L15" t="n">
        <v>4.25</v>
      </c>
      <c r="M15" t="n">
        <v>11</v>
      </c>
      <c r="N15" t="n">
        <v>8.85</v>
      </c>
      <c r="O15" t="n">
        <v>9529.18</v>
      </c>
      <c r="P15" t="n">
        <v>70.54000000000001</v>
      </c>
      <c r="Q15" t="n">
        <v>197.75</v>
      </c>
      <c r="R15" t="n">
        <v>34.82</v>
      </c>
      <c r="S15" t="n">
        <v>25.4</v>
      </c>
      <c r="T15" t="n">
        <v>3839.77</v>
      </c>
      <c r="U15" t="n">
        <v>0.73</v>
      </c>
      <c r="V15" t="n">
        <v>0.88</v>
      </c>
      <c r="W15" t="n">
        <v>2.96</v>
      </c>
      <c r="X15" t="n">
        <v>0.24</v>
      </c>
      <c r="Y15" t="n">
        <v>1</v>
      </c>
      <c r="Z15" t="n">
        <v>10</v>
      </c>
      <c r="AA15" t="n">
        <v>181.2856488128508</v>
      </c>
      <c r="AB15" t="n">
        <v>248.0430224640015</v>
      </c>
      <c r="AC15" t="n">
        <v>224.3701445306777</v>
      </c>
      <c r="AD15" t="n">
        <v>181285.6488128508</v>
      </c>
      <c r="AE15" t="n">
        <v>248043.0224640015</v>
      </c>
      <c r="AF15" t="n">
        <v>2.163654296367909e-06</v>
      </c>
      <c r="AG15" t="n">
        <v>12</v>
      </c>
      <c r="AH15" t="n">
        <v>224370.1445306778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7.8901</v>
      </c>
      <c r="E16" t="n">
        <v>12.67</v>
      </c>
      <c r="F16" t="n">
        <v>10.63</v>
      </c>
      <c r="G16" t="n">
        <v>49.05</v>
      </c>
      <c r="H16" t="n">
        <v>1.04</v>
      </c>
      <c r="I16" t="n">
        <v>13</v>
      </c>
      <c r="J16" t="n">
        <v>75.66</v>
      </c>
      <c r="K16" t="n">
        <v>32.27</v>
      </c>
      <c r="L16" t="n">
        <v>4.5</v>
      </c>
      <c r="M16" t="n">
        <v>11</v>
      </c>
      <c r="N16" t="n">
        <v>8.890000000000001</v>
      </c>
      <c r="O16" t="n">
        <v>9565.83</v>
      </c>
      <c r="P16" t="n">
        <v>69.72</v>
      </c>
      <c r="Q16" t="n">
        <v>197.76</v>
      </c>
      <c r="R16" t="n">
        <v>34.83</v>
      </c>
      <c r="S16" t="n">
        <v>25.4</v>
      </c>
      <c r="T16" t="n">
        <v>3845.75</v>
      </c>
      <c r="U16" t="n">
        <v>0.73</v>
      </c>
      <c r="V16" t="n">
        <v>0.88</v>
      </c>
      <c r="W16" t="n">
        <v>2.96</v>
      </c>
      <c r="X16" t="n">
        <v>0.24</v>
      </c>
      <c r="Y16" t="n">
        <v>1</v>
      </c>
      <c r="Z16" t="n">
        <v>10</v>
      </c>
      <c r="AA16" t="n">
        <v>171.6536557851776</v>
      </c>
      <c r="AB16" t="n">
        <v>234.8641046700036</v>
      </c>
      <c r="AC16" t="n">
        <v>212.4490041542075</v>
      </c>
      <c r="AD16" t="n">
        <v>171653.6557851777</v>
      </c>
      <c r="AE16" t="n">
        <v>234864.1046700036</v>
      </c>
      <c r="AF16" t="n">
        <v>2.164093143661334e-06</v>
      </c>
      <c r="AG16" t="n">
        <v>11</v>
      </c>
      <c r="AH16" t="n">
        <v>212449.0041542075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7.9058</v>
      </c>
      <c r="E17" t="n">
        <v>12.65</v>
      </c>
      <c r="F17" t="n">
        <v>10.62</v>
      </c>
      <c r="G17" t="n">
        <v>53.09</v>
      </c>
      <c r="H17" t="n">
        <v>1.09</v>
      </c>
      <c r="I17" t="n">
        <v>12</v>
      </c>
      <c r="J17" t="n">
        <v>75.95999999999999</v>
      </c>
      <c r="K17" t="n">
        <v>32.27</v>
      </c>
      <c r="L17" t="n">
        <v>4.75</v>
      </c>
      <c r="M17" t="n">
        <v>10</v>
      </c>
      <c r="N17" t="n">
        <v>8.94</v>
      </c>
      <c r="O17" t="n">
        <v>9602.5</v>
      </c>
      <c r="P17" t="n">
        <v>69.23999999999999</v>
      </c>
      <c r="Q17" t="n">
        <v>197.78</v>
      </c>
      <c r="R17" t="n">
        <v>34.26</v>
      </c>
      <c r="S17" t="n">
        <v>25.4</v>
      </c>
      <c r="T17" t="n">
        <v>3563.87</v>
      </c>
      <c r="U17" t="n">
        <v>0.74</v>
      </c>
      <c r="V17" t="n">
        <v>0.88</v>
      </c>
      <c r="W17" t="n">
        <v>2.96</v>
      </c>
      <c r="X17" t="n">
        <v>0.23</v>
      </c>
      <c r="Y17" t="n">
        <v>1</v>
      </c>
      <c r="Z17" t="n">
        <v>10</v>
      </c>
      <c r="AA17" t="n">
        <v>171.1618505443389</v>
      </c>
      <c r="AB17" t="n">
        <v>234.1911950425724</v>
      </c>
      <c r="AC17" t="n">
        <v>211.8403160771836</v>
      </c>
      <c r="AD17" t="n">
        <v>171161.8505443389</v>
      </c>
      <c r="AE17" t="n">
        <v>234191.1950425724</v>
      </c>
      <c r="AF17" t="n">
        <v>2.168399332728074e-06</v>
      </c>
      <c r="AG17" t="n">
        <v>11</v>
      </c>
      <c r="AH17" t="n">
        <v>211840.3160771836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7.9369</v>
      </c>
      <c r="E18" t="n">
        <v>12.6</v>
      </c>
      <c r="F18" t="n">
        <v>10.58</v>
      </c>
      <c r="G18" t="n">
        <v>57.73</v>
      </c>
      <c r="H18" t="n">
        <v>1.15</v>
      </c>
      <c r="I18" t="n">
        <v>11</v>
      </c>
      <c r="J18" t="n">
        <v>76.26000000000001</v>
      </c>
      <c r="K18" t="n">
        <v>32.27</v>
      </c>
      <c r="L18" t="n">
        <v>5</v>
      </c>
      <c r="M18" t="n">
        <v>9</v>
      </c>
      <c r="N18" t="n">
        <v>8.99</v>
      </c>
      <c r="O18" t="n">
        <v>9639.200000000001</v>
      </c>
      <c r="P18" t="n">
        <v>68.23999999999999</v>
      </c>
      <c r="Q18" t="n">
        <v>197.75</v>
      </c>
      <c r="R18" t="n">
        <v>33.37</v>
      </c>
      <c r="S18" t="n">
        <v>25.4</v>
      </c>
      <c r="T18" t="n">
        <v>3125.31</v>
      </c>
      <c r="U18" t="n">
        <v>0.76</v>
      </c>
      <c r="V18" t="n">
        <v>0.88</v>
      </c>
      <c r="W18" t="n">
        <v>2.96</v>
      </c>
      <c r="X18" t="n">
        <v>0.19</v>
      </c>
      <c r="Y18" t="n">
        <v>1</v>
      </c>
      <c r="Z18" t="n">
        <v>10</v>
      </c>
      <c r="AA18" t="n">
        <v>170.1171206237656</v>
      </c>
      <c r="AB18" t="n">
        <v>232.7617494750135</v>
      </c>
      <c r="AC18" t="n">
        <v>210.5472947883526</v>
      </c>
      <c r="AD18" t="n">
        <v>170117.1206237656</v>
      </c>
      <c r="AE18" t="n">
        <v>232761.7494750135</v>
      </c>
      <c r="AF18" t="n">
        <v>2.176929426994036e-06</v>
      </c>
      <c r="AG18" t="n">
        <v>11</v>
      </c>
      <c r="AH18" t="n">
        <v>210547.2947883526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7.9321</v>
      </c>
      <c r="E19" t="n">
        <v>12.61</v>
      </c>
      <c r="F19" t="n">
        <v>10.59</v>
      </c>
      <c r="G19" t="n">
        <v>57.77</v>
      </c>
      <c r="H19" t="n">
        <v>1.2</v>
      </c>
      <c r="I19" t="n">
        <v>11</v>
      </c>
      <c r="J19" t="n">
        <v>76.56</v>
      </c>
      <c r="K19" t="n">
        <v>32.27</v>
      </c>
      <c r="L19" t="n">
        <v>5.25</v>
      </c>
      <c r="M19" t="n">
        <v>9</v>
      </c>
      <c r="N19" t="n">
        <v>9.039999999999999</v>
      </c>
      <c r="O19" t="n">
        <v>9675.91</v>
      </c>
      <c r="P19" t="n">
        <v>68.08</v>
      </c>
      <c r="Q19" t="n">
        <v>197.75</v>
      </c>
      <c r="R19" t="n">
        <v>33.52</v>
      </c>
      <c r="S19" t="n">
        <v>25.4</v>
      </c>
      <c r="T19" t="n">
        <v>3201.8</v>
      </c>
      <c r="U19" t="n">
        <v>0.76</v>
      </c>
      <c r="V19" t="n">
        <v>0.88</v>
      </c>
      <c r="W19" t="n">
        <v>2.96</v>
      </c>
      <c r="X19" t="n">
        <v>0.2</v>
      </c>
      <c r="Y19" t="n">
        <v>1</v>
      </c>
      <c r="Z19" t="n">
        <v>10</v>
      </c>
      <c r="AA19" t="n">
        <v>170.0702391294024</v>
      </c>
      <c r="AB19" t="n">
        <v>232.6976041461602</v>
      </c>
      <c r="AC19" t="n">
        <v>210.4892713996564</v>
      </c>
      <c r="AD19" t="n">
        <v>170070.2391294024</v>
      </c>
      <c r="AE19" t="n">
        <v>232697.6041461602</v>
      </c>
      <c r="AF19" t="n">
        <v>2.175612885113759e-06</v>
      </c>
      <c r="AG19" t="n">
        <v>11</v>
      </c>
      <c r="AH19" t="n">
        <v>210489.2713996564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7.9613</v>
      </c>
      <c r="E20" t="n">
        <v>12.56</v>
      </c>
      <c r="F20" t="n">
        <v>10.56</v>
      </c>
      <c r="G20" t="n">
        <v>63.37</v>
      </c>
      <c r="H20" t="n">
        <v>1.25</v>
      </c>
      <c r="I20" t="n">
        <v>10</v>
      </c>
      <c r="J20" t="n">
        <v>76.84999999999999</v>
      </c>
      <c r="K20" t="n">
        <v>32.27</v>
      </c>
      <c r="L20" t="n">
        <v>5.5</v>
      </c>
      <c r="M20" t="n">
        <v>8</v>
      </c>
      <c r="N20" t="n">
        <v>9.08</v>
      </c>
      <c r="O20" t="n">
        <v>9712.65</v>
      </c>
      <c r="P20" t="n">
        <v>67.48</v>
      </c>
      <c r="Q20" t="n">
        <v>197.77</v>
      </c>
      <c r="R20" t="n">
        <v>32.71</v>
      </c>
      <c r="S20" t="n">
        <v>25.4</v>
      </c>
      <c r="T20" t="n">
        <v>2799.61</v>
      </c>
      <c r="U20" t="n">
        <v>0.78</v>
      </c>
      <c r="V20" t="n">
        <v>0.88</v>
      </c>
      <c r="W20" t="n">
        <v>2.95</v>
      </c>
      <c r="X20" t="n">
        <v>0.17</v>
      </c>
      <c r="Y20" t="n">
        <v>1</v>
      </c>
      <c r="Z20" t="n">
        <v>10</v>
      </c>
      <c r="AA20" t="n">
        <v>169.3438791529606</v>
      </c>
      <c r="AB20" t="n">
        <v>231.7037663816526</v>
      </c>
      <c r="AC20" t="n">
        <v>209.590284116533</v>
      </c>
      <c r="AD20" t="n">
        <v>169343.8791529606</v>
      </c>
      <c r="AE20" t="n">
        <v>231703.7663816526</v>
      </c>
      <c r="AF20" t="n">
        <v>2.183621848218778e-06</v>
      </c>
      <c r="AG20" t="n">
        <v>11</v>
      </c>
      <c r="AH20" t="n">
        <v>209590.284116533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7.956</v>
      </c>
      <c r="E21" t="n">
        <v>12.57</v>
      </c>
      <c r="F21" t="n">
        <v>10.57</v>
      </c>
      <c r="G21" t="n">
        <v>63.42</v>
      </c>
      <c r="H21" t="n">
        <v>1.3</v>
      </c>
      <c r="I21" t="n">
        <v>10</v>
      </c>
      <c r="J21" t="n">
        <v>77.15000000000001</v>
      </c>
      <c r="K21" t="n">
        <v>32.27</v>
      </c>
      <c r="L21" t="n">
        <v>5.75</v>
      </c>
      <c r="M21" t="n">
        <v>8</v>
      </c>
      <c r="N21" t="n">
        <v>9.130000000000001</v>
      </c>
      <c r="O21" t="n">
        <v>9749.41</v>
      </c>
      <c r="P21" t="n">
        <v>66.79000000000001</v>
      </c>
      <c r="Q21" t="n">
        <v>197.77</v>
      </c>
      <c r="R21" t="n">
        <v>32.96</v>
      </c>
      <c r="S21" t="n">
        <v>25.4</v>
      </c>
      <c r="T21" t="n">
        <v>2924.99</v>
      </c>
      <c r="U21" t="n">
        <v>0.77</v>
      </c>
      <c r="V21" t="n">
        <v>0.88</v>
      </c>
      <c r="W21" t="n">
        <v>2.95</v>
      </c>
      <c r="X21" t="n">
        <v>0.18</v>
      </c>
      <c r="Y21" t="n">
        <v>1</v>
      </c>
      <c r="Z21" t="n">
        <v>10</v>
      </c>
      <c r="AA21" t="n">
        <v>168.9384413217008</v>
      </c>
      <c r="AB21" t="n">
        <v>231.1490284542684</v>
      </c>
      <c r="AC21" t="n">
        <v>209.0884895983587</v>
      </c>
      <c r="AD21" t="n">
        <v>168938.4413217008</v>
      </c>
      <c r="AE21" t="n">
        <v>231149.0284542684</v>
      </c>
      <c r="AF21" t="n">
        <v>2.182168166559306e-06</v>
      </c>
      <c r="AG21" t="n">
        <v>11</v>
      </c>
      <c r="AH21" t="n">
        <v>209088.4895983587</v>
      </c>
    </row>
    <row r="22">
      <c r="A22" t="n">
        <v>20</v>
      </c>
      <c r="B22" t="n">
        <v>30</v>
      </c>
      <c r="C22" t="inlineStr">
        <is>
          <t xml:space="preserve">CONCLUIDO	</t>
        </is>
      </c>
      <c r="D22" t="n">
        <v>7.9724</v>
      </c>
      <c r="E22" t="n">
        <v>12.54</v>
      </c>
      <c r="F22" t="n">
        <v>10.56</v>
      </c>
      <c r="G22" t="n">
        <v>70.40000000000001</v>
      </c>
      <c r="H22" t="n">
        <v>1.36</v>
      </c>
      <c r="I22" t="n">
        <v>9</v>
      </c>
      <c r="J22" t="n">
        <v>77.45</v>
      </c>
      <c r="K22" t="n">
        <v>32.27</v>
      </c>
      <c r="L22" t="n">
        <v>6</v>
      </c>
      <c r="M22" t="n">
        <v>7</v>
      </c>
      <c r="N22" t="n">
        <v>9.18</v>
      </c>
      <c r="O22" t="n">
        <v>9786.190000000001</v>
      </c>
      <c r="P22" t="n">
        <v>65.97</v>
      </c>
      <c r="Q22" t="n">
        <v>197.77</v>
      </c>
      <c r="R22" t="n">
        <v>32.69</v>
      </c>
      <c r="S22" t="n">
        <v>25.4</v>
      </c>
      <c r="T22" t="n">
        <v>2794.87</v>
      </c>
      <c r="U22" t="n">
        <v>0.78</v>
      </c>
      <c r="V22" t="n">
        <v>0.88</v>
      </c>
      <c r="W22" t="n">
        <v>2.95</v>
      </c>
      <c r="X22" t="n">
        <v>0.17</v>
      </c>
      <c r="Y22" t="n">
        <v>1</v>
      </c>
      <c r="Z22" t="n">
        <v>10</v>
      </c>
      <c r="AA22" t="n">
        <v>168.2180454567282</v>
      </c>
      <c r="AB22" t="n">
        <v>230.163351050191</v>
      </c>
      <c r="AC22" t="n">
        <v>208.1968838623191</v>
      </c>
      <c r="AD22" t="n">
        <v>168218.0454567283</v>
      </c>
      <c r="AE22" t="n">
        <v>230163.3510501909</v>
      </c>
      <c r="AF22" t="n">
        <v>2.186666351316919e-06</v>
      </c>
      <c r="AG22" t="n">
        <v>11</v>
      </c>
      <c r="AH22" t="n">
        <v>208196.8838623191</v>
      </c>
    </row>
    <row r="23">
      <c r="A23" t="n">
        <v>21</v>
      </c>
      <c r="B23" t="n">
        <v>30</v>
      </c>
      <c r="C23" t="inlineStr">
        <is>
          <t xml:space="preserve">CONCLUIDO	</t>
        </is>
      </c>
      <c r="D23" t="n">
        <v>7.9817</v>
      </c>
      <c r="E23" t="n">
        <v>12.53</v>
      </c>
      <c r="F23" t="n">
        <v>10.54</v>
      </c>
      <c r="G23" t="n">
        <v>70.3</v>
      </c>
      <c r="H23" t="n">
        <v>1.41</v>
      </c>
      <c r="I23" t="n">
        <v>9</v>
      </c>
      <c r="J23" t="n">
        <v>77.75</v>
      </c>
      <c r="K23" t="n">
        <v>32.27</v>
      </c>
      <c r="L23" t="n">
        <v>6.25</v>
      </c>
      <c r="M23" t="n">
        <v>7</v>
      </c>
      <c r="N23" t="n">
        <v>9.23</v>
      </c>
      <c r="O23" t="n">
        <v>9822.99</v>
      </c>
      <c r="P23" t="n">
        <v>65.55</v>
      </c>
      <c r="Q23" t="n">
        <v>197.78</v>
      </c>
      <c r="R23" t="n">
        <v>32.22</v>
      </c>
      <c r="S23" t="n">
        <v>25.4</v>
      </c>
      <c r="T23" t="n">
        <v>2561.67</v>
      </c>
      <c r="U23" t="n">
        <v>0.79</v>
      </c>
      <c r="V23" t="n">
        <v>0.88</v>
      </c>
      <c r="W23" t="n">
        <v>2.95</v>
      </c>
      <c r="X23" t="n">
        <v>0.15</v>
      </c>
      <c r="Y23" t="n">
        <v>1</v>
      </c>
      <c r="Z23" t="n">
        <v>10</v>
      </c>
      <c r="AA23" t="n">
        <v>167.8114997815103</v>
      </c>
      <c r="AB23" t="n">
        <v>229.6070973218287</v>
      </c>
      <c r="AC23" t="n">
        <v>207.6937182090846</v>
      </c>
      <c r="AD23" t="n">
        <v>167811.4997815103</v>
      </c>
      <c r="AE23" t="n">
        <v>229607.0973218287</v>
      </c>
      <c r="AF23" t="n">
        <v>2.189217151209956e-06</v>
      </c>
      <c r="AG23" t="n">
        <v>11</v>
      </c>
      <c r="AH23" t="n">
        <v>207693.7182090846</v>
      </c>
    </row>
    <row r="24">
      <c r="A24" t="n">
        <v>22</v>
      </c>
      <c r="B24" t="n">
        <v>30</v>
      </c>
      <c r="C24" t="inlineStr">
        <is>
          <t xml:space="preserve">CONCLUIDO	</t>
        </is>
      </c>
      <c r="D24" t="n">
        <v>7.9807</v>
      </c>
      <c r="E24" t="n">
        <v>12.53</v>
      </c>
      <c r="F24" t="n">
        <v>10.55</v>
      </c>
      <c r="G24" t="n">
        <v>70.31</v>
      </c>
      <c r="H24" t="n">
        <v>1.46</v>
      </c>
      <c r="I24" t="n">
        <v>9</v>
      </c>
      <c r="J24" t="n">
        <v>78.05</v>
      </c>
      <c r="K24" t="n">
        <v>32.27</v>
      </c>
      <c r="L24" t="n">
        <v>6.5</v>
      </c>
      <c r="M24" t="n">
        <v>7</v>
      </c>
      <c r="N24" t="n">
        <v>9.279999999999999</v>
      </c>
      <c r="O24" t="n">
        <v>9859.809999999999</v>
      </c>
      <c r="P24" t="n">
        <v>64.84999999999999</v>
      </c>
      <c r="Q24" t="n">
        <v>197.76</v>
      </c>
      <c r="R24" t="n">
        <v>32.25</v>
      </c>
      <c r="S24" t="n">
        <v>25.4</v>
      </c>
      <c r="T24" t="n">
        <v>2574.5</v>
      </c>
      <c r="U24" t="n">
        <v>0.79</v>
      </c>
      <c r="V24" t="n">
        <v>0.88</v>
      </c>
      <c r="W24" t="n">
        <v>2.95</v>
      </c>
      <c r="X24" t="n">
        <v>0.16</v>
      </c>
      <c r="Y24" t="n">
        <v>1</v>
      </c>
      <c r="Z24" t="n">
        <v>10</v>
      </c>
      <c r="AA24" t="n">
        <v>167.3635005303541</v>
      </c>
      <c r="AB24" t="n">
        <v>228.9941249820649</v>
      </c>
      <c r="AC24" t="n">
        <v>207.1392470891156</v>
      </c>
      <c r="AD24" t="n">
        <v>167363.5005303541</v>
      </c>
      <c r="AE24" t="n">
        <v>228994.1249820649</v>
      </c>
      <c r="AF24" t="n">
        <v>2.188942871651565e-06</v>
      </c>
      <c r="AG24" t="n">
        <v>11</v>
      </c>
      <c r="AH24" t="n">
        <v>207139.2470891156</v>
      </c>
    </row>
    <row r="25">
      <c r="A25" t="n">
        <v>23</v>
      </c>
      <c r="B25" t="n">
        <v>30</v>
      </c>
      <c r="C25" t="inlineStr">
        <is>
          <t xml:space="preserve">CONCLUIDO	</t>
        </is>
      </c>
      <c r="D25" t="n">
        <v>8.0039</v>
      </c>
      <c r="E25" t="n">
        <v>12.49</v>
      </c>
      <c r="F25" t="n">
        <v>10.53</v>
      </c>
      <c r="G25" t="n">
        <v>78.94</v>
      </c>
      <c r="H25" t="n">
        <v>1.51</v>
      </c>
      <c r="I25" t="n">
        <v>8</v>
      </c>
      <c r="J25" t="n">
        <v>78.34999999999999</v>
      </c>
      <c r="K25" t="n">
        <v>32.27</v>
      </c>
      <c r="L25" t="n">
        <v>6.75</v>
      </c>
      <c r="M25" t="n">
        <v>2</v>
      </c>
      <c r="N25" t="n">
        <v>9.33</v>
      </c>
      <c r="O25" t="n">
        <v>9896.65</v>
      </c>
      <c r="P25" t="n">
        <v>64.31</v>
      </c>
      <c r="Q25" t="n">
        <v>197.78</v>
      </c>
      <c r="R25" t="n">
        <v>31.34</v>
      </c>
      <c r="S25" t="n">
        <v>25.4</v>
      </c>
      <c r="T25" t="n">
        <v>2125.73</v>
      </c>
      <c r="U25" t="n">
        <v>0.8100000000000001</v>
      </c>
      <c r="V25" t="n">
        <v>0.88</v>
      </c>
      <c r="W25" t="n">
        <v>2.96</v>
      </c>
      <c r="X25" t="n">
        <v>0.14</v>
      </c>
      <c r="Y25" t="n">
        <v>1</v>
      </c>
      <c r="Z25" t="n">
        <v>10</v>
      </c>
      <c r="AA25" t="n">
        <v>166.7622945228208</v>
      </c>
      <c r="AB25" t="n">
        <v>228.1715283992211</v>
      </c>
      <c r="AC25" t="n">
        <v>206.3951579696166</v>
      </c>
      <c r="AD25" t="n">
        <v>166762.2945228207</v>
      </c>
      <c r="AE25" t="n">
        <v>228171.5283992211</v>
      </c>
      <c r="AF25" t="n">
        <v>2.195306157406238e-06</v>
      </c>
      <c r="AG25" t="n">
        <v>11</v>
      </c>
      <c r="AH25" t="n">
        <v>206395.1579696166</v>
      </c>
    </row>
    <row r="26">
      <c r="A26" t="n">
        <v>24</v>
      </c>
      <c r="B26" t="n">
        <v>30</v>
      </c>
      <c r="C26" t="inlineStr">
        <is>
          <t xml:space="preserve">CONCLUIDO	</t>
        </is>
      </c>
      <c r="D26" t="n">
        <v>8.0009</v>
      </c>
      <c r="E26" t="n">
        <v>12.5</v>
      </c>
      <c r="F26" t="n">
        <v>10.53</v>
      </c>
      <c r="G26" t="n">
        <v>78.98</v>
      </c>
      <c r="H26" t="n">
        <v>1.56</v>
      </c>
      <c r="I26" t="n">
        <v>8</v>
      </c>
      <c r="J26" t="n">
        <v>78.65000000000001</v>
      </c>
      <c r="K26" t="n">
        <v>32.27</v>
      </c>
      <c r="L26" t="n">
        <v>7</v>
      </c>
      <c r="M26" t="n">
        <v>2</v>
      </c>
      <c r="N26" t="n">
        <v>9.380000000000001</v>
      </c>
      <c r="O26" t="n">
        <v>9933.52</v>
      </c>
      <c r="P26" t="n">
        <v>64.41</v>
      </c>
      <c r="Q26" t="n">
        <v>197.78</v>
      </c>
      <c r="R26" t="n">
        <v>31.48</v>
      </c>
      <c r="S26" t="n">
        <v>25.4</v>
      </c>
      <c r="T26" t="n">
        <v>2197.87</v>
      </c>
      <c r="U26" t="n">
        <v>0.8100000000000001</v>
      </c>
      <c r="V26" t="n">
        <v>0.88</v>
      </c>
      <c r="W26" t="n">
        <v>2.96</v>
      </c>
      <c r="X26" t="n">
        <v>0.14</v>
      </c>
      <c r="Y26" t="n">
        <v>1</v>
      </c>
      <c r="Z26" t="n">
        <v>10</v>
      </c>
      <c r="AA26" t="n">
        <v>166.8549566727922</v>
      </c>
      <c r="AB26" t="n">
        <v>228.2983128407776</v>
      </c>
      <c r="AC26" t="n">
        <v>206.5098422820141</v>
      </c>
      <c r="AD26" t="n">
        <v>166854.9566727922</v>
      </c>
      <c r="AE26" t="n">
        <v>228298.3128407776</v>
      </c>
      <c r="AF26" t="n">
        <v>2.194483318731064e-06</v>
      </c>
      <c r="AG26" t="n">
        <v>11</v>
      </c>
      <c r="AH26" t="n">
        <v>206509.8422820141</v>
      </c>
    </row>
    <row r="27">
      <c r="A27" t="n">
        <v>25</v>
      </c>
      <c r="B27" t="n">
        <v>30</v>
      </c>
      <c r="C27" t="inlineStr">
        <is>
          <t xml:space="preserve">CONCLUIDO	</t>
        </is>
      </c>
      <c r="D27" t="n">
        <v>7.9984</v>
      </c>
      <c r="E27" t="n">
        <v>12.5</v>
      </c>
      <c r="F27" t="n">
        <v>10.53</v>
      </c>
      <c r="G27" t="n">
        <v>79.01000000000001</v>
      </c>
      <c r="H27" t="n">
        <v>1.61</v>
      </c>
      <c r="I27" t="n">
        <v>8</v>
      </c>
      <c r="J27" t="n">
        <v>78.94</v>
      </c>
      <c r="K27" t="n">
        <v>32.27</v>
      </c>
      <c r="L27" t="n">
        <v>7.25</v>
      </c>
      <c r="M27" t="n">
        <v>1</v>
      </c>
      <c r="N27" t="n">
        <v>9.42</v>
      </c>
      <c r="O27" t="n">
        <v>9970.41</v>
      </c>
      <c r="P27" t="n">
        <v>64.56</v>
      </c>
      <c r="Q27" t="n">
        <v>197.82</v>
      </c>
      <c r="R27" t="n">
        <v>31.53</v>
      </c>
      <c r="S27" t="n">
        <v>25.4</v>
      </c>
      <c r="T27" t="n">
        <v>2223.25</v>
      </c>
      <c r="U27" t="n">
        <v>0.8100000000000001</v>
      </c>
      <c r="V27" t="n">
        <v>0.88</v>
      </c>
      <c r="W27" t="n">
        <v>2.96</v>
      </c>
      <c r="X27" t="n">
        <v>0.14</v>
      </c>
      <c r="Y27" t="n">
        <v>1</v>
      </c>
      <c r="Z27" t="n">
        <v>10</v>
      </c>
      <c r="AA27" t="n">
        <v>166.9775869558815</v>
      </c>
      <c r="AB27" t="n">
        <v>228.4661010041665</v>
      </c>
      <c r="AC27" t="n">
        <v>206.6616169785813</v>
      </c>
      <c r="AD27" t="n">
        <v>166977.5869558815</v>
      </c>
      <c r="AE27" t="n">
        <v>228466.1010041665</v>
      </c>
      <c r="AF27" t="n">
        <v>2.193797619835086e-06</v>
      </c>
      <c r="AG27" t="n">
        <v>11</v>
      </c>
      <c r="AH27" t="n">
        <v>206661.6169785814</v>
      </c>
    </row>
    <row r="28">
      <c r="A28" t="n">
        <v>26</v>
      </c>
      <c r="B28" t="n">
        <v>30</v>
      </c>
      <c r="C28" t="inlineStr">
        <is>
          <t xml:space="preserve">CONCLUIDO	</t>
        </is>
      </c>
      <c r="D28" t="n">
        <v>7.9979</v>
      </c>
      <c r="E28" t="n">
        <v>12.5</v>
      </c>
      <c r="F28" t="n">
        <v>10.54</v>
      </c>
      <c r="G28" t="n">
        <v>79.01000000000001</v>
      </c>
      <c r="H28" t="n">
        <v>1.66</v>
      </c>
      <c r="I28" t="n">
        <v>8</v>
      </c>
      <c r="J28" t="n">
        <v>79.23999999999999</v>
      </c>
      <c r="K28" t="n">
        <v>32.27</v>
      </c>
      <c r="L28" t="n">
        <v>7.5</v>
      </c>
      <c r="M28" t="n">
        <v>0</v>
      </c>
      <c r="N28" t="n">
        <v>9.470000000000001</v>
      </c>
      <c r="O28" t="n">
        <v>10007.31</v>
      </c>
      <c r="P28" t="n">
        <v>64.73999999999999</v>
      </c>
      <c r="Q28" t="n">
        <v>197.82</v>
      </c>
      <c r="R28" t="n">
        <v>31.54</v>
      </c>
      <c r="S28" t="n">
        <v>25.4</v>
      </c>
      <c r="T28" t="n">
        <v>2227.1</v>
      </c>
      <c r="U28" t="n">
        <v>0.8100000000000001</v>
      </c>
      <c r="V28" t="n">
        <v>0.88</v>
      </c>
      <c r="W28" t="n">
        <v>2.96</v>
      </c>
      <c r="X28" t="n">
        <v>0.14</v>
      </c>
      <c r="Y28" t="n">
        <v>1</v>
      </c>
      <c r="Z28" t="n">
        <v>10</v>
      </c>
      <c r="AA28" t="n">
        <v>167.1250969563829</v>
      </c>
      <c r="AB28" t="n">
        <v>228.6679306945343</v>
      </c>
      <c r="AC28" t="n">
        <v>206.8441843265703</v>
      </c>
      <c r="AD28" t="n">
        <v>167125.0969563829</v>
      </c>
      <c r="AE28" t="n">
        <v>228667.9306945343</v>
      </c>
      <c r="AF28" t="n">
        <v>2.193660480055891e-06</v>
      </c>
      <c r="AG28" t="n">
        <v>11</v>
      </c>
      <c r="AH28" t="n">
        <v>206844.1843265703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7.5353</v>
      </c>
      <c r="E2" t="n">
        <v>13.27</v>
      </c>
      <c r="F2" t="n">
        <v>11.15</v>
      </c>
      <c r="G2" t="n">
        <v>17.61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50.48</v>
      </c>
      <c r="Q2" t="n">
        <v>197.82</v>
      </c>
      <c r="R2" t="n">
        <v>50.86</v>
      </c>
      <c r="S2" t="n">
        <v>25.4</v>
      </c>
      <c r="T2" t="n">
        <v>11734.91</v>
      </c>
      <c r="U2" t="n">
        <v>0.5</v>
      </c>
      <c r="V2" t="n">
        <v>0.83</v>
      </c>
      <c r="W2" t="n">
        <v>3</v>
      </c>
      <c r="X2" t="n">
        <v>0.76</v>
      </c>
      <c r="Y2" t="n">
        <v>1</v>
      </c>
      <c r="Z2" t="n">
        <v>10</v>
      </c>
      <c r="AA2" t="n">
        <v>158.4766838356828</v>
      </c>
      <c r="AB2" t="n">
        <v>216.8347903217393</v>
      </c>
      <c r="AC2" t="n">
        <v>196.1403822630343</v>
      </c>
      <c r="AD2" t="n">
        <v>158476.6838356828</v>
      </c>
      <c r="AE2" t="n">
        <v>216834.7903217393</v>
      </c>
      <c r="AF2" t="n">
        <v>2.218284079935883e-06</v>
      </c>
      <c r="AG2" t="n">
        <v>12</v>
      </c>
      <c r="AH2" t="n">
        <v>196140.3822630343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7.7042</v>
      </c>
      <c r="E3" t="n">
        <v>12.98</v>
      </c>
      <c r="F3" t="n">
        <v>10.96</v>
      </c>
      <c r="G3" t="n">
        <v>22.67</v>
      </c>
      <c r="H3" t="n">
        <v>0.53</v>
      </c>
      <c r="I3" t="n">
        <v>29</v>
      </c>
      <c r="J3" t="n">
        <v>40.06</v>
      </c>
      <c r="K3" t="n">
        <v>19.54</v>
      </c>
      <c r="L3" t="n">
        <v>1.25</v>
      </c>
      <c r="M3" t="n">
        <v>27</v>
      </c>
      <c r="N3" t="n">
        <v>4.26</v>
      </c>
      <c r="O3" t="n">
        <v>5174.29</v>
      </c>
      <c r="P3" t="n">
        <v>48.68</v>
      </c>
      <c r="Q3" t="n">
        <v>197.8</v>
      </c>
      <c r="R3" t="n">
        <v>44.96</v>
      </c>
      <c r="S3" t="n">
        <v>25.4</v>
      </c>
      <c r="T3" t="n">
        <v>8831.99</v>
      </c>
      <c r="U3" t="n">
        <v>0.5600000000000001</v>
      </c>
      <c r="V3" t="n">
        <v>0.85</v>
      </c>
      <c r="W3" t="n">
        <v>2.99</v>
      </c>
      <c r="X3" t="n">
        <v>0.57</v>
      </c>
      <c r="Y3" t="n">
        <v>1</v>
      </c>
      <c r="Z3" t="n">
        <v>10</v>
      </c>
      <c r="AA3" t="n">
        <v>155.6839261740942</v>
      </c>
      <c r="AB3" t="n">
        <v>213.0136160813832</v>
      </c>
      <c r="AC3" t="n">
        <v>192.6838955291248</v>
      </c>
      <c r="AD3" t="n">
        <v>155683.9261740941</v>
      </c>
      <c r="AE3" t="n">
        <v>213013.6160813832</v>
      </c>
      <c r="AF3" t="n">
        <v>2.268005813788705e-06</v>
      </c>
      <c r="AG3" t="n">
        <v>12</v>
      </c>
      <c r="AH3" t="n">
        <v>192683.8955291247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7.7956</v>
      </c>
      <c r="E4" t="n">
        <v>12.83</v>
      </c>
      <c r="F4" t="n">
        <v>10.86</v>
      </c>
      <c r="G4" t="n">
        <v>27.16</v>
      </c>
      <c r="H4" t="n">
        <v>0.64</v>
      </c>
      <c r="I4" t="n">
        <v>24</v>
      </c>
      <c r="J4" t="n">
        <v>40.34</v>
      </c>
      <c r="K4" t="n">
        <v>19.54</v>
      </c>
      <c r="L4" t="n">
        <v>1.5</v>
      </c>
      <c r="M4" t="n">
        <v>22</v>
      </c>
      <c r="N4" t="n">
        <v>4.29</v>
      </c>
      <c r="O4" t="n">
        <v>5208.6</v>
      </c>
      <c r="P4" t="n">
        <v>47.25</v>
      </c>
      <c r="Q4" t="n">
        <v>197.8</v>
      </c>
      <c r="R4" t="n">
        <v>41.9</v>
      </c>
      <c r="S4" t="n">
        <v>25.4</v>
      </c>
      <c r="T4" t="n">
        <v>7326.03</v>
      </c>
      <c r="U4" t="n">
        <v>0.61</v>
      </c>
      <c r="V4" t="n">
        <v>0.86</v>
      </c>
      <c r="W4" t="n">
        <v>2.98</v>
      </c>
      <c r="X4" t="n">
        <v>0.47</v>
      </c>
      <c r="Y4" t="n">
        <v>1</v>
      </c>
      <c r="Z4" t="n">
        <v>10</v>
      </c>
      <c r="AA4" t="n">
        <v>153.9093861742594</v>
      </c>
      <c r="AB4" t="n">
        <v>210.5856121664309</v>
      </c>
      <c r="AC4" t="n">
        <v>190.4876169000898</v>
      </c>
      <c r="AD4" t="n">
        <v>153909.3861742594</v>
      </c>
      <c r="AE4" t="n">
        <v>210585.6121664309</v>
      </c>
      <c r="AF4" t="n">
        <v>2.294912660882536e-06</v>
      </c>
      <c r="AG4" t="n">
        <v>12</v>
      </c>
      <c r="AH4" t="n">
        <v>190487.6169000898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7.8754</v>
      </c>
      <c r="E5" t="n">
        <v>12.7</v>
      </c>
      <c r="F5" t="n">
        <v>10.78</v>
      </c>
      <c r="G5" t="n">
        <v>32.33</v>
      </c>
      <c r="H5" t="n">
        <v>0.74</v>
      </c>
      <c r="I5" t="n">
        <v>20</v>
      </c>
      <c r="J5" t="n">
        <v>40.61</v>
      </c>
      <c r="K5" t="n">
        <v>19.54</v>
      </c>
      <c r="L5" t="n">
        <v>1.75</v>
      </c>
      <c r="M5" t="n">
        <v>18</v>
      </c>
      <c r="N5" t="n">
        <v>4.32</v>
      </c>
      <c r="O5" t="n">
        <v>5242.92</v>
      </c>
      <c r="P5" t="n">
        <v>45.91</v>
      </c>
      <c r="Q5" t="n">
        <v>197.78</v>
      </c>
      <c r="R5" t="n">
        <v>39.24</v>
      </c>
      <c r="S5" t="n">
        <v>25.4</v>
      </c>
      <c r="T5" t="n">
        <v>6014.71</v>
      </c>
      <c r="U5" t="n">
        <v>0.65</v>
      </c>
      <c r="V5" t="n">
        <v>0.86</v>
      </c>
      <c r="W5" t="n">
        <v>2.98</v>
      </c>
      <c r="X5" t="n">
        <v>0.39</v>
      </c>
      <c r="Y5" t="n">
        <v>1</v>
      </c>
      <c r="Z5" t="n">
        <v>10</v>
      </c>
      <c r="AA5" t="n">
        <v>152.3422577024903</v>
      </c>
      <c r="AB5" t="n">
        <v>208.4413978545288</v>
      </c>
      <c r="AC5" t="n">
        <v>188.5480433926913</v>
      </c>
      <c r="AD5" t="n">
        <v>152342.2577024903</v>
      </c>
      <c r="AE5" t="n">
        <v>208441.3978545288</v>
      </c>
      <c r="AF5" t="n">
        <v>2.318404634603407e-06</v>
      </c>
      <c r="AG5" t="n">
        <v>12</v>
      </c>
      <c r="AH5" t="n">
        <v>188548.0433926913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7.9386</v>
      </c>
      <c r="E6" t="n">
        <v>12.6</v>
      </c>
      <c r="F6" t="n">
        <v>10.71</v>
      </c>
      <c r="G6" t="n">
        <v>37.8</v>
      </c>
      <c r="H6" t="n">
        <v>0.84</v>
      </c>
      <c r="I6" t="n">
        <v>17</v>
      </c>
      <c r="J6" t="n">
        <v>40.89</v>
      </c>
      <c r="K6" t="n">
        <v>19.54</v>
      </c>
      <c r="L6" t="n">
        <v>2</v>
      </c>
      <c r="M6" t="n">
        <v>14</v>
      </c>
      <c r="N6" t="n">
        <v>4.35</v>
      </c>
      <c r="O6" t="n">
        <v>5277.26</v>
      </c>
      <c r="P6" t="n">
        <v>44.23</v>
      </c>
      <c r="Q6" t="n">
        <v>197.78</v>
      </c>
      <c r="R6" t="n">
        <v>37.19</v>
      </c>
      <c r="S6" t="n">
        <v>25.4</v>
      </c>
      <c r="T6" t="n">
        <v>5007.48</v>
      </c>
      <c r="U6" t="n">
        <v>0.68</v>
      </c>
      <c r="V6" t="n">
        <v>0.87</v>
      </c>
      <c r="W6" t="n">
        <v>2.97</v>
      </c>
      <c r="X6" t="n">
        <v>0.32</v>
      </c>
      <c r="Y6" t="n">
        <v>1</v>
      </c>
      <c r="Z6" t="n">
        <v>10</v>
      </c>
      <c r="AA6" t="n">
        <v>142.2015175683818</v>
      </c>
      <c r="AB6" t="n">
        <v>194.5663898251682</v>
      </c>
      <c r="AC6" t="n">
        <v>175.9972466559524</v>
      </c>
      <c r="AD6" t="n">
        <v>142201.5175683818</v>
      </c>
      <c r="AE6" t="n">
        <v>194566.3898251682</v>
      </c>
      <c r="AF6" t="n">
        <v>2.33700980677332e-06</v>
      </c>
      <c r="AG6" t="n">
        <v>11</v>
      </c>
      <c r="AH6" t="n">
        <v>175997.2466559524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7.9681</v>
      </c>
      <c r="E7" t="n">
        <v>12.55</v>
      </c>
      <c r="F7" t="n">
        <v>10.68</v>
      </c>
      <c r="G7" t="n">
        <v>42.74</v>
      </c>
      <c r="H7" t="n">
        <v>0.9399999999999999</v>
      </c>
      <c r="I7" t="n">
        <v>15</v>
      </c>
      <c r="J7" t="n">
        <v>41.17</v>
      </c>
      <c r="K7" t="n">
        <v>19.54</v>
      </c>
      <c r="L7" t="n">
        <v>2.25</v>
      </c>
      <c r="M7" t="n">
        <v>8</v>
      </c>
      <c r="N7" t="n">
        <v>4.38</v>
      </c>
      <c r="O7" t="n">
        <v>5311.62</v>
      </c>
      <c r="P7" t="n">
        <v>43.51</v>
      </c>
      <c r="Q7" t="n">
        <v>197.82</v>
      </c>
      <c r="R7" t="n">
        <v>36.17</v>
      </c>
      <c r="S7" t="n">
        <v>25.4</v>
      </c>
      <c r="T7" t="n">
        <v>4507.32</v>
      </c>
      <c r="U7" t="n">
        <v>0.7</v>
      </c>
      <c r="V7" t="n">
        <v>0.87</v>
      </c>
      <c r="W7" t="n">
        <v>2.97</v>
      </c>
      <c r="X7" t="n">
        <v>0.29</v>
      </c>
      <c r="Y7" t="n">
        <v>1</v>
      </c>
      <c r="Z7" t="n">
        <v>10</v>
      </c>
      <c r="AA7" t="n">
        <v>141.4867583077141</v>
      </c>
      <c r="AB7" t="n">
        <v>193.58842467177</v>
      </c>
      <c r="AC7" t="n">
        <v>175.1126171242115</v>
      </c>
      <c r="AD7" t="n">
        <v>141486.7583077141</v>
      </c>
      <c r="AE7" t="n">
        <v>193588.42467177</v>
      </c>
      <c r="AF7" t="n">
        <v>2.345694183023517e-06</v>
      </c>
      <c r="AG7" t="n">
        <v>11</v>
      </c>
      <c r="AH7" t="n">
        <v>175112.6171242115</v>
      </c>
    </row>
    <row r="8">
      <c r="A8" t="n">
        <v>6</v>
      </c>
      <c r="B8" t="n">
        <v>15</v>
      </c>
      <c r="C8" t="inlineStr">
        <is>
          <t xml:space="preserve">CONCLUIDO	</t>
        </is>
      </c>
      <c r="D8" t="n">
        <v>7.9642</v>
      </c>
      <c r="E8" t="n">
        <v>12.56</v>
      </c>
      <c r="F8" t="n">
        <v>10.69</v>
      </c>
      <c r="G8" t="n">
        <v>42.76</v>
      </c>
      <c r="H8" t="n">
        <v>1.03</v>
      </c>
      <c r="I8" t="n">
        <v>15</v>
      </c>
      <c r="J8" t="n">
        <v>41.45</v>
      </c>
      <c r="K8" t="n">
        <v>19.54</v>
      </c>
      <c r="L8" t="n">
        <v>2.5</v>
      </c>
      <c r="M8" t="n">
        <v>1</v>
      </c>
      <c r="N8" t="n">
        <v>4.41</v>
      </c>
      <c r="O8" t="n">
        <v>5345.99</v>
      </c>
      <c r="P8" t="n">
        <v>43.23</v>
      </c>
      <c r="Q8" t="n">
        <v>197.84</v>
      </c>
      <c r="R8" t="n">
        <v>36.09</v>
      </c>
      <c r="S8" t="n">
        <v>25.4</v>
      </c>
      <c r="T8" t="n">
        <v>4466.83</v>
      </c>
      <c r="U8" t="n">
        <v>0.7</v>
      </c>
      <c r="V8" t="n">
        <v>0.87</v>
      </c>
      <c r="W8" t="n">
        <v>2.98</v>
      </c>
      <c r="X8" t="n">
        <v>0.3</v>
      </c>
      <c r="Y8" t="n">
        <v>1</v>
      </c>
      <c r="Z8" t="n">
        <v>10</v>
      </c>
      <c r="AA8" t="n">
        <v>141.3341627366</v>
      </c>
      <c r="AB8" t="n">
        <v>193.3796366793302</v>
      </c>
      <c r="AC8" t="n">
        <v>174.9237555647343</v>
      </c>
      <c r="AD8" t="n">
        <v>141334.1627366</v>
      </c>
      <c r="AE8" t="n">
        <v>193379.6366793303</v>
      </c>
      <c r="AF8" t="n">
        <v>2.344546079044678e-06</v>
      </c>
      <c r="AG8" t="n">
        <v>11</v>
      </c>
      <c r="AH8" t="n">
        <v>174923.7555647343</v>
      </c>
    </row>
    <row r="9">
      <c r="A9" t="n">
        <v>7</v>
      </c>
      <c r="B9" t="n">
        <v>15</v>
      </c>
      <c r="C9" t="inlineStr">
        <is>
          <t xml:space="preserve">CONCLUIDO	</t>
        </is>
      </c>
      <c r="D9" t="n">
        <v>7.9671</v>
      </c>
      <c r="E9" t="n">
        <v>12.55</v>
      </c>
      <c r="F9" t="n">
        <v>10.69</v>
      </c>
      <c r="G9" t="n">
        <v>42.75</v>
      </c>
      <c r="H9" t="n">
        <v>1.13</v>
      </c>
      <c r="I9" t="n">
        <v>15</v>
      </c>
      <c r="J9" t="n">
        <v>41.73</v>
      </c>
      <c r="K9" t="n">
        <v>19.54</v>
      </c>
      <c r="L9" t="n">
        <v>2.75</v>
      </c>
      <c r="M9" t="n">
        <v>0</v>
      </c>
      <c r="N9" t="n">
        <v>4.44</v>
      </c>
      <c r="O9" t="n">
        <v>5380.38</v>
      </c>
      <c r="P9" t="n">
        <v>43.47</v>
      </c>
      <c r="Q9" t="n">
        <v>197.87</v>
      </c>
      <c r="R9" t="n">
        <v>36</v>
      </c>
      <c r="S9" t="n">
        <v>25.4</v>
      </c>
      <c r="T9" t="n">
        <v>4421.69</v>
      </c>
      <c r="U9" t="n">
        <v>0.71</v>
      </c>
      <c r="V9" t="n">
        <v>0.87</v>
      </c>
      <c r="W9" t="n">
        <v>2.98</v>
      </c>
      <c r="X9" t="n">
        <v>0.3</v>
      </c>
      <c r="Y9" t="n">
        <v>1</v>
      </c>
      <c r="Z9" t="n">
        <v>10</v>
      </c>
      <c r="AA9" t="n">
        <v>141.4811652859313</v>
      </c>
      <c r="AB9" t="n">
        <v>193.5807720526201</v>
      </c>
      <c r="AC9" t="n">
        <v>175.1056948602927</v>
      </c>
      <c r="AD9" t="n">
        <v>141481.1652859313</v>
      </c>
      <c r="AE9" t="n">
        <v>193580.7720526201</v>
      </c>
      <c r="AF9" t="n">
        <v>2.345399797387917e-06</v>
      </c>
      <c r="AG9" t="n">
        <v>11</v>
      </c>
      <c r="AH9" t="n">
        <v>175105.6948602927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5.6344</v>
      </c>
      <c r="E2" t="n">
        <v>17.75</v>
      </c>
      <c r="F2" t="n">
        <v>12.52</v>
      </c>
      <c r="G2" t="n">
        <v>7.22</v>
      </c>
      <c r="H2" t="n">
        <v>0.12</v>
      </c>
      <c r="I2" t="n">
        <v>104</v>
      </c>
      <c r="J2" t="n">
        <v>141.81</v>
      </c>
      <c r="K2" t="n">
        <v>47.83</v>
      </c>
      <c r="L2" t="n">
        <v>1</v>
      </c>
      <c r="M2" t="n">
        <v>102</v>
      </c>
      <c r="N2" t="n">
        <v>22.98</v>
      </c>
      <c r="O2" t="n">
        <v>17723.39</v>
      </c>
      <c r="P2" t="n">
        <v>143.84</v>
      </c>
      <c r="Q2" t="n">
        <v>198.12</v>
      </c>
      <c r="R2" t="n">
        <v>93.04000000000001</v>
      </c>
      <c r="S2" t="n">
        <v>25.4</v>
      </c>
      <c r="T2" t="n">
        <v>32497.96</v>
      </c>
      <c r="U2" t="n">
        <v>0.27</v>
      </c>
      <c r="V2" t="n">
        <v>0.74</v>
      </c>
      <c r="W2" t="n">
        <v>3.12</v>
      </c>
      <c r="X2" t="n">
        <v>2.12</v>
      </c>
      <c r="Y2" t="n">
        <v>1</v>
      </c>
      <c r="Z2" t="n">
        <v>10</v>
      </c>
      <c r="AA2" t="n">
        <v>352.6204920511435</v>
      </c>
      <c r="AB2" t="n">
        <v>482.4709137425608</v>
      </c>
      <c r="AC2" t="n">
        <v>436.4245668871503</v>
      </c>
      <c r="AD2" t="n">
        <v>352620.4920511434</v>
      </c>
      <c r="AE2" t="n">
        <v>482470.9137425608</v>
      </c>
      <c r="AF2" t="n">
        <v>1.387141814734875e-06</v>
      </c>
      <c r="AG2" t="n">
        <v>16</v>
      </c>
      <c r="AH2" t="n">
        <v>436424.5668871503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6.044</v>
      </c>
      <c r="E3" t="n">
        <v>16.55</v>
      </c>
      <c r="F3" t="n">
        <v>12.01</v>
      </c>
      <c r="G3" t="n">
        <v>9</v>
      </c>
      <c r="H3" t="n">
        <v>0.16</v>
      </c>
      <c r="I3" t="n">
        <v>80</v>
      </c>
      <c r="J3" t="n">
        <v>142.15</v>
      </c>
      <c r="K3" t="n">
        <v>47.83</v>
      </c>
      <c r="L3" t="n">
        <v>1.25</v>
      </c>
      <c r="M3" t="n">
        <v>78</v>
      </c>
      <c r="N3" t="n">
        <v>23.07</v>
      </c>
      <c r="O3" t="n">
        <v>17765.46</v>
      </c>
      <c r="P3" t="n">
        <v>137.84</v>
      </c>
      <c r="Q3" t="n">
        <v>197.92</v>
      </c>
      <c r="R3" t="n">
        <v>77.51000000000001</v>
      </c>
      <c r="S3" t="n">
        <v>25.4</v>
      </c>
      <c r="T3" t="n">
        <v>24850.45</v>
      </c>
      <c r="U3" t="n">
        <v>0.33</v>
      </c>
      <c r="V3" t="n">
        <v>0.78</v>
      </c>
      <c r="W3" t="n">
        <v>3.07</v>
      </c>
      <c r="X3" t="n">
        <v>1.61</v>
      </c>
      <c r="Y3" t="n">
        <v>1</v>
      </c>
      <c r="Z3" t="n">
        <v>10</v>
      </c>
      <c r="AA3" t="n">
        <v>322.2767869090854</v>
      </c>
      <c r="AB3" t="n">
        <v>440.9533176974049</v>
      </c>
      <c r="AC3" t="n">
        <v>398.8693519382322</v>
      </c>
      <c r="AD3" t="n">
        <v>322276.7869090855</v>
      </c>
      <c r="AE3" t="n">
        <v>440953.3176974049</v>
      </c>
      <c r="AF3" t="n">
        <v>1.487981884185998e-06</v>
      </c>
      <c r="AG3" t="n">
        <v>15</v>
      </c>
      <c r="AH3" t="n">
        <v>398869.3519382322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6.3047</v>
      </c>
      <c r="E4" t="n">
        <v>15.86</v>
      </c>
      <c r="F4" t="n">
        <v>11.73</v>
      </c>
      <c r="G4" t="n">
        <v>10.66</v>
      </c>
      <c r="H4" t="n">
        <v>0.19</v>
      </c>
      <c r="I4" t="n">
        <v>66</v>
      </c>
      <c r="J4" t="n">
        <v>142.49</v>
      </c>
      <c r="K4" t="n">
        <v>47.83</v>
      </c>
      <c r="L4" t="n">
        <v>1.5</v>
      </c>
      <c r="M4" t="n">
        <v>64</v>
      </c>
      <c r="N4" t="n">
        <v>23.16</v>
      </c>
      <c r="O4" t="n">
        <v>17807.56</v>
      </c>
      <c r="P4" t="n">
        <v>134.41</v>
      </c>
      <c r="Q4" t="n">
        <v>198.07</v>
      </c>
      <c r="R4" t="n">
        <v>68.93000000000001</v>
      </c>
      <c r="S4" t="n">
        <v>25.4</v>
      </c>
      <c r="T4" t="n">
        <v>20630.25</v>
      </c>
      <c r="U4" t="n">
        <v>0.37</v>
      </c>
      <c r="V4" t="n">
        <v>0.79</v>
      </c>
      <c r="W4" t="n">
        <v>3.04</v>
      </c>
      <c r="X4" t="n">
        <v>1.33</v>
      </c>
      <c r="Y4" t="n">
        <v>1</v>
      </c>
      <c r="Z4" t="n">
        <v>10</v>
      </c>
      <c r="AA4" t="n">
        <v>301.2093107878011</v>
      </c>
      <c r="AB4" t="n">
        <v>412.1278674368131</v>
      </c>
      <c r="AC4" t="n">
        <v>372.7949621937377</v>
      </c>
      <c r="AD4" t="n">
        <v>301209.3107878011</v>
      </c>
      <c r="AE4" t="n">
        <v>412127.8674368131</v>
      </c>
      <c r="AF4" t="n">
        <v>1.552164027999249e-06</v>
      </c>
      <c r="AG4" t="n">
        <v>14</v>
      </c>
      <c r="AH4" t="n">
        <v>372794.9621937377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6.534</v>
      </c>
      <c r="E5" t="n">
        <v>15.3</v>
      </c>
      <c r="F5" t="n">
        <v>11.49</v>
      </c>
      <c r="G5" t="n">
        <v>12.53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131.5</v>
      </c>
      <c r="Q5" t="n">
        <v>197.86</v>
      </c>
      <c r="R5" t="n">
        <v>61.5</v>
      </c>
      <c r="S5" t="n">
        <v>25.4</v>
      </c>
      <c r="T5" t="n">
        <v>16970.09</v>
      </c>
      <c r="U5" t="n">
        <v>0.41</v>
      </c>
      <c r="V5" t="n">
        <v>0.8100000000000001</v>
      </c>
      <c r="W5" t="n">
        <v>3.03</v>
      </c>
      <c r="X5" t="n">
        <v>1.09</v>
      </c>
      <c r="Y5" t="n">
        <v>1</v>
      </c>
      <c r="Z5" t="n">
        <v>10</v>
      </c>
      <c r="AA5" t="n">
        <v>292.3127325310471</v>
      </c>
      <c r="AB5" t="n">
        <v>399.9551765765901</v>
      </c>
      <c r="AC5" t="n">
        <v>361.7840158647354</v>
      </c>
      <c r="AD5" t="n">
        <v>292312.7325310471</v>
      </c>
      <c r="AE5" t="n">
        <v>399955.17657659</v>
      </c>
      <c r="AF5" t="n">
        <v>1.608615756332116e-06</v>
      </c>
      <c r="AG5" t="n">
        <v>14</v>
      </c>
      <c r="AH5" t="n">
        <v>361784.0158647354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6.6883</v>
      </c>
      <c r="E6" t="n">
        <v>14.95</v>
      </c>
      <c r="F6" t="n">
        <v>11.34</v>
      </c>
      <c r="G6" t="n">
        <v>14.17</v>
      </c>
      <c r="H6" t="n">
        <v>0.25</v>
      </c>
      <c r="I6" t="n">
        <v>48</v>
      </c>
      <c r="J6" t="n">
        <v>143.17</v>
      </c>
      <c r="K6" t="n">
        <v>47.83</v>
      </c>
      <c r="L6" t="n">
        <v>2</v>
      </c>
      <c r="M6" t="n">
        <v>46</v>
      </c>
      <c r="N6" t="n">
        <v>23.34</v>
      </c>
      <c r="O6" t="n">
        <v>17891.86</v>
      </c>
      <c r="P6" t="n">
        <v>129.59</v>
      </c>
      <c r="Q6" t="n">
        <v>197.8</v>
      </c>
      <c r="R6" t="n">
        <v>56.61</v>
      </c>
      <c r="S6" t="n">
        <v>25.4</v>
      </c>
      <c r="T6" t="n">
        <v>14560.84</v>
      </c>
      <c r="U6" t="n">
        <v>0.45</v>
      </c>
      <c r="V6" t="n">
        <v>0.82</v>
      </c>
      <c r="W6" t="n">
        <v>3.02</v>
      </c>
      <c r="X6" t="n">
        <v>0.9399999999999999</v>
      </c>
      <c r="Y6" t="n">
        <v>1</v>
      </c>
      <c r="Z6" t="n">
        <v>10</v>
      </c>
      <c r="AA6" t="n">
        <v>276.7537233557397</v>
      </c>
      <c r="AB6" t="n">
        <v>378.6666538078944</v>
      </c>
      <c r="AC6" t="n">
        <v>342.5272398304547</v>
      </c>
      <c r="AD6" t="n">
        <v>276753.7233557397</v>
      </c>
      <c r="AE6" t="n">
        <v>378666.6538078944</v>
      </c>
      <c r="AF6" t="n">
        <v>1.646603116479353e-06</v>
      </c>
      <c r="AG6" t="n">
        <v>13</v>
      </c>
      <c r="AH6" t="n">
        <v>342527.2398304548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6.8218</v>
      </c>
      <c r="E7" t="n">
        <v>14.66</v>
      </c>
      <c r="F7" t="n">
        <v>11.22</v>
      </c>
      <c r="G7" t="n">
        <v>16.02</v>
      </c>
      <c r="H7" t="n">
        <v>0.28</v>
      </c>
      <c r="I7" t="n">
        <v>42</v>
      </c>
      <c r="J7" t="n">
        <v>143.51</v>
      </c>
      <c r="K7" t="n">
        <v>47.83</v>
      </c>
      <c r="L7" t="n">
        <v>2.25</v>
      </c>
      <c r="M7" t="n">
        <v>40</v>
      </c>
      <c r="N7" t="n">
        <v>23.44</v>
      </c>
      <c r="O7" t="n">
        <v>17934.06</v>
      </c>
      <c r="P7" t="n">
        <v>128.04</v>
      </c>
      <c r="Q7" t="n">
        <v>197.95</v>
      </c>
      <c r="R7" t="n">
        <v>53.32</v>
      </c>
      <c r="S7" t="n">
        <v>25.4</v>
      </c>
      <c r="T7" t="n">
        <v>12945.75</v>
      </c>
      <c r="U7" t="n">
        <v>0.48</v>
      </c>
      <c r="V7" t="n">
        <v>0.83</v>
      </c>
      <c r="W7" t="n">
        <v>3</v>
      </c>
      <c r="X7" t="n">
        <v>0.82</v>
      </c>
      <c r="Y7" t="n">
        <v>1</v>
      </c>
      <c r="Z7" t="n">
        <v>10</v>
      </c>
      <c r="AA7" t="n">
        <v>272.2587043843281</v>
      </c>
      <c r="AB7" t="n">
        <v>372.5163705449678</v>
      </c>
      <c r="AC7" t="n">
        <v>336.9639309701651</v>
      </c>
      <c r="AD7" t="n">
        <v>272258.7043843281</v>
      </c>
      <c r="AE7" t="n">
        <v>372516.3705449678</v>
      </c>
      <c r="AF7" t="n">
        <v>1.679469691849775e-06</v>
      </c>
      <c r="AG7" t="n">
        <v>13</v>
      </c>
      <c r="AH7" t="n">
        <v>336963.9309701651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6.9128</v>
      </c>
      <c r="E8" t="n">
        <v>14.47</v>
      </c>
      <c r="F8" t="n">
        <v>11.14</v>
      </c>
      <c r="G8" t="n">
        <v>17.59</v>
      </c>
      <c r="H8" t="n">
        <v>0.31</v>
      </c>
      <c r="I8" t="n">
        <v>38</v>
      </c>
      <c r="J8" t="n">
        <v>143.86</v>
      </c>
      <c r="K8" t="n">
        <v>47.83</v>
      </c>
      <c r="L8" t="n">
        <v>2.5</v>
      </c>
      <c r="M8" t="n">
        <v>36</v>
      </c>
      <c r="N8" t="n">
        <v>23.53</v>
      </c>
      <c r="O8" t="n">
        <v>17976.29</v>
      </c>
      <c r="P8" t="n">
        <v>127</v>
      </c>
      <c r="Q8" t="n">
        <v>197.82</v>
      </c>
      <c r="R8" t="n">
        <v>50.87</v>
      </c>
      <c r="S8" t="n">
        <v>25.4</v>
      </c>
      <c r="T8" t="n">
        <v>11739.88</v>
      </c>
      <c r="U8" t="n">
        <v>0.5</v>
      </c>
      <c r="V8" t="n">
        <v>0.84</v>
      </c>
      <c r="W8" t="n">
        <v>3</v>
      </c>
      <c r="X8" t="n">
        <v>0.75</v>
      </c>
      <c r="Y8" t="n">
        <v>1</v>
      </c>
      <c r="Z8" t="n">
        <v>10</v>
      </c>
      <c r="AA8" t="n">
        <v>269.3133446358202</v>
      </c>
      <c r="AB8" t="n">
        <v>368.4863993969579</v>
      </c>
      <c r="AC8" t="n">
        <v>333.3185746124212</v>
      </c>
      <c r="AD8" t="n">
        <v>269313.3446358202</v>
      </c>
      <c r="AE8" t="n">
        <v>368486.3993969579</v>
      </c>
      <c r="AF8" t="n">
        <v>1.701873125248339e-06</v>
      </c>
      <c r="AG8" t="n">
        <v>13</v>
      </c>
      <c r="AH8" t="n">
        <v>333318.5746124212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7.0134</v>
      </c>
      <c r="E9" t="n">
        <v>14.26</v>
      </c>
      <c r="F9" t="n">
        <v>11.05</v>
      </c>
      <c r="G9" t="n">
        <v>19.5</v>
      </c>
      <c r="H9" t="n">
        <v>0.34</v>
      </c>
      <c r="I9" t="n">
        <v>34</v>
      </c>
      <c r="J9" t="n">
        <v>144.2</v>
      </c>
      <c r="K9" t="n">
        <v>47.83</v>
      </c>
      <c r="L9" t="n">
        <v>2.75</v>
      </c>
      <c r="M9" t="n">
        <v>32</v>
      </c>
      <c r="N9" t="n">
        <v>23.62</v>
      </c>
      <c r="O9" t="n">
        <v>18018.55</v>
      </c>
      <c r="P9" t="n">
        <v>125.75</v>
      </c>
      <c r="Q9" t="n">
        <v>197.78</v>
      </c>
      <c r="R9" t="n">
        <v>47.84</v>
      </c>
      <c r="S9" t="n">
        <v>25.4</v>
      </c>
      <c r="T9" t="n">
        <v>10247.01</v>
      </c>
      <c r="U9" t="n">
        <v>0.53</v>
      </c>
      <c r="V9" t="n">
        <v>0.84</v>
      </c>
      <c r="W9" t="n">
        <v>2.99</v>
      </c>
      <c r="X9" t="n">
        <v>0.66</v>
      </c>
      <c r="Y9" t="n">
        <v>1</v>
      </c>
      <c r="Z9" t="n">
        <v>10</v>
      </c>
      <c r="AA9" t="n">
        <v>266.0631661867528</v>
      </c>
      <c r="AB9" t="n">
        <v>364.0393618551906</v>
      </c>
      <c r="AC9" t="n">
        <v>329.2959560921838</v>
      </c>
      <c r="AD9" t="n">
        <v>266063.1661867528</v>
      </c>
      <c r="AE9" t="n">
        <v>364039.3618551906</v>
      </c>
      <c r="AF9" t="n">
        <v>1.726639997774665e-06</v>
      </c>
      <c r="AG9" t="n">
        <v>13</v>
      </c>
      <c r="AH9" t="n">
        <v>329295.9560921838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7.0873</v>
      </c>
      <c r="E10" t="n">
        <v>14.11</v>
      </c>
      <c r="F10" t="n">
        <v>10.99</v>
      </c>
      <c r="G10" t="n">
        <v>21.26</v>
      </c>
      <c r="H10" t="n">
        <v>0.37</v>
      </c>
      <c r="I10" t="n">
        <v>31</v>
      </c>
      <c r="J10" t="n">
        <v>144.54</v>
      </c>
      <c r="K10" t="n">
        <v>47.83</v>
      </c>
      <c r="L10" t="n">
        <v>3</v>
      </c>
      <c r="M10" t="n">
        <v>29</v>
      </c>
      <c r="N10" t="n">
        <v>23.71</v>
      </c>
      <c r="O10" t="n">
        <v>18060.85</v>
      </c>
      <c r="P10" t="n">
        <v>124.9</v>
      </c>
      <c r="Q10" t="n">
        <v>197.86</v>
      </c>
      <c r="R10" t="n">
        <v>45.93</v>
      </c>
      <c r="S10" t="n">
        <v>25.4</v>
      </c>
      <c r="T10" t="n">
        <v>9306.08</v>
      </c>
      <c r="U10" t="n">
        <v>0.55</v>
      </c>
      <c r="V10" t="n">
        <v>0.85</v>
      </c>
      <c r="W10" t="n">
        <v>2.99</v>
      </c>
      <c r="X10" t="n">
        <v>0.59</v>
      </c>
      <c r="Y10" t="n">
        <v>1</v>
      </c>
      <c r="Z10" t="n">
        <v>10</v>
      </c>
      <c r="AA10" t="n">
        <v>263.8070971777187</v>
      </c>
      <c r="AB10" t="n">
        <v>360.9525087062898</v>
      </c>
      <c r="AC10" t="n">
        <v>326.5037078753886</v>
      </c>
      <c r="AD10" t="n">
        <v>263807.0971777186</v>
      </c>
      <c r="AE10" t="n">
        <v>360952.5087062898</v>
      </c>
      <c r="AF10" t="n">
        <v>1.744833555226906e-06</v>
      </c>
      <c r="AG10" t="n">
        <v>13</v>
      </c>
      <c r="AH10" t="n">
        <v>326503.7078753886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7.1263</v>
      </c>
      <c r="E11" t="n">
        <v>14.03</v>
      </c>
      <c r="F11" t="n">
        <v>10.97</v>
      </c>
      <c r="G11" t="n">
        <v>22.69</v>
      </c>
      <c r="H11" t="n">
        <v>0.4</v>
      </c>
      <c r="I11" t="n">
        <v>29</v>
      </c>
      <c r="J11" t="n">
        <v>144.89</v>
      </c>
      <c r="K11" t="n">
        <v>47.83</v>
      </c>
      <c r="L11" t="n">
        <v>3.25</v>
      </c>
      <c r="M11" t="n">
        <v>27</v>
      </c>
      <c r="N11" t="n">
        <v>23.81</v>
      </c>
      <c r="O11" t="n">
        <v>18103.18</v>
      </c>
      <c r="P11" t="n">
        <v>124.49</v>
      </c>
      <c r="Q11" t="n">
        <v>197.82</v>
      </c>
      <c r="R11" t="n">
        <v>45.15</v>
      </c>
      <c r="S11" t="n">
        <v>25.4</v>
      </c>
      <c r="T11" t="n">
        <v>8927.549999999999</v>
      </c>
      <c r="U11" t="n">
        <v>0.5600000000000001</v>
      </c>
      <c r="V11" t="n">
        <v>0.85</v>
      </c>
      <c r="W11" t="n">
        <v>2.99</v>
      </c>
      <c r="X11" t="n">
        <v>0.57</v>
      </c>
      <c r="Y11" t="n">
        <v>1</v>
      </c>
      <c r="Z11" t="n">
        <v>10</v>
      </c>
      <c r="AA11" t="n">
        <v>262.7033309825368</v>
      </c>
      <c r="AB11" t="n">
        <v>359.4422871033143</v>
      </c>
      <c r="AC11" t="n">
        <v>325.1376197025916</v>
      </c>
      <c r="AD11" t="n">
        <v>262703.3309825368</v>
      </c>
      <c r="AE11" t="n">
        <v>359442.2871033143</v>
      </c>
      <c r="AF11" t="n">
        <v>1.754435026683434e-06</v>
      </c>
      <c r="AG11" t="n">
        <v>13</v>
      </c>
      <c r="AH11" t="n">
        <v>325137.6197025916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7.182</v>
      </c>
      <c r="E12" t="n">
        <v>13.92</v>
      </c>
      <c r="F12" t="n">
        <v>10.92</v>
      </c>
      <c r="G12" t="n">
        <v>24.26</v>
      </c>
      <c r="H12" t="n">
        <v>0.43</v>
      </c>
      <c r="I12" t="n">
        <v>27</v>
      </c>
      <c r="J12" t="n">
        <v>145.23</v>
      </c>
      <c r="K12" t="n">
        <v>47.83</v>
      </c>
      <c r="L12" t="n">
        <v>3.5</v>
      </c>
      <c r="M12" t="n">
        <v>25</v>
      </c>
      <c r="N12" t="n">
        <v>23.9</v>
      </c>
      <c r="O12" t="n">
        <v>18145.54</v>
      </c>
      <c r="P12" t="n">
        <v>123.66</v>
      </c>
      <c r="Q12" t="n">
        <v>197.83</v>
      </c>
      <c r="R12" t="n">
        <v>43.66</v>
      </c>
      <c r="S12" t="n">
        <v>25.4</v>
      </c>
      <c r="T12" t="n">
        <v>8192.65</v>
      </c>
      <c r="U12" t="n">
        <v>0.58</v>
      </c>
      <c r="V12" t="n">
        <v>0.85</v>
      </c>
      <c r="W12" t="n">
        <v>2.98</v>
      </c>
      <c r="X12" t="n">
        <v>0.52</v>
      </c>
      <c r="Y12" t="n">
        <v>1</v>
      </c>
      <c r="Z12" t="n">
        <v>10</v>
      </c>
      <c r="AA12" t="n">
        <v>260.8922423282239</v>
      </c>
      <c r="AB12" t="n">
        <v>356.964275706891</v>
      </c>
      <c r="AC12" t="n">
        <v>322.8961062359321</v>
      </c>
      <c r="AD12" t="n">
        <v>260892.2423282239</v>
      </c>
      <c r="AE12" t="n">
        <v>356964.275706891</v>
      </c>
      <c r="AF12" t="n">
        <v>1.768147897455962e-06</v>
      </c>
      <c r="AG12" t="n">
        <v>13</v>
      </c>
      <c r="AH12" t="n">
        <v>322896.1062359321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7.2373</v>
      </c>
      <c r="E13" t="n">
        <v>13.82</v>
      </c>
      <c r="F13" t="n">
        <v>10.87</v>
      </c>
      <c r="G13" t="n">
        <v>26.08</v>
      </c>
      <c r="H13" t="n">
        <v>0.46</v>
      </c>
      <c r="I13" t="n">
        <v>25</v>
      </c>
      <c r="J13" t="n">
        <v>145.57</v>
      </c>
      <c r="K13" t="n">
        <v>47.83</v>
      </c>
      <c r="L13" t="n">
        <v>3.75</v>
      </c>
      <c r="M13" t="n">
        <v>23</v>
      </c>
      <c r="N13" t="n">
        <v>23.99</v>
      </c>
      <c r="O13" t="n">
        <v>18187.93</v>
      </c>
      <c r="P13" t="n">
        <v>123.01</v>
      </c>
      <c r="Q13" t="n">
        <v>197.86</v>
      </c>
      <c r="R13" t="n">
        <v>42.37</v>
      </c>
      <c r="S13" t="n">
        <v>25.4</v>
      </c>
      <c r="T13" t="n">
        <v>7556.31</v>
      </c>
      <c r="U13" t="n">
        <v>0.6</v>
      </c>
      <c r="V13" t="n">
        <v>0.86</v>
      </c>
      <c r="W13" t="n">
        <v>2.97</v>
      </c>
      <c r="X13" t="n">
        <v>0.47</v>
      </c>
      <c r="Y13" t="n">
        <v>1</v>
      </c>
      <c r="Z13" t="n">
        <v>10</v>
      </c>
      <c r="AA13" t="n">
        <v>249.2560475148587</v>
      </c>
      <c r="AB13" t="n">
        <v>341.0431206103992</v>
      </c>
      <c r="AC13" t="n">
        <v>308.4944438364704</v>
      </c>
      <c r="AD13" t="n">
        <v>249256.0475148587</v>
      </c>
      <c r="AE13" t="n">
        <v>341043.1206103992</v>
      </c>
      <c r="AF13" t="n">
        <v>1.781762291598167e-06</v>
      </c>
      <c r="AG13" t="n">
        <v>12</v>
      </c>
      <c r="AH13" t="n">
        <v>308494.4438364704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7.2821</v>
      </c>
      <c r="E14" t="n">
        <v>13.73</v>
      </c>
      <c r="F14" t="n">
        <v>10.84</v>
      </c>
      <c r="G14" t="n">
        <v>28.28</v>
      </c>
      <c r="H14" t="n">
        <v>0.49</v>
      </c>
      <c r="I14" t="n">
        <v>23</v>
      </c>
      <c r="J14" t="n">
        <v>145.92</v>
      </c>
      <c r="K14" t="n">
        <v>47.83</v>
      </c>
      <c r="L14" t="n">
        <v>4</v>
      </c>
      <c r="M14" t="n">
        <v>21</v>
      </c>
      <c r="N14" t="n">
        <v>24.09</v>
      </c>
      <c r="O14" t="n">
        <v>18230.35</v>
      </c>
      <c r="P14" t="n">
        <v>122.44</v>
      </c>
      <c r="Q14" t="n">
        <v>197.82</v>
      </c>
      <c r="R14" t="n">
        <v>41.54</v>
      </c>
      <c r="S14" t="n">
        <v>25.4</v>
      </c>
      <c r="T14" t="n">
        <v>7151.05</v>
      </c>
      <c r="U14" t="n">
        <v>0.61</v>
      </c>
      <c r="V14" t="n">
        <v>0.86</v>
      </c>
      <c r="W14" t="n">
        <v>2.97</v>
      </c>
      <c r="X14" t="n">
        <v>0.45</v>
      </c>
      <c r="Y14" t="n">
        <v>1</v>
      </c>
      <c r="Z14" t="n">
        <v>10</v>
      </c>
      <c r="AA14" t="n">
        <v>247.9465728435301</v>
      </c>
      <c r="AB14" t="n">
        <v>339.2514395951431</v>
      </c>
      <c r="AC14" t="n">
        <v>306.8737583426696</v>
      </c>
      <c r="AD14" t="n">
        <v>247946.5728435301</v>
      </c>
      <c r="AE14" t="n">
        <v>339251.4395951431</v>
      </c>
      <c r="AF14" t="n">
        <v>1.792791674194383e-06</v>
      </c>
      <c r="AG14" t="n">
        <v>12</v>
      </c>
      <c r="AH14" t="n">
        <v>306873.7583426696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7.3129</v>
      </c>
      <c r="E15" t="n">
        <v>13.67</v>
      </c>
      <c r="F15" t="n">
        <v>10.81</v>
      </c>
      <c r="G15" t="n">
        <v>29.48</v>
      </c>
      <c r="H15" t="n">
        <v>0.51</v>
      </c>
      <c r="I15" t="n">
        <v>22</v>
      </c>
      <c r="J15" t="n">
        <v>146.26</v>
      </c>
      <c r="K15" t="n">
        <v>47.83</v>
      </c>
      <c r="L15" t="n">
        <v>4.25</v>
      </c>
      <c r="M15" t="n">
        <v>20</v>
      </c>
      <c r="N15" t="n">
        <v>24.18</v>
      </c>
      <c r="O15" t="n">
        <v>18272.81</v>
      </c>
      <c r="P15" t="n">
        <v>121.98</v>
      </c>
      <c r="Q15" t="n">
        <v>197.85</v>
      </c>
      <c r="R15" t="n">
        <v>40.22</v>
      </c>
      <c r="S15" t="n">
        <v>25.4</v>
      </c>
      <c r="T15" t="n">
        <v>6494.9</v>
      </c>
      <c r="U15" t="n">
        <v>0.63</v>
      </c>
      <c r="V15" t="n">
        <v>0.86</v>
      </c>
      <c r="W15" t="n">
        <v>2.98</v>
      </c>
      <c r="X15" t="n">
        <v>0.42</v>
      </c>
      <c r="Y15" t="n">
        <v>1</v>
      </c>
      <c r="Z15" t="n">
        <v>10</v>
      </c>
      <c r="AA15" t="n">
        <v>246.9747436386472</v>
      </c>
      <c r="AB15" t="n">
        <v>337.9217400029443</v>
      </c>
      <c r="AC15" t="n">
        <v>305.6709634133048</v>
      </c>
      <c r="AD15" t="n">
        <v>246974.7436386472</v>
      </c>
      <c r="AE15" t="n">
        <v>337921.7400029443</v>
      </c>
      <c r="AF15" t="n">
        <v>1.800374374729282e-06</v>
      </c>
      <c r="AG15" t="n">
        <v>12</v>
      </c>
      <c r="AH15" t="n">
        <v>305670.9634133048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7.3384</v>
      </c>
      <c r="E16" t="n">
        <v>13.63</v>
      </c>
      <c r="F16" t="n">
        <v>10.79</v>
      </c>
      <c r="G16" t="n">
        <v>30.83</v>
      </c>
      <c r="H16" t="n">
        <v>0.54</v>
      </c>
      <c r="I16" t="n">
        <v>21</v>
      </c>
      <c r="J16" t="n">
        <v>146.61</v>
      </c>
      <c r="K16" t="n">
        <v>47.83</v>
      </c>
      <c r="L16" t="n">
        <v>4.5</v>
      </c>
      <c r="M16" t="n">
        <v>19</v>
      </c>
      <c r="N16" t="n">
        <v>24.28</v>
      </c>
      <c r="O16" t="n">
        <v>18315.3</v>
      </c>
      <c r="P16" t="n">
        <v>121.54</v>
      </c>
      <c r="Q16" t="n">
        <v>197.8</v>
      </c>
      <c r="R16" t="n">
        <v>39.74</v>
      </c>
      <c r="S16" t="n">
        <v>25.4</v>
      </c>
      <c r="T16" t="n">
        <v>6258.79</v>
      </c>
      <c r="U16" t="n">
        <v>0.64</v>
      </c>
      <c r="V16" t="n">
        <v>0.86</v>
      </c>
      <c r="W16" t="n">
        <v>2.98</v>
      </c>
      <c r="X16" t="n">
        <v>0.4</v>
      </c>
      <c r="Y16" t="n">
        <v>1</v>
      </c>
      <c r="Z16" t="n">
        <v>10</v>
      </c>
      <c r="AA16" t="n">
        <v>246.1479667021806</v>
      </c>
      <c r="AB16" t="n">
        <v>336.790507323647</v>
      </c>
      <c r="AC16" t="n">
        <v>304.6476939932243</v>
      </c>
      <c r="AD16" t="n">
        <v>246147.9667021806</v>
      </c>
      <c r="AE16" t="n">
        <v>336790.507323647</v>
      </c>
      <c r="AF16" t="n">
        <v>1.806652259912397e-06</v>
      </c>
      <c r="AG16" t="n">
        <v>12</v>
      </c>
      <c r="AH16" t="n">
        <v>304647.6939932242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7.3662</v>
      </c>
      <c r="E17" t="n">
        <v>13.58</v>
      </c>
      <c r="F17" t="n">
        <v>10.77</v>
      </c>
      <c r="G17" t="n">
        <v>32.31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121.05</v>
      </c>
      <c r="Q17" t="n">
        <v>197.77</v>
      </c>
      <c r="R17" t="n">
        <v>38.96</v>
      </c>
      <c r="S17" t="n">
        <v>25.4</v>
      </c>
      <c r="T17" t="n">
        <v>5873.61</v>
      </c>
      <c r="U17" t="n">
        <v>0.65</v>
      </c>
      <c r="V17" t="n">
        <v>0.86</v>
      </c>
      <c r="W17" t="n">
        <v>2.98</v>
      </c>
      <c r="X17" t="n">
        <v>0.38</v>
      </c>
      <c r="Y17" t="n">
        <v>1</v>
      </c>
      <c r="Z17" t="n">
        <v>10</v>
      </c>
      <c r="AA17" t="n">
        <v>245.2512846268126</v>
      </c>
      <c r="AB17" t="n">
        <v>335.563627349308</v>
      </c>
      <c r="AC17" t="n">
        <v>303.5379057216989</v>
      </c>
      <c r="AD17" t="n">
        <v>245251.2846268126</v>
      </c>
      <c r="AE17" t="n">
        <v>335563.627349308</v>
      </c>
      <c r="AF17" t="n">
        <v>1.81349638571987e-06</v>
      </c>
      <c r="AG17" t="n">
        <v>12</v>
      </c>
      <c r="AH17" t="n">
        <v>303537.9057216989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7.3908</v>
      </c>
      <c r="E18" t="n">
        <v>13.53</v>
      </c>
      <c r="F18" t="n">
        <v>10.75</v>
      </c>
      <c r="G18" t="n">
        <v>33.96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120.83</v>
      </c>
      <c r="Q18" t="n">
        <v>197.78</v>
      </c>
      <c r="R18" t="n">
        <v>38.6</v>
      </c>
      <c r="S18" t="n">
        <v>25.4</v>
      </c>
      <c r="T18" t="n">
        <v>5702.8</v>
      </c>
      <c r="U18" t="n">
        <v>0.66</v>
      </c>
      <c r="V18" t="n">
        <v>0.87</v>
      </c>
      <c r="W18" t="n">
        <v>2.97</v>
      </c>
      <c r="X18" t="n">
        <v>0.36</v>
      </c>
      <c r="Y18" t="n">
        <v>1</v>
      </c>
      <c r="Z18" t="n">
        <v>10</v>
      </c>
      <c r="AA18" t="n">
        <v>244.6133860488281</v>
      </c>
      <c r="AB18" t="n">
        <v>334.6908263728109</v>
      </c>
      <c r="AC18" t="n">
        <v>302.7484036454145</v>
      </c>
      <c r="AD18" t="n">
        <v>244613.3860488281</v>
      </c>
      <c r="AE18" t="n">
        <v>334690.8263728109</v>
      </c>
      <c r="AF18" t="n">
        <v>1.819552698484757e-06</v>
      </c>
      <c r="AG18" t="n">
        <v>12</v>
      </c>
      <c r="AH18" t="n">
        <v>302748.4036454145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7.4256</v>
      </c>
      <c r="E19" t="n">
        <v>13.47</v>
      </c>
      <c r="F19" t="n">
        <v>10.72</v>
      </c>
      <c r="G19" t="n">
        <v>35.73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120.28</v>
      </c>
      <c r="Q19" t="n">
        <v>197.76</v>
      </c>
      <c r="R19" t="n">
        <v>37.55</v>
      </c>
      <c r="S19" t="n">
        <v>25.4</v>
      </c>
      <c r="T19" t="n">
        <v>5183.22</v>
      </c>
      <c r="U19" t="n">
        <v>0.68</v>
      </c>
      <c r="V19" t="n">
        <v>0.87</v>
      </c>
      <c r="W19" t="n">
        <v>2.97</v>
      </c>
      <c r="X19" t="n">
        <v>0.33</v>
      </c>
      <c r="Y19" t="n">
        <v>1</v>
      </c>
      <c r="Z19" t="n">
        <v>10</v>
      </c>
      <c r="AA19" t="n">
        <v>243.537805629183</v>
      </c>
      <c r="AB19" t="n">
        <v>333.2191697913939</v>
      </c>
      <c r="AC19" t="n">
        <v>301.4171999026445</v>
      </c>
      <c r="AD19" t="n">
        <v>243537.805629183</v>
      </c>
      <c r="AE19" t="n">
        <v>333219.1697913939</v>
      </c>
      <c r="AF19" t="n">
        <v>1.828120165322889e-06</v>
      </c>
      <c r="AG19" t="n">
        <v>12</v>
      </c>
      <c r="AH19" t="n">
        <v>301417.1999026446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7.4399</v>
      </c>
      <c r="E20" t="n">
        <v>13.44</v>
      </c>
      <c r="F20" t="n">
        <v>10.72</v>
      </c>
      <c r="G20" t="n">
        <v>37.84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15</v>
      </c>
      <c r="N20" t="n">
        <v>24.66</v>
      </c>
      <c r="O20" t="n">
        <v>18485.59</v>
      </c>
      <c r="P20" t="n">
        <v>119.96</v>
      </c>
      <c r="Q20" t="n">
        <v>197.82</v>
      </c>
      <c r="R20" t="n">
        <v>37.81</v>
      </c>
      <c r="S20" t="n">
        <v>25.4</v>
      </c>
      <c r="T20" t="n">
        <v>5316.52</v>
      </c>
      <c r="U20" t="n">
        <v>0.67</v>
      </c>
      <c r="V20" t="n">
        <v>0.87</v>
      </c>
      <c r="W20" t="n">
        <v>2.97</v>
      </c>
      <c r="X20" t="n">
        <v>0.33</v>
      </c>
      <c r="Y20" t="n">
        <v>1</v>
      </c>
      <c r="Z20" t="n">
        <v>10</v>
      </c>
      <c r="AA20" t="n">
        <v>243.0689956875977</v>
      </c>
      <c r="AB20" t="n">
        <v>332.5777233468824</v>
      </c>
      <c r="AC20" t="n">
        <v>300.8369722065212</v>
      </c>
      <c r="AD20" t="n">
        <v>243068.9956875977</v>
      </c>
      <c r="AE20" t="n">
        <v>332577.7233468824</v>
      </c>
      <c r="AF20" t="n">
        <v>1.83164070485695e-06</v>
      </c>
      <c r="AG20" t="n">
        <v>12</v>
      </c>
      <c r="AH20" t="n">
        <v>300836.9722065212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7.4774</v>
      </c>
      <c r="E21" t="n">
        <v>13.37</v>
      </c>
      <c r="F21" t="n">
        <v>10.68</v>
      </c>
      <c r="G21" t="n">
        <v>40.06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14</v>
      </c>
      <c r="N21" t="n">
        <v>24.75</v>
      </c>
      <c r="O21" t="n">
        <v>18528.25</v>
      </c>
      <c r="P21" t="n">
        <v>119.41</v>
      </c>
      <c r="Q21" t="n">
        <v>197.81</v>
      </c>
      <c r="R21" t="n">
        <v>36.42</v>
      </c>
      <c r="S21" t="n">
        <v>25.4</v>
      </c>
      <c r="T21" t="n">
        <v>4626.09</v>
      </c>
      <c r="U21" t="n">
        <v>0.7</v>
      </c>
      <c r="V21" t="n">
        <v>0.87</v>
      </c>
      <c r="W21" t="n">
        <v>2.96</v>
      </c>
      <c r="X21" t="n">
        <v>0.29</v>
      </c>
      <c r="Y21" t="n">
        <v>1</v>
      </c>
      <c r="Z21" t="n">
        <v>10</v>
      </c>
      <c r="AA21" t="n">
        <v>241.9326432647995</v>
      </c>
      <c r="AB21" t="n">
        <v>331.0229158296799</v>
      </c>
      <c r="AC21" t="n">
        <v>299.4305533365741</v>
      </c>
      <c r="AD21" t="n">
        <v>241932.6432647995</v>
      </c>
      <c r="AE21" t="n">
        <v>331022.9158296799</v>
      </c>
      <c r="AF21" t="n">
        <v>1.840872888949765e-06</v>
      </c>
      <c r="AG21" t="n">
        <v>12</v>
      </c>
      <c r="AH21" t="n">
        <v>299430.5533365741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7.4729</v>
      </c>
      <c r="E22" t="n">
        <v>13.38</v>
      </c>
      <c r="F22" t="n">
        <v>10.69</v>
      </c>
      <c r="G22" t="n">
        <v>40.09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119.44</v>
      </c>
      <c r="Q22" t="n">
        <v>197.81</v>
      </c>
      <c r="R22" t="n">
        <v>36.8</v>
      </c>
      <c r="S22" t="n">
        <v>25.4</v>
      </c>
      <c r="T22" t="n">
        <v>4817.87</v>
      </c>
      <c r="U22" t="n">
        <v>0.6899999999999999</v>
      </c>
      <c r="V22" t="n">
        <v>0.87</v>
      </c>
      <c r="W22" t="n">
        <v>2.96</v>
      </c>
      <c r="X22" t="n">
        <v>0.3</v>
      </c>
      <c r="Y22" t="n">
        <v>1</v>
      </c>
      <c r="Z22" t="n">
        <v>10</v>
      </c>
      <c r="AA22" t="n">
        <v>242.0585667241568</v>
      </c>
      <c r="AB22" t="n">
        <v>331.1952098621235</v>
      </c>
      <c r="AC22" t="n">
        <v>299.5864038683774</v>
      </c>
      <c r="AD22" t="n">
        <v>242058.5667241568</v>
      </c>
      <c r="AE22" t="n">
        <v>331195.2098621235</v>
      </c>
      <c r="AF22" t="n">
        <v>1.839765026858627e-06</v>
      </c>
      <c r="AG22" t="n">
        <v>12</v>
      </c>
      <c r="AH22" t="n">
        <v>299586.4038683774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7.4991</v>
      </c>
      <c r="E23" t="n">
        <v>13.34</v>
      </c>
      <c r="F23" t="n">
        <v>10.67</v>
      </c>
      <c r="G23" t="n">
        <v>42.69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119</v>
      </c>
      <c r="Q23" t="n">
        <v>197.78</v>
      </c>
      <c r="R23" t="n">
        <v>36.26</v>
      </c>
      <c r="S23" t="n">
        <v>25.4</v>
      </c>
      <c r="T23" t="n">
        <v>4550.94</v>
      </c>
      <c r="U23" t="n">
        <v>0.7</v>
      </c>
      <c r="V23" t="n">
        <v>0.87</v>
      </c>
      <c r="W23" t="n">
        <v>2.96</v>
      </c>
      <c r="X23" t="n">
        <v>0.28</v>
      </c>
      <c r="Y23" t="n">
        <v>1</v>
      </c>
      <c r="Z23" t="n">
        <v>10</v>
      </c>
      <c r="AA23" t="n">
        <v>241.2549618188794</v>
      </c>
      <c r="AB23" t="n">
        <v>330.0956821781772</v>
      </c>
      <c r="AC23" t="n">
        <v>298.5918135633898</v>
      </c>
      <c r="AD23" t="n">
        <v>241254.9618188794</v>
      </c>
      <c r="AE23" t="n">
        <v>330095.6821781772</v>
      </c>
      <c r="AF23" t="n">
        <v>1.846215246144807e-06</v>
      </c>
      <c r="AG23" t="n">
        <v>12</v>
      </c>
      <c r="AH23" t="n">
        <v>298591.8135633898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7.5045</v>
      </c>
      <c r="E24" t="n">
        <v>13.33</v>
      </c>
      <c r="F24" t="n">
        <v>10.66</v>
      </c>
      <c r="G24" t="n">
        <v>42.65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118.62</v>
      </c>
      <c r="Q24" t="n">
        <v>197.79</v>
      </c>
      <c r="R24" t="n">
        <v>35.82</v>
      </c>
      <c r="S24" t="n">
        <v>25.4</v>
      </c>
      <c r="T24" t="n">
        <v>4329.05</v>
      </c>
      <c r="U24" t="n">
        <v>0.71</v>
      </c>
      <c r="V24" t="n">
        <v>0.87</v>
      </c>
      <c r="W24" t="n">
        <v>2.96</v>
      </c>
      <c r="X24" t="n">
        <v>0.27</v>
      </c>
      <c r="Y24" t="n">
        <v>1</v>
      </c>
      <c r="Z24" t="n">
        <v>10</v>
      </c>
      <c r="AA24" t="n">
        <v>240.8617960341238</v>
      </c>
      <c r="AB24" t="n">
        <v>329.5577354062245</v>
      </c>
      <c r="AC24" t="n">
        <v>298.1052076763391</v>
      </c>
      <c r="AD24" t="n">
        <v>240861.7960341238</v>
      </c>
      <c r="AE24" t="n">
        <v>329557.7354062245</v>
      </c>
      <c r="AF24" t="n">
        <v>1.847544680654173e-06</v>
      </c>
      <c r="AG24" t="n">
        <v>12</v>
      </c>
      <c r="AH24" t="n">
        <v>298105.2076763391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7.5265</v>
      </c>
      <c r="E25" t="n">
        <v>13.29</v>
      </c>
      <c r="F25" t="n">
        <v>10.65</v>
      </c>
      <c r="G25" t="n">
        <v>45.66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118.4</v>
      </c>
      <c r="Q25" t="n">
        <v>197.75</v>
      </c>
      <c r="R25" t="n">
        <v>35.52</v>
      </c>
      <c r="S25" t="n">
        <v>25.4</v>
      </c>
      <c r="T25" t="n">
        <v>4186.37</v>
      </c>
      <c r="U25" t="n">
        <v>0.72</v>
      </c>
      <c r="V25" t="n">
        <v>0.87</v>
      </c>
      <c r="W25" t="n">
        <v>2.96</v>
      </c>
      <c r="X25" t="n">
        <v>0.26</v>
      </c>
      <c r="Y25" t="n">
        <v>1</v>
      </c>
      <c r="Z25" t="n">
        <v>10</v>
      </c>
      <c r="AA25" t="n">
        <v>240.3222852528156</v>
      </c>
      <c r="AB25" t="n">
        <v>328.8195529537033</v>
      </c>
      <c r="AC25" t="n">
        <v>297.4374763210407</v>
      </c>
      <c r="AD25" t="n">
        <v>240322.2852528156</v>
      </c>
      <c r="AE25" t="n">
        <v>328819.5529537033</v>
      </c>
      <c r="AF25" t="n">
        <v>1.852960895321958e-06</v>
      </c>
      <c r="AG25" t="n">
        <v>12</v>
      </c>
      <c r="AH25" t="n">
        <v>297437.4763210407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7.5224</v>
      </c>
      <c r="E26" t="n">
        <v>13.29</v>
      </c>
      <c r="F26" t="n">
        <v>10.66</v>
      </c>
      <c r="G26" t="n">
        <v>45.69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118.12</v>
      </c>
      <c r="Q26" t="n">
        <v>197.75</v>
      </c>
      <c r="R26" t="n">
        <v>35.9</v>
      </c>
      <c r="S26" t="n">
        <v>25.4</v>
      </c>
      <c r="T26" t="n">
        <v>4374.34</v>
      </c>
      <c r="U26" t="n">
        <v>0.71</v>
      </c>
      <c r="V26" t="n">
        <v>0.87</v>
      </c>
      <c r="W26" t="n">
        <v>2.96</v>
      </c>
      <c r="X26" t="n">
        <v>0.27</v>
      </c>
      <c r="Y26" t="n">
        <v>1</v>
      </c>
      <c r="Z26" t="n">
        <v>10</v>
      </c>
      <c r="AA26" t="n">
        <v>240.2158290004947</v>
      </c>
      <c r="AB26" t="n">
        <v>328.6738948127595</v>
      </c>
      <c r="AC26" t="n">
        <v>297.305719588636</v>
      </c>
      <c r="AD26" t="n">
        <v>240215.8290004947</v>
      </c>
      <c r="AE26" t="n">
        <v>328673.8948127595</v>
      </c>
      <c r="AF26" t="n">
        <v>1.851951509861143e-06</v>
      </c>
      <c r="AG26" t="n">
        <v>12</v>
      </c>
      <c r="AH26" t="n">
        <v>297305.719588636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7.551</v>
      </c>
      <c r="E27" t="n">
        <v>13.24</v>
      </c>
      <c r="F27" t="n">
        <v>10.64</v>
      </c>
      <c r="G27" t="n">
        <v>49.11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118.07</v>
      </c>
      <c r="Q27" t="n">
        <v>197.87</v>
      </c>
      <c r="R27" t="n">
        <v>35.36</v>
      </c>
      <c r="S27" t="n">
        <v>25.4</v>
      </c>
      <c r="T27" t="n">
        <v>4109.23</v>
      </c>
      <c r="U27" t="n">
        <v>0.72</v>
      </c>
      <c r="V27" t="n">
        <v>0.87</v>
      </c>
      <c r="W27" t="n">
        <v>2.95</v>
      </c>
      <c r="X27" t="n">
        <v>0.25</v>
      </c>
      <c r="Y27" t="n">
        <v>1</v>
      </c>
      <c r="Z27" t="n">
        <v>10</v>
      </c>
      <c r="AA27" t="n">
        <v>239.6674497830184</v>
      </c>
      <c r="AB27" t="n">
        <v>327.923578174625</v>
      </c>
      <c r="AC27" t="n">
        <v>296.627012117369</v>
      </c>
      <c r="AD27" t="n">
        <v>239667.4497830184</v>
      </c>
      <c r="AE27" t="n">
        <v>327923.5781746251</v>
      </c>
      <c r="AF27" t="n">
        <v>1.858992588929264e-06</v>
      </c>
      <c r="AG27" t="n">
        <v>12</v>
      </c>
      <c r="AH27" t="n">
        <v>296627.012117369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7.5551</v>
      </c>
      <c r="E28" t="n">
        <v>13.24</v>
      </c>
      <c r="F28" t="n">
        <v>10.63</v>
      </c>
      <c r="G28" t="n">
        <v>49.07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117.62</v>
      </c>
      <c r="Q28" t="n">
        <v>197.77</v>
      </c>
      <c r="R28" t="n">
        <v>34.94</v>
      </c>
      <c r="S28" t="n">
        <v>25.4</v>
      </c>
      <c r="T28" t="n">
        <v>3903.5</v>
      </c>
      <c r="U28" t="n">
        <v>0.73</v>
      </c>
      <c r="V28" t="n">
        <v>0.88</v>
      </c>
      <c r="W28" t="n">
        <v>2.96</v>
      </c>
      <c r="X28" t="n">
        <v>0.24</v>
      </c>
      <c r="Y28" t="n">
        <v>1</v>
      </c>
      <c r="Z28" t="n">
        <v>10</v>
      </c>
      <c r="AA28" t="n">
        <v>239.2479797010877</v>
      </c>
      <c r="AB28" t="n">
        <v>327.3496407028139</v>
      </c>
      <c r="AC28" t="n">
        <v>296.1078504323409</v>
      </c>
      <c r="AD28" t="n">
        <v>239247.9797010877</v>
      </c>
      <c r="AE28" t="n">
        <v>327349.6407028139</v>
      </c>
      <c r="AF28" t="n">
        <v>1.860001974390078e-06</v>
      </c>
      <c r="AG28" t="n">
        <v>12</v>
      </c>
      <c r="AH28" t="n">
        <v>296107.8504323409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7.5858</v>
      </c>
      <c r="E29" t="n">
        <v>13.18</v>
      </c>
      <c r="F29" t="n">
        <v>10.61</v>
      </c>
      <c r="G29" t="n">
        <v>53.04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117.14</v>
      </c>
      <c r="Q29" t="n">
        <v>197.83</v>
      </c>
      <c r="R29" t="n">
        <v>34.18</v>
      </c>
      <c r="S29" t="n">
        <v>25.4</v>
      </c>
      <c r="T29" t="n">
        <v>3525.11</v>
      </c>
      <c r="U29" t="n">
        <v>0.74</v>
      </c>
      <c r="V29" t="n">
        <v>0.88</v>
      </c>
      <c r="W29" t="n">
        <v>2.96</v>
      </c>
      <c r="X29" t="n">
        <v>0.22</v>
      </c>
      <c r="Y29" t="n">
        <v>1</v>
      </c>
      <c r="Z29" t="n">
        <v>10</v>
      </c>
      <c r="AA29" t="n">
        <v>238.3646662087729</v>
      </c>
      <c r="AB29" t="n">
        <v>326.1410522135884</v>
      </c>
      <c r="AC29" t="n">
        <v>295.0146079322621</v>
      </c>
      <c r="AD29" t="n">
        <v>238364.6662087729</v>
      </c>
      <c r="AE29" t="n">
        <v>326141.0522135884</v>
      </c>
      <c r="AF29" t="n">
        <v>1.867560055767396e-06</v>
      </c>
      <c r="AG29" t="n">
        <v>12</v>
      </c>
      <c r="AH29" t="n">
        <v>295014.6079322621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7.5836</v>
      </c>
      <c r="E30" t="n">
        <v>13.19</v>
      </c>
      <c r="F30" t="n">
        <v>10.61</v>
      </c>
      <c r="G30" t="n">
        <v>53.06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117.01</v>
      </c>
      <c r="Q30" t="n">
        <v>197.79</v>
      </c>
      <c r="R30" t="n">
        <v>34.32</v>
      </c>
      <c r="S30" t="n">
        <v>25.4</v>
      </c>
      <c r="T30" t="n">
        <v>3595.68</v>
      </c>
      <c r="U30" t="n">
        <v>0.74</v>
      </c>
      <c r="V30" t="n">
        <v>0.88</v>
      </c>
      <c r="W30" t="n">
        <v>2.96</v>
      </c>
      <c r="X30" t="n">
        <v>0.22</v>
      </c>
      <c r="Y30" t="n">
        <v>1</v>
      </c>
      <c r="Z30" t="n">
        <v>10</v>
      </c>
      <c r="AA30" t="n">
        <v>238.3053081904618</v>
      </c>
      <c r="AB30" t="n">
        <v>326.0598359542442</v>
      </c>
      <c r="AC30" t="n">
        <v>294.941142838722</v>
      </c>
      <c r="AD30" t="n">
        <v>238305.3081904618</v>
      </c>
      <c r="AE30" t="n">
        <v>326059.8359542442</v>
      </c>
      <c r="AF30" t="n">
        <v>1.867018434300618e-06</v>
      </c>
      <c r="AG30" t="n">
        <v>12</v>
      </c>
      <c r="AH30" t="n">
        <v>294941.142838722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7.5853</v>
      </c>
      <c r="E31" t="n">
        <v>13.18</v>
      </c>
      <c r="F31" t="n">
        <v>10.61</v>
      </c>
      <c r="G31" t="n">
        <v>53.04</v>
      </c>
      <c r="H31" t="n">
        <v>0.96</v>
      </c>
      <c r="I31" t="n">
        <v>12</v>
      </c>
      <c r="J31" t="n">
        <v>151.81</v>
      </c>
      <c r="K31" t="n">
        <v>47.83</v>
      </c>
      <c r="L31" t="n">
        <v>8.25</v>
      </c>
      <c r="M31" t="n">
        <v>10</v>
      </c>
      <c r="N31" t="n">
        <v>25.73</v>
      </c>
      <c r="O31" t="n">
        <v>18956.65</v>
      </c>
      <c r="P31" t="n">
        <v>116.45</v>
      </c>
      <c r="Q31" t="n">
        <v>197.83</v>
      </c>
      <c r="R31" t="n">
        <v>34.3</v>
      </c>
      <c r="S31" t="n">
        <v>25.4</v>
      </c>
      <c r="T31" t="n">
        <v>3585.97</v>
      </c>
      <c r="U31" t="n">
        <v>0.74</v>
      </c>
      <c r="V31" t="n">
        <v>0.88</v>
      </c>
      <c r="W31" t="n">
        <v>2.95</v>
      </c>
      <c r="X31" t="n">
        <v>0.22</v>
      </c>
      <c r="Y31" t="n">
        <v>1</v>
      </c>
      <c r="Z31" t="n">
        <v>10</v>
      </c>
      <c r="AA31" t="n">
        <v>237.8773456658315</v>
      </c>
      <c r="AB31" t="n">
        <v>325.4742787476712</v>
      </c>
      <c r="AC31" t="n">
        <v>294.4114703901094</v>
      </c>
      <c r="AD31" t="n">
        <v>237877.3456658315</v>
      </c>
      <c r="AE31" t="n">
        <v>325474.2787476712</v>
      </c>
      <c r="AF31" t="n">
        <v>1.867436959979492e-06</v>
      </c>
      <c r="AG31" t="n">
        <v>12</v>
      </c>
      <c r="AH31" t="n">
        <v>294411.4703901094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7.6144</v>
      </c>
      <c r="E32" t="n">
        <v>13.13</v>
      </c>
      <c r="F32" t="n">
        <v>10.59</v>
      </c>
      <c r="G32" t="n">
        <v>57.75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116.2</v>
      </c>
      <c r="Q32" t="n">
        <v>197.79</v>
      </c>
      <c r="R32" t="n">
        <v>33.39</v>
      </c>
      <c r="S32" t="n">
        <v>25.4</v>
      </c>
      <c r="T32" t="n">
        <v>3135.29</v>
      </c>
      <c r="U32" t="n">
        <v>0.76</v>
      </c>
      <c r="V32" t="n">
        <v>0.88</v>
      </c>
      <c r="W32" t="n">
        <v>2.96</v>
      </c>
      <c r="X32" t="n">
        <v>0.2</v>
      </c>
      <c r="Y32" t="n">
        <v>1</v>
      </c>
      <c r="Z32" t="n">
        <v>10</v>
      </c>
      <c r="AA32" t="n">
        <v>237.1917292288515</v>
      </c>
      <c r="AB32" t="n">
        <v>324.5361880913333</v>
      </c>
      <c r="AC32" t="n">
        <v>293.5629097893935</v>
      </c>
      <c r="AD32" t="n">
        <v>237191.7292288515</v>
      </c>
      <c r="AE32" t="n">
        <v>324536.1880913333</v>
      </c>
      <c r="AF32" t="n">
        <v>1.874601134835516e-06</v>
      </c>
      <c r="AG32" t="n">
        <v>12</v>
      </c>
      <c r="AH32" t="n">
        <v>293562.9097893935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7.6165</v>
      </c>
      <c r="E33" t="n">
        <v>13.13</v>
      </c>
      <c r="F33" t="n">
        <v>10.58</v>
      </c>
      <c r="G33" t="n">
        <v>57.73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116.03</v>
      </c>
      <c r="Q33" t="n">
        <v>197.78</v>
      </c>
      <c r="R33" t="n">
        <v>33.38</v>
      </c>
      <c r="S33" t="n">
        <v>25.4</v>
      </c>
      <c r="T33" t="n">
        <v>3129.53</v>
      </c>
      <c r="U33" t="n">
        <v>0.76</v>
      </c>
      <c r="V33" t="n">
        <v>0.88</v>
      </c>
      <c r="W33" t="n">
        <v>2.96</v>
      </c>
      <c r="X33" t="n">
        <v>0.19</v>
      </c>
      <c r="Y33" t="n">
        <v>1</v>
      </c>
      <c r="Z33" t="n">
        <v>10</v>
      </c>
      <c r="AA33" t="n">
        <v>237.0074359380192</v>
      </c>
      <c r="AB33" t="n">
        <v>324.2840298803705</v>
      </c>
      <c r="AC33" t="n">
        <v>293.3348172041787</v>
      </c>
      <c r="AD33" t="n">
        <v>237007.4359380192</v>
      </c>
      <c r="AE33" t="n">
        <v>324284.0298803705</v>
      </c>
      <c r="AF33" t="n">
        <v>1.875118137144714e-06</v>
      </c>
      <c r="AG33" t="n">
        <v>12</v>
      </c>
      <c r="AH33" t="n">
        <v>293334.8172041787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7.6118</v>
      </c>
      <c r="E34" t="n">
        <v>13.14</v>
      </c>
      <c r="F34" t="n">
        <v>10.59</v>
      </c>
      <c r="G34" t="n">
        <v>57.77</v>
      </c>
      <c r="H34" t="n">
        <v>1.04</v>
      </c>
      <c r="I34" t="n">
        <v>11</v>
      </c>
      <c r="J34" t="n">
        <v>152.85</v>
      </c>
      <c r="K34" t="n">
        <v>47.83</v>
      </c>
      <c r="L34" t="n">
        <v>9</v>
      </c>
      <c r="M34" t="n">
        <v>9</v>
      </c>
      <c r="N34" t="n">
        <v>26.03</v>
      </c>
      <c r="O34" t="n">
        <v>19085.83</v>
      </c>
      <c r="P34" t="n">
        <v>116.02</v>
      </c>
      <c r="Q34" t="n">
        <v>197.75</v>
      </c>
      <c r="R34" t="n">
        <v>33.46</v>
      </c>
      <c r="S34" t="n">
        <v>25.4</v>
      </c>
      <c r="T34" t="n">
        <v>3170.17</v>
      </c>
      <c r="U34" t="n">
        <v>0.76</v>
      </c>
      <c r="V34" t="n">
        <v>0.88</v>
      </c>
      <c r="W34" t="n">
        <v>2.96</v>
      </c>
      <c r="X34" t="n">
        <v>0.2</v>
      </c>
      <c r="Y34" t="n">
        <v>1</v>
      </c>
      <c r="Z34" t="n">
        <v>10</v>
      </c>
      <c r="AA34" t="n">
        <v>237.1025897461144</v>
      </c>
      <c r="AB34" t="n">
        <v>324.414223518496</v>
      </c>
      <c r="AC34" t="n">
        <v>293.4525853442095</v>
      </c>
      <c r="AD34" t="n">
        <v>237102.5897461144</v>
      </c>
      <c r="AE34" t="n">
        <v>324414.223518496</v>
      </c>
      <c r="AF34" t="n">
        <v>1.873961036738415e-06</v>
      </c>
      <c r="AG34" t="n">
        <v>12</v>
      </c>
      <c r="AH34" t="n">
        <v>293452.5853442095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7.6454</v>
      </c>
      <c r="E35" t="n">
        <v>13.08</v>
      </c>
      <c r="F35" t="n">
        <v>10.56</v>
      </c>
      <c r="G35" t="n">
        <v>63.38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115.44</v>
      </c>
      <c r="Q35" t="n">
        <v>197.8</v>
      </c>
      <c r="R35" t="n">
        <v>32.75</v>
      </c>
      <c r="S35" t="n">
        <v>25.4</v>
      </c>
      <c r="T35" t="n">
        <v>2819.09</v>
      </c>
      <c r="U35" t="n">
        <v>0.78</v>
      </c>
      <c r="V35" t="n">
        <v>0.88</v>
      </c>
      <c r="W35" t="n">
        <v>2.95</v>
      </c>
      <c r="X35" t="n">
        <v>0.17</v>
      </c>
      <c r="Y35" t="n">
        <v>1</v>
      </c>
      <c r="Z35" t="n">
        <v>10</v>
      </c>
      <c r="AA35" t="n">
        <v>236.088924254556</v>
      </c>
      <c r="AB35" t="n">
        <v>323.0272816731812</v>
      </c>
      <c r="AC35" t="n">
        <v>292.198011282026</v>
      </c>
      <c r="AD35" t="n">
        <v>236088.924254556</v>
      </c>
      <c r="AE35" t="n">
        <v>323027.2816731812</v>
      </c>
      <c r="AF35" t="n">
        <v>1.882233073685577e-06</v>
      </c>
      <c r="AG35" t="n">
        <v>12</v>
      </c>
      <c r="AH35" t="n">
        <v>292198.011282026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7.6487</v>
      </c>
      <c r="E36" t="n">
        <v>13.07</v>
      </c>
      <c r="F36" t="n">
        <v>10.56</v>
      </c>
      <c r="G36" t="n">
        <v>63.34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115.41</v>
      </c>
      <c r="Q36" t="n">
        <v>197.75</v>
      </c>
      <c r="R36" t="n">
        <v>32.58</v>
      </c>
      <c r="S36" t="n">
        <v>25.4</v>
      </c>
      <c r="T36" t="n">
        <v>2735.05</v>
      </c>
      <c r="U36" t="n">
        <v>0.78</v>
      </c>
      <c r="V36" t="n">
        <v>0.88</v>
      </c>
      <c r="W36" t="n">
        <v>2.95</v>
      </c>
      <c r="X36" t="n">
        <v>0.17</v>
      </c>
      <c r="Y36" t="n">
        <v>1</v>
      </c>
      <c r="Z36" t="n">
        <v>10</v>
      </c>
      <c r="AA36" t="n">
        <v>236.0181005161926</v>
      </c>
      <c r="AB36" t="n">
        <v>322.9303775098296</v>
      </c>
      <c r="AC36" t="n">
        <v>292.1103555160188</v>
      </c>
      <c r="AD36" t="n">
        <v>236018.1005161926</v>
      </c>
      <c r="AE36" t="n">
        <v>322930.3775098296</v>
      </c>
      <c r="AF36" t="n">
        <v>1.883045505885744e-06</v>
      </c>
      <c r="AG36" t="n">
        <v>12</v>
      </c>
      <c r="AH36" t="n">
        <v>292110.3555160188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7.6485</v>
      </c>
      <c r="E37" t="n">
        <v>13.07</v>
      </c>
      <c r="F37" t="n">
        <v>10.56</v>
      </c>
      <c r="G37" t="n">
        <v>63.34</v>
      </c>
      <c r="H37" t="n">
        <v>1.12</v>
      </c>
      <c r="I37" t="n">
        <v>10</v>
      </c>
      <c r="J37" t="n">
        <v>153.9</v>
      </c>
      <c r="K37" t="n">
        <v>47.83</v>
      </c>
      <c r="L37" t="n">
        <v>9.75</v>
      </c>
      <c r="M37" t="n">
        <v>8</v>
      </c>
      <c r="N37" t="n">
        <v>26.32</v>
      </c>
      <c r="O37" t="n">
        <v>19215.32</v>
      </c>
      <c r="P37" t="n">
        <v>115.14</v>
      </c>
      <c r="Q37" t="n">
        <v>197.75</v>
      </c>
      <c r="R37" t="n">
        <v>32.57</v>
      </c>
      <c r="S37" t="n">
        <v>25.4</v>
      </c>
      <c r="T37" t="n">
        <v>2733.06</v>
      </c>
      <c r="U37" t="n">
        <v>0.78</v>
      </c>
      <c r="V37" t="n">
        <v>0.88</v>
      </c>
      <c r="W37" t="n">
        <v>2.95</v>
      </c>
      <c r="X37" t="n">
        <v>0.17</v>
      </c>
      <c r="Y37" t="n">
        <v>1</v>
      </c>
      <c r="Z37" t="n">
        <v>10</v>
      </c>
      <c r="AA37" t="n">
        <v>235.8289906819131</v>
      </c>
      <c r="AB37" t="n">
        <v>322.6716290916315</v>
      </c>
      <c r="AC37" t="n">
        <v>291.8763016836978</v>
      </c>
      <c r="AD37" t="n">
        <v>235828.9906819131</v>
      </c>
      <c r="AE37" t="n">
        <v>322671.6290916315</v>
      </c>
      <c r="AF37" t="n">
        <v>1.882996267570583e-06</v>
      </c>
      <c r="AG37" t="n">
        <v>12</v>
      </c>
      <c r="AH37" t="n">
        <v>291876.3016836977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7.6454</v>
      </c>
      <c r="E38" t="n">
        <v>13.08</v>
      </c>
      <c r="F38" t="n">
        <v>10.56</v>
      </c>
      <c r="G38" t="n">
        <v>63.38</v>
      </c>
      <c r="H38" t="n">
        <v>1.15</v>
      </c>
      <c r="I38" t="n">
        <v>10</v>
      </c>
      <c r="J38" t="n">
        <v>154.25</v>
      </c>
      <c r="K38" t="n">
        <v>47.83</v>
      </c>
      <c r="L38" t="n">
        <v>10</v>
      </c>
      <c r="M38" t="n">
        <v>8</v>
      </c>
      <c r="N38" t="n">
        <v>26.43</v>
      </c>
      <c r="O38" t="n">
        <v>19258.55</v>
      </c>
      <c r="P38" t="n">
        <v>114.92</v>
      </c>
      <c r="Q38" t="n">
        <v>197.79</v>
      </c>
      <c r="R38" t="n">
        <v>32.75</v>
      </c>
      <c r="S38" t="n">
        <v>25.4</v>
      </c>
      <c r="T38" t="n">
        <v>2818.87</v>
      </c>
      <c r="U38" t="n">
        <v>0.78</v>
      </c>
      <c r="V38" t="n">
        <v>0.88</v>
      </c>
      <c r="W38" t="n">
        <v>2.95</v>
      </c>
      <c r="X38" t="n">
        <v>0.17</v>
      </c>
      <c r="Y38" t="n">
        <v>1</v>
      </c>
      <c r="Z38" t="n">
        <v>10</v>
      </c>
      <c r="AA38" t="n">
        <v>235.718790781511</v>
      </c>
      <c r="AB38" t="n">
        <v>322.5208487262249</v>
      </c>
      <c r="AC38" t="n">
        <v>291.7399115847439</v>
      </c>
      <c r="AD38" t="n">
        <v>235718.790781511</v>
      </c>
      <c r="AE38" t="n">
        <v>322520.8487262249</v>
      </c>
      <c r="AF38" t="n">
        <v>1.882233073685577e-06</v>
      </c>
      <c r="AG38" t="n">
        <v>12</v>
      </c>
      <c r="AH38" t="n">
        <v>291739.9115847439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7.6721</v>
      </c>
      <c r="E39" t="n">
        <v>13.03</v>
      </c>
      <c r="F39" t="n">
        <v>10.55</v>
      </c>
      <c r="G39" t="n">
        <v>70.31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114.08</v>
      </c>
      <c r="Q39" t="n">
        <v>197.81</v>
      </c>
      <c r="R39" t="n">
        <v>32.14</v>
      </c>
      <c r="S39" t="n">
        <v>25.4</v>
      </c>
      <c r="T39" t="n">
        <v>2521.68</v>
      </c>
      <c r="U39" t="n">
        <v>0.79</v>
      </c>
      <c r="V39" t="n">
        <v>0.88</v>
      </c>
      <c r="W39" t="n">
        <v>2.96</v>
      </c>
      <c r="X39" t="n">
        <v>0.16</v>
      </c>
      <c r="Y39" t="n">
        <v>1</v>
      </c>
      <c r="Z39" t="n">
        <v>10</v>
      </c>
      <c r="AA39" t="n">
        <v>234.694460792702</v>
      </c>
      <c r="AB39" t="n">
        <v>321.1193152452874</v>
      </c>
      <c r="AC39" t="n">
        <v>290.4721384921621</v>
      </c>
      <c r="AD39" t="n">
        <v>234694.460792702</v>
      </c>
      <c r="AE39" t="n">
        <v>321119.3152452874</v>
      </c>
      <c r="AF39" t="n">
        <v>1.888806388759662e-06</v>
      </c>
      <c r="AG39" t="n">
        <v>12</v>
      </c>
      <c r="AH39" t="n">
        <v>290472.138492162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7.6653</v>
      </c>
      <c r="E40" t="n">
        <v>13.05</v>
      </c>
      <c r="F40" t="n">
        <v>10.56</v>
      </c>
      <c r="G40" t="n">
        <v>70.38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114.43</v>
      </c>
      <c r="Q40" t="n">
        <v>197.76</v>
      </c>
      <c r="R40" t="n">
        <v>32.64</v>
      </c>
      <c r="S40" t="n">
        <v>25.4</v>
      </c>
      <c r="T40" t="n">
        <v>2773.48</v>
      </c>
      <c r="U40" t="n">
        <v>0.78</v>
      </c>
      <c r="V40" t="n">
        <v>0.88</v>
      </c>
      <c r="W40" t="n">
        <v>2.95</v>
      </c>
      <c r="X40" t="n">
        <v>0.17</v>
      </c>
      <c r="Y40" t="n">
        <v>1</v>
      </c>
      <c r="Z40" t="n">
        <v>10</v>
      </c>
      <c r="AA40" t="n">
        <v>235.0741497536928</v>
      </c>
      <c r="AB40" t="n">
        <v>321.6388224324094</v>
      </c>
      <c r="AC40" t="n">
        <v>290.9420646424783</v>
      </c>
      <c r="AD40" t="n">
        <v>235074.1497536928</v>
      </c>
      <c r="AE40" t="n">
        <v>321638.8224324094</v>
      </c>
      <c r="AF40" t="n">
        <v>1.887132286044164e-06</v>
      </c>
      <c r="AG40" t="n">
        <v>12</v>
      </c>
      <c r="AH40" t="n">
        <v>290942.0646424782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7.6694</v>
      </c>
      <c r="E41" t="n">
        <v>13.04</v>
      </c>
      <c r="F41" t="n">
        <v>10.55</v>
      </c>
      <c r="G41" t="n">
        <v>70.34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7</v>
      </c>
      <c r="N41" t="n">
        <v>26.73</v>
      </c>
      <c r="O41" t="n">
        <v>19388.45</v>
      </c>
      <c r="P41" t="n">
        <v>114.25</v>
      </c>
      <c r="Q41" t="n">
        <v>197.77</v>
      </c>
      <c r="R41" t="n">
        <v>32.44</v>
      </c>
      <c r="S41" t="n">
        <v>25.4</v>
      </c>
      <c r="T41" t="n">
        <v>2668.92</v>
      </c>
      <c r="U41" t="n">
        <v>0.78</v>
      </c>
      <c r="V41" t="n">
        <v>0.88</v>
      </c>
      <c r="W41" t="n">
        <v>2.95</v>
      </c>
      <c r="X41" t="n">
        <v>0.16</v>
      </c>
      <c r="Y41" t="n">
        <v>1</v>
      </c>
      <c r="Z41" t="n">
        <v>10</v>
      </c>
      <c r="AA41" t="n">
        <v>234.8549700169735</v>
      </c>
      <c r="AB41" t="n">
        <v>321.3389310471026</v>
      </c>
      <c r="AC41" t="n">
        <v>290.6707944700848</v>
      </c>
      <c r="AD41" t="n">
        <v>234854.9700169734</v>
      </c>
      <c r="AE41" t="n">
        <v>321338.9310471026</v>
      </c>
      <c r="AF41" t="n">
        <v>1.888141671504979e-06</v>
      </c>
      <c r="AG41" t="n">
        <v>12</v>
      </c>
      <c r="AH41" t="n">
        <v>290670.7944700848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7.6733</v>
      </c>
      <c r="E42" t="n">
        <v>13.03</v>
      </c>
      <c r="F42" t="n">
        <v>10.54</v>
      </c>
      <c r="G42" t="n">
        <v>70.29000000000001</v>
      </c>
      <c r="H42" t="n">
        <v>1.25</v>
      </c>
      <c r="I42" t="n">
        <v>9</v>
      </c>
      <c r="J42" t="n">
        <v>155.66</v>
      </c>
      <c r="K42" t="n">
        <v>47.83</v>
      </c>
      <c r="L42" t="n">
        <v>11</v>
      </c>
      <c r="M42" t="n">
        <v>7</v>
      </c>
      <c r="N42" t="n">
        <v>26.83</v>
      </c>
      <c r="O42" t="n">
        <v>19431.82</v>
      </c>
      <c r="P42" t="n">
        <v>113.91</v>
      </c>
      <c r="Q42" t="n">
        <v>197.75</v>
      </c>
      <c r="R42" t="n">
        <v>32.12</v>
      </c>
      <c r="S42" t="n">
        <v>25.4</v>
      </c>
      <c r="T42" t="n">
        <v>2511.42</v>
      </c>
      <c r="U42" t="n">
        <v>0.79</v>
      </c>
      <c r="V42" t="n">
        <v>0.88</v>
      </c>
      <c r="W42" t="n">
        <v>2.95</v>
      </c>
      <c r="X42" t="n">
        <v>0.15</v>
      </c>
      <c r="Y42" t="n">
        <v>1</v>
      </c>
      <c r="Z42" t="n">
        <v>10</v>
      </c>
      <c r="AA42" t="n">
        <v>234.5255026187099</v>
      </c>
      <c r="AB42" t="n">
        <v>320.8881392177229</v>
      </c>
      <c r="AC42" t="n">
        <v>290.2630255802106</v>
      </c>
      <c r="AD42" t="n">
        <v>234525.5026187099</v>
      </c>
      <c r="AE42" t="n">
        <v>320888.1392177229</v>
      </c>
      <c r="AF42" t="n">
        <v>1.889101818650631e-06</v>
      </c>
      <c r="AG42" t="n">
        <v>12</v>
      </c>
      <c r="AH42" t="n">
        <v>290263.0255802106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7.6668</v>
      </c>
      <c r="E43" t="n">
        <v>13.04</v>
      </c>
      <c r="F43" t="n">
        <v>10.55</v>
      </c>
      <c r="G43" t="n">
        <v>70.37</v>
      </c>
      <c r="H43" t="n">
        <v>1.28</v>
      </c>
      <c r="I43" t="n">
        <v>9</v>
      </c>
      <c r="J43" t="n">
        <v>156.01</v>
      </c>
      <c r="K43" t="n">
        <v>47.83</v>
      </c>
      <c r="L43" t="n">
        <v>11.25</v>
      </c>
      <c r="M43" t="n">
        <v>7</v>
      </c>
      <c r="N43" t="n">
        <v>26.93</v>
      </c>
      <c r="O43" t="n">
        <v>19475.23</v>
      </c>
      <c r="P43" t="n">
        <v>113.89</v>
      </c>
      <c r="Q43" t="n">
        <v>197.86</v>
      </c>
      <c r="R43" t="n">
        <v>32.52</v>
      </c>
      <c r="S43" t="n">
        <v>25.4</v>
      </c>
      <c r="T43" t="n">
        <v>2712.51</v>
      </c>
      <c r="U43" t="n">
        <v>0.78</v>
      </c>
      <c r="V43" t="n">
        <v>0.88</v>
      </c>
      <c r="W43" t="n">
        <v>2.95</v>
      </c>
      <c r="X43" t="n">
        <v>0.16</v>
      </c>
      <c r="Y43" t="n">
        <v>1</v>
      </c>
      <c r="Z43" t="n">
        <v>10</v>
      </c>
      <c r="AA43" t="n">
        <v>234.6379120487596</v>
      </c>
      <c r="AB43" t="n">
        <v>321.0419427590709</v>
      </c>
      <c r="AC43" t="n">
        <v>290.4021503274371</v>
      </c>
      <c r="AD43" t="n">
        <v>234637.9120487596</v>
      </c>
      <c r="AE43" t="n">
        <v>321041.9427590709</v>
      </c>
      <c r="AF43" t="n">
        <v>1.887501573407877e-06</v>
      </c>
      <c r="AG43" t="n">
        <v>12</v>
      </c>
      <c r="AH43" t="n">
        <v>290402.1503274371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7.6718</v>
      </c>
      <c r="E44" t="n">
        <v>13.03</v>
      </c>
      <c r="F44" t="n">
        <v>10.55</v>
      </c>
      <c r="G44" t="n">
        <v>70.31</v>
      </c>
      <c r="H44" t="n">
        <v>1.3</v>
      </c>
      <c r="I44" t="n">
        <v>9</v>
      </c>
      <c r="J44" t="n">
        <v>156.36</v>
      </c>
      <c r="K44" t="n">
        <v>47.83</v>
      </c>
      <c r="L44" t="n">
        <v>11.5</v>
      </c>
      <c r="M44" t="n">
        <v>7</v>
      </c>
      <c r="N44" t="n">
        <v>27.03</v>
      </c>
      <c r="O44" t="n">
        <v>19518.67</v>
      </c>
      <c r="P44" t="n">
        <v>113.43</v>
      </c>
      <c r="Q44" t="n">
        <v>197.76</v>
      </c>
      <c r="R44" t="n">
        <v>32.28</v>
      </c>
      <c r="S44" t="n">
        <v>25.4</v>
      </c>
      <c r="T44" t="n">
        <v>2591.28</v>
      </c>
      <c r="U44" t="n">
        <v>0.79</v>
      </c>
      <c r="V44" t="n">
        <v>0.88</v>
      </c>
      <c r="W44" t="n">
        <v>2.95</v>
      </c>
      <c r="X44" t="n">
        <v>0.16</v>
      </c>
      <c r="Y44" t="n">
        <v>1</v>
      </c>
      <c r="Z44" t="n">
        <v>10</v>
      </c>
      <c r="AA44" t="n">
        <v>234.2378160949712</v>
      </c>
      <c r="AB44" t="n">
        <v>320.49451382411</v>
      </c>
      <c r="AC44" t="n">
        <v>289.9069672417074</v>
      </c>
      <c r="AD44" t="n">
        <v>234237.8160949711</v>
      </c>
      <c r="AE44" t="n">
        <v>320494.51382411</v>
      </c>
      <c r="AF44" t="n">
        <v>1.888732531286919e-06</v>
      </c>
      <c r="AG44" t="n">
        <v>12</v>
      </c>
      <c r="AH44" t="n">
        <v>289906.9672417074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7.7038</v>
      </c>
      <c r="E45" t="n">
        <v>12.98</v>
      </c>
      <c r="F45" t="n">
        <v>10.52</v>
      </c>
      <c r="G45" t="n">
        <v>78.91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6</v>
      </c>
      <c r="N45" t="n">
        <v>27.14</v>
      </c>
      <c r="O45" t="n">
        <v>19562.15</v>
      </c>
      <c r="P45" t="n">
        <v>113.05</v>
      </c>
      <c r="Q45" t="n">
        <v>197.76</v>
      </c>
      <c r="R45" t="n">
        <v>31.43</v>
      </c>
      <c r="S45" t="n">
        <v>25.4</v>
      </c>
      <c r="T45" t="n">
        <v>2171.71</v>
      </c>
      <c r="U45" t="n">
        <v>0.8100000000000001</v>
      </c>
      <c r="V45" t="n">
        <v>0.88</v>
      </c>
      <c r="W45" t="n">
        <v>2.95</v>
      </c>
      <c r="X45" t="n">
        <v>0.13</v>
      </c>
      <c r="Y45" t="n">
        <v>1</v>
      </c>
      <c r="Z45" t="n">
        <v>10</v>
      </c>
      <c r="AA45" t="n">
        <v>233.4090432125722</v>
      </c>
      <c r="AB45" t="n">
        <v>319.3605502035333</v>
      </c>
      <c r="AC45" t="n">
        <v>288.8812275175501</v>
      </c>
      <c r="AD45" t="n">
        <v>233409.0432125722</v>
      </c>
      <c r="AE45" t="n">
        <v>319360.5502035333</v>
      </c>
      <c r="AF45" t="n">
        <v>1.896610661712788e-06</v>
      </c>
      <c r="AG45" t="n">
        <v>12</v>
      </c>
      <c r="AH45" t="n">
        <v>288881.2275175502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7.7065</v>
      </c>
      <c r="E46" t="n">
        <v>12.98</v>
      </c>
      <c r="F46" t="n">
        <v>10.52</v>
      </c>
      <c r="G46" t="n">
        <v>78.88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6</v>
      </c>
      <c r="N46" t="n">
        <v>27.24</v>
      </c>
      <c r="O46" t="n">
        <v>19605.66</v>
      </c>
      <c r="P46" t="n">
        <v>112.95</v>
      </c>
      <c r="Q46" t="n">
        <v>197.76</v>
      </c>
      <c r="R46" t="n">
        <v>31.37</v>
      </c>
      <c r="S46" t="n">
        <v>25.4</v>
      </c>
      <c r="T46" t="n">
        <v>2141.25</v>
      </c>
      <c r="U46" t="n">
        <v>0.8100000000000001</v>
      </c>
      <c r="V46" t="n">
        <v>0.88</v>
      </c>
      <c r="W46" t="n">
        <v>2.95</v>
      </c>
      <c r="X46" t="n">
        <v>0.13</v>
      </c>
      <c r="Y46" t="n">
        <v>1</v>
      </c>
      <c r="Z46" t="n">
        <v>10</v>
      </c>
      <c r="AA46" t="n">
        <v>233.2991876727716</v>
      </c>
      <c r="AB46" t="n">
        <v>319.2102410074937</v>
      </c>
      <c r="AC46" t="n">
        <v>288.7452636202203</v>
      </c>
      <c r="AD46" t="n">
        <v>233299.1876727715</v>
      </c>
      <c r="AE46" t="n">
        <v>319210.2410074937</v>
      </c>
      <c r="AF46" t="n">
        <v>1.897275378967471e-06</v>
      </c>
      <c r="AG46" t="n">
        <v>12</v>
      </c>
      <c r="AH46" t="n">
        <v>288745.2636202203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7.702</v>
      </c>
      <c r="E47" t="n">
        <v>12.98</v>
      </c>
      <c r="F47" t="n">
        <v>10.52</v>
      </c>
      <c r="G47" t="n">
        <v>78.93000000000001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6</v>
      </c>
      <c r="N47" t="n">
        <v>27.34</v>
      </c>
      <c r="O47" t="n">
        <v>19649.2</v>
      </c>
      <c r="P47" t="n">
        <v>113.03</v>
      </c>
      <c r="Q47" t="n">
        <v>197.76</v>
      </c>
      <c r="R47" t="n">
        <v>31.56</v>
      </c>
      <c r="S47" t="n">
        <v>25.4</v>
      </c>
      <c r="T47" t="n">
        <v>2233.87</v>
      </c>
      <c r="U47" t="n">
        <v>0.8</v>
      </c>
      <c r="V47" t="n">
        <v>0.88</v>
      </c>
      <c r="W47" t="n">
        <v>2.95</v>
      </c>
      <c r="X47" t="n">
        <v>0.13</v>
      </c>
      <c r="Y47" t="n">
        <v>1</v>
      </c>
      <c r="Z47" t="n">
        <v>10</v>
      </c>
      <c r="AA47" t="n">
        <v>233.4210874524899</v>
      </c>
      <c r="AB47" t="n">
        <v>319.3770296639431</v>
      </c>
      <c r="AC47" t="n">
        <v>288.8961342013876</v>
      </c>
      <c r="AD47" t="n">
        <v>233421.0874524899</v>
      </c>
      <c r="AE47" t="n">
        <v>319377.029663943</v>
      </c>
      <c r="AF47" t="n">
        <v>1.896167516876333e-06</v>
      </c>
      <c r="AG47" t="n">
        <v>12</v>
      </c>
      <c r="AH47" t="n">
        <v>288896.1342013875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7.7042</v>
      </c>
      <c r="E48" t="n">
        <v>12.98</v>
      </c>
      <c r="F48" t="n">
        <v>10.52</v>
      </c>
      <c r="G48" t="n">
        <v>78.90000000000001</v>
      </c>
      <c r="H48" t="n">
        <v>1.4</v>
      </c>
      <c r="I48" t="n">
        <v>8</v>
      </c>
      <c r="J48" t="n">
        <v>157.77</v>
      </c>
      <c r="K48" t="n">
        <v>47.83</v>
      </c>
      <c r="L48" t="n">
        <v>12.5</v>
      </c>
      <c r="M48" t="n">
        <v>6</v>
      </c>
      <c r="N48" t="n">
        <v>27.45</v>
      </c>
      <c r="O48" t="n">
        <v>19692.79</v>
      </c>
      <c r="P48" t="n">
        <v>112.7</v>
      </c>
      <c r="Q48" t="n">
        <v>197.75</v>
      </c>
      <c r="R48" t="n">
        <v>31.4</v>
      </c>
      <c r="S48" t="n">
        <v>25.4</v>
      </c>
      <c r="T48" t="n">
        <v>2157.1</v>
      </c>
      <c r="U48" t="n">
        <v>0.8100000000000001</v>
      </c>
      <c r="V48" t="n">
        <v>0.88</v>
      </c>
      <c r="W48" t="n">
        <v>2.95</v>
      </c>
      <c r="X48" t="n">
        <v>0.13</v>
      </c>
      <c r="Y48" t="n">
        <v>1</v>
      </c>
      <c r="Z48" t="n">
        <v>10</v>
      </c>
      <c r="AA48" t="n">
        <v>233.1560011878715</v>
      </c>
      <c r="AB48" t="n">
        <v>319.0143269419117</v>
      </c>
      <c r="AC48" t="n">
        <v>288.5680473180903</v>
      </c>
      <c r="AD48" t="n">
        <v>233156.0011878715</v>
      </c>
      <c r="AE48" t="n">
        <v>319014.3269419117</v>
      </c>
      <c r="AF48" t="n">
        <v>1.896709138343111e-06</v>
      </c>
      <c r="AG48" t="n">
        <v>12</v>
      </c>
      <c r="AH48" t="n">
        <v>288568.0473180903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7.6986</v>
      </c>
      <c r="E49" t="n">
        <v>12.99</v>
      </c>
      <c r="F49" t="n">
        <v>10.53</v>
      </c>
      <c r="G49" t="n">
        <v>78.97</v>
      </c>
      <c r="H49" t="n">
        <v>1.43</v>
      </c>
      <c r="I49" t="n">
        <v>8</v>
      </c>
      <c r="J49" t="n">
        <v>158.13</v>
      </c>
      <c r="K49" t="n">
        <v>47.83</v>
      </c>
      <c r="L49" t="n">
        <v>12.75</v>
      </c>
      <c r="M49" t="n">
        <v>6</v>
      </c>
      <c r="N49" t="n">
        <v>27.55</v>
      </c>
      <c r="O49" t="n">
        <v>19736.4</v>
      </c>
      <c r="P49" t="n">
        <v>112.64</v>
      </c>
      <c r="Q49" t="n">
        <v>197.75</v>
      </c>
      <c r="R49" t="n">
        <v>31.68</v>
      </c>
      <c r="S49" t="n">
        <v>25.4</v>
      </c>
      <c r="T49" t="n">
        <v>2295.67</v>
      </c>
      <c r="U49" t="n">
        <v>0.8</v>
      </c>
      <c r="V49" t="n">
        <v>0.88</v>
      </c>
      <c r="W49" t="n">
        <v>2.95</v>
      </c>
      <c r="X49" t="n">
        <v>0.14</v>
      </c>
      <c r="Y49" t="n">
        <v>1</v>
      </c>
      <c r="Z49" t="n">
        <v>10</v>
      </c>
      <c r="AA49" t="n">
        <v>233.2254509969999</v>
      </c>
      <c r="AB49" t="n">
        <v>319.1093512346705</v>
      </c>
      <c r="AC49" t="n">
        <v>288.6540026257156</v>
      </c>
      <c r="AD49" t="n">
        <v>233225.4509969999</v>
      </c>
      <c r="AE49" t="n">
        <v>319109.3512346705</v>
      </c>
      <c r="AF49" t="n">
        <v>1.895330465518584e-06</v>
      </c>
      <c r="AG49" t="n">
        <v>12</v>
      </c>
      <c r="AH49" t="n">
        <v>288654.0026257156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7.7048</v>
      </c>
      <c r="E50" t="n">
        <v>12.98</v>
      </c>
      <c r="F50" t="n">
        <v>10.52</v>
      </c>
      <c r="G50" t="n">
        <v>78.90000000000001</v>
      </c>
      <c r="H50" t="n">
        <v>1.45</v>
      </c>
      <c r="I50" t="n">
        <v>8</v>
      </c>
      <c r="J50" t="n">
        <v>158.48</v>
      </c>
      <c r="K50" t="n">
        <v>47.83</v>
      </c>
      <c r="L50" t="n">
        <v>13</v>
      </c>
      <c r="M50" t="n">
        <v>6</v>
      </c>
      <c r="N50" t="n">
        <v>27.65</v>
      </c>
      <c r="O50" t="n">
        <v>19780.06</v>
      </c>
      <c r="P50" t="n">
        <v>112.03</v>
      </c>
      <c r="Q50" t="n">
        <v>197.76</v>
      </c>
      <c r="R50" t="n">
        <v>31.44</v>
      </c>
      <c r="S50" t="n">
        <v>25.4</v>
      </c>
      <c r="T50" t="n">
        <v>2175.92</v>
      </c>
      <c r="U50" t="n">
        <v>0.8100000000000001</v>
      </c>
      <c r="V50" t="n">
        <v>0.88</v>
      </c>
      <c r="W50" t="n">
        <v>2.95</v>
      </c>
      <c r="X50" t="n">
        <v>0.13</v>
      </c>
      <c r="Y50" t="n">
        <v>1</v>
      </c>
      <c r="Z50" t="n">
        <v>10</v>
      </c>
      <c r="AA50" t="n">
        <v>232.6740728163314</v>
      </c>
      <c r="AB50" t="n">
        <v>318.3549312827917</v>
      </c>
      <c r="AC50" t="n">
        <v>287.9715834552088</v>
      </c>
      <c r="AD50" t="n">
        <v>232674.0728163314</v>
      </c>
      <c r="AE50" t="n">
        <v>318354.9312827917</v>
      </c>
      <c r="AF50" t="n">
        <v>1.896856853288596e-06</v>
      </c>
      <c r="AG50" t="n">
        <v>12</v>
      </c>
      <c r="AH50" t="n">
        <v>287971.5834552088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7.6953</v>
      </c>
      <c r="E51" t="n">
        <v>13</v>
      </c>
      <c r="F51" t="n">
        <v>10.54</v>
      </c>
      <c r="G51" t="n">
        <v>79.02</v>
      </c>
      <c r="H51" t="n">
        <v>1.48</v>
      </c>
      <c r="I51" t="n">
        <v>8</v>
      </c>
      <c r="J51" t="n">
        <v>158.84</v>
      </c>
      <c r="K51" t="n">
        <v>47.83</v>
      </c>
      <c r="L51" t="n">
        <v>13.25</v>
      </c>
      <c r="M51" t="n">
        <v>6</v>
      </c>
      <c r="N51" t="n">
        <v>27.76</v>
      </c>
      <c r="O51" t="n">
        <v>19823.75</v>
      </c>
      <c r="P51" t="n">
        <v>111.7</v>
      </c>
      <c r="Q51" t="n">
        <v>197.75</v>
      </c>
      <c r="R51" t="n">
        <v>31.94</v>
      </c>
      <c r="S51" t="n">
        <v>25.4</v>
      </c>
      <c r="T51" t="n">
        <v>2427.64</v>
      </c>
      <c r="U51" t="n">
        <v>0.8</v>
      </c>
      <c r="V51" t="n">
        <v>0.88</v>
      </c>
      <c r="W51" t="n">
        <v>2.95</v>
      </c>
      <c r="X51" t="n">
        <v>0.15</v>
      </c>
      <c r="Y51" t="n">
        <v>1</v>
      </c>
      <c r="Z51" t="n">
        <v>10</v>
      </c>
      <c r="AA51" t="n">
        <v>232.6392423956647</v>
      </c>
      <c r="AB51" t="n">
        <v>318.3072747646258</v>
      </c>
      <c r="AC51" t="n">
        <v>287.9284752082503</v>
      </c>
      <c r="AD51" t="n">
        <v>232639.2423956647</v>
      </c>
      <c r="AE51" t="n">
        <v>318307.2747646258</v>
      </c>
      <c r="AF51" t="n">
        <v>1.894518033318416e-06</v>
      </c>
      <c r="AG51" t="n">
        <v>12</v>
      </c>
      <c r="AH51" t="n">
        <v>287928.4752082503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7.7321</v>
      </c>
      <c r="E52" t="n">
        <v>12.93</v>
      </c>
      <c r="F52" t="n">
        <v>10.5</v>
      </c>
      <c r="G52" t="n">
        <v>90.02</v>
      </c>
      <c r="H52" t="n">
        <v>1.5</v>
      </c>
      <c r="I52" t="n">
        <v>7</v>
      </c>
      <c r="J52" t="n">
        <v>159.19</v>
      </c>
      <c r="K52" t="n">
        <v>47.83</v>
      </c>
      <c r="L52" t="n">
        <v>13.5</v>
      </c>
      <c r="M52" t="n">
        <v>5</v>
      </c>
      <c r="N52" t="n">
        <v>27.86</v>
      </c>
      <c r="O52" t="n">
        <v>19867.59</v>
      </c>
      <c r="P52" t="n">
        <v>111.67</v>
      </c>
      <c r="Q52" t="n">
        <v>197.75</v>
      </c>
      <c r="R52" t="n">
        <v>30.9</v>
      </c>
      <c r="S52" t="n">
        <v>25.4</v>
      </c>
      <c r="T52" t="n">
        <v>1909.12</v>
      </c>
      <c r="U52" t="n">
        <v>0.82</v>
      </c>
      <c r="V52" t="n">
        <v>0.89</v>
      </c>
      <c r="W52" t="n">
        <v>2.95</v>
      </c>
      <c r="X52" t="n">
        <v>0.11</v>
      </c>
      <c r="Y52" t="n">
        <v>1</v>
      </c>
      <c r="Z52" t="n">
        <v>10</v>
      </c>
      <c r="AA52" t="n">
        <v>231.9669587024797</v>
      </c>
      <c r="AB52" t="n">
        <v>317.3874265565472</v>
      </c>
      <c r="AC52" t="n">
        <v>287.0964160221354</v>
      </c>
      <c r="AD52" t="n">
        <v>231966.9587024797</v>
      </c>
      <c r="AE52" t="n">
        <v>317387.4265565472</v>
      </c>
      <c r="AF52" t="n">
        <v>1.903577883308166e-06</v>
      </c>
      <c r="AG52" t="n">
        <v>12</v>
      </c>
      <c r="AH52" t="n">
        <v>287096.4160221354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7.7295</v>
      </c>
      <c r="E53" t="n">
        <v>12.94</v>
      </c>
      <c r="F53" t="n">
        <v>10.51</v>
      </c>
      <c r="G53" t="n">
        <v>90.06</v>
      </c>
      <c r="H53" t="n">
        <v>1.53</v>
      </c>
      <c r="I53" t="n">
        <v>7</v>
      </c>
      <c r="J53" t="n">
        <v>159.55</v>
      </c>
      <c r="K53" t="n">
        <v>47.83</v>
      </c>
      <c r="L53" t="n">
        <v>13.75</v>
      </c>
      <c r="M53" t="n">
        <v>5</v>
      </c>
      <c r="N53" t="n">
        <v>27.97</v>
      </c>
      <c r="O53" t="n">
        <v>19911.36</v>
      </c>
      <c r="P53" t="n">
        <v>111.8</v>
      </c>
      <c r="Q53" t="n">
        <v>197.75</v>
      </c>
      <c r="R53" t="n">
        <v>31.08</v>
      </c>
      <c r="S53" t="n">
        <v>25.4</v>
      </c>
      <c r="T53" t="n">
        <v>2002.48</v>
      </c>
      <c r="U53" t="n">
        <v>0.82</v>
      </c>
      <c r="V53" t="n">
        <v>0.89</v>
      </c>
      <c r="W53" t="n">
        <v>2.95</v>
      </c>
      <c r="X53" t="n">
        <v>0.12</v>
      </c>
      <c r="Y53" t="n">
        <v>1</v>
      </c>
      <c r="Z53" t="n">
        <v>10</v>
      </c>
      <c r="AA53" t="n">
        <v>232.1261280577956</v>
      </c>
      <c r="AB53" t="n">
        <v>317.6052090905467</v>
      </c>
      <c r="AC53" t="n">
        <v>287.2934136967498</v>
      </c>
      <c r="AD53" t="n">
        <v>232126.1280577956</v>
      </c>
      <c r="AE53" t="n">
        <v>317605.2090905468</v>
      </c>
      <c r="AF53" t="n">
        <v>1.902937785211064e-06</v>
      </c>
      <c r="AG53" t="n">
        <v>12</v>
      </c>
      <c r="AH53" t="n">
        <v>287293.4136967498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7.7349</v>
      </c>
      <c r="E54" t="n">
        <v>12.93</v>
      </c>
      <c r="F54" t="n">
        <v>10.5</v>
      </c>
      <c r="G54" t="n">
        <v>89.98</v>
      </c>
      <c r="H54" t="n">
        <v>1.55</v>
      </c>
      <c r="I54" t="n">
        <v>7</v>
      </c>
      <c r="J54" t="n">
        <v>159.9</v>
      </c>
      <c r="K54" t="n">
        <v>47.83</v>
      </c>
      <c r="L54" t="n">
        <v>14</v>
      </c>
      <c r="M54" t="n">
        <v>5</v>
      </c>
      <c r="N54" t="n">
        <v>28.07</v>
      </c>
      <c r="O54" t="n">
        <v>19955.16</v>
      </c>
      <c r="P54" t="n">
        <v>111.54</v>
      </c>
      <c r="Q54" t="n">
        <v>197.78</v>
      </c>
      <c r="R54" t="n">
        <v>30.86</v>
      </c>
      <c r="S54" t="n">
        <v>25.4</v>
      </c>
      <c r="T54" t="n">
        <v>1889.74</v>
      </c>
      <c r="U54" t="n">
        <v>0.82</v>
      </c>
      <c r="V54" t="n">
        <v>0.89</v>
      </c>
      <c r="W54" t="n">
        <v>2.95</v>
      </c>
      <c r="X54" t="n">
        <v>0.11</v>
      </c>
      <c r="Y54" t="n">
        <v>1</v>
      </c>
      <c r="Z54" t="n">
        <v>10</v>
      </c>
      <c r="AA54" t="n">
        <v>231.8354737634475</v>
      </c>
      <c r="AB54" t="n">
        <v>317.2075230622573</v>
      </c>
      <c r="AC54" t="n">
        <v>286.9336822648443</v>
      </c>
      <c r="AD54" t="n">
        <v>231835.4737634475</v>
      </c>
      <c r="AE54" t="n">
        <v>317207.5230622573</v>
      </c>
      <c r="AF54" t="n">
        <v>1.904267219720429e-06</v>
      </c>
      <c r="AG54" t="n">
        <v>12</v>
      </c>
      <c r="AH54" t="n">
        <v>286933.6822648443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7.7255</v>
      </c>
      <c r="E55" t="n">
        <v>12.94</v>
      </c>
      <c r="F55" t="n">
        <v>10.51</v>
      </c>
      <c r="G55" t="n">
        <v>90.12</v>
      </c>
      <c r="H55" t="n">
        <v>1.58</v>
      </c>
      <c r="I55" t="n">
        <v>7</v>
      </c>
      <c r="J55" t="n">
        <v>160.26</v>
      </c>
      <c r="K55" t="n">
        <v>47.83</v>
      </c>
      <c r="L55" t="n">
        <v>14.25</v>
      </c>
      <c r="M55" t="n">
        <v>5</v>
      </c>
      <c r="N55" t="n">
        <v>28.18</v>
      </c>
      <c r="O55" t="n">
        <v>19998.99</v>
      </c>
      <c r="P55" t="n">
        <v>111.69</v>
      </c>
      <c r="Q55" t="n">
        <v>197.77</v>
      </c>
      <c r="R55" t="n">
        <v>31.19</v>
      </c>
      <c r="S55" t="n">
        <v>25.4</v>
      </c>
      <c r="T55" t="n">
        <v>2057.54</v>
      </c>
      <c r="U55" t="n">
        <v>0.8100000000000001</v>
      </c>
      <c r="V55" t="n">
        <v>0.89</v>
      </c>
      <c r="W55" t="n">
        <v>2.95</v>
      </c>
      <c r="X55" t="n">
        <v>0.12</v>
      </c>
      <c r="Y55" t="n">
        <v>1</v>
      </c>
      <c r="Z55" t="n">
        <v>10</v>
      </c>
      <c r="AA55" t="n">
        <v>232.1059690492719</v>
      </c>
      <c r="AB55" t="n">
        <v>317.5776266457319</v>
      </c>
      <c r="AC55" t="n">
        <v>287.2684636817558</v>
      </c>
      <c r="AD55" t="n">
        <v>232105.9690492719</v>
      </c>
      <c r="AE55" t="n">
        <v>317577.6266457319</v>
      </c>
      <c r="AF55" t="n">
        <v>1.90195301890783e-06</v>
      </c>
      <c r="AG55" t="n">
        <v>12</v>
      </c>
      <c r="AH55" t="n">
        <v>287268.4636817558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7.7286</v>
      </c>
      <c r="E56" t="n">
        <v>12.94</v>
      </c>
      <c r="F56" t="n">
        <v>10.51</v>
      </c>
      <c r="G56" t="n">
        <v>90.06999999999999</v>
      </c>
      <c r="H56" t="n">
        <v>1.6</v>
      </c>
      <c r="I56" t="n">
        <v>7</v>
      </c>
      <c r="J56" t="n">
        <v>160.61</v>
      </c>
      <c r="K56" t="n">
        <v>47.83</v>
      </c>
      <c r="L56" t="n">
        <v>14.5</v>
      </c>
      <c r="M56" t="n">
        <v>5</v>
      </c>
      <c r="N56" t="n">
        <v>28.28</v>
      </c>
      <c r="O56" t="n">
        <v>20042.86</v>
      </c>
      <c r="P56" t="n">
        <v>111.35</v>
      </c>
      <c r="Q56" t="n">
        <v>197.76</v>
      </c>
      <c r="R56" t="n">
        <v>31.05</v>
      </c>
      <c r="S56" t="n">
        <v>25.4</v>
      </c>
      <c r="T56" t="n">
        <v>1985.66</v>
      </c>
      <c r="U56" t="n">
        <v>0.82</v>
      </c>
      <c r="V56" t="n">
        <v>0.89</v>
      </c>
      <c r="W56" t="n">
        <v>2.95</v>
      </c>
      <c r="X56" t="n">
        <v>0.12</v>
      </c>
      <c r="Y56" t="n">
        <v>1</v>
      </c>
      <c r="Z56" t="n">
        <v>10</v>
      </c>
      <c r="AA56" t="n">
        <v>231.8221617475741</v>
      </c>
      <c r="AB56" t="n">
        <v>317.1893089748547</v>
      </c>
      <c r="AC56" t="n">
        <v>286.9172065043797</v>
      </c>
      <c r="AD56" t="n">
        <v>231822.1617475741</v>
      </c>
      <c r="AE56" t="n">
        <v>317189.3089748547</v>
      </c>
      <c r="AF56" t="n">
        <v>1.902716212792836e-06</v>
      </c>
      <c r="AG56" t="n">
        <v>12</v>
      </c>
      <c r="AH56" t="n">
        <v>286917.2065043797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7.7268</v>
      </c>
      <c r="E57" t="n">
        <v>12.94</v>
      </c>
      <c r="F57" t="n">
        <v>10.51</v>
      </c>
      <c r="G57" t="n">
        <v>90.09999999999999</v>
      </c>
      <c r="H57" t="n">
        <v>1.62</v>
      </c>
      <c r="I57" t="n">
        <v>7</v>
      </c>
      <c r="J57" t="n">
        <v>160.97</v>
      </c>
      <c r="K57" t="n">
        <v>47.83</v>
      </c>
      <c r="L57" t="n">
        <v>14.75</v>
      </c>
      <c r="M57" t="n">
        <v>5</v>
      </c>
      <c r="N57" t="n">
        <v>28.39</v>
      </c>
      <c r="O57" t="n">
        <v>20086.77</v>
      </c>
      <c r="P57" t="n">
        <v>110.96</v>
      </c>
      <c r="Q57" t="n">
        <v>197.8</v>
      </c>
      <c r="R57" t="n">
        <v>31.19</v>
      </c>
      <c r="S57" t="n">
        <v>25.4</v>
      </c>
      <c r="T57" t="n">
        <v>2057.32</v>
      </c>
      <c r="U57" t="n">
        <v>0.8100000000000001</v>
      </c>
      <c r="V57" t="n">
        <v>0.89</v>
      </c>
      <c r="W57" t="n">
        <v>2.95</v>
      </c>
      <c r="X57" t="n">
        <v>0.12</v>
      </c>
      <c r="Y57" t="n">
        <v>1</v>
      </c>
      <c r="Z57" t="n">
        <v>10</v>
      </c>
      <c r="AA57" t="n">
        <v>231.5732079347971</v>
      </c>
      <c r="AB57" t="n">
        <v>316.8486793851463</v>
      </c>
      <c r="AC57" t="n">
        <v>286.6090861246364</v>
      </c>
      <c r="AD57" t="n">
        <v>231573.2079347971</v>
      </c>
      <c r="AE57" t="n">
        <v>316848.6793851463</v>
      </c>
      <c r="AF57" t="n">
        <v>1.902273067956381e-06</v>
      </c>
      <c r="AG57" t="n">
        <v>12</v>
      </c>
      <c r="AH57" t="n">
        <v>286609.0861246364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7.7258</v>
      </c>
      <c r="E58" t="n">
        <v>12.94</v>
      </c>
      <c r="F58" t="n">
        <v>10.51</v>
      </c>
      <c r="G58" t="n">
        <v>90.11</v>
      </c>
      <c r="H58" t="n">
        <v>1.65</v>
      </c>
      <c r="I58" t="n">
        <v>7</v>
      </c>
      <c r="J58" t="n">
        <v>161.32</v>
      </c>
      <c r="K58" t="n">
        <v>47.83</v>
      </c>
      <c r="L58" t="n">
        <v>15</v>
      </c>
      <c r="M58" t="n">
        <v>5</v>
      </c>
      <c r="N58" t="n">
        <v>28.5</v>
      </c>
      <c r="O58" t="n">
        <v>20130.71</v>
      </c>
      <c r="P58" t="n">
        <v>110.53</v>
      </c>
      <c r="Q58" t="n">
        <v>197.75</v>
      </c>
      <c r="R58" t="n">
        <v>31.32</v>
      </c>
      <c r="S58" t="n">
        <v>25.4</v>
      </c>
      <c r="T58" t="n">
        <v>2118.8</v>
      </c>
      <c r="U58" t="n">
        <v>0.8100000000000001</v>
      </c>
      <c r="V58" t="n">
        <v>0.89</v>
      </c>
      <c r="W58" t="n">
        <v>2.95</v>
      </c>
      <c r="X58" t="n">
        <v>0.12</v>
      </c>
      <c r="Y58" t="n">
        <v>1</v>
      </c>
      <c r="Z58" t="n">
        <v>10</v>
      </c>
      <c r="AA58" t="n">
        <v>231.2845807572347</v>
      </c>
      <c r="AB58" t="n">
        <v>316.4537669474733</v>
      </c>
      <c r="AC58" t="n">
        <v>286.2518635757517</v>
      </c>
      <c r="AD58" t="n">
        <v>231284.5807572347</v>
      </c>
      <c r="AE58" t="n">
        <v>316453.7669474733</v>
      </c>
      <c r="AF58" t="n">
        <v>1.902026876380572e-06</v>
      </c>
      <c r="AG58" t="n">
        <v>12</v>
      </c>
      <c r="AH58" t="n">
        <v>286251.8635757517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7.727</v>
      </c>
      <c r="E59" t="n">
        <v>12.94</v>
      </c>
      <c r="F59" t="n">
        <v>10.51</v>
      </c>
      <c r="G59" t="n">
        <v>90.09999999999999</v>
      </c>
      <c r="H59" t="n">
        <v>1.67</v>
      </c>
      <c r="I59" t="n">
        <v>7</v>
      </c>
      <c r="J59" t="n">
        <v>161.68</v>
      </c>
      <c r="K59" t="n">
        <v>47.83</v>
      </c>
      <c r="L59" t="n">
        <v>15.25</v>
      </c>
      <c r="M59" t="n">
        <v>5</v>
      </c>
      <c r="N59" t="n">
        <v>28.6</v>
      </c>
      <c r="O59" t="n">
        <v>20174.69</v>
      </c>
      <c r="P59" t="n">
        <v>110.21</v>
      </c>
      <c r="Q59" t="n">
        <v>197.76</v>
      </c>
      <c r="R59" t="n">
        <v>31.19</v>
      </c>
      <c r="S59" t="n">
        <v>25.4</v>
      </c>
      <c r="T59" t="n">
        <v>2057.77</v>
      </c>
      <c r="U59" t="n">
        <v>0.8100000000000001</v>
      </c>
      <c r="V59" t="n">
        <v>0.89</v>
      </c>
      <c r="W59" t="n">
        <v>2.95</v>
      </c>
      <c r="X59" t="n">
        <v>0.12</v>
      </c>
      <c r="Y59" t="n">
        <v>1</v>
      </c>
      <c r="Z59" t="n">
        <v>10</v>
      </c>
      <c r="AA59" t="n">
        <v>231.0421477313164</v>
      </c>
      <c r="AB59" t="n">
        <v>316.1220593860218</v>
      </c>
      <c r="AC59" t="n">
        <v>285.9518137184106</v>
      </c>
      <c r="AD59" t="n">
        <v>231042.1477313165</v>
      </c>
      <c r="AE59" t="n">
        <v>316122.0593860218</v>
      </c>
      <c r="AF59" t="n">
        <v>1.902322306271543e-06</v>
      </c>
      <c r="AG59" t="n">
        <v>12</v>
      </c>
      <c r="AH59" t="n">
        <v>285951.8137184106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7.7295</v>
      </c>
      <c r="E60" t="n">
        <v>12.94</v>
      </c>
      <c r="F60" t="n">
        <v>10.51</v>
      </c>
      <c r="G60" t="n">
        <v>90.06</v>
      </c>
      <c r="H60" t="n">
        <v>1.69</v>
      </c>
      <c r="I60" t="n">
        <v>7</v>
      </c>
      <c r="J60" t="n">
        <v>162.04</v>
      </c>
      <c r="K60" t="n">
        <v>47.83</v>
      </c>
      <c r="L60" t="n">
        <v>15.5</v>
      </c>
      <c r="M60" t="n">
        <v>5</v>
      </c>
      <c r="N60" t="n">
        <v>28.71</v>
      </c>
      <c r="O60" t="n">
        <v>20218.71</v>
      </c>
      <c r="P60" t="n">
        <v>109.64</v>
      </c>
      <c r="Q60" t="n">
        <v>197.77</v>
      </c>
      <c r="R60" t="n">
        <v>31.06</v>
      </c>
      <c r="S60" t="n">
        <v>25.4</v>
      </c>
      <c r="T60" t="n">
        <v>1992</v>
      </c>
      <c r="U60" t="n">
        <v>0.82</v>
      </c>
      <c r="V60" t="n">
        <v>0.89</v>
      </c>
      <c r="W60" t="n">
        <v>2.95</v>
      </c>
      <c r="X60" t="n">
        <v>0.12</v>
      </c>
      <c r="Y60" t="n">
        <v>1</v>
      </c>
      <c r="Z60" t="n">
        <v>10</v>
      </c>
      <c r="AA60" t="n">
        <v>230.6053789143025</v>
      </c>
      <c r="AB60" t="n">
        <v>315.5244530217033</v>
      </c>
      <c r="AC60" t="n">
        <v>285.4112420667566</v>
      </c>
      <c r="AD60" t="n">
        <v>230605.3789143025</v>
      </c>
      <c r="AE60" t="n">
        <v>315524.4530217033</v>
      </c>
      <c r="AF60" t="n">
        <v>1.902937785211064e-06</v>
      </c>
      <c r="AG60" t="n">
        <v>12</v>
      </c>
      <c r="AH60" t="n">
        <v>285411.2420667566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7.7608</v>
      </c>
      <c r="E61" t="n">
        <v>12.89</v>
      </c>
      <c r="F61" t="n">
        <v>10.48</v>
      </c>
      <c r="G61" t="n">
        <v>104.84</v>
      </c>
      <c r="H61" t="n">
        <v>1.72</v>
      </c>
      <c r="I61" t="n">
        <v>6</v>
      </c>
      <c r="J61" t="n">
        <v>162.4</v>
      </c>
      <c r="K61" t="n">
        <v>47.83</v>
      </c>
      <c r="L61" t="n">
        <v>15.75</v>
      </c>
      <c r="M61" t="n">
        <v>4</v>
      </c>
      <c r="N61" t="n">
        <v>28.82</v>
      </c>
      <c r="O61" t="n">
        <v>20262.76</v>
      </c>
      <c r="P61" t="n">
        <v>109.08</v>
      </c>
      <c r="Q61" t="n">
        <v>197.75</v>
      </c>
      <c r="R61" t="n">
        <v>30.33</v>
      </c>
      <c r="S61" t="n">
        <v>25.4</v>
      </c>
      <c r="T61" t="n">
        <v>1629.26</v>
      </c>
      <c r="U61" t="n">
        <v>0.84</v>
      </c>
      <c r="V61" t="n">
        <v>0.89</v>
      </c>
      <c r="W61" t="n">
        <v>2.95</v>
      </c>
      <c r="X61" t="n">
        <v>0.09</v>
      </c>
      <c r="Y61" t="n">
        <v>1</v>
      </c>
      <c r="Z61" t="n">
        <v>10</v>
      </c>
      <c r="AA61" t="n">
        <v>229.6813019983603</v>
      </c>
      <c r="AB61" t="n">
        <v>314.2600902179155</v>
      </c>
      <c r="AC61" t="n">
        <v>284.2675482744176</v>
      </c>
      <c r="AD61" t="n">
        <v>229681.3019983603</v>
      </c>
      <c r="AE61" t="n">
        <v>314260.0902179155</v>
      </c>
      <c r="AF61" t="n">
        <v>1.910643581533867e-06</v>
      </c>
      <c r="AG61" t="n">
        <v>12</v>
      </c>
      <c r="AH61" t="n">
        <v>284267.5482744176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7.7633</v>
      </c>
      <c r="E62" t="n">
        <v>12.88</v>
      </c>
      <c r="F62" t="n">
        <v>10.48</v>
      </c>
      <c r="G62" t="n">
        <v>104.79</v>
      </c>
      <c r="H62" t="n">
        <v>1.74</v>
      </c>
      <c r="I62" t="n">
        <v>6</v>
      </c>
      <c r="J62" t="n">
        <v>162.75</v>
      </c>
      <c r="K62" t="n">
        <v>47.83</v>
      </c>
      <c r="L62" t="n">
        <v>16</v>
      </c>
      <c r="M62" t="n">
        <v>4</v>
      </c>
      <c r="N62" t="n">
        <v>28.92</v>
      </c>
      <c r="O62" t="n">
        <v>20306.85</v>
      </c>
      <c r="P62" t="n">
        <v>109.02</v>
      </c>
      <c r="Q62" t="n">
        <v>197.75</v>
      </c>
      <c r="R62" t="n">
        <v>30.2</v>
      </c>
      <c r="S62" t="n">
        <v>25.4</v>
      </c>
      <c r="T62" t="n">
        <v>1565.45</v>
      </c>
      <c r="U62" t="n">
        <v>0.84</v>
      </c>
      <c r="V62" t="n">
        <v>0.89</v>
      </c>
      <c r="W62" t="n">
        <v>2.95</v>
      </c>
      <c r="X62" t="n">
        <v>0.09</v>
      </c>
      <c r="Y62" t="n">
        <v>1</v>
      </c>
      <c r="Z62" t="n">
        <v>10</v>
      </c>
      <c r="AA62" t="n">
        <v>229.6043754867443</v>
      </c>
      <c r="AB62" t="n">
        <v>314.1548359709644</v>
      </c>
      <c r="AC62" t="n">
        <v>284.1723393450702</v>
      </c>
      <c r="AD62" t="n">
        <v>229604.3754867443</v>
      </c>
      <c r="AE62" t="n">
        <v>314154.8359709644</v>
      </c>
      <c r="AF62" t="n">
        <v>1.911259060473388e-06</v>
      </c>
      <c r="AG62" t="n">
        <v>12</v>
      </c>
      <c r="AH62" t="n">
        <v>284172.3393450702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7.7605</v>
      </c>
      <c r="E63" t="n">
        <v>12.89</v>
      </c>
      <c r="F63" t="n">
        <v>10.48</v>
      </c>
      <c r="G63" t="n">
        <v>104.84</v>
      </c>
      <c r="H63" t="n">
        <v>1.77</v>
      </c>
      <c r="I63" t="n">
        <v>6</v>
      </c>
      <c r="J63" t="n">
        <v>163.11</v>
      </c>
      <c r="K63" t="n">
        <v>47.83</v>
      </c>
      <c r="L63" t="n">
        <v>16.25</v>
      </c>
      <c r="M63" t="n">
        <v>4</v>
      </c>
      <c r="N63" t="n">
        <v>29.03</v>
      </c>
      <c r="O63" t="n">
        <v>20350.97</v>
      </c>
      <c r="P63" t="n">
        <v>109.18</v>
      </c>
      <c r="Q63" t="n">
        <v>197.78</v>
      </c>
      <c r="R63" t="n">
        <v>30.38</v>
      </c>
      <c r="S63" t="n">
        <v>25.4</v>
      </c>
      <c r="T63" t="n">
        <v>1654.23</v>
      </c>
      <c r="U63" t="n">
        <v>0.84</v>
      </c>
      <c r="V63" t="n">
        <v>0.89</v>
      </c>
      <c r="W63" t="n">
        <v>2.95</v>
      </c>
      <c r="X63" t="n">
        <v>0.09</v>
      </c>
      <c r="Y63" t="n">
        <v>1</v>
      </c>
      <c r="Z63" t="n">
        <v>10</v>
      </c>
      <c r="AA63" t="n">
        <v>229.7556114095489</v>
      </c>
      <c r="AB63" t="n">
        <v>314.3617636326035</v>
      </c>
      <c r="AC63" t="n">
        <v>284.3595181211073</v>
      </c>
      <c r="AD63" t="n">
        <v>229755.6114095489</v>
      </c>
      <c r="AE63" t="n">
        <v>314361.7636326035</v>
      </c>
      <c r="AF63" t="n">
        <v>1.910569724061124e-06</v>
      </c>
      <c r="AG63" t="n">
        <v>12</v>
      </c>
      <c r="AH63" t="n">
        <v>284359.5181211073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7.7605</v>
      </c>
      <c r="E64" t="n">
        <v>12.89</v>
      </c>
      <c r="F64" t="n">
        <v>10.48</v>
      </c>
      <c r="G64" t="n">
        <v>104.84</v>
      </c>
      <c r="H64" t="n">
        <v>1.79</v>
      </c>
      <c r="I64" t="n">
        <v>6</v>
      </c>
      <c r="J64" t="n">
        <v>163.47</v>
      </c>
      <c r="K64" t="n">
        <v>47.83</v>
      </c>
      <c r="L64" t="n">
        <v>16.5</v>
      </c>
      <c r="M64" t="n">
        <v>4</v>
      </c>
      <c r="N64" t="n">
        <v>29.14</v>
      </c>
      <c r="O64" t="n">
        <v>20395.14</v>
      </c>
      <c r="P64" t="n">
        <v>109.45</v>
      </c>
      <c r="Q64" t="n">
        <v>197.76</v>
      </c>
      <c r="R64" t="n">
        <v>30.41</v>
      </c>
      <c r="S64" t="n">
        <v>25.4</v>
      </c>
      <c r="T64" t="n">
        <v>1672.35</v>
      </c>
      <c r="U64" t="n">
        <v>0.84</v>
      </c>
      <c r="V64" t="n">
        <v>0.89</v>
      </c>
      <c r="W64" t="n">
        <v>2.95</v>
      </c>
      <c r="X64" t="n">
        <v>0.09</v>
      </c>
      <c r="Y64" t="n">
        <v>1</v>
      </c>
      <c r="Z64" t="n">
        <v>10</v>
      </c>
      <c r="AA64" t="n">
        <v>229.9449457067049</v>
      </c>
      <c r="AB64" t="n">
        <v>314.6208191708119</v>
      </c>
      <c r="AC64" t="n">
        <v>284.5938497623359</v>
      </c>
      <c r="AD64" t="n">
        <v>229944.9457067049</v>
      </c>
      <c r="AE64" t="n">
        <v>314620.8191708119</v>
      </c>
      <c r="AF64" t="n">
        <v>1.910569724061124e-06</v>
      </c>
      <c r="AG64" t="n">
        <v>12</v>
      </c>
      <c r="AH64" t="n">
        <v>284593.8497623359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7.7598</v>
      </c>
      <c r="E65" t="n">
        <v>12.89</v>
      </c>
      <c r="F65" t="n">
        <v>10.49</v>
      </c>
      <c r="G65" t="n">
        <v>104.85</v>
      </c>
      <c r="H65" t="n">
        <v>1.81</v>
      </c>
      <c r="I65" t="n">
        <v>6</v>
      </c>
      <c r="J65" t="n">
        <v>163.83</v>
      </c>
      <c r="K65" t="n">
        <v>47.83</v>
      </c>
      <c r="L65" t="n">
        <v>16.75</v>
      </c>
      <c r="M65" t="n">
        <v>4</v>
      </c>
      <c r="N65" t="n">
        <v>29.25</v>
      </c>
      <c r="O65" t="n">
        <v>20439.33</v>
      </c>
      <c r="P65" t="n">
        <v>109.5</v>
      </c>
      <c r="Q65" t="n">
        <v>197.75</v>
      </c>
      <c r="R65" t="n">
        <v>30.33</v>
      </c>
      <c r="S65" t="n">
        <v>25.4</v>
      </c>
      <c r="T65" t="n">
        <v>1633.42</v>
      </c>
      <c r="U65" t="n">
        <v>0.84</v>
      </c>
      <c r="V65" t="n">
        <v>0.89</v>
      </c>
      <c r="W65" t="n">
        <v>2.95</v>
      </c>
      <c r="X65" t="n">
        <v>0.1</v>
      </c>
      <c r="Y65" t="n">
        <v>1</v>
      </c>
      <c r="Z65" t="n">
        <v>10</v>
      </c>
      <c r="AA65" t="n">
        <v>230.0201362108131</v>
      </c>
      <c r="AB65" t="n">
        <v>314.7236981357037</v>
      </c>
      <c r="AC65" t="n">
        <v>284.6869101032099</v>
      </c>
      <c r="AD65" t="n">
        <v>230020.1362108131</v>
      </c>
      <c r="AE65" t="n">
        <v>314723.6981357037</v>
      </c>
      <c r="AF65" t="n">
        <v>1.910397389958058e-06</v>
      </c>
      <c r="AG65" t="n">
        <v>12</v>
      </c>
      <c r="AH65" t="n">
        <v>284686.9101032099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7.7615</v>
      </c>
      <c r="E66" t="n">
        <v>12.88</v>
      </c>
      <c r="F66" t="n">
        <v>10.48</v>
      </c>
      <c r="G66" t="n">
        <v>104.83</v>
      </c>
      <c r="H66" t="n">
        <v>1.83</v>
      </c>
      <c r="I66" t="n">
        <v>6</v>
      </c>
      <c r="J66" t="n">
        <v>164.19</v>
      </c>
      <c r="K66" t="n">
        <v>47.83</v>
      </c>
      <c r="L66" t="n">
        <v>17</v>
      </c>
      <c r="M66" t="n">
        <v>4</v>
      </c>
      <c r="N66" t="n">
        <v>29.36</v>
      </c>
      <c r="O66" t="n">
        <v>20483.57</v>
      </c>
      <c r="P66" t="n">
        <v>109.21</v>
      </c>
      <c r="Q66" t="n">
        <v>197.75</v>
      </c>
      <c r="R66" t="n">
        <v>30.23</v>
      </c>
      <c r="S66" t="n">
        <v>25.4</v>
      </c>
      <c r="T66" t="n">
        <v>1580.61</v>
      </c>
      <c r="U66" t="n">
        <v>0.84</v>
      </c>
      <c r="V66" t="n">
        <v>0.89</v>
      </c>
      <c r="W66" t="n">
        <v>2.95</v>
      </c>
      <c r="X66" t="n">
        <v>0.09</v>
      </c>
      <c r="Y66" t="n">
        <v>1</v>
      </c>
      <c r="Z66" t="n">
        <v>10</v>
      </c>
      <c r="AA66" t="n">
        <v>229.7626860752905</v>
      </c>
      <c r="AB66" t="n">
        <v>314.3714435023833</v>
      </c>
      <c r="AC66" t="n">
        <v>284.3682741577012</v>
      </c>
      <c r="AD66" t="n">
        <v>229762.6860752905</v>
      </c>
      <c r="AE66" t="n">
        <v>314371.4435023833</v>
      </c>
      <c r="AF66" t="n">
        <v>1.910815915636933e-06</v>
      </c>
      <c r="AG66" t="n">
        <v>12</v>
      </c>
      <c r="AH66" t="n">
        <v>284368.2741577012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7.7598</v>
      </c>
      <c r="E67" t="n">
        <v>12.89</v>
      </c>
      <c r="F67" t="n">
        <v>10.49</v>
      </c>
      <c r="G67" t="n">
        <v>104.85</v>
      </c>
      <c r="H67" t="n">
        <v>1.86</v>
      </c>
      <c r="I67" t="n">
        <v>6</v>
      </c>
      <c r="J67" t="n">
        <v>164.54</v>
      </c>
      <c r="K67" t="n">
        <v>47.83</v>
      </c>
      <c r="L67" t="n">
        <v>17.25</v>
      </c>
      <c r="M67" t="n">
        <v>4</v>
      </c>
      <c r="N67" t="n">
        <v>29.47</v>
      </c>
      <c r="O67" t="n">
        <v>20527.85</v>
      </c>
      <c r="P67" t="n">
        <v>109.21</v>
      </c>
      <c r="Q67" t="n">
        <v>197.76</v>
      </c>
      <c r="R67" t="n">
        <v>30.32</v>
      </c>
      <c r="S67" t="n">
        <v>25.4</v>
      </c>
      <c r="T67" t="n">
        <v>1626.33</v>
      </c>
      <c r="U67" t="n">
        <v>0.84</v>
      </c>
      <c r="V67" t="n">
        <v>0.89</v>
      </c>
      <c r="W67" t="n">
        <v>2.95</v>
      </c>
      <c r="X67" t="n">
        <v>0.09</v>
      </c>
      <c r="Y67" t="n">
        <v>1</v>
      </c>
      <c r="Z67" t="n">
        <v>10</v>
      </c>
      <c r="AA67" t="n">
        <v>229.8167588061869</v>
      </c>
      <c r="AB67" t="n">
        <v>314.4454281983164</v>
      </c>
      <c r="AC67" t="n">
        <v>284.4351978580926</v>
      </c>
      <c r="AD67" t="n">
        <v>229816.7588061869</v>
      </c>
      <c r="AE67" t="n">
        <v>314445.4281983164</v>
      </c>
      <c r="AF67" t="n">
        <v>1.910397389958058e-06</v>
      </c>
      <c r="AG67" t="n">
        <v>12</v>
      </c>
      <c r="AH67" t="n">
        <v>284435.1978580926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7.7575</v>
      </c>
      <c r="E68" t="n">
        <v>12.89</v>
      </c>
      <c r="F68" t="n">
        <v>10.49</v>
      </c>
      <c r="G68" t="n">
        <v>104.89</v>
      </c>
      <c r="H68" t="n">
        <v>1.88</v>
      </c>
      <c r="I68" t="n">
        <v>6</v>
      </c>
      <c r="J68" t="n">
        <v>164.9</v>
      </c>
      <c r="K68" t="n">
        <v>47.83</v>
      </c>
      <c r="L68" t="n">
        <v>17.5</v>
      </c>
      <c r="M68" t="n">
        <v>4</v>
      </c>
      <c r="N68" t="n">
        <v>29.58</v>
      </c>
      <c r="O68" t="n">
        <v>20572.16</v>
      </c>
      <c r="P68" t="n">
        <v>108.96</v>
      </c>
      <c r="Q68" t="n">
        <v>197.75</v>
      </c>
      <c r="R68" t="n">
        <v>30.42</v>
      </c>
      <c r="S68" t="n">
        <v>25.4</v>
      </c>
      <c r="T68" t="n">
        <v>1676.16</v>
      </c>
      <c r="U68" t="n">
        <v>0.83</v>
      </c>
      <c r="V68" t="n">
        <v>0.89</v>
      </c>
      <c r="W68" t="n">
        <v>2.95</v>
      </c>
      <c r="X68" t="n">
        <v>0.1</v>
      </c>
      <c r="Y68" t="n">
        <v>1</v>
      </c>
      <c r="Z68" t="n">
        <v>10</v>
      </c>
      <c r="AA68" t="n">
        <v>229.6735236268947</v>
      </c>
      <c r="AB68" t="n">
        <v>314.2494475069187</v>
      </c>
      <c r="AC68" t="n">
        <v>284.2579212888211</v>
      </c>
      <c r="AD68" t="n">
        <v>229673.5236268947</v>
      </c>
      <c r="AE68" t="n">
        <v>314249.4475069187</v>
      </c>
      <c r="AF68" t="n">
        <v>1.909831149333699e-06</v>
      </c>
      <c r="AG68" t="n">
        <v>12</v>
      </c>
      <c r="AH68" t="n">
        <v>284257.9212888211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7.7578</v>
      </c>
      <c r="E69" t="n">
        <v>12.89</v>
      </c>
      <c r="F69" t="n">
        <v>10.49</v>
      </c>
      <c r="G69" t="n">
        <v>104.89</v>
      </c>
      <c r="H69" t="n">
        <v>1.9</v>
      </c>
      <c r="I69" t="n">
        <v>6</v>
      </c>
      <c r="J69" t="n">
        <v>165.26</v>
      </c>
      <c r="K69" t="n">
        <v>47.83</v>
      </c>
      <c r="L69" t="n">
        <v>17.75</v>
      </c>
      <c r="M69" t="n">
        <v>4</v>
      </c>
      <c r="N69" t="n">
        <v>29.69</v>
      </c>
      <c r="O69" t="n">
        <v>20616.5</v>
      </c>
      <c r="P69" t="n">
        <v>108.72</v>
      </c>
      <c r="Q69" t="n">
        <v>197.75</v>
      </c>
      <c r="R69" t="n">
        <v>30.43</v>
      </c>
      <c r="S69" t="n">
        <v>25.4</v>
      </c>
      <c r="T69" t="n">
        <v>1679.34</v>
      </c>
      <c r="U69" t="n">
        <v>0.83</v>
      </c>
      <c r="V69" t="n">
        <v>0.89</v>
      </c>
      <c r="W69" t="n">
        <v>2.95</v>
      </c>
      <c r="X69" t="n">
        <v>0.1</v>
      </c>
      <c r="Y69" t="n">
        <v>1</v>
      </c>
      <c r="Z69" t="n">
        <v>10</v>
      </c>
      <c r="AA69" t="n">
        <v>229.5009811468885</v>
      </c>
      <c r="AB69" t="n">
        <v>314.0133672737375</v>
      </c>
      <c r="AC69" t="n">
        <v>284.0443722217539</v>
      </c>
      <c r="AD69" t="n">
        <v>229500.9811468885</v>
      </c>
      <c r="AE69" t="n">
        <v>314013.3672737374</v>
      </c>
      <c r="AF69" t="n">
        <v>1.909905006806441e-06</v>
      </c>
      <c r="AG69" t="n">
        <v>12</v>
      </c>
      <c r="AH69" t="n">
        <v>284044.3722217539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7.7564</v>
      </c>
      <c r="E70" t="n">
        <v>12.89</v>
      </c>
      <c r="F70" t="n">
        <v>10.49</v>
      </c>
      <c r="G70" t="n">
        <v>104.91</v>
      </c>
      <c r="H70" t="n">
        <v>1.93</v>
      </c>
      <c r="I70" t="n">
        <v>6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108.42</v>
      </c>
      <c r="Q70" t="n">
        <v>197.76</v>
      </c>
      <c r="R70" t="n">
        <v>30.5</v>
      </c>
      <c r="S70" t="n">
        <v>25.4</v>
      </c>
      <c r="T70" t="n">
        <v>1713.65</v>
      </c>
      <c r="U70" t="n">
        <v>0.83</v>
      </c>
      <c r="V70" t="n">
        <v>0.89</v>
      </c>
      <c r="W70" t="n">
        <v>2.95</v>
      </c>
      <c r="X70" t="n">
        <v>0.1</v>
      </c>
      <c r="Y70" t="n">
        <v>1</v>
      </c>
      <c r="Z70" t="n">
        <v>10</v>
      </c>
      <c r="AA70" t="n">
        <v>229.3100090698866</v>
      </c>
      <c r="AB70" t="n">
        <v>313.7520708528901</v>
      </c>
      <c r="AC70" t="n">
        <v>283.8080135645803</v>
      </c>
      <c r="AD70" t="n">
        <v>229310.0090698866</v>
      </c>
      <c r="AE70" t="n">
        <v>313752.0708528901</v>
      </c>
      <c r="AF70" t="n">
        <v>1.90956033860031e-06</v>
      </c>
      <c r="AG70" t="n">
        <v>12</v>
      </c>
      <c r="AH70" t="n">
        <v>283808.0135645804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7.7611</v>
      </c>
      <c r="E71" t="n">
        <v>12.88</v>
      </c>
      <c r="F71" t="n">
        <v>10.48</v>
      </c>
      <c r="G71" t="n">
        <v>104.83</v>
      </c>
      <c r="H71" t="n">
        <v>1.95</v>
      </c>
      <c r="I71" t="n">
        <v>6</v>
      </c>
      <c r="J71" t="n">
        <v>165.98</v>
      </c>
      <c r="K71" t="n">
        <v>47.83</v>
      </c>
      <c r="L71" t="n">
        <v>18.25</v>
      </c>
      <c r="M71" t="n">
        <v>4</v>
      </c>
      <c r="N71" t="n">
        <v>29.91</v>
      </c>
      <c r="O71" t="n">
        <v>20705.31</v>
      </c>
      <c r="P71" t="n">
        <v>107.83</v>
      </c>
      <c r="Q71" t="n">
        <v>197.75</v>
      </c>
      <c r="R71" t="n">
        <v>30.36</v>
      </c>
      <c r="S71" t="n">
        <v>25.4</v>
      </c>
      <c r="T71" t="n">
        <v>1645.46</v>
      </c>
      <c r="U71" t="n">
        <v>0.84</v>
      </c>
      <c r="V71" t="n">
        <v>0.89</v>
      </c>
      <c r="W71" t="n">
        <v>2.95</v>
      </c>
      <c r="X71" t="n">
        <v>0.09</v>
      </c>
      <c r="Y71" t="n">
        <v>1</v>
      </c>
      <c r="Z71" t="n">
        <v>10</v>
      </c>
      <c r="AA71" t="n">
        <v>228.8006368171964</v>
      </c>
      <c r="AB71" t="n">
        <v>313.0551252648419</v>
      </c>
      <c r="AC71" t="n">
        <v>283.177583485286</v>
      </c>
      <c r="AD71" t="n">
        <v>228800.6368171964</v>
      </c>
      <c r="AE71" t="n">
        <v>313055.1252648419</v>
      </c>
      <c r="AF71" t="n">
        <v>1.910717439006609e-06</v>
      </c>
      <c r="AG71" t="n">
        <v>12</v>
      </c>
      <c r="AH71" t="n">
        <v>283177.583485286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7.7598</v>
      </c>
      <c r="E72" t="n">
        <v>12.89</v>
      </c>
      <c r="F72" t="n">
        <v>10.49</v>
      </c>
      <c r="G72" t="n">
        <v>104.85</v>
      </c>
      <c r="H72" t="n">
        <v>1.97</v>
      </c>
      <c r="I72" t="n">
        <v>6</v>
      </c>
      <c r="J72" t="n">
        <v>166.34</v>
      </c>
      <c r="K72" t="n">
        <v>47.83</v>
      </c>
      <c r="L72" t="n">
        <v>18.5</v>
      </c>
      <c r="M72" t="n">
        <v>4</v>
      </c>
      <c r="N72" t="n">
        <v>30.02</v>
      </c>
      <c r="O72" t="n">
        <v>20749.77</v>
      </c>
      <c r="P72" t="n">
        <v>107.54</v>
      </c>
      <c r="Q72" t="n">
        <v>197.75</v>
      </c>
      <c r="R72" t="n">
        <v>30.39</v>
      </c>
      <c r="S72" t="n">
        <v>25.4</v>
      </c>
      <c r="T72" t="n">
        <v>1662.25</v>
      </c>
      <c r="U72" t="n">
        <v>0.84</v>
      </c>
      <c r="V72" t="n">
        <v>0.89</v>
      </c>
      <c r="W72" t="n">
        <v>2.95</v>
      </c>
      <c r="X72" t="n">
        <v>0.1</v>
      </c>
      <c r="Y72" t="n">
        <v>1</v>
      </c>
      <c r="Z72" t="n">
        <v>10</v>
      </c>
      <c r="AA72" t="n">
        <v>228.6455854760985</v>
      </c>
      <c r="AB72" t="n">
        <v>312.8429771795694</v>
      </c>
      <c r="AC72" t="n">
        <v>282.9856825155201</v>
      </c>
      <c r="AD72" t="n">
        <v>228645.5854760985</v>
      </c>
      <c r="AE72" t="n">
        <v>312842.9771795694</v>
      </c>
      <c r="AF72" t="n">
        <v>1.910397389958058e-06</v>
      </c>
      <c r="AG72" t="n">
        <v>12</v>
      </c>
      <c r="AH72" t="n">
        <v>282985.6825155201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7.7591</v>
      </c>
      <c r="E73" t="n">
        <v>12.89</v>
      </c>
      <c r="F73" t="n">
        <v>10.49</v>
      </c>
      <c r="G73" t="n">
        <v>104.86</v>
      </c>
      <c r="H73" t="n">
        <v>1.99</v>
      </c>
      <c r="I73" t="n">
        <v>6</v>
      </c>
      <c r="J73" t="n">
        <v>166.7</v>
      </c>
      <c r="K73" t="n">
        <v>47.83</v>
      </c>
      <c r="L73" t="n">
        <v>18.75</v>
      </c>
      <c r="M73" t="n">
        <v>4</v>
      </c>
      <c r="N73" t="n">
        <v>30.13</v>
      </c>
      <c r="O73" t="n">
        <v>20794.27</v>
      </c>
      <c r="P73" t="n">
        <v>106.93</v>
      </c>
      <c r="Q73" t="n">
        <v>197.75</v>
      </c>
      <c r="R73" t="n">
        <v>30.43</v>
      </c>
      <c r="S73" t="n">
        <v>25.4</v>
      </c>
      <c r="T73" t="n">
        <v>1682.61</v>
      </c>
      <c r="U73" t="n">
        <v>0.83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228.2274277481662</v>
      </c>
      <c r="AB73" t="n">
        <v>312.2708353283958</v>
      </c>
      <c r="AC73" t="n">
        <v>282.4681450796162</v>
      </c>
      <c r="AD73" t="n">
        <v>228227.4277481662</v>
      </c>
      <c r="AE73" t="n">
        <v>312270.8353283958</v>
      </c>
      <c r="AF73" t="n">
        <v>1.910225055854993e-06</v>
      </c>
      <c r="AG73" t="n">
        <v>12</v>
      </c>
      <c r="AH73" t="n">
        <v>282468.1450796162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7.7843</v>
      </c>
      <c r="E74" t="n">
        <v>12.85</v>
      </c>
      <c r="F74" t="n">
        <v>10.47</v>
      </c>
      <c r="G74" t="n">
        <v>125.68</v>
      </c>
      <c r="H74" t="n">
        <v>2.02</v>
      </c>
      <c r="I74" t="n">
        <v>5</v>
      </c>
      <c r="J74" t="n">
        <v>167.07</v>
      </c>
      <c r="K74" t="n">
        <v>47.83</v>
      </c>
      <c r="L74" t="n">
        <v>19</v>
      </c>
      <c r="M74" t="n">
        <v>3</v>
      </c>
      <c r="N74" t="n">
        <v>30.24</v>
      </c>
      <c r="O74" t="n">
        <v>20838.81</v>
      </c>
      <c r="P74" t="n">
        <v>106.14</v>
      </c>
      <c r="Q74" t="n">
        <v>197.76</v>
      </c>
      <c r="R74" t="n">
        <v>30</v>
      </c>
      <c r="S74" t="n">
        <v>25.4</v>
      </c>
      <c r="T74" t="n">
        <v>1468.79</v>
      </c>
      <c r="U74" t="n">
        <v>0.85</v>
      </c>
      <c r="V74" t="n">
        <v>0.89</v>
      </c>
      <c r="W74" t="n">
        <v>2.95</v>
      </c>
      <c r="X74" t="n">
        <v>0.08</v>
      </c>
      <c r="Y74" t="n">
        <v>1</v>
      </c>
      <c r="Z74" t="n">
        <v>10</v>
      </c>
      <c r="AA74" t="n">
        <v>227.2688569521747</v>
      </c>
      <c r="AB74" t="n">
        <v>310.959276476162</v>
      </c>
      <c r="AC74" t="n">
        <v>281.2817595634548</v>
      </c>
      <c r="AD74" t="n">
        <v>227268.8569521747</v>
      </c>
      <c r="AE74" t="n">
        <v>310959.276476162</v>
      </c>
      <c r="AF74" t="n">
        <v>1.916429083565364e-06</v>
      </c>
      <c r="AG74" t="n">
        <v>12</v>
      </c>
      <c r="AH74" t="n">
        <v>281281.7595634548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7.785</v>
      </c>
      <c r="E75" t="n">
        <v>12.85</v>
      </c>
      <c r="F75" t="n">
        <v>10.47</v>
      </c>
      <c r="G75" t="n">
        <v>125.67</v>
      </c>
      <c r="H75" t="n">
        <v>2.04</v>
      </c>
      <c r="I75" t="n">
        <v>5</v>
      </c>
      <c r="J75" t="n">
        <v>167.43</v>
      </c>
      <c r="K75" t="n">
        <v>47.83</v>
      </c>
      <c r="L75" t="n">
        <v>19.25</v>
      </c>
      <c r="M75" t="n">
        <v>3</v>
      </c>
      <c r="N75" t="n">
        <v>30.35</v>
      </c>
      <c r="O75" t="n">
        <v>20883.38</v>
      </c>
      <c r="P75" t="n">
        <v>106.44</v>
      </c>
      <c r="Q75" t="n">
        <v>197.75</v>
      </c>
      <c r="R75" t="n">
        <v>30.07</v>
      </c>
      <c r="S75" t="n">
        <v>25.4</v>
      </c>
      <c r="T75" t="n">
        <v>1505.09</v>
      </c>
      <c r="U75" t="n">
        <v>0.84</v>
      </c>
      <c r="V75" t="n">
        <v>0.89</v>
      </c>
      <c r="W75" t="n">
        <v>2.94</v>
      </c>
      <c r="X75" t="n">
        <v>0.08</v>
      </c>
      <c r="Y75" t="n">
        <v>1</v>
      </c>
      <c r="Z75" t="n">
        <v>10</v>
      </c>
      <c r="AA75" t="n">
        <v>227.4690475984186</v>
      </c>
      <c r="AB75" t="n">
        <v>311.2331861501408</v>
      </c>
      <c r="AC75" t="n">
        <v>281.5295276825838</v>
      </c>
      <c r="AD75" t="n">
        <v>227469.0475984186</v>
      </c>
      <c r="AE75" t="n">
        <v>311233.1861501408</v>
      </c>
      <c r="AF75" t="n">
        <v>1.91660141766843e-06</v>
      </c>
      <c r="AG75" t="n">
        <v>12</v>
      </c>
      <c r="AH75" t="n">
        <v>281529.5276825838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7.7799</v>
      </c>
      <c r="E76" t="n">
        <v>12.85</v>
      </c>
      <c r="F76" t="n">
        <v>10.48</v>
      </c>
      <c r="G76" t="n">
        <v>125.77</v>
      </c>
      <c r="H76" t="n">
        <v>2.06</v>
      </c>
      <c r="I76" t="n">
        <v>5</v>
      </c>
      <c r="J76" t="n">
        <v>167.79</v>
      </c>
      <c r="K76" t="n">
        <v>47.83</v>
      </c>
      <c r="L76" t="n">
        <v>19.5</v>
      </c>
      <c r="M76" t="n">
        <v>3</v>
      </c>
      <c r="N76" t="n">
        <v>30.46</v>
      </c>
      <c r="O76" t="n">
        <v>20928</v>
      </c>
      <c r="P76" t="n">
        <v>106.69</v>
      </c>
      <c r="Q76" t="n">
        <v>197.75</v>
      </c>
      <c r="R76" t="n">
        <v>30.19</v>
      </c>
      <c r="S76" t="n">
        <v>25.4</v>
      </c>
      <c r="T76" t="n">
        <v>1567.57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227.7437034974263</v>
      </c>
      <c r="AB76" t="n">
        <v>311.6089824681261</v>
      </c>
      <c r="AC76" t="n">
        <v>281.8694585274141</v>
      </c>
      <c r="AD76" t="n">
        <v>227743.7034974264</v>
      </c>
      <c r="AE76" t="n">
        <v>311608.9824681261</v>
      </c>
      <c r="AF76" t="n">
        <v>1.915345840631807e-06</v>
      </c>
      <c r="AG76" t="n">
        <v>12</v>
      </c>
      <c r="AH76" t="n">
        <v>281869.4585274141</v>
      </c>
    </row>
    <row r="77">
      <c r="A77" t="n">
        <v>75</v>
      </c>
      <c r="B77" t="n">
        <v>70</v>
      </c>
      <c r="C77" t="inlineStr">
        <is>
          <t xml:space="preserve">CONCLUIDO	</t>
        </is>
      </c>
      <c r="D77" t="n">
        <v>7.7845</v>
      </c>
      <c r="E77" t="n">
        <v>12.85</v>
      </c>
      <c r="F77" t="n">
        <v>10.47</v>
      </c>
      <c r="G77" t="n">
        <v>125.68</v>
      </c>
      <c r="H77" t="n">
        <v>2.08</v>
      </c>
      <c r="I77" t="n">
        <v>5</v>
      </c>
      <c r="J77" t="n">
        <v>168.15</v>
      </c>
      <c r="K77" t="n">
        <v>47.83</v>
      </c>
      <c r="L77" t="n">
        <v>19.75</v>
      </c>
      <c r="M77" t="n">
        <v>3</v>
      </c>
      <c r="N77" t="n">
        <v>30.57</v>
      </c>
      <c r="O77" t="n">
        <v>20972.65</v>
      </c>
      <c r="P77" t="n">
        <v>106.62</v>
      </c>
      <c r="Q77" t="n">
        <v>197.75</v>
      </c>
      <c r="R77" t="n">
        <v>29.96</v>
      </c>
      <c r="S77" t="n">
        <v>25.4</v>
      </c>
      <c r="T77" t="n">
        <v>1452.06</v>
      </c>
      <c r="U77" t="n">
        <v>0.85</v>
      </c>
      <c r="V77" t="n">
        <v>0.89</v>
      </c>
      <c r="W77" t="n">
        <v>2.95</v>
      </c>
      <c r="X77" t="n">
        <v>0.08</v>
      </c>
      <c r="Y77" t="n">
        <v>1</v>
      </c>
      <c r="Z77" t="n">
        <v>10</v>
      </c>
      <c r="AA77" t="n">
        <v>227.6016937066561</v>
      </c>
      <c r="AB77" t="n">
        <v>311.4146784073645</v>
      </c>
      <c r="AC77" t="n">
        <v>281.6936985735041</v>
      </c>
      <c r="AD77" t="n">
        <v>227601.6937066561</v>
      </c>
      <c r="AE77" t="n">
        <v>311414.6784073645</v>
      </c>
      <c r="AF77" t="n">
        <v>1.916478321880526e-06</v>
      </c>
      <c r="AG77" t="n">
        <v>12</v>
      </c>
      <c r="AH77" t="n">
        <v>281693.6985735041</v>
      </c>
    </row>
    <row r="78">
      <c r="A78" t="n">
        <v>76</v>
      </c>
      <c r="B78" t="n">
        <v>70</v>
      </c>
      <c r="C78" t="inlineStr">
        <is>
          <t xml:space="preserve">CONCLUIDO	</t>
        </is>
      </c>
      <c r="D78" t="n">
        <v>7.7855</v>
      </c>
      <c r="E78" t="n">
        <v>12.84</v>
      </c>
      <c r="F78" t="n">
        <v>10.47</v>
      </c>
      <c r="G78" t="n">
        <v>125.66</v>
      </c>
      <c r="H78" t="n">
        <v>2.1</v>
      </c>
      <c r="I78" t="n">
        <v>5</v>
      </c>
      <c r="J78" t="n">
        <v>168.51</v>
      </c>
      <c r="K78" t="n">
        <v>47.83</v>
      </c>
      <c r="L78" t="n">
        <v>20</v>
      </c>
      <c r="M78" t="n">
        <v>3</v>
      </c>
      <c r="N78" t="n">
        <v>30.69</v>
      </c>
      <c r="O78" t="n">
        <v>21017.33</v>
      </c>
      <c r="P78" t="n">
        <v>106.67</v>
      </c>
      <c r="Q78" t="n">
        <v>197.75</v>
      </c>
      <c r="R78" t="n">
        <v>29.98</v>
      </c>
      <c r="S78" t="n">
        <v>25.4</v>
      </c>
      <c r="T78" t="n">
        <v>1461.26</v>
      </c>
      <c r="U78" t="n">
        <v>0.85</v>
      </c>
      <c r="V78" t="n">
        <v>0.89</v>
      </c>
      <c r="W78" t="n">
        <v>2.95</v>
      </c>
      <c r="X78" t="n">
        <v>0.08</v>
      </c>
      <c r="Y78" t="n">
        <v>1</v>
      </c>
      <c r="Z78" t="n">
        <v>10</v>
      </c>
      <c r="AA78" t="n">
        <v>227.6230029491191</v>
      </c>
      <c r="AB78" t="n">
        <v>311.4438346529998</v>
      </c>
      <c r="AC78" t="n">
        <v>281.7200721879771</v>
      </c>
      <c r="AD78" t="n">
        <v>227623.0029491191</v>
      </c>
      <c r="AE78" t="n">
        <v>311443.8346529998</v>
      </c>
      <c r="AF78" t="n">
        <v>1.916724513456334e-06</v>
      </c>
      <c r="AG78" t="n">
        <v>12</v>
      </c>
      <c r="AH78" t="n">
        <v>281720.072187977</v>
      </c>
    </row>
    <row r="79">
      <c r="A79" t="n">
        <v>77</v>
      </c>
      <c r="B79" t="n">
        <v>70</v>
      </c>
      <c r="C79" t="inlineStr">
        <is>
          <t xml:space="preserve">CONCLUIDO	</t>
        </is>
      </c>
      <c r="D79" t="n">
        <v>7.7893</v>
      </c>
      <c r="E79" t="n">
        <v>12.84</v>
      </c>
      <c r="F79" t="n">
        <v>10.47</v>
      </c>
      <c r="G79" t="n">
        <v>125.58</v>
      </c>
      <c r="H79" t="n">
        <v>2.13</v>
      </c>
      <c r="I79" t="n">
        <v>5</v>
      </c>
      <c r="J79" t="n">
        <v>168.88</v>
      </c>
      <c r="K79" t="n">
        <v>47.83</v>
      </c>
      <c r="L79" t="n">
        <v>20.25</v>
      </c>
      <c r="M79" t="n">
        <v>3</v>
      </c>
      <c r="N79" t="n">
        <v>30.8</v>
      </c>
      <c r="O79" t="n">
        <v>21062.06</v>
      </c>
      <c r="P79" t="n">
        <v>106.57</v>
      </c>
      <c r="Q79" t="n">
        <v>197.75</v>
      </c>
      <c r="R79" t="n">
        <v>29.72</v>
      </c>
      <c r="S79" t="n">
        <v>25.4</v>
      </c>
      <c r="T79" t="n">
        <v>1330.74</v>
      </c>
      <c r="U79" t="n">
        <v>0.85</v>
      </c>
      <c r="V79" t="n">
        <v>0.89</v>
      </c>
      <c r="W79" t="n">
        <v>2.95</v>
      </c>
      <c r="X79" t="n">
        <v>0.08</v>
      </c>
      <c r="Y79" t="n">
        <v>1</v>
      </c>
      <c r="Z79" t="n">
        <v>10</v>
      </c>
      <c r="AA79" t="n">
        <v>227.5013210069424</v>
      </c>
      <c r="AB79" t="n">
        <v>311.2773440514853</v>
      </c>
      <c r="AC79" t="n">
        <v>281.5694712157999</v>
      </c>
      <c r="AD79" t="n">
        <v>227501.3210069424</v>
      </c>
      <c r="AE79" t="n">
        <v>311277.3440514853</v>
      </c>
      <c r="AF79" t="n">
        <v>1.917660041444407e-06</v>
      </c>
      <c r="AG79" t="n">
        <v>12</v>
      </c>
      <c r="AH79" t="n">
        <v>281569.4712157999</v>
      </c>
    </row>
    <row r="80">
      <c r="A80" t="n">
        <v>78</v>
      </c>
      <c r="B80" t="n">
        <v>70</v>
      </c>
      <c r="C80" t="inlineStr">
        <is>
          <t xml:space="preserve">CONCLUIDO	</t>
        </is>
      </c>
      <c r="D80" t="n">
        <v>7.7875</v>
      </c>
      <c r="E80" t="n">
        <v>12.84</v>
      </c>
      <c r="F80" t="n">
        <v>10.47</v>
      </c>
      <c r="G80" t="n">
        <v>125.62</v>
      </c>
      <c r="H80" t="n">
        <v>2.15</v>
      </c>
      <c r="I80" t="n">
        <v>5</v>
      </c>
      <c r="J80" t="n">
        <v>169.24</v>
      </c>
      <c r="K80" t="n">
        <v>47.83</v>
      </c>
      <c r="L80" t="n">
        <v>20.5</v>
      </c>
      <c r="M80" t="n">
        <v>3</v>
      </c>
      <c r="N80" t="n">
        <v>30.91</v>
      </c>
      <c r="O80" t="n">
        <v>21106.82</v>
      </c>
      <c r="P80" t="n">
        <v>106.58</v>
      </c>
      <c r="Q80" t="n">
        <v>197.75</v>
      </c>
      <c r="R80" t="n">
        <v>29.8</v>
      </c>
      <c r="S80" t="n">
        <v>25.4</v>
      </c>
      <c r="T80" t="n">
        <v>1373.48</v>
      </c>
      <c r="U80" t="n">
        <v>0.85</v>
      </c>
      <c r="V80" t="n">
        <v>0.89</v>
      </c>
      <c r="W80" t="n">
        <v>2.95</v>
      </c>
      <c r="X80" t="n">
        <v>0.08</v>
      </c>
      <c r="Y80" t="n">
        <v>1</v>
      </c>
      <c r="Z80" t="n">
        <v>10</v>
      </c>
      <c r="AA80" t="n">
        <v>227.5328317090785</v>
      </c>
      <c r="AB80" t="n">
        <v>311.3204583843019</v>
      </c>
      <c r="AC80" t="n">
        <v>281.6084707772039</v>
      </c>
      <c r="AD80" t="n">
        <v>227532.8317090785</v>
      </c>
      <c r="AE80" t="n">
        <v>311320.4583843019</v>
      </c>
      <c r="AF80" t="n">
        <v>1.917216896607951e-06</v>
      </c>
      <c r="AG80" t="n">
        <v>12</v>
      </c>
      <c r="AH80" t="n">
        <v>281608.4707772039</v>
      </c>
    </row>
    <row r="81">
      <c r="A81" t="n">
        <v>79</v>
      </c>
      <c r="B81" t="n">
        <v>70</v>
      </c>
      <c r="C81" t="inlineStr">
        <is>
          <t xml:space="preserve">CONCLUIDO	</t>
        </is>
      </c>
      <c r="D81" t="n">
        <v>7.7878</v>
      </c>
      <c r="E81" t="n">
        <v>12.84</v>
      </c>
      <c r="F81" t="n">
        <v>10.47</v>
      </c>
      <c r="G81" t="n">
        <v>125.61</v>
      </c>
      <c r="H81" t="n">
        <v>2.17</v>
      </c>
      <c r="I81" t="n">
        <v>5</v>
      </c>
      <c r="J81" t="n">
        <v>169.6</v>
      </c>
      <c r="K81" t="n">
        <v>47.83</v>
      </c>
      <c r="L81" t="n">
        <v>20.75</v>
      </c>
      <c r="M81" t="n">
        <v>3</v>
      </c>
      <c r="N81" t="n">
        <v>31.02</v>
      </c>
      <c r="O81" t="n">
        <v>21151.63</v>
      </c>
      <c r="P81" t="n">
        <v>106.51</v>
      </c>
      <c r="Q81" t="n">
        <v>197.75</v>
      </c>
      <c r="R81" t="n">
        <v>29.9</v>
      </c>
      <c r="S81" t="n">
        <v>25.4</v>
      </c>
      <c r="T81" t="n">
        <v>1421.94</v>
      </c>
      <c r="U81" t="n">
        <v>0.85</v>
      </c>
      <c r="V81" t="n">
        <v>0.89</v>
      </c>
      <c r="W81" t="n">
        <v>2.94</v>
      </c>
      <c r="X81" t="n">
        <v>0.08</v>
      </c>
      <c r="Y81" t="n">
        <v>1</v>
      </c>
      <c r="Z81" t="n">
        <v>10</v>
      </c>
      <c r="AA81" t="n">
        <v>227.4798289499637</v>
      </c>
      <c r="AB81" t="n">
        <v>311.2479376709645</v>
      </c>
      <c r="AC81" t="n">
        <v>281.5428713389639</v>
      </c>
      <c r="AD81" t="n">
        <v>227479.8289499637</v>
      </c>
      <c r="AE81" t="n">
        <v>311247.9376709645</v>
      </c>
      <c r="AF81" t="n">
        <v>1.917290754080694e-06</v>
      </c>
      <c r="AG81" t="n">
        <v>12</v>
      </c>
      <c r="AH81" t="n">
        <v>281542.871338964</v>
      </c>
    </row>
    <row r="82">
      <c r="A82" t="n">
        <v>80</v>
      </c>
      <c r="B82" t="n">
        <v>70</v>
      </c>
      <c r="C82" t="inlineStr">
        <is>
          <t xml:space="preserve">CONCLUIDO	</t>
        </is>
      </c>
      <c r="D82" t="n">
        <v>7.7858</v>
      </c>
      <c r="E82" t="n">
        <v>12.84</v>
      </c>
      <c r="F82" t="n">
        <v>10.47</v>
      </c>
      <c r="G82" t="n">
        <v>125.65</v>
      </c>
      <c r="H82" t="n">
        <v>2.19</v>
      </c>
      <c r="I82" t="n">
        <v>5</v>
      </c>
      <c r="J82" t="n">
        <v>169.97</v>
      </c>
      <c r="K82" t="n">
        <v>47.83</v>
      </c>
      <c r="L82" t="n">
        <v>21</v>
      </c>
      <c r="M82" t="n">
        <v>3</v>
      </c>
      <c r="N82" t="n">
        <v>31.14</v>
      </c>
      <c r="O82" t="n">
        <v>21196.47</v>
      </c>
      <c r="P82" t="n">
        <v>106.34</v>
      </c>
      <c r="Q82" t="n">
        <v>197.75</v>
      </c>
      <c r="R82" t="n">
        <v>29.93</v>
      </c>
      <c r="S82" t="n">
        <v>25.4</v>
      </c>
      <c r="T82" t="n">
        <v>1434.63</v>
      </c>
      <c r="U82" t="n">
        <v>0.85</v>
      </c>
      <c r="V82" t="n">
        <v>0.89</v>
      </c>
      <c r="W82" t="n">
        <v>2.95</v>
      </c>
      <c r="X82" t="n">
        <v>0.08</v>
      </c>
      <c r="Y82" t="n">
        <v>1</v>
      </c>
      <c r="Z82" t="n">
        <v>10</v>
      </c>
      <c r="AA82" t="n">
        <v>227.3882536406068</v>
      </c>
      <c r="AB82" t="n">
        <v>311.1226402926849</v>
      </c>
      <c r="AC82" t="n">
        <v>281.4295321666114</v>
      </c>
      <c r="AD82" t="n">
        <v>227388.2536406068</v>
      </c>
      <c r="AE82" t="n">
        <v>311122.6402926849</v>
      </c>
      <c r="AF82" t="n">
        <v>1.916798370929077e-06</v>
      </c>
      <c r="AG82" t="n">
        <v>12</v>
      </c>
      <c r="AH82" t="n">
        <v>281429.5321666113</v>
      </c>
    </row>
    <row r="83">
      <c r="A83" t="n">
        <v>81</v>
      </c>
      <c r="B83" t="n">
        <v>70</v>
      </c>
      <c r="C83" t="inlineStr">
        <is>
          <t xml:space="preserve">CONCLUIDO	</t>
        </is>
      </c>
      <c r="D83" t="n">
        <v>7.7866</v>
      </c>
      <c r="E83" t="n">
        <v>12.84</v>
      </c>
      <c r="F83" t="n">
        <v>10.47</v>
      </c>
      <c r="G83" t="n">
        <v>125.64</v>
      </c>
      <c r="H83" t="n">
        <v>2.21</v>
      </c>
      <c r="I83" t="n">
        <v>5</v>
      </c>
      <c r="J83" t="n">
        <v>170.33</v>
      </c>
      <c r="K83" t="n">
        <v>47.83</v>
      </c>
      <c r="L83" t="n">
        <v>21.25</v>
      </c>
      <c r="M83" t="n">
        <v>3</v>
      </c>
      <c r="N83" t="n">
        <v>31.25</v>
      </c>
      <c r="O83" t="n">
        <v>21241.35</v>
      </c>
      <c r="P83" t="n">
        <v>106.21</v>
      </c>
      <c r="Q83" t="n">
        <v>197.75</v>
      </c>
      <c r="R83" t="n">
        <v>29.88</v>
      </c>
      <c r="S83" t="n">
        <v>25.4</v>
      </c>
      <c r="T83" t="n">
        <v>1411.22</v>
      </c>
      <c r="U83" t="n">
        <v>0.85</v>
      </c>
      <c r="V83" t="n">
        <v>0.89</v>
      </c>
      <c r="W83" t="n">
        <v>2.95</v>
      </c>
      <c r="X83" t="n">
        <v>0.08</v>
      </c>
      <c r="Y83" t="n">
        <v>1</v>
      </c>
      <c r="Z83" t="n">
        <v>10</v>
      </c>
      <c r="AA83" t="n">
        <v>227.2865096549681</v>
      </c>
      <c r="AB83" t="n">
        <v>310.9834296829063</v>
      </c>
      <c r="AC83" t="n">
        <v>281.3036076220466</v>
      </c>
      <c r="AD83" t="n">
        <v>227286.5096549681</v>
      </c>
      <c r="AE83" t="n">
        <v>310983.4296829063</v>
      </c>
      <c r="AF83" t="n">
        <v>1.916995324189724e-06</v>
      </c>
      <c r="AG83" t="n">
        <v>12</v>
      </c>
      <c r="AH83" t="n">
        <v>281303.6076220466</v>
      </c>
    </row>
    <row r="84">
      <c r="A84" t="n">
        <v>82</v>
      </c>
      <c r="B84" t="n">
        <v>70</v>
      </c>
      <c r="C84" t="inlineStr">
        <is>
          <t xml:space="preserve">CONCLUIDO	</t>
        </is>
      </c>
      <c r="D84" t="n">
        <v>7.7863</v>
      </c>
      <c r="E84" t="n">
        <v>12.84</v>
      </c>
      <c r="F84" t="n">
        <v>10.47</v>
      </c>
      <c r="G84" t="n">
        <v>125.64</v>
      </c>
      <c r="H84" t="n">
        <v>2.23</v>
      </c>
      <c r="I84" t="n">
        <v>5</v>
      </c>
      <c r="J84" t="n">
        <v>170.69</v>
      </c>
      <c r="K84" t="n">
        <v>47.83</v>
      </c>
      <c r="L84" t="n">
        <v>21.5</v>
      </c>
      <c r="M84" t="n">
        <v>3</v>
      </c>
      <c r="N84" t="n">
        <v>31.37</v>
      </c>
      <c r="O84" t="n">
        <v>21286.27</v>
      </c>
      <c r="P84" t="n">
        <v>106.02</v>
      </c>
      <c r="Q84" t="n">
        <v>197.76</v>
      </c>
      <c r="R84" t="n">
        <v>29.92</v>
      </c>
      <c r="S84" t="n">
        <v>25.4</v>
      </c>
      <c r="T84" t="n">
        <v>1433.28</v>
      </c>
      <c r="U84" t="n">
        <v>0.85</v>
      </c>
      <c r="V84" t="n">
        <v>0.89</v>
      </c>
      <c r="W84" t="n">
        <v>2.95</v>
      </c>
      <c r="X84" t="n">
        <v>0.08</v>
      </c>
      <c r="Y84" t="n">
        <v>1</v>
      </c>
      <c r="Z84" t="n">
        <v>10</v>
      </c>
      <c r="AA84" t="n">
        <v>227.1577953443724</v>
      </c>
      <c r="AB84" t="n">
        <v>310.8073170846747</v>
      </c>
      <c r="AC84" t="n">
        <v>281.1443029630146</v>
      </c>
      <c r="AD84" t="n">
        <v>227157.7953443724</v>
      </c>
      <c r="AE84" t="n">
        <v>310807.3170846747</v>
      </c>
      <c r="AF84" t="n">
        <v>1.916921466716981e-06</v>
      </c>
      <c r="AG84" t="n">
        <v>12</v>
      </c>
      <c r="AH84" t="n">
        <v>281144.3029630146</v>
      </c>
    </row>
    <row r="85">
      <c r="A85" t="n">
        <v>83</v>
      </c>
      <c r="B85" t="n">
        <v>70</v>
      </c>
      <c r="C85" t="inlineStr">
        <is>
          <t xml:space="preserve">CONCLUIDO	</t>
        </is>
      </c>
      <c r="D85" t="n">
        <v>7.7907</v>
      </c>
      <c r="E85" t="n">
        <v>12.84</v>
      </c>
      <c r="F85" t="n">
        <v>10.46</v>
      </c>
      <c r="G85" t="n">
        <v>125.56</v>
      </c>
      <c r="H85" t="n">
        <v>2.25</v>
      </c>
      <c r="I85" t="n">
        <v>5</v>
      </c>
      <c r="J85" t="n">
        <v>171.06</v>
      </c>
      <c r="K85" t="n">
        <v>47.83</v>
      </c>
      <c r="L85" t="n">
        <v>21.75</v>
      </c>
      <c r="M85" t="n">
        <v>3</v>
      </c>
      <c r="N85" t="n">
        <v>31.48</v>
      </c>
      <c r="O85" t="n">
        <v>21331.23</v>
      </c>
      <c r="P85" t="n">
        <v>105.6</v>
      </c>
      <c r="Q85" t="n">
        <v>197.75</v>
      </c>
      <c r="R85" t="n">
        <v>29.69</v>
      </c>
      <c r="S85" t="n">
        <v>25.4</v>
      </c>
      <c r="T85" t="n">
        <v>1314.3</v>
      </c>
      <c r="U85" t="n">
        <v>0.86</v>
      </c>
      <c r="V85" t="n">
        <v>0.89</v>
      </c>
      <c r="W85" t="n">
        <v>2.95</v>
      </c>
      <c r="X85" t="n">
        <v>0.07000000000000001</v>
      </c>
      <c r="Y85" t="n">
        <v>1</v>
      </c>
      <c r="Z85" t="n">
        <v>10</v>
      </c>
      <c r="AA85" t="n">
        <v>226.7744773687574</v>
      </c>
      <c r="AB85" t="n">
        <v>310.2828445196428</v>
      </c>
      <c r="AC85" t="n">
        <v>280.6698853234873</v>
      </c>
      <c r="AD85" t="n">
        <v>226774.4773687574</v>
      </c>
      <c r="AE85" t="n">
        <v>310282.8445196428</v>
      </c>
      <c r="AF85" t="n">
        <v>1.918004709650538e-06</v>
      </c>
      <c r="AG85" t="n">
        <v>12</v>
      </c>
      <c r="AH85" t="n">
        <v>280669.8853234873</v>
      </c>
    </row>
    <row r="86">
      <c r="A86" t="n">
        <v>84</v>
      </c>
      <c r="B86" t="n">
        <v>70</v>
      </c>
      <c r="C86" t="inlineStr">
        <is>
          <t xml:space="preserve">CONCLUIDO	</t>
        </is>
      </c>
      <c r="D86" t="n">
        <v>7.7922</v>
      </c>
      <c r="E86" t="n">
        <v>12.83</v>
      </c>
      <c r="F86" t="n">
        <v>10.46</v>
      </c>
      <c r="G86" t="n">
        <v>125.53</v>
      </c>
      <c r="H86" t="n">
        <v>2.28</v>
      </c>
      <c r="I86" t="n">
        <v>5</v>
      </c>
      <c r="J86" t="n">
        <v>171.42</v>
      </c>
      <c r="K86" t="n">
        <v>47.83</v>
      </c>
      <c r="L86" t="n">
        <v>22</v>
      </c>
      <c r="M86" t="n">
        <v>3</v>
      </c>
      <c r="N86" t="n">
        <v>31.6</v>
      </c>
      <c r="O86" t="n">
        <v>21376.23</v>
      </c>
      <c r="P86" t="n">
        <v>105.22</v>
      </c>
      <c r="Q86" t="n">
        <v>197.75</v>
      </c>
      <c r="R86" t="n">
        <v>29.59</v>
      </c>
      <c r="S86" t="n">
        <v>25.4</v>
      </c>
      <c r="T86" t="n">
        <v>1266.83</v>
      </c>
      <c r="U86" t="n">
        <v>0.86</v>
      </c>
      <c r="V86" t="n">
        <v>0.89</v>
      </c>
      <c r="W86" t="n">
        <v>2.95</v>
      </c>
      <c r="X86" t="n">
        <v>0.07000000000000001</v>
      </c>
      <c r="Y86" t="n">
        <v>1</v>
      </c>
      <c r="Z86" t="n">
        <v>10</v>
      </c>
      <c r="AA86" t="n">
        <v>226.4888076397121</v>
      </c>
      <c r="AB86" t="n">
        <v>309.8919785935043</v>
      </c>
      <c r="AC86" t="n">
        <v>280.3163230927556</v>
      </c>
      <c r="AD86" t="n">
        <v>226488.8076397121</v>
      </c>
      <c r="AE86" t="n">
        <v>309891.9785935043</v>
      </c>
      <c r="AF86" t="n">
        <v>1.918373997014251e-06</v>
      </c>
      <c r="AG86" t="n">
        <v>12</v>
      </c>
      <c r="AH86" t="n">
        <v>280316.3230927556</v>
      </c>
    </row>
    <row r="87">
      <c r="A87" t="n">
        <v>85</v>
      </c>
      <c r="B87" t="n">
        <v>70</v>
      </c>
      <c r="C87" t="inlineStr">
        <is>
          <t xml:space="preserve">CONCLUIDO	</t>
        </is>
      </c>
      <c r="D87" t="n">
        <v>7.7907</v>
      </c>
      <c r="E87" t="n">
        <v>12.84</v>
      </c>
      <c r="F87" t="n">
        <v>10.46</v>
      </c>
      <c r="G87" t="n">
        <v>125.56</v>
      </c>
      <c r="H87" t="n">
        <v>2.3</v>
      </c>
      <c r="I87" t="n">
        <v>5</v>
      </c>
      <c r="J87" t="n">
        <v>171.79</v>
      </c>
      <c r="K87" t="n">
        <v>47.83</v>
      </c>
      <c r="L87" t="n">
        <v>22.25</v>
      </c>
      <c r="M87" t="n">
        <v>3</v>
      </c>
      <c r="N87" t="n">
        <v>31.71</v>
      </c>
      <c r="O87" t="n">
        <v>21421.26</v>
      </c>
      <c r="P87" t="n">
        <v>104.98</v>
      </c>
      <c r="Q87" t="n">
        <v>197.75</v>
      </c>
      <c r="R87" t="n">
        <v>29.72</v>
      </c>
      <c r="S87" t="n">
        <v>25.4</v>
      </c>
      <c r="T87" t="n">
        <v>1329.57</v>
      </c>
      <c r="U87" t="n">
        <v>0.85</v>
      </c>
      <c r="V87" t="n">
        <v>0.89</v>
      </c>
      <c r="W87" t="n">
        <v>2.94</v>
      </c>
      <c r="X87" t="n">
        <v>0.07000000000000001</v>
      </c>
      <c r="Y87" t="n">
        <v>1</v>
      </c>
      <c r="Z87" t="n">
        <v>10</v>
      </c>
      <c r="AA87" t="n">
        <v>226.3413950640204</v>
      </c>
      <c r="AB87" t="n">
        <v>309.6902822040592</v>
      </c>
      <c r="AC87" t="n">
        <v>280.1338763236364</v>
      </c>
      <c r="AD87" t="n">
        <v>226341.3950640204</v>
      </c>
      <c r="AE87" t="n">
        <v>309690.2822040592</v>
      </c>
      <c r="AF87" t="n">
        <v>1.918004709650538e-06</v>
      </c>
      <c r="AG87" t="n">
        <v>12</v>
      </c>
      <c r="AH87" t="n">
        <v>280133.8763236364</v>
      </c>
    </row>
    <row r="88">
      <c r="A88" t="n">
        <v>86</v>
      </c>
      <c r="B88" t="n">
        <v>70</v>
      </c>
      <c r="C88" t="inlineStr">
        <is>
          <t xml:space="preserve">CONCLUIDO	</t>
        </is>
      </c>
      <c r="D88" t="n">
        <v>7.7927</v>
      </c>
      <c r="E88" t="n">
        <v>12.83</v>
      </c>
      <c r="F88" t="n">
        <v>10.46</v>
      </c>
      <c r="G88" t="n">
        <v>125.52</v>
      </c>
      <c r="H88" t="n">
        <v>2.32</v>
      </c>
      <c r="I88" t="n">
        <v>5</v>
      </c>
      <c r="J88" t="n">
        <v>172.15</v>
      </c>
      <c r="K88" t="n">
        <v>47.83</v>
      </c>
      <c r="L88" t="n">
        <v>22.5</v>
      </c>
      <c r="M88" t="n">
        <v>3</v>
      </c>
      <c r="N88" t="n">
        <v>31.83</v>
      </c>
      <c r="O88" t="n">
        <v>21466.34</v>
      </c>
      <c r="P88" t="n">
        <v>104.55</v>
      </c>
      <c r="Q88" t="n">
        <v>197.8</v>
      </c>
      <c r="R88" t="n">
        <v>29.59</v>
      </c>
      <c r="S88" t="n">
        <v>25.4</v>
      </c>
      <c r="T88" t="n">
        <v>1266.99</v>
      </c>
      <c r="U88" t="n">
        <v>0.86</v>
      </c>
      <c r="V88" t="n">
        <v>0.89</v>
      </c>
      <c r="W88" t="n">
        <v>2.94</v>
      </c>
      <c r="X88" t="n">
        <v>0.07000000000000001</v>
      </c>
      <c r="Y88" t="n">
        <v>1</v>
      </c>
      <c r="Z88" t="n">
        <v>10</v>
      </c>
      <c r="AA88" t="n">
        <v>226.0141771255893</v>
      </c>
      <c r="AB88" t="n">
        <v>309.2425681848613</v>
      </c>
      <c r="AC88" t="n">
        <v>279.7288915020601</v>
      </c>
      <c r="AD88" t="n">
        <v>226014.1771255893</v>
      </c>
      <c r="AE88" t="n">
        <v>309242.5681848613</v>
      </c>
      <c r="AF88" t="n">
        <v>1.918497092802155e-06</v>
      </c>
      <c r="AG88" t="n">
        <v>12</v>
      </c>
      <c r="AH88" t="n">
        <v>279728.8915020601</v>
      </c>
    </row>
    <row r="89">
      <c r="A89" t="n">
        <v>87</v>
      </c>
      <c r="B89" t="n">
        <v>70</v>
      </c>
      <c r="C89" t="inlineStr">
        <is>
          <t xml:space="preserve">CONCLUIDO	</t>
        </is>
      </c>
      <c r="D89" t="n">
        <v>7.7898</v>
      </c>
      <c r="E89" t="n">
        <v>12.84</v>
      </c>
      <c r="F89" t="n">
        <v>10.46</v>
      </c>
      <c r="G89" t="n">
        <v>125.57</v>
      </c>
      <c r="H89" t="n">
        <v>2.34</v>
      </c>
      <c r="I89" t="n">
        <v>5</v>
      </c>
      <c r="J89" t="n">
        <v>172.52</v>
      </c>
      <c r="K89" t="n">
        <v>47.83</v>
      </c>
      <c r="L89" t="n">
        <v>22.75</v>
      </c>
      <c r="M89" t="n">
        <v>3</v>
      </c>
      <c r="N89" t="n">
        <v>31.94</v>
      </c>
      <c r="O89" t="n">
        <v>21511.45</v>
      </c>
      <c r="P89" t="n">
        <v>103.88</v>
      </c>
      <c r="Q89" t="n">
        <v>197.75</v>
      </c>
      <c r="R89" t="n">
        <v>29.65</v>
      </c>
      <c r="S89" t="n">
        <v>25.4</v>
      </c>
      <c r="T89" t="n">
        <v>1297.52</v>
      </c>
      <c r="U89" t="n">
        <v>0.86</v>
      </c>
      <c r="V89" t="n">
        <v>0.89</v>
      </c>
      <c r="W89" t="n">
        <v>2.95</v>
      </c>
      <c r="X89" t="n">
        <v>0.07000000000000001</v>
      </c>
      <c r="Y89" t="n">
        <v>1</v>
      </c>
      <c r="Z89" t="n">
        <v>10</v>
      </c>
      <c r="AA89" t="n">
        <v>225.5850581422258</v>
      </c>
      <c r="AB89" t="n">
        <v>308.6554286604302</v>
      </c>
      <c r="AC89" t="n">
        <v>279.197787749785</v>
      </c>
      <c r="AD89" t="n">
        <v>225585.0581422258</v>
      </c>
      <c r="AE89" t="n">
        <v>308655.4286604302</v>
      </c>
      <c r="AF89" t="n">
        <v>1.91778313723231e-06</v>
      </c>
      <c r="AG89" t="n">
        <v>12</v>
      </c>
      <c r="AH89" t="n">
        <v>279197.7877497851</v>
      </c>
    </row>
    <row r="90">
      <c r="A90" t="n">
        <v>88</v>
      </c>
      <c r="B90" t="n">
        <v>70</v>
      </c>
      <c r="C90" t="inlineStr">
        <is>
          <t xml:space="preserve">CONCLUIDO	</t>
        </is>
      </c>
      <c r="D90" t="n">
        <v>7.7905</v>
      </c>
      <c r="E90" t="n">
        <v>12.84</v>
      </c>
      <c r="F90" t="n">
        <v>10.46</v>
      </c>
      <c r="G90" t="n">
        <v>125.56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103.32</v>
      </c>
      <c r="Q90" t="n">
        <v>197.75</v>
      </c>
      <c r="R90" t="n">
        <v>29.64</v>
      </c>
      <c r="S90" t="n">
        <v>25.4</v>
      </c>
      <c r="T90" t="n">
        <v>1291.64</v>
      </c>
      <c r="U90" t="n">
        <v>0.86</v>
      </c>
      <c r="V90" t="n">
        <v>0.89</v>
      </c>
      <c r="W90" t="n">
        <v>2.95</v>
      </c>
      <c r="X90" t="n">
        <v>0.07000000000000001</v>
      </c>
      <c r="Y90" t="n">
        <v>1</v>
      </c>
      <c r="Z90" t="n">
        <v>10</v>
      </c>
      <c r="AA90" t="n">
        <v>225.1845162607793</v>
      </c>
      <c r="AB90" t="n">
        <v>308.1073895875749</v>
      </c>
      <c r="AC90" t="n">
        <v>278.7020527568651</v>
      </c>
      <c r="AD90" t="n">
        <v>225184.5162607793</v>
      </c>
      <c r="AE90" t="n">
        <v>308107.3895875749</v>
      </c>
      <c r="AF90" t="n">
        <v>1.917955471335376e-06</v>
      </c>
      <c r="AG90" t="n">
        <v>12</v>
      </c>
      <c r="AH90" t="n">
        <v>278702.0527568651</v>
      </c>
    </row>
    <row r="91">
      <c r="A91" t="n">
        <v>89</v>
      </c>
      <c r="B91" t="n">
        <v>70</v>
      </c>
      <c r="C91" t="inlineStr">
        <is>
          <t xml:space="preserve">CONCLUIDO	</t>
        </is>
      </c>
      <c r="D91" t="n">
        <v>7.7861</v>
      </c>
      <c r="E91" t="n">
        <v>12.84</v>
      </c>
      <c r="F91" t="n">
        <v>10.47</v>
      </c>
      <c r="G91" t="n">
        <v>125.65</v>
      </c>
      <c r="H91" t="n">
        <v>2.38</v>
      </c>
      <c r="I91" t="n">
        <v>5</v>
      </c>
      <c r="J91" t="n">
        <v>173.25</v>
      </c>
      <c r="K91" t="n">
        <v>47.83</v>
      </c>
      <c r="L91" t="n">
        <v>23.25</v>
      </c>
      <c r="M91" t="n">
        <v>3</v>
      </c>
      <c r="N91" t="n">
        <v>32.17</v>
      </c>
      <c r="O91" t="n">
        <v>21601.8</v>
      </c>
      <c r="P91" t="n">
        <v>103.18</v>
      </c>
      <c r="Q91" t="n">
        <v>197.75</v>
      </c>
      <c r="R91" t="n">
        <v>29.9</v>
      </c>
      <c r="S91" t="n">
        <v>25.4</v>
      </c>
      <c r="T91" t="n">
        <v>1419.3</v>
      </c>
      <c r="U91" t="n">
        <v>0.85</v>
      </c>
      <c r="V91" t="n">
        <v>0.89</v>
      </c>
      <c r="W91" t="n">
        <v>2.95</v>
      </c>
      <c r="X91" t="n">
        <v>0.08</v>
      </c>
      <c r="Y91" t="n">
        <v>1</v>
      </c>
      <c r="Z91" t="n">
        <v>10</v>
      </c>
      <c r="AA91" t="n">
        <v>225.1755433638425</v>
      </c>
      <c r="AB91" t="n">
        <v>308.0951124741296</v>
      </c>
      <c r="AC91" t="n">
        <v>278.690947353896</v>
      </c>
      <c r="AD91" t="n">
        <v>225175.5433638425</v>
      </c>
      <c r="AE91" t="n">
        <v>308095.1124741296</v>
      </c>
      <c r="AF91" t="n">
        <v>1.91687222840182e-06</v>
      </c>
      <c r="AG91" t="n">
        <v>12</v>
      </c>
      <c r="AH91" t="n">
        <v>278690.947353896</v>
      </c>
    </row>
    <row r="92">
      <c r="A92" t="n">
        <v>90</v>
      </c>
      <c r="B92" t="n">
        <v>70</v>
      </c>
      <c r="C92" t="inlineStr">
        <is>
          <t xml:space="preserve">CONCLUIDO	</t>
        </is>
      </c>
      <c r="D92" t="n">
        <v>7.7868</v>
      </c>
      <c r="E92" t="n">
        <v>12.84</v>
      </c>
      <c r="F92" t="n">
        <v>10.47</v>
      </c>
      <c r="G92" t="n">
        <v>125.63</v>
      </c>
      <c r="H92" t="n">
        <v>2.4</v>
      </c>
      <c r="I92" t="n">
        <v>5</v>
      </c>
      <c r="J92" t="n">
        <v>173.62</v>
      </c>
      <c r="K92" t="n">
        <v>47.83</v>
      </c>
      <c r="L92" t="n">
        <v>23.5</v>
      </c>
      <c r="M92" t="n">
        <v>3</v>
      </c>
      <c r="N92" t="n">
        <v>32.29</v>
      </c>
      <c r="O92" t="n">
        <v>21647.03</v>
      </c>
      <c r="P92" t="n">
        <v>102.87</v>
      </c>
      <c r="Q92" t="n">
        <v>197.75</v>
      </c>
      <c r="R92" t="n">
        <v>29.85</v>
      </c>
      <c r="S92" t="n">
        <v>25.4</v>
      </c>
      <c r="T92" t="n">
        <v>1396.53</v>
      </c>
      <c r="U92" t="n">
        <v>0.85</v>
      </c>
      <c r="V92" t="n">
        <v>0.89</v>
      </c>
      <c r="W92" t="n">
        <v>2.95</v>
      </c>
      <c r="X92" t="n">
        <v>0.08</v>
      </c>
      <c r="Y92" t="n">
        <v>1</v>
      </c>
      <c r="Z92" t="n">
        <v>10</v>
      </c>
      <c r="AA92" t="n">
        <v>224.9495653978842</v>
      </c>
      <c r="AB92" t="n">
        <v>307.7859194516613</v>
      </c>
      <c r="AC92" t="n">
        <v>278.4112632795369</v>
      </c>
      <c r="AD92" t="n">
        <v>224949.5653978842</v>
      </c>
      <c r="AE92" t="n">
        <v>307785.9194516613</v>
      </c>
      <c r="AF92" t="n">
        <v>1.917044562504886e-06</v>
      </c>
      <c r="AG92" t="n">
        <v>12</v>
      </c>
      <c r="AH92" t="n">
        <v>278411.2632795369</v>
      </c>
    </row>
    <row r="93">
      <c r="A93" t="n">
        <v>91</v>
      </c>
      <c r="B93" t="n">
        <v>70</v>
      </c>
      <c r="C93" t="inlineStr">
        <is>
          <t xml:space="preserve">CONCLUIDO	</t>
        </is>
      </c>
      <c r="D93" t="n">
        <v>7.7877</v>
      </c>
      <c r="E93" t="n">
        <v>12.84</v>
      </c>
      <c r="F93" t="n">
        <v>10.47</v>
      </c>
      <c r="G93" t="n">
        <v>125.62</v>
      </c>
      <c r="H93" t="n">
        <v>2.42</v>
      </c>
      <c r="I93" t="n">
        <v>5</v>
      </c>
      <c r="J93" t="n">
        <v>173.99</v>
      </c>
      <c r="K93" t="n">
        <v>47.83</v>
      </c>
      <c r="L93" t="n">
        <v>23.75</v>
      </c>
      <c r="M93" t="n">
        <v>3</v>
      </c>
      <c r="N93" t="n">
        <v>32.41</v>
      </c>
      <c r="O93" t="n">
        <v>21692.3</v>
      </c>
      <c r="P93" t="n">
        <v>102.11</v>
      </c>
      <c r="Q93" t="n">
        <v>197.75</v>
      </c>
      <c r="R93" t="n">
        <v>29.79</v>
      </c>
      <c r="S93" t="n">
        <v>25.4</v>
      </c>
      <c r="T93" t="n">
        <v>1367.66</v>
      </c>
      <c r="U93" t="n">
        <v>0.85</v>
      </c>
      <c r="V93" t="n">
        <v>0.89</v>
      </c>
      <c r="W93" t="n">
        <v>2.95</v>
      </c>
      <c r="X93" t="n">
        <v>0.08</v>
      </c>
      <c r="Y93" t="n">
        <v>1</v>
      </c>
      <c r="Z93" t="n">
        <v>10</v>
      </c>
      <c r="AA93" t="n">
        <v>224.4065197060307</v>
      </c>
      <c r="AB93" t="n">
        <v>307.0429003785825</v>
      </c>
      <c r="AC93" t="n">
        <v>277.7391569039588</v>
      </c>
      <c r="AD93" t="n">
        <v>224406.5197060306</v>
      </c>
      <c r="AE93" t="n">
        <v>307042.9003785825</v>
      </c>
      <c r="AF93" t="n">
        <v>1.917266134923113e-06</v>
      </c>
      <c r="AG93" t="n">
        <v>12</v>
      </c>
      <c r="AH93" t="n">
        <v>277739.1569039588</v>
      </c>
    </row>
    <row r="94">
      <c r="A94" t="n">
        <v>92</v>
      </c>
      <c r="B94" t="n">
        <v>70</v>
      </c>
      <c r="C94" t="inlineStr">
        <is>
          <t xml:space="preserve">CONCLUIDO	</t>
        </is>
      </c>
      <c r="D94" t="n">
        <v>7.7885</v>
      </c>
      <c r="E94" t="n">
        <v>12.84</v>
      </c>
      <c r="F94" t="n">
        <v>10.47</v>
      </c>
      <c r="G94" t="n">
        <v>125.6</v>
      </c>
      <c r="H94" t="n">
        <v>2.44</v>
      </c>
      <c r="I94" t="n">
        <v>5</v>
      </c>
      <c r="J94" t="n">
        <v>174.35</v>
      </c>
      <c r="K94" t="n">
        <v>47.83</v>
      </c>
      <c r="L94" t="n">
        <v>24</v>
      </c>
      <c r="M94" t="n">
        <v>3</v>
      </c>
      <c r="N94" t="n">
        <v>32.53</v>
      </c>
      <c r="O94" t="n">
        <v>21737.62</v>
      </c>
      <c r="P94" t="n">
        <v>101.89</v>
      </c>
      <c r="Q94" t="n">
        <v>197.75</v>
      </c>
      <c r="R94" t="n">
        <v>29.72</v>
      </c>
      <c r="S94" t="n">
        <v>25.4</v>
      </c>
      <c r="T94" t="n">
        <v>1330.33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224.2422222671846</v>
      </c>
      <c r="AB94" t="n">
        <v>306.8181013744621</v>
      </c>
      <c r="AC94" t="n">
        <v>277.535812401284</v>
      </c>
      <c r="AD94" t="n">
        <v>224242.2222671846</v>
      </c>
      <c r="AE94" t="n">
        <v>306818.1013744621</v>
      </c>
      <c r="AF94" t="n">
        <v>1.917463088183759e-06</v>
      </c>
      <c r="AG94" t="n">
        <v>12</v>
      </c>
      <c r="AH94" t="n">
        <v>277535.8124012841</v>
      </c>
    </row>
    <row r="95">
      <c r="A95" t="n">
        <v>93</v>
      </c>
      <c r="B95" t="n">
        <v>70</v>
      </c>
      <c r="C95" t="inlineStr">
        <is>
          <t xml:space="preserve">CONCLUIDO	</t>
        </is>
      </c>
      <c r="D95" t="n">
        <v>7.8183</v>
      </c>
      <c r="E95" t="n">
        <v>12.79</v>
      </c>
      <c r="F95" t="n">
        <v>10.45</v>
      </c>
      <c r="G95" t="n">
        <v>156.7</v>
      </c>
      <c r="H95" t="n">
        <v>2.46</v>
      </c>
      <c r="I95" t="n">
        <v>4</v>
      </c>
      <c r="J95" t="n">
        <v>174.72</v>
      </c>
      <c r="K95" t="n">
        <v>47.83</v>
      </c>
      <c r="L95" t="n">
        <v>24.25</v>
      </c>
      <c r="M95" t="n">
        <v>1</v>
      </c>
      <c r="N95" t="n">
        <v>32.64</v>
      </c>
      <c r="O95" t="n">
        <v>21782.97</v>
      </c>
      <c r="P95" t="n">
        <v>101.32</v>
      </c>
      <c r="Q95" t="n">
        <v>197.75</v>
      </c>
      <c r="R95" t="n">
        <v>29.09</v>
      </c>
      <c r="S95" t="n">
        <v>25.4</v>
      </c>
      <c r="T95" t="n">
        <v>1019.58</v>
      </c>
      <c r="U95" t="n">
        <v>0.87</v>
      </c>
      <c r="V95" t="n">
        <v>0.89</v>
      </c>
      <c r="W95" t="n">
        <v>2.95</v>
      </c>
      <c r="X95" t="n">
        <v>0.06</v>
      </c>
      <c r="Y95" t="n">
        <v>1</v>
      </c>
      <c r="Z95" t="n">
        <v>10</v>
      </c>
      <c r="AA95" t="n">
        <v>223.3932925518929</v>
      </c>
      <c r="AB95" t="n">
        <v>305.6565582858648</v>
      </c>
      <c r="AC95" t="n">
        <v>276.4851253548261</v>
      </c>
      <c r="AD95" t="n">
        <v>223393.2925518929</v>
      </c>
      <c r="AE95" t="n">
        <v>305656.5582858648</v>
      </c>
      <c r="AF95" t="n">
        <v>1.92479959714285e-06</v>
      </c>
      <c r="AG95" t="n">
        <v>12</v>
      </c>
      <c r="AH95" t="n">
        <v>276485.1253548261</v>
      </c>
    </row>
    <row r="96">
      <c r="A96" t="n">
        <v>94</v>
      </c>
      <c r="B96" t="n">
        <v>70</v>
      </c>
      <c r="C96" t="inlineStr">
        <is>
          <t xml:space="preserve">CONCLUIDO	</t>
        </is>
      </c>
      <c r="D96" t="n">
        <v>7.8189</v>
      </c>
      <c r="E96" t="n">
        <v>12.79</v>
      </c>
      <c r="F96" t="n">
        <v>10.45</v>
      </c>
      <c r="G96" t="n">
        <v>156.68</v>
      </c>
      <c r="H96" t="n">
        <v>2.48</v>
      </c>
      <c r="I96" t="n">
        <v>4</v>
      </c>
      <c r="J96" t="n">
        <v>175.09</v>
      </c>
      <c r="K96" t="n">
        <v>47.83</v>
      </c>
      <c r="L96" t="n">
        <v>24.5</v>
      </c>
      <c r="M96" t="n">
        <v>1</v>
      </c>
      <c r="N96" t="n">
        <v>32.76</v>
      </c>
      <c r="O96" t="n">
        <v>21828.36</v>
      </c>
      <c r="P96" t="n">
        <v>101.51</v>
      </c>
      <c r="Q96" t="n">
        <v>197.75</v>
      </c>
      <c r="R96" t="n">
        <v>29.01</v>
      </c>
      <c r="S96" t="n">
        <v>25.4</v>
      </c>
      <c r="T96" t="n">
        <v>979.8200000000001</v>
      </c>
      <c r="U96" t="n">
        <v>0.88</v>
      </c>
      <c r="V96" t="n">
        <v>0.89</v>
      </c>
      <c r="W96" t="n">
        <v>2.95</v>
      </c>
      <c r="X96" t="n">
        <v>0.06</v>
      </c>
      <c r="Y96" t="n">
        <v>1</v>
      </c>
      <c r="Z96" t="n">
        <v>10</v>
      </c>
      <c r="AA96" t="n">
        <v>223.5177065072732</v>
      </c>
      <c r="AB96" t="n">
        <v>305.8267869483724</v>
      </c>
      <c r="AC96" t="n">
        <v>276.6391076327015</v>
      </c>
      <c r="AD96" t="n">
        <v>223517.7065072732</v>
      </c>
      <c r="AE96" t="n">
        <v>305826.7869483724</v>
      </c>
      <c r="AF96" t="n">
        <v>1.924947312088335e-06</v>
      </c>
      <c r="AG96" t="n">
        <v>12</v>
      </c>
      <c r="AH96" t="n">
        <v>276639.1076327015</v>
      </c>
    </row>
    <row r="97">
      <c r="A97" t="n">
        <v>95</v>
      </c>
      <c r="B97" t="n">
        <v>70</v>
      </c>
      <c r="C97" t="inlineStr">
        <is>
          <t xml:space="preserve">CONCLUIDO	</t>
        </is>
      </c>
      <c r="D97" t="n">
        <v>7.8205</v>
      </c>
      <c r="E97" t="n">
        <v>12.79</v>
      </c>
      <c r="F97" t="n">
        <v>10.44</v>
      </c>
      <c r="G97" t="n">
        <v>156.65</v>
      </c>
      <c r="H97" t="n">
        <v>2.5</v>
      </c>
      <c r="I97" t="n">
        <v>4</v>
      </c>
      <c r="J97" t="n">
        <v>175.46</v>
      </c>
      <c r="K97" t="n">
        <v>47.83</v>
      </c>
      <c r="L97" t="n">
        <v>24.75</v>
      </c>
      <c r="M97" t="n">
        <v>1</v>
      </c>
      <c r="N97" t="n">
        <v>32.88</v>
      </c>
      <c r="O97" t="n">
        <v>21873.79</v>
      </c>
      <c r="P97" t="n">
        <v>101.68</v>
      </c>
      <c r="Q97" t="n">
        <v>197.75</v>
      </c>
      <c r="R97" t="n">
        <v>28.97</v>
      </c>
      <c r="S97" t="n">
        <v>25.4</v>
      </c>
      <c r="T97" t="n">
        <v>963.1900000000001</v>
      </c>
      <c r="U97" t="n">
        <v>0.88</v>
      </c>
      <c r="V97" t="n">
        <v>0.89</v>
      </c>
      <c r="W97" t="n">
        <v>2.95</v>
      </c>
      <c r="X97" t="n">
        <v>0.05</v>
      </c>
      <c r="Y97" t="n">
        <v>1</v>
      </c>
      <c r="Z97" t="n">
        <v>10</v>
      </c>
      <c r="AA97" t="n">
        <v>223.5850125526455</v>
      </c>
      <c r="AB97" t="n">
        <v>305.9188780489839</v>
      </c>
      <c r="AC97" t="n">
        <v>276.7224096879213</v>
      </c>
      <c r="AD97" t="n">
        <v>223585.0125526455</v>
      </c>
      <c r="AE97" t="n">
        <v>305918.8780489839</v>
      </c>
      <c r="AF97" t="n">
        <v>1.925341218609628e-06</v>
      </c>
      <c r="AG97" t="n">
        <v>12</v>
      </c>
      <c r="AH97" t="n">
        <v>276722.4096879213</v>
      </c>
    </row>
    <row r="98">
      <c r="A98" t="n">
        <v>96</v>
      </c>
      <c r="B98" t="n">
        <v>70</v>
      </c>
      <c r="C98" t="inlineStr">
        <is>
          <t xml:space="preserve">CONCLUIDO	</t>
        </is>
      </c>
      <c r="D98" t="n">
        <v>7.8188</v>
      </c>
      <c r="E98" t="n">
        <v>12.79</v>
      </c>
      <c r="F98" t="n">
        <v>10.45</v>
      </c>
      <c r="G98" t="n">
        <v>156.69</v>
      </c>
      <c r="H98" t="n">
        <v>2.52</v>
      </c>
      <c r="I98" t="n">
        <v>4</v>
      </c>
      <c r="J98" t="n">
        <v>175.83</v>
      </c>
      <c r="K98" t="n">
        <v>47.83</v>
      </c>
      <c r="L98" t="n">
        <v>25</v>
      </c>
      <c r="M98" t="n">
        <v>1</v>
      </c>
      <c r="N98" t="n">
        <v>33</v>
      </c>
      <c r="O98" t="n">
        <v>21919.27</v>
      </c>
      <c r="P98" t="n">
        <v>101.78</v>
      </c>
      <c r="Q98" t="n">
        <v>197.78</v>
      </c>
      <c r="R98" t="n">
        <v>29.05</v>
      </c>
      <c r="S98" t="n">
        <v>25.4</v>
      </c>
      <c r="T98" t="n">
        <v>999.04</v>
      </c>
      <c r="U98" t="n">
        <v>0.87</v>
      </c>
      <c r="V98" t="n">
        <v>0.89</v>
      </c>
      <c r="W98" t="n">
        <v>2.95</v>
      </c>
      <c r="X98" t="n">
        <v>0.06</v>
      </c>
      <c r="Y98" t="n">
        <v>1</v>
      </c>
      <c r="Z98" t="n">
        <v>10</v>
      </c>
      <c r="AA98" t="n">
        <v>223.7069350201491</v>
      </c>
      <c r="AB98" t="n">
        <v>306.0856977478618</v>
      </c>
      <c r="AC98" t="n">
        <v>276.8733083488714</v>
      </c>
      <c r="AD98" t="n">
        <v>223706.9350201491</v>
      </c>
      <c r="AE98" t="n">
        <v>306085.6977478619</v>
      </c>
      <c r="AF98" t="n">
        <v>1.924922692930754e-06</v>
      </c>
      <c r="AG98" t="n">
        <v>12</v>
      </c>
      <c r="AH98" t="n">
        <v>276873.3083488714</v>
      </c>
    </row>
    <row r="99">
      <c r="A99" t="n">
        <v>97</v>
      </c>
      <c r="B99" t="n">
        <v>70</v>
      </c>
      <c r="C99" t="inlineStr">
        <is>
          <t xml:space="preserve">CONCLUIDO	</t>
        </is>
      </c>
      <c r="D99" t="n">
        <v>7.8173</v>
      </c>
      <c r="E99" t="n">
        <v>12.79</v>
      </c>
      <c r="F99" t="n">
        <v>10.45</v>
      </c>
      <c r="G99" t="n">
        <v>156.72</v>
      </c>
      <c r="H99" t="n">
        <v>2.54</v>
      </c>
      <c r="I99" t="n">
        <v>4</v>
      </c>
      <c r="J99" t="n">
        <v>176.2</v>
      </c>
      <c r="K99" t="n">
        <v>47.83</v>
      </c>
      <c r="L99" t="n">
        <v>25.25</v>
      </c>
      <c r="M99" t="n">
        <v>1</v>
      </c>
      <c r="N99" t="n">
        <v>33.12</v>
      </c>
      <c r="O99" t="n">
        <v>21964.78</v>
      </c>
      <c r="P99" t="n">
        <v>102.02</v>
      </c>
      <c r="Q99" t="n">
        <v>197.75</v>
      </c>
      <c r="R99" t="n">
        <v>29.12</v>
      </c>
      <c r="S99" t="n">
        <v>25.4</v>
      </c>
      <c r="T99" t="n">
        <v>1038.11</v>
      </c>
      <c r="U99" t="n">
        <v>0.87</v>
      </c>
      <c r="V99" t="n">
        <v>0.89</v>
      </c>
      <c r="W99" t="n">
        <v>2.95</v>
      </c>
      <c r="X99" t="n">
        <v>0.06</v>
      </c>
      <c r="Y99" t="n">
        <v>1</v>
      </c>
      <c r="Z99" t="n">
        <v>10</v>
      </c>
      <c r="AA99" t="n">
        <v>223.8936388884629</v>
      </c>
      <c r="AB99" t="n">
        <v>306.3411542172819</v>
      </c>
      <c r="AC99" t="n">
        <v>277.1043844113855</v>
      </c>
      <c r="AD99" t="n">
        <v>223893.6388884629</v>
      </c>
      <c r="AE99" t="n">
        <v>306341.154217282</v>
      </c>
      <c r="AF99" t="n">
        <v>1.924553405567042e-06</v>
      </c>
      <c r="AG99" t="n">
        <v>12</v>
      </c>
      <c r="AH99" t="n">
        <v>277104.3844113855</v>
      </c>
    </row>
    <row r="100">
      <c r="A100" t="n">
        <v>98</v>
      </c>
      <c r="B100" t="n">
        <v>70</v>
      </c>
      <c r="C100" t="inlineStr">
        <is>
          <t xml:space="preserve">CONCLUIDO	</t>
        </is>
      </c>
      <c r="D100" t="n">
        <v>7.8176</v>
      </c>
      <c r="E100" t="n">
        <v>12.79</v>
      </c>
      <c r="F100" t="n">
        <v>10.45</v>
      </c>
      <c r="G100" t="n">
        <v>156.72</v>
      </c>
      <c r="H100" t="n">
        <v>2.56</v>
      </c>
      <c r="I100" t="n">
        <v>4</v>
      </c>
      <c r="J100" t="n">
        <v>176.56</v>
      </c>
      <c r="K100" t="n">
        <v>47.83</v>
      </c>
      <c r="L100" t="n">
        <v>25.5</v>
      </c>
      <c r="M100" t="n">
        <v>1</v>
      </c>
      <c r="N100" t="n">
        <v>33.24</v>
      </c>
      <c r="O100" t="n">
        <v>22010.33</v>
      </c>
      <c r="P100" t="n">
        <v>102.18</v>
      </c>
      <c r="Q100" t="n">
        <v>197.75</v>
      </c>
      <c r="R100" t="n">
        <v>29.14</v>
      </c>
      <c r="S100" t="n">
        <v>25.4</v>
      </c>
      <c r="T100" t="n">
        <v>1048.29</v>
      </c>
      <c r="U100" t="n">
        <v>0.87</v>
      </c>
      <c r="V100" t="n">
        <v>0.89</v>
      </c>
      <c r="W100" t="n">
        <v>2.95</v>
      </c>
      <c r="X100" t="n">
        <v>0.06</v>
      </c>
      <c r="Y100" t="n">
        <v>1</v>
      </c>
      <c r="Z100" t="n">
        <v>10</v>
      </c>
      <c r="AA100" t="n">
        <v>224.0010845675477</v>
      </c>
      <c r="AB100" t="n">
        <v>306.4881661355745</v>
      </c>
      <c r="AC100" t="n">
        <v>277.2373657185287</v>
      </c>
      <c r="AD100" t="n">
        <v>224001.0845675477</v>
      </c>
      <c r="AE100" t="n">
        <v>306488.1661355745</v>
      </c>
      <c r="AF100" t="n">
        <v>1.924627263039784e-06</v>
      </c>
      <c r="AG100" t="n">
        <v>12</v>
      </c>
      <c r="AH100" t="n">
        <v>277237.3657185287</v>
      </c>
    </row>
    <row r="101">
      <c r="A101" t="n">
        <v>99</v>
      </c>
      <c r="B101" t="n">
        <v>70</v>
      </c>
      <c r="C101" t="inlineStr">
        <is>
          <t xml:space="preserve">CONCLUIDO	</t>
        </is>
      </c>
      <c r="D101" t="n">
        <v>7.8179</v>
      </c>
      <c r="E101" t="n">
        <v>12.79</v>
      </c>
      <c r="F101" t="n">
        <v>10.45</v>
      </c>
      <c r="G101" t="n">
        <v>156.71</v>
      </c>
      <c r="H101" t="n">
        <v>2.58</v>
      </c>
      <c r="I101" t="n">
        <v>4</v>
      </c>
      <c r="J101" t="n">
        <v>176.93</v>
      </c>
      <c r="K101" t="n">
        <v>47.83</v>
      </c>
      <c r="L101" t="n">
        <v>25.75</v>
      </c>
      <c r="M101" t="n">
        <v>0</v>
      </c>
      <c r="N101" t="n">
        <v>33.36</v>
      </c>
      <c r="O101" t="n">
        <v>22055.93</v>
      </c>
      <c r="P101" t="n">
        <v>102.34</v>
      </c>
      <c r="Q101" t="n">
        <v>197.75</v>
      </c>
      <c r="R101" t="n">
        <v>29.1</v>
      </c>
      <c r="S101" t="n">
        <v>25.4</v>
      </c>
      <c r="T101" t="n">
        <v>1025.08</v>
      </c>
      <c r="U101" t="n">
        <v>0.87</v>
      </c>
      <c r="V101" t="n">
        <v>0.89</v>
      </c>
      <c r="W101" t="n">
        <v>2.95</v>
      </c>
      <c r="X101" t="n">
        <v>0.06</v>
      </c>
      <c r="Y101" t="n">
        <v>1</v>
      </c>
      <c r="Z101" t="n">
        <v>10</v>
      </c>
      <c r="AA101" t="n">
        <v>224.108522000504</v>
      </c>
      <c r="AB101" t="n">
        <v>306.6351667711503</v>
      </c>
      <c r="AC101" t="n">
        <v>277.370336819762</v>
      </c>
      <c r="AD101" t="n">
        <v>224108.522000504</v>
      </c>
      <c r="AE101" t="n">
        <v>306635.1667711503</v>
      </c>
      <c r="AF101" t="n">
        <v>1.924701120512527e-06</v>
      </c>
      <c r="AG101" t="n">
        <v>12</v>
      </c>
      <c r="AH101" t="n">
        <v>277370.336819762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5.0628</v>
      </c>
      <c r="E2" t="n">
        <v>19.75</v>
      </c>
      <c r="F2" t="n">
        <v>12.92</v>
      </c>
      <c r="G2" t="n">
        <v>6.25</v>
      </c>
      <c r="H2" t="n">
        <v>0.1</v>
      </c>
      <c r="I2" t="n">
        <v>124</v>
      </c>
      <c r="J2" t="n">
        <v>176.73</v>
      </c>
      <c r="K2" t="n">
        <v>52.44</v>
      </c>
      <c r="L2" t="n">
        <v>1</v>
      </c>
      <c r="M2" t="n">
        <v>122</v>
      </c>
      <c r="N2" t="n">
        <v>33.29</v>
      </c>
      <c r="O2" t="n">
        <v>22031.19</v>
      </c>
      <c r="P2" t="n">
        <v>171.21</v>
      </c>
      <c r="Q2" t="n">
        <v>198.2</v>
      </c>
      <c r="R2" t="n">
        <v>106.33</v>
      </c>
      <c r="S2" t="n">
        <v>25.4</v>
      </c>
      <c r="T2" t="n">
        <v>39043.28</v>
      </c>
      <c r="U2" t="n">
        <v>0.24</v>
      </c>
      <c r="V2" t="n">
        <v>0.72</v>
      </c>
      <c r="W2" t="n">
        <v>3.13</v>
      </c>
      <c r="X2" t="n">
        <v>2.52</v>
      </c>
      <c r="Y2" t="n">
        <v>1</v>
      </c>
      <c r="Z2" t="n">
        <v>10</v>
      </c>
      <c r="AA2" t="n">
        <v>438.1482882305358</v>
      </c>
      <c r="AB2" t="n">
        <v>599.4938176952721</v>
      </c>
      <c r="AC2" t="n">
        <v>542.2789691292922</v>
      </c>
      <c r="AD2" t="n">
        <v>438148.2882305358</v>
      </c>
      <c r="AE2" t="n">
        <v>599493.8176952722</v>
      </c>
      <c r="AF2" t="n">
        <v>1.201088732096791e-06</v>
      </c>
      <c r="AG2" t="n">
        <v>18</v>
      </c>
      <c r="AH2" t="n">
        <v>542278.9691292923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5.5178</v>
      </c>
      <c r="E3" t="n">
        <v>18.12</v>
      </c>
      <c r="F3" t="n">
        <v>12.32</v>
      </c>
      <c r="G3" t="n">
        <v>7.78</v>
      </c>
      <c r="H3" t="n">
        <v>0.13</v>
      </c>
      <c r="I3" t="n">
        <v>95</v>
      </c>
      <c r="J3" t="n">
        <v>177.1</v>
      </c>
      <c r="K3" t="n">
        <v>52.44</v>
      </c>
      <c r="L3" t="n">
        <v>1.25</v>
      </c>
      <c r="M3" t="n">
        <v>93</v>
      </c>
      <c r="N3" t="n">
        <v>33.41</v>
      </c>
      <c r="O3" t="n">
        <v>22076.81</v>
      </c>
      <c r="P3" t="n">
        <v>163.2</v>
      </c>
      <c r="Q3" t="n">
        <v>197.99</v>
      </c>
      <c r="R3" t="n">
        <v>87.22</v>
      </c>
      <c r="S3" t="n">
        <v>25.4</v>
      </c>
      <c r="T3" t="n">
        <v>29632.35</v>
      </c>
      <c r="U3" t="n">
        <v>0.29</v>
      </c>
      <c r="V3" t="n">
        <v>0.76</v>
      </c>
      <c r="W3" t="n">
        <v>3.1</v>
      </c>
      <c r="X3" t="n">
        <v>1.93</v>
      </c>
      <c r="Y3" t="n">
        <v>1</v>
      </c>
      <c r="Z3" t="n">
        <v>10</v>
      </c>
      <c r="AA3" t="n">
        <v>386.0723516196618</v>
      </c>
      <c r="AB3" t="n">
        <v>528.2412237960956</v>
      </c>
      <c r="AC3" t="n">
        <v>477.8266227882094</v>
      </c>
      <c r="AD3" t="n">
        <v>386072.3516196618</v>
      </c>
      <c r="AE3" t="n">
        <v>528241.2237960956</v>
      </c>
      <c r="AF3" t="n">
        <v>1.309032038785587e-06</v>
      </c>
      <c r="AG3" t="n">
        <v>16</v>
      </c>
      <c r="AH3" t="n">
        <v>477826.6227882094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5.851</v>
      </c>
      <c r="E4" t="n">
        <v>17.09</v>
      </c>
      <c r="F4" t="n">
        <v>11.93</v>
      </c>
      <c r="G4" t="n">
        <v>9.300000000000001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157.9</v>
      </c>
      <c r="Q4" t="n">
        <v>197.91</v>
      </c>
      <c r="R4" t="n">
        <v>75.37</v>
      </c>
      <c r="S4" t="n">
        <v>25.4</v>
      </c>
      <c r="T4" t="n">
        <v>23798.26</v>
      </c>
      <c r="U4" t="n">
        <v>0.34</v>
      </c>
      <c r="V4" t="n">
        <v>0.78</v>
      </c>
      <c r="W4" t="n">
        <v>3.06</v>
      </c>
      <c r="X4" t="n">
        <v>1.54</v>
      </c>
      <c r="Y4" t="n">
        <v>1</v>
      </c>
      <c r="Z4" t="n">
        <v>10</v>
      </c>
      <c r="AA4" t="n">
        <v>356.5850195472975</v>
      </c>
      <c r="AB4" t="n">
        <v>487.8953551654079</v>
      </c>
      <c r="AC4" t="n">
        <v>441.3313072338523</v>
      </c>
      <c r="AD4" t="n">
        <v>356585.0195472974</v>
      </c>
      <c r="AE4" t="n">
        <v>487895.3551654079</v>
      </c>
      <c r="AF4" t="n">
        <v>1.388079752606921e-06</v>
      </c>
      <c r="AG4" t="n">
        <v>15</v>
      </c>
      <c r="AH4" t="n">
        <v>441331.3072338523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6.1166</v>
      </c>
      <c r="E5" t="n">
        <v>16.35</v>
      </c>
      <c r="F5" t="n">
        <v>11.65</v>
      </c>
      <c r="G5" t="n">
        <v>10.92</v>
      </c>
      <c r="H5" t="n">
        <v>0.17</v>
      </c>
      <c r="I5" t="n">
        <v>64</v>
      </c>
      <c r="J5" t="n">
        <v>177.84</v>
      </c>
      <c r="K5" t="n">
        <v>52.44</v>
      </c>
      <c r="L5" t="n">
        <v>1.75</v>
      </c>
      <c r="M5" t="n">
        <v>62</v>
      </c>
      <c r="N5" t="n">
        <v>33.65</v>
      </c>
      <c r="O5" t="n">
        <v>22168.15</v>
      </c>
      <c r="P5" t="n">
        <v>154.05</v>
      </c>
      <c r="Q5" t="n">
        <v>197.86</v>
      </c>
      <c r="R5" t="n">
        <v>66.8</v>
      </c>
      <c r="S5" t="n">
        <v>25.4</v>
      </c>
      <c r="T5" t="n">
        <v>19576.8</v>
      </c>
      <c r="U5" t="n">
        <v>0.38</v>
      </c>
      <c r="V5" t="n">
        <v>0.8</v>
      </c>
      <c r="W5" t="n">
        <v>3.03</v>
      </c>
      <c r="X5" t="n">
        <v>1.26</v>
      </c>
      <c r="Y5" t="n">
        <v>1</v>
      </c>
      <c r="Z5" t="n">
        <v>10</v>
      </c>
      <c r="AA5" t="n">
        <v>343.2836060580674</v>
      </c>
      <c r="AB5" t="n">
        <v>469.6957744124957</v>
      </c>
      <c r="AC5" t="n">
        <v>424.8686689247261</v>
      </c>
      <c r="AD5" t="n">
        <v>343283.6060580674</v>
      </c>
      <c r="AE5" t="n">
        <v>469695.7744124957</v>
      </c>
      <c r="AF5" t="n">
        <v>1.451090175148777e-06</v>
      </c>
      <c r="AG5" t="n">
        <v>15</v>
      </c>
      <c r="AH5" t="n">
        <v>424868.6689247261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6.2878</v>
      </c>
      <c r="E6" t="n">
        <v>15.9</v>
      </c>
      <c r="F6" t="n">
        <v>11.49</v>
      </c>
      <c r="G6" t="n">
        <v>12.31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151.81</v>
      </c>
      <c r="Q6" t="n">
        <v>197.86</v>
      </c>
      <c r="R6" t="n">
        <v>61.7</v>
      </c>
      <c r="S6" t="n">
        <v>25.4</v>
      </c>
      <c r="T6" t="n">
        <v>17068.13</v>
      </c>
      <c r="U6" t="n">
        <v>0.41</v>
      </c>
      <c r="V6" t="n">
        <v>0.8100000000000001</v>
      </c>
      <c r="W6" t="n">
        <v>3.03</v>
      </c>
      <c r="X6" t="n">
        <v>1.1</v>
      </c>
      <c r="Y6" t="n">
        <v>1</v>
      </c>
      <c r="Z6" t="n">
        <v>10</v>
      </c>
      <c r="AA6" t="n">
        <v>325.2563172486314</v>
      </c>
      <c r="AB6" t="n">
        <v>445.0300425555729</v>
      </c>
      <c r="AC6" t="n">
        <v>402.5569998976559</v>
      </c>
      <c r="AD6" t="n">
        <v>325256.3172486314</v>
      </c>
      <c r="AE6" t="n">
        <v>445030.0425555729</v>
      </c>
      <c r="AF6" t="n">
        <v>1.491705327028166e-06</v>
      </c>
      <c r="AG6" t="n">
        <v>14</v>
      </c>
      <c r="AH6" t="n">
        <v>402556.9998976559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6.4419</v>
      </c>
      <c r="E7" t="n">
        <v>15.52</v>
      </c>
      <c r="F7" t="n">
        <v>11.36</v>
      </c>
      <c r="G7" t="n">
        <v>13.91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149.97</v>
      </c>
      <c r="Q7" t="n">
        <v>197.88</v>
      </c>
      <c r="R7" t="n">
        <v>57.48</v>
      </c>
      <c r="S7" t="n">
        <v>25.4</v>
      </c>
      <c r="T7" t="n">
        <v>14990.3</v>
      </c>
      <c r="U7" t="n">
        <v>0.44</v>
      </c>
      <c r="V7" t="n">
        <v>0.82</v>
      </c>
      <c r="W7" t="n">
        <v>3.02</v>
      </c>
      <c r="X7" t="n">
        <v>0.97</v>
      </c>
      <c r="Y7" t="n">
        <v>1</v>
      </c>
      <c r="Z7" t="n">
        <v>10</v>
      </c>
      <c r="AA7" t="n">
        <v>318.8944886696368</v>
      </c>
      <c r="AB7" t="n">
        <v>436.3255080297239</v>
      </c>
      <c r="AC7" t="n">
        <v>394.6832139300629</v>
      </c>
      <c r="AD7" t="n">
        <v>318894.4886696368</v>
      </c>
      <c r="AE7" t="n">
        <v>436325.5080297239</v>
      </c>
      <c r="AF7" t="n">
        <v>1.52826370848035e-06</v>
      </c>
      <c r="AG7" t="n">
        <v>14</v>
      </c>
      <c r="AH7" t="n">
        <v>394683.2139300629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6.5654</v>
      </c>
      <c r="E8" t="n">
        <v>15.23</v>
      </c>
      <c r="F8" t="n">
        <v>11.25</v>
      </c>
      <c r="G8" t="n">
        <v>15.34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148.32</v>
      </c>
      <c r="Q8" t="n">
        <v>197.82</v>
      </c>
      <c r="R8" t="n">
        <v>53.93</v>
      </c>
      <c r="S8" t="n">
        <v>25.4</v>
      </c>
      <c r="T8" t="n">
        <v>13242.06</v>
      </c>
      <c r="U8" t="n">
        <v>0.47</v>
      </c>
      <c r="V8" t="n">
        <v>0.83</v>
      </c>
      <c r="W8" t="n">
        <v>3.01</v>
      </c>
      <c r="X8" t="n">
        <v>0.85</v>
      </c>
      <c r="Y8" t="n">
        <v>1</v>
      </c>
      <c r="Z8" t="n">
        <v>10</v>
      </c>
      <c r="AA8" t="n">
        <v>313.8430869519543</v>
      </c>
      <c r="AB8" t="n">
        <v>429.4139573474751</v>
      </c>
      <c r="AC8" t="n">
        <v>388.4312919445057</v>
      </c>
      <c r="AD8" t="n">
        <v>313843.0869519543</v>
      </c>
      <c r="AE8" t="n">
        <v>429413.9573474751</v>
      </c>
      <c r="AF8" t="n">
        <v>1.557562606010166e-06</v>
      </c>
      <c r="AG8" t="n">
        <v>14</v>
      </c>
      <c r="AH8" t="n">
        <v>388431.2919445057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6.6606</v>
      </c>
      <c r="E9" t="n">
        <v>15.01</v>
      </c>
      <c r="F9" t="n">
        <v>11.17</v>
      </c>
      <c r="G9" t="n">
        <v>16.76</v>
      </c>
      <c r="H9" t="n">
        <v>0.27</v>
      </c>
      <c r="I9" t="n">
        <v>40</v>
      </c>
      <c r="J9" t="n">
        <v>179.33</v>
      </c>
      <c r="K9" t="n">
        <v>52.44</v>
      </c>
      <c r="L9" t="n">
        <v>2.75</v>
      </c>
      <c r="M9" t="n">
        <v>38</v>
      </c>
      <c r="N9" t="n">
        <v>34.14</v>
      </c>
      <c r="O9" t="n">
        <v>22351.34</v>
      </c>
      <c r="P9" t="n">
        <v>147.22</v>
      </c>
      <c r="Q9" t="n">
        <v>197.85</v>
      </c>
      <c r="R9" t="n">
        <v>51.81</v>
      </c>
      <c r="S9" t="n">
        <v>25.4</v>
      </c>
      <c r="T9" t="n">
        <v>12200.44</v>
      </c>
      <c r="U9" t="n">
        <v>0.49</v>
      </c>
      <c r="V9" t="n">
        <v>0.83</v>
      </c>
      <c r="W9" t="n">
        <v>3</v>
      </c>
      <c r="X9" t="n">
        <v>0.78</v>
      </c>
      <c r="Y9" t="n">
        <v>1</v>
      </c>
      <c r="Z9" t="n">
        <v>10</v>
      </c>
      <c r="AA9" t="n">
        <v>310.2362667159327</v>
      </c>
      <c r="AB9" t="n">
        <v>424.4789467788719</v>
      </c>
      <c r="AC9" t="n">
        <v>383.9672718582391</v>
      </c>
      <c r="AD9" t="n">
        <v>310236.2667159328</v>
      </c>
      <c r="AE9" t="n">
        <v>424478.9467788719</v>
      </c>
      <c r="AF9" t="n">
        <v>1.580147667101976e-06</v>
      </c>
      <c r="AG9" t="n">
        <v>14</v>
      </c>
      <c r="AH9" t="n">
        <v>383967.2718582391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6.7573</v>
      </c>
      <c r="E10" t="n">
        <v>14.8</v>
      </c>
      <c r="F10" t="n">
        <v>11.1</v>
      </c>
      <c r="G10" t="n">
        <v>18.5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146.12</v>
      </c>
      <c r="Q10" t="n">
        <v>197.82</v>
      </c>
      <c r="R10" t="n">
        <v>49.2</v>
      </c>
      <c r="S10" t="n">
        <v>25.4</v>
      </c>
      <c r="T10" t="n">
        <v>10914.58</v>
      </c>
      <c r="U10" t="n">
        <v>0.52</v>
      </c>
      <c r="V10" t="n">
        <v>0.84</v>
      </c>
      <c r="W10" t="n">
        <v>3</v>
      </c>
      <c r="X10" t="n">
        <v>0.71</v>
      </c>
      <c r="Y10" t="n">
        <v>1</v>
      </c>
      <c r="Z10" t="n">
        <v>10</v>
      </c>
      <c r="AA10" t="n">
        <v>296.3909601924785</v>
      </c>
      <c r="AB10" t="n">
        <v>405.5351875816669</v>
      </c>
      <c r="AC10" t="n">
        <v>366.8314784510824</v>
      </c>
      <c r="AD10" t="n">
        <v>296390.9601924786</v>
      </c>
      <c r="AE10" t="n">
        <v>405535.1875816669</v>
      </c>
      <c r="AF10" t="n">
        <v>1.603088585248803e-06</v>
      </c>
      <c r="AG10" t="n">
        <v>13</v>
      </c>
      <c r="AH10" t="n">
        <v>366831.4784510824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6.8355</v>
      </c>
      <c r="E11" t="n">
        <v>14.63</v>
      </c>
      <c r="F11" t="n">
        <v>11.04</v>
      </c>
      <c r="G11" t="n">
        <v>20.06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145.14</v>
      </c>
      <c r="Q11" t="n">
        <v>197.8</v>
      </c>
      <c r="R11" t="n">
        <v>47.39</v>
      </c>
      <c r="S11" t="n">
        <v>25.4</v>
      </c>
      <c r="T11" t="n">
        <v>10024.51</v>
      </c>
      <c r="U11" t="n">
        <v>0.54</v>
      </c>
      <c r="V11" t="n">
        <v>0.84</v>
      </c>
      <c r="W11" t="n">
        <v>2.99</v>
      </c>
      <c r="X11" t="n">
        <v>0.64</v>
      </c>
      <c r="Y11" t="n">
        <v>1</v>
      </c>
      <c r="Z11" t="n">
        <v>10</v>
      </c>
      <c r="AA11" t="n">
        <v>293.5462823854471</v>
      </c>
      <c r="AB11" t="n">
        <v>401.6429739077589</v>
      </c>
      <c r="AC11" t="n">
        <v>363.3107321874559</v>
      </c>
      <c r="AD11" t="n">
        <v>293546.2823854471</v>
      </c>
      <c r="AE11" t="n">
        <v>401642.9739077588</v>
      </c>
      <c r="AF11" t="n">
        <v>1.621640599717076e-06</v>
      </c>
      <c r="AG11" t="n">
        <v>13</v>
      </c>
      <c r="AH11" t="n">
        <v>363310.7321874559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6.8987</v>
      </c>
      <c r="E12" t="n">
        <v>14.5</v>
      </c>
      <c r="F12" t="n">
        <v>10.97</v>
      </c>
      <c r="G12" t="n">
        <v>21.24</v>
      </c>
      <c r="H12" t="n">
        <v>0.34</v>
      </c>
      <c r="I12" t="n">
        <v>31</v>
      </c>
      <c r="J12" t="n">
        <v>180.45</v>
      </c>
      <c r="K12" t="n">
        <v>52.44</v>
      </c>
      <c r="L12" t="n">
        <v>3.5</v>
      </c>
      <c r="M12" t="n">
        <v>29</v>
      </c>
      <c r="N12" t="n">
        <v>34.51</v>
      </c>
      <c r="O12" t="n">
        <v>22489.16</v>
      </c>
      <c r="P12" t="n">
        <v>144.24</v>
      </c>
      <c r="Q12" t="n">
        <v>197.81</v>
      </c>
      <c r="R12" t="n">
        <v>45.38</v>
      </c>
      <c r="S12" t="n">
        <v>25.4</v>
      </c>
      <c r="T12" t="n">
        <v>9033.23</v>
      </c>
      <c r="U12" t="n">
        <v>0.5600000000000001</v>
      </c>
      <c r="V12" t="n">
        <v>0.85</v>
      </c>
      <c r="W12" t="n">
        <v>2.99</v>
      </c>
      <c r="X12" t="n">
        <v>0.58</v>
      </c>
      <c r="Y12" t="n">
        <v>1</v>
      </c>
      <c r="Z12" t="n">
        <v>10</v>
      </c>
      <c r="AA12" t="n">
        <v>291.1279826998014</v>
      </c>
      <c r="AB12" t="n">
        <v>398.334149590006</v>
      </c>
      <c r="AC12" t="n">
        <v>360.3176974186252</v>
      </c>
      <c r="AD12" t="n">
        <v>291127.9826998013</v>
      </c>
      <c r="AE12" t="n">
        <v>398334.149590006</v>
      </c>
      <c r="AF12" t="n">
        <v>1.636634043635168e-06</v>
      </c>
      <c r="AG12" t="n">
        <v>13</v>
      </c>
      <c r="AH12" t="n">
        <v>360317.6974186252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6.9303</v>
      </c>
      <c r="E13" t="n">
        <v>14.43</v>
      </c>
      <c r="F13" t="n">
        <v>10.98</v>
      </c>
      <c r="G13" t="n">
        <v>22.71</v>
      </c>
      <c r="H13" t="n">
        <v>0.37</v>
      </c>
      <c r="I13" t="n">
        <v>29</v>
      </c>
      <c r="J13" t="n">
        <v>180.82</v>
      </c>
      <c r="K13" t="n">
        <v>52.44</v>
      </c>
      <c r="L13" t="n">
        <v>3.75</v>
      </c>
      <c r="M13" t="n">
        <v>27</v>
      </c>
      <c r="N13" t="n">
        <v>34.63</v>
      </c>
      <c r="O13" t="n">
        <v>22535.19</v>
      </c>
      <c r="P13" t="n">
        <v>144.19</v>
      </c>
      <c r="Q13" t="n">
        <v>197.8</v>
      </c>
      <c r="R13" t="n">
        <v>45.39</v>
      </c>
      <c r="S13" t="n">
        <v>25.4</v>
      </c>
      <c r="T13" t="n">
        <v>9043.950000000001</v>
      </c>
      <c r="U13" t="n">
        <v>0.5600000000000001</v>
      </c>
      <c r="V13" t="n">
        <v>0.85</v>
      </c>
      <c r="W13" t="n">
        <v>3</v>
      </c>
      <c r="X13" t="n">
        <v>0.59</v>
      </c>
      <c r="Y13" t="n">
        <v>1</v>
      </c>
      <c r="Z13" t="n">
        <v>10</v>
      </c>
      <c r="AA13" t="n">
        <v>290.418619248654</v>
      </c>
      <c r="AB13" t="n">
        <v>397.3635672212393</v>
      </c>
      <c r="AC13" t="n">
        <v>359.4397460689127</v>
      </c>
      <c r="AD13" t="n">
        <v>290418.6192486539</v>
      </c>
      <c r="AE13" t="n">
        <v>397363.5672212393</v>
      </c>
      <c r="AF13" t="n">
        <v>1.644130765594214e-06</v>
      </c>
      <c r="AG13" t="n">
        <v>13</v>
      </c>
      <c r="AH13" t="n">
        <v>359439.7460689127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6.9918</v>
      </c>
      <c r="E14" t="n">
        <v>14.3</v>
      </c>
      <c r="F14" t="n">
        <v>10.92</v>
      </c>
      <c r="G14" t="n">
        <v>24.27</v>
      </c>
      <c r="H14" t="n">
        <v>0.39</v>
      </c>
      <c r="I14" t="n">
        <v>27</v>
      </c>
      <c r="J14" t="n">
        <v>181.19</v>
      </c>
      <c r="K14" t="n">
        <v>52.44</v>
      </c>
      <c r="L14" t="n">
        <v>4</v>
      </c>
      <c r="M14" t="n">
        <v>25</v>
      </c>
      <c r="N14" t="n">
        <v>34.75</v>
      </c>
      <c r="O14" t="n">
        <v>22581.25</v>
      </c>
      <c r="P14" t="n">
        <v>143.35</v>
      </c>
      <c r="Q14" t="n">
        <v>197.92</v>
      </c>
      <c r="R14" t="n">
        <v>43.9</v>
      </c>
      <c r="S14" t="n">
        <v>25.4</v>
      </c>
      <c r="T14" t="n">
        <v>8312.23</v>
      </c>
      <c r="U14" t="n">
        <v>0.58</v>
      </c>
      <c r="V14" t="n">
        <v>0.85</v>
      </c>
      <c r="W14" t="n">
        <v>2.98</v>
      </c>
      <c r="X14" t="n">
        <v>0.53</v>
      </c>
      <c r="Y14" t="n">
        <v>1</v>
      </c>
      <c r="Z14" t="n">
        <v>10</v>
      </c>
      <c r="AA14" t="n">
        <v>288.1823149782894</v>
      </c>
      <c r="AB14" t="n">
        <v>394.3037570597451</v>
      </c>
      <c r="AC14" t="n">
        <v>356.6719598947611</v>
      </c>
      <c r="AD14" t="n">
        <v>288182.3149782894</v>
      </c>
      <c r="AE14" t="n">
        <v>394303.7570597451</v>
      </c>
      <c r="AF14" t="n">
        <v>1.658720904849952e-06</v>
      </c>
      <c r="AG14" t="n">
        <v>13</v>
      </c>
      <c r="AH14" t="n">
        <v>356671.9598947611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7.0538</v>
      </c>
      <c r="E15" t="n">
        <v>14.18</v>
      </c>
      <c r="F15" t="n">
        <v>10.87</v>
      </c>
      <c r="G15" t="n">
        <v>26.08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142.36</v>
      </c>
      <c r="Q15" t="n">
        <v>197.83</v>
      </c>
      <c r="R15" t="n">
        <v>42.13</v>
      </c>
      <c r="S15" t="n">
        <v>25.4</v>
      </c>
      <c r="T15" t="n">
        <v>7434.38</v>
      </c>
      <c r="U15" t="n">
        <v>0.6</v>
      </c>
      <c r="V15" t="n">
        <v>0.86</v>
      </c>
      <c r="W15" t="n">
        <v>2.98</v>
      </c>
      <c r="X15" t="n">
        <v>0.48</v>
      </c>
      <c r="Y15" t="n">
        <v>1</v>
      </c>
      <c r="Z15" t="n">
        <v>10</v>
      </c>
      <c r="AA15" t="n">
        <v>285.8955785501433</v>
      </c>
      <c r="AB15" t="n">
        <v>391.1749433950643</v>
      </c>
      <c r="AC15" t="n">
        <v>353.8417558149198</v>
      </c>
      <c r="AD15" t="n">
        <v>285895.5785501433</v>
      </c>
      <c r="AE15" t="n">
        <v>391174.9433950643</v>
      </c>
      <c r="AF15" t="n">
        <v>1.67342966312403e-06</v>
      </c>
      <c r="AG15" t="n">
        <v>13</v>
      </c>
      <c r="AH15" t="n">
        <v>353841.7558149198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7.0795</v>
      </c>
      <c r="E16" t="n">
        <v>14.13</v>
      </c>
      <c r="F16" t="n">
        <v>10.85</v>
      </c>
      <c r="G16" t="n">
        <v>27.13</v>
      </c>
      <c r="H16" t="n">
        <v>0.44</v>
      </c>
      <c r="I16" t="n">
        <v>24</v>
      </c>
      <c r="J16" t="n">
        <v>181.94</v>
      </c>
      <c r="K16" t="n">
        <v>52.44</v>
      </c>
      <c r="L16" t="n">
        <v>4.5</v>
      </c>
      <c r="M16" t="n">
        <v>22</v>
      </c>
      <c r="N16" t="n">
        <v>35</v>
      </c>
      <c r="O16" t="n">
        <v>22673.63</v>
      </c>
      <c r="P16" t="n">
        <v>142.17</v>
      </c>
      <c r="Q16" t="n">
        <v>197.89</v>
      </c>
      <c r="R16" t="n">
        <v>41.64</v>
      </c>
      <c r="S16" t="n">
        <v>25.4</v>
      </c>
      <c r="T16" t="n">
        <v>7196.43</v>
      </c>
      <c r="U16" t="n">
        <v>0.61</v>
      </c>
      <c r="V16" t="n">
        <v>0.86</v>
      </c>
      <c r="W16" t="n">
        <v>2.98</v>
      </c>
      <c r="X16" t="n">
        <v>0.46</v>
      </c>
      <c r="Y16" t="n">
        <v>1</v>
      </c>
      <c r="Z16" t="n">
        <v>10</v>
      </c>
      <c r="AA16" t="n">
        <v>285.1314999909915</v>
      </c>
      <c r="AB16" t="n">
        <v>390.1294974016659</v>
      </c>
      <c r="AC16" t="n">
        <v>352.8960857198387</v>
      </c>
      <c r="AD16" t="n">
        <v>285131.4999909915</v>
      </c>
      <c r="AE16" t="n">
        <v>390129.4974016659</v>
      </c>
      <c r="AF16" t="n">
        <v>1.679526680666673e-06</v>
      </c>
      <c r="AG16" t="n">
        <v>13</v>
      </c>
      <c r="AH16" t="n">
        <v>352896.0857198387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7.1049</v>
      </c>
      <c r="E17" t="n">
        <v>14.07</v>
      </c>
      <c r="F17" t="n">
        <v>10.84</v>
      </c>
      <c r="G17" t="n">
        <v>28.27</v>
      </c>
      <c r="H17" t="n">
        <v>0.46</v>
      </c>
      <c r="I17" t="n">
        <v>23</v>
      </c>
      <c r="J17" t="n">
        <v>182.32</v>
      </c>
      <c r="K17" t="n">
        <v>52.44</v>
      </c>
      <c r="L17" t="n">
        <v>4.75</v>
      </c>
      <c r="M17" t="n">
        <v>21</v>
      </c>
      <c r="N17" t="n">
        <v>35.12</v>
      </c>
      <c r="O17" t="n">
        <v>22719.83</v>
      </c>
      <c r="P17" t="n">
        <v>141.85</v>
      </c>
      <c r="Q17" t="n">
        <v>197.78</v>
      </c>
      <c r="R17" t="n">
        <v>41.26</v>
      </c>
      <c r="S17" t="n">
        <v>25.4</v>
      </c>
      <c r="T17" t="n">
        <v>7010.51</v>
      </c>
      <c r="U17" t="n">
        <v>0.62</v>
      </c>
      <c r="V17" t="n">
        <v>0.86</v>
      </c>
      <c r="W17" t="n">
        <v>2.98</v>
      </c>
      <c r="X17" t="n">
        <v>0.44</v>
      </c>
      <c r="Y17" t="n">
        <v>1</v>
      </c>
      <c r="Z17" t="n">
        <v>10</v>
      </c>
      <c r="AA17" t="n">
        <v>284.3163094630037</v>
      </c>
      <c r="AB17" t="n">
        <v>389.0141177576049</v>
      </c>
      <c r="AC17" t="n">
        <v>351.8871563435619</v>
      </c>
      <c r="AD17" t="n">
        <v>284316.3094630037</v>
      </c>
      <c r="AE17" t="n">
        <v>389014.1177576049</v>
      </c>
      <c r="AF17" t="n">
        <v>1.685552526798311e-06</v>
      </c>
      <c r="AG17" t="n">
        <v>13</v>
      </c>
      <c r="AH17" t="n">
        <v>351887.1563435618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7.1325</v>
      </c>
      <c r="E18" t="n">
        <v>14.02</v>
      </c>
      <c r="F18" t="n">
        <v>10.82</v>
      </c>
      <c r="G18" t="n">
        <v>29.5</v>
      </c>
      <c r="H18" t="n">
        <v>0.49</v>
      </c>
      <c r="I18" t="n">
        <v>22</v>
      </c>
      <c r="J18" t="n">
        <v>182.69</v>
      </c>
      <c r="K18" t="n">
        <v>52.44</v>
      </c>
      <c r="L18" t="n">
        <v>5</v>
      </c>
      <c r="M18" t="n">
        <v>20</v>
      </c>
      <c r="N18" t="n">
        <v>35.25</v>
      </c>
      <c r="O18" t="n">
        <v>22766.06</v>
      </c>
      <c r="P18" t="n">
        <v>141.48</v>
      </c>
      <c r="Q18" t="n">
        <v>197.78</v>
      </c>
      <c r="R18" t="n">
        <v>40.48</v>
      </c>
      <c r="S18" t="n">
        <v>25.4</v>
      </c>
      <c r="T18" t="n">
        <v>6628.45</v>
      </c>
      <c r="U18" t="n">
        <v>0.63</v>
      </c>
      <c r="V18" t="n">
        <v>0.86</v>
      </c>
      <c r="W18" t="n">
        <v>2.98</v>
      </c>
      <c r="X18" t="n">
        <v>0.43</v>
      </c>
      <c r="Y18" t="n">
        <v>1</v>
      </c>
      <c r="Z18" t="n">
        <v>10</v>
      </c>
      <c r="AA18" t="n">
        <v>283.386732391359</v>
      </c>
      <c r="AB18" t="n">
        <v>387.7422293981348</v>
      </c>
      <c r="AC18" t="n">
        <v>350.7366552240129</v>
      </c>
      <c r="AD18" t="n">
        <v>283386.7323913591</v>
      </c>
      <c r="AE18" t="n">
        <v>387742.2293981348</v>
      </c>
      <c r="AF18" t="n">
        <v>1.692100296610642e-06</v>
      </c>
      <c r="AG18" t="n">
        <v>13</v>
      </c>
      <c r="AH18" t="n">
        <v>350736.6552240129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7.162</v>
      </c>
      <c r="E19" t="n">
        <v>13.96</v>
      </c>
      <c r="F19" t="n">
        <v>10.8</v>
      </c>
      <c r="G19" t="n">
        <v>30.84</v>
      </c>
      <c r="H19" t="n">
        <v>0.51</v>
      </c>
      <c r="I19" t="n">
        <v>21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140.95</v>
      </c>
      <c r="Q19" t="n">
        <v>197.79</v>
      </c>
      <c r="R19" t="n">
        <v>39.91</v>
      </c>
      <c r="S19" t="n">
        <v>25.4</v>
      </c>
      <c r="T19" t="n">
        <v>6345.12</v>
      </c>
      <c r="U19" t="n">
        <v>0.64</v>
      </c>
      <c r="V19" t="n">
        <v>0.86</v>
      </c>
      <c r="W19" t="n">
        <v>2.98</v>
      </c>
      <c r="X19" t="n">
        <v>0.4</v>
      </c>
      <c r="Y19" t="n">
        <v>1</v>
      </c>
      <c r="Z19" t="n">
        <v>10</v>
      </c>
      <c r="AA19" t="n">
        <v>282.3038716976865</v>
      </c>
      <c r="AB19" t="n">
        <v>386.2606116246099</v>
      </c>
      <c r="AC19" t="n">
        <v>349.3964409713296</v>
      </c>
      <c r="AD19" t="n">
        <v>282303.8716976866</v>
      </c>
      <c r="AE19" t="n">
        <v>386260.6116246099</v>
      </c>
      <c r="AF19" t="n">
        <v>1.699098818692663e-06</v>
      </c>
      <c r="AG19" t="n">
        <v>13</v>
      </c>
      <c r="AH19" t="n">
        <v>349396.4409713296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7.1942</v>
      </c>
      <c r="E20" t="n">
        <v>13.9</v>
      </c>
      <c r="F20" t="n">
        <v>10.77</v>
      </c>
      <c r="G20" t="n">
        <v>32.3</v>
      </c>
      <c r="H20" t="n">
        <v>0.53</v>
      </c>
      <c r="I20" t="n">
        <v>20</v>
      </c>
      <c r="J20" t="n">
        <v>183.44</v>
      </c>
      <c r="K20" t="n">
        <v>52.44</v>
      </c>
      <c r="L20" t="n">
        <v>5.5</v>
      </c>
      <c r="M20" t="n">
        <v>18</v>
      </c>
      <c r="N20" t="n">
        <v>35.5</v>
      </c>
      <c r="O20" t="n">
        <v>22858.66</v>
      </c>
      <c r="P20" t="n">
        <v>140.51</v>
      </c>
      <c r="Q20" t="n">
        <v>197.76</v>
      </c>
      <c r="R20" t="n">
        <v>38.86</v>
      </c>
      <c r="S20" t="n">
        <v>25.4</v>
      </c>
      <c r="T20" t="n">
        <v>5827.01</v>
      </c>
      <c r="U20" t="n">
        <v>0.65</v>
      </c>
      <c r="V20" t="n">
        <v>0.86</v>
      </c>
      <c r="W20" t="n">
        <v>2.98</v>
      </c>
      <c r="X20" t="n">
        <v>0.38</v>
      </c>
      <c r="Y20" t="n">
        <v>1</v>
      </c>
      <c r="Z20" t="n">
        <v>10</v>
      </c>
      <c r="AA20" t="n">
        <v>281.2072299117715</v>
      </c>
      <c r="AB20" t="n">
        <v>384.7601379526999</v>
      </c>
      <c r="AC20" t="n">
        <v>348.0391704007387</v>
      </c>
      <c r="AD20" t="n">
        <v>281207.2299117715</v>
      </c>
      <c r="AE20" t="n">
        <v>384760.1379526999</v>
      </c>
      <c r="AF20" t="n">
        <v>1.706737883473716e-06</v>
      </c>
      <c r="AG20" t="n">
        <v>13</v>
      </c>
      <c r="AH20" t="n">
        <v>348039.1704007387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7.2234</v>
      </c>
      <c r="E21" t="n">
        <v>13.84</v>
      </c>
      <c r="F21" t="n">
        <v>10.75</v>
      </c>
      <c r="G21" t="n">
        <v>33.94</v>
      </c>
      <c r="H21" t="n">
        <v>0.55</v>
      </c>
      <c r="I21" t="n">
        <v>19</v>
      </c>
      <c r="J21" t="n">
        <v>183.82</v>
      </c>
      <c r="K21" t="n">
        <v>52.44</v>
      </c>
      <c r="L21" t="n">
        <v>5.75</v>
      </c>
      <c r="M21" t="n">
        <v>17</v>
      </c>
      <c r="N21" t="n">
        <v>35.63</v>
      </c>
      <c r="O21" t="n">
        <v>22905.03</v>
      </c>
      <c r="P21" t="n">
        <v>140.28</v>
      </c>
      <c r="Q21" t="n">
        <v>197.85</v>
      </c>
      <c r="R21" t="n">
        <v>38.66</v>
      </c>
      <c r="S21" t="n">
        <v>25.4</v>
      </c>
      <c r="T21" t="n">
        <v>5733.24</v>
      </c>
      <c r="U21" t="n">
        <v>0.66</v>
      </c>
      <c r="V21" t="n">
        <v>0.87</v>
      </c>
      <c r="W21" t="n">
        <v>2.96</v>
      </c>
      <c r="X21" t="n">
        <v>0.36</v>
      </c>
      <c r="Y21" t="n">
        <v>1</v>
      </c>
      <c r="Z21" t="n">
        <v>10</v>
      </c>
      <c r="AA21" t="n">
        <v>280.3745223420522</v>
      </c>
      <c r="AB21" t="n">
        <v>383.6207907193448</v>
      </c>
      <c r="AC21" t="n">
        <v>347.008560868251</v>
      </c>
      <c r="AD21" t="n">
        <v>280374.5223420522</v>
      </c>
      <c r="AE21" t="n">
        <v>383620.7907193447</v>
      </c>
      <c r="AF21" t="n">
        <v>1.713665234144733e-06</v>
      </c>
      <c r="AG21" t="n">
        <v>13</v>
      </c>
      <c r="AH21" t="n">
        <v>347008.560868251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7.2525</v>
      </c>
      <c r="E22" t="n">
        <v>13.79</v>
      </c>
      <c r="F22" t="n">
        <v>10.73</v>
      </c>
      <c r="G22" t="n">
        <v>35.76</v>
      </c>
      <c r="H22" t="n">
        <v>0.58</v>
      </c>
      <c r="I22" t="n">
        <v>18</v>
      </c>
      <c r="J22" t="n">
        <v>184.19</v>
      </c>
      <c r="K22" t="n">
        <v>52.44</v>
      </c>
      <c r="L22" t="n">
        <v>6</v>
      </c>
      <c r="M22" t="n">
        <v>16</v>
      </c>
      <c r="N22" t="n">
        <v>35.75</v>
      </c>
      <c r="O22" t="n">
        <v>22951.43</v>
      </c>
      <c r="P22" t="n">
        <v>139.82</v>
      </c>
      <c r="Q22" t="n">
        <v>197.76</v>
      </c>
      <c r="R22" t="n">
        <v>37.8</v>
      </c>
      <c r="S22" t="n">
        <v>25.4</v>
      </c>
      <c r="T22" t="n">
        <v>5304.7</v>
      </c>
      <c r="U22" t="n">
        <v>0.67</v>
      </c>
      <c r="V22" t="n">
        <v>0.87</v>
      </c>
      <c r="W22" t="n">
        <v>2.97</v>
      </c>
      <c r="X22" t="n">
        <v>0.34</v>
      </c>
      <c r="Y22" t="n">
        <v>1</v>
      </c>
      <c r="Z22" t="n">
        <v>10</v>
      </c>
      <c r="AA22" t="n">
        <v>269.0348497987207</v>
      </c>
      <c r="AB22" t="n">
        <v>368.1053504745134</v>
      </c>
      <c r="AC22" t="n">
        <v>332.9738924643293</v>
      </c>
      <c r="AD22" t="n">
        <v>269034.8497987207</v>
      </c>
      <c r="AE22" t="n">
        <v>368105.3504745134</v>
      </c>
      <c r="AF22" t="n">
        <v>1.720568861012083e-06</v>
      </c>
      <c r="AG22" t="n">
        <v>12</v>
      </c>
      <c r="AH22" t="n">
        <v>332973.8924643293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7.2845</v>
      </c>
      <c r="E23" t="n">
        <v>13.73</v>
      </c>
      <c r="F23" t="n">
        <v>10.7</v>
      </c>
      <c r="G23" t="n">
        <v>37.77</v>
      </c>
      <c r="H23" t="n">
        <v>0.6</v>
      </c>
      <c r="I23" t="n">
        <v>17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139.11</v>
      </c>
      <c r="Q23" t="n">
        <v>197.77</v>
      </c>
      <c r="R23" t="n">
        <v>36.98</v>
      </c>
      <c r="S23" t="n">
        <v>25.4</v>
      </c>
      <c r="T23" t="n">
        <v>4902.19</v>
      </c>
      <c r="U23" t="n">
        <v>0.6899999999999999</v>
      </c>
      <c r="V23" t="n">
        <v>0.87</v>
      </c>
      <c r="W23" t="n">
        <v>2.97</v>
      </c>
      <c r="X23" t="n">
        <v>0.31</v>
      </c>
      <c r="Y23" t="n">
        <v>1</v>
      </c>
      <c r="Z23" t="n">
        <v>10</v>
      </c>
      <c r="AA23" t="n">
        <v>267.7669683666559</v>
      </c>
      <c r="AB23" t="n">
        <v>366.3705791641812</v>
      </c>
      <c r="AC23" t="n">
        <v>331.4046852930883</v>
      </c>
      <c r="AD23" t="n">
        <v>267766.9683666559</v>
      </c>
      <c r="AE23" t="n">
        <v>366370.5791641811</v>
      </c>
      <c r="AF23" t="n">
        <v>1.728160478185801e-06</v>
      </c>
      <c r="AG23" t="n">
        <v>12</v>
      </c>
      <c r="AH23" t="n">
        <v>331404.6852930883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7.2735</v>
      </c>
      <c r="E24" t="n">
        <v>13.75</v>
      </c>
      <c r="F24" t="n">
        <v>10.72</v>
      </c>
      <c r="G24" t="n">
        <v>37.85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139.47</v>
      </c>
      <c r="Q24" t="n">
        <v>197.78</v>
      </c>
      <c r="R24" t="n">
        <v>37.86</v>
      </c>
      <c r="S24" t="n">
        <v>25.4</v>
      </c>
      <c r="T24" t="n">
        <v>5341.5</v>
      </c>
      <c r="U24" t="n">
        <v>0.67</v>
      </c>
      <c r="V24" t="n">
        <v>0.87</v>
      </c>
      <c r="W24" t="n">
        <v>2.96</v>
      </c>
      <c r="X24" t="n">
        <v>0.33</v>
      </c>
      <c r="Y24" t="n">
        <v>1</v>
      </c>
      <c r="Z24" t="n">
        <v>10</v>
      </c>
      <c r="AA24" t="n">
        <v>268.3229835151434</v>
      </c>
      <c r="AB24" t="n">
        <v>367.131343619999</v>
      </c>
      <c r="AC24" t="n">
        <v>332.0928434569825</v>
      </c>
      <c r="AD24" t="n">
        <v>268322.9835151435</v>
      </c>
      <c r="AE24" t="n">
        <v>367131.343619999</v>
      </c>
      <c r="AF24" t="n">
        <v>1.725550859782335e-06</v>
      </c>
      <c r="AG24" t="n">
        <v>12</v>
      </c>
      <c r="AH24" t="n">
        <v>332092.8434569825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7.312</v>
      </c>
      <c r="E25" t="n">
        <v>13.68</v>
      </c>
      <c r="F25" t="n">
        <v>10.69</v>
      </c>
      <c r="G25" t="n">
        <v>40.08</v>
      </c>
      <c r="H25" t="n">
        <v>0.65</v>
      </c>
      <c r="I25" t="n">
        <v>16</v>
      </c>
      <c r="J25" t="n">
        <v>185.33</v>
      </c>
      <c r="K25" t="n">
        <v>52.44</v>
      </c>
      <c r="L25" t="n">
        <v>6.75</v>
      </c>
      <c r="M25" t="n">
        <v>14</v>
      </c>
      <c r="N25" t="n">
        <v>36.13</v>
      </c>
      <c r="O25" t="n">
        <v>23090.91</v>
      </c>
      <c r="P25" t="n">
        <v>138.84</v>
      </c>
      <c r="Q25" t="n">
        <v>197.83</v>
      </c>
      <c r="R25" t="n">
        <v>36.47</v>
      </c>
      <c r="S25" t="n">
        <v>25.4</v>
      </c>
      <c r="T25" t="n">
        <v>4652.12</v>
      </c>
      <c r="U25" t="n">
        <v>0.7</v>
      </c>
      <c r="V25" t="n">
        <v>0.87</v>
      </c>
      <c r="W25" t="n">
        <v>2.97</v>
      </c>
      <c r="X25" t="n">
        <v>0.3</v>
      </c>
      <c r="Y25" t="n">
        <v>1</v>
      </c>
      <c r="Z25" t="n">
        <v>10</v>
      </c>
      <c r="AA25" t="n">
        <v>266.9956337470749</v>
      </c>
      <c r="AB25" t="n">
        <v>365.3152051087886</v>
      </c>
      <c r="AC25" t="n">
        <v>330.4500346563156</v>
      </c>
      <c r="AD25" t="n">
        <v>266995.6337470749</v>
      </c>
      <c r="AE25" t="n">
        <v>365315.2051087886</v>
      </c>
      <c r="AF25" t="n">
        <v>1.734684524194464e-06</v>
      </c>
      <c r="AG25" t="n">
        <v>12</v>
      </c>
      <c r="AH25" t="n">
        <v>330450.0346563156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7.3085</v>
      </c>
      <c r="E26" t="n">
        <v>13.68</v>
      </c>
      <c r="F26" t="n">
        <v>10.69</v>
      </c>
      <c r="G26" t="n">
        <v>40.1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138.93</v>
      </c>
      <c r="Q26" t="n">
        <v>197.76</v>
      </c>
      <c r="R26" t="n">
        <v>36.81</v>
      </c>
      <c r="S26" t="n">
        <v>25.4</v>
      </c>
      <c r="T26" t="n">
        <v>4820.88</v>
      </c>
      <c r="U26" t="n">
        <v>0.6899999999999999</v>
      </c>
      <c r="V26" t="n">
        <v>0.87</v>
      </c>
      <c r="W26" t="n">
        <v>2.97</v>
      </c>
      <c r="X26" t="n">
        <v>0.3</v>
      </c>
      <c r="Y26" t="n">
        <v>1</v>
      </c>
      <c r="Z26" t="n">
        <v>10</v>
      </c>
      <c r="AA26" t="n">
        <v>267.1303719753718</v>
      </c>
      <c r="AB26" t="n">
        <v>365.4995598969755</v>
      </c>
      <c r="AC26" t="n">
        <v>330.6167948822616</v>
      </c>
      <c r="AD26" t="n">
        <v>267130.3719753718</v>
      </c>
      <c r="AE26" t="n">
        <v>365499.5598969755</v>
      </c>
      <c r="AF26" t="n">
        <v>1.733854191066089e-06</v>
      </c>
      <c r="AG26" t="n">
        <v>12</v>
      </c>
      <c r="AH26" t="n">
        <v>330616.7948822615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7.3381</v>
      </c>
      <c r="E27" t="n">
        <v>13.63</v>
      </c>
      <c r="F27" t="n">
        <v>10.67</v>
      </c>
      <c r="G27" t="n">
        <v>42.69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138.56</v>
      </c>
      <c r="Q27" t="n">
        <v>197.78</v>
      </c>
      <c r="R27" t="n">
        <v>36.19</v>
      </c>
      <c r="S27" t="n">
        <v>25.4</v>
      </c>
      <c r="T27" t="n">
        <v>4517.6</v>
      </c>
      <c r="U27" t="n">
        <v>0.7</v>
      </c>
      <c r="V27" t="n">
        <v>0.87</v>
      </c>
      <c r="W27" t="n">
        <v>2.96</v>
      </c>
      <c r="X27" t="n">
        <v>0.28</v>
      </c>
      <c r="Y27" t="n">
        <v>1</v>
      </c>
      <c r="Z27" t="n">
        <v>10</v>
      </c>
      <c r="AA27" t="n">
        <v>266.2139974448982</v>
      </c>
      <c r="AB27" t="n">
        <v>364.2457358367905</v>
      </c>
      <c r="AC27" t="n">
        <v>329.4826340306275</v>
      </c>
      <c r="AD27" t="n">
        <v>266213.9974448982</v>
      </c>
      <c r="AE27" t="n">
        <v>364245.7358367905</v>
      </c>
      <c r="AF27" t="n">
        <v>1.740876436951777e-06</v>
      </c>
      <c r="AG27" t="n">
        <v>12</v>
      </c>
      <c r="AH27" t="n">
        <v>329482.6340306275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7.3447</v>
      </c>
      <c r="E28" t="n">
        <v>13.62</v>
      </c>
      <c r="F28" t="n">
        <v>10.66</v>
      </c>
      <c r="G28" t="n">
        <v>42.65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138.17</v>
      </c>
      <c r="Q28" t="n">
        <v>197.8</v>
      </c>
      <c r="R28" t="n">
        <v>35.75</v>
      </c>
      <c r="S28" t="n">
        <v>25.4</v>
      </c>
      <c r="T28" t="n">
        <v>4296.66</v>
      </c>
      <c r="U28" t="n">
        <v>0.71</v>
      </c>
      <c r="V28" t="n">
        <v>0.87</v>
      </c>
      <c r="W28" t="n">
        <v>2.96</v>
      </c>
      <c r="X28" t="n">
        <v>0.27</v>
      </c>
      <c r="Y28" t="n">
        <v>1</v>
      </c>
      <c r="Z28" t="n">
        <v>10</v>
      </c>
      <c r="AA28" t="n">
        <v>265.763188494084</v>
      </c>
      <c r="AB28" t="n">
        <v>363.6289191419993</v>
      </c>
      <c r="AC28" t="n">
        <v>328.9246854554796</v>
      </c>
      <c r="AD28" t="n">
        <v>265763.1884940841</v>
      </c>
      <c r="AE28" t="n">
        <v>363628.9191419993</v>
      </c>
      <c r="AF28" t="n">
        <v>1.742442207993857e-06</v>
      </c>
      <c r="AG28" t="n">
        <v>12</v>
      </c>
      <c r="AH28" t="n">
        <v>328924.6854554795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7.374</v>
      </c>
      <c r="E29" t="n">
        <v>13.56</v>
      </c>
      <c r="F29" t="n">
        <v>10.64</v>
      </c>
      <c r="G29" t="n">
        <v>45.61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137.87</v>
      </c>
      <c r="Q29" t="n">
        <v>197.77</v>
      </c>
      <c r="R29" t="n">
        <v>35.17</v>
      </c>
      <c r="S29" t="n">
        <v>25.4</v>
      </c>
      <c r="T29" t="n">
        <v>4009.39</v>
      </c>
      <c r="U29" t="n">
        <v>0.72</v>
      </c>
      <c r="V29" t="n">
        <v>0.87</v>
      </c>
      <c r="W29" t="n">
        <v>2.96</v>
      </c>
      <c r="X29" t="n">
        <v>0.25</v>
      </c>
      <c r="Y29" t="n">
        <v>1</v>
      </c>
      <c r="Z29" t="n">
        <v>10</v>
      </c>
      <c r="AA29" t="n">
        <v>264.914125981548</v>
      </c>
      <c r="AB29" t="n">
        <v>362.467194354353</v>
      </c>
      <c r="AC29" t="n">
        <v>327.8738340510752</v>
      </c>
      <c r="AD29" t="n">
        <v>264914.1259815479</v>
      </c>
      <c r="AE29" t="n">
        <v>362467.194354353</v>
      </c>
      <c r="AF29" t="n">
        <v>1.749393282468542e-06</v>
      </c>
      <c r="AG29" t="n">
        <v>12</v>
      </c>
      <c r="AH29" t="n">
        <v>327873.8340510752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7.3727</v>
      </c>
      <c r="E30" t="n">
        <v>13.56</v>
      </c>
      <c r="F30" t="n">
        <v>10.65</v>
      </c>
      <c r="G30" t="n">
        <v>45.62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137.72</v>
      </c>
      <c r="Q30" t="n">
        <v>197.75</v>
      </c>
      <c r="R30" t="n">
        <v>35.43</v>
      </c>
      <c r="S30" t="n">
        <v>25.4</v>
      </c>
      <c r="T30" t="n">
        <v>4140.01</v>
      </c>
      <c r="U30" t="n">
        <v>0.72</v>
      </c>
      <c r="V30" t="n">
        <v>0.87</v>
      </c>
      <c r="W30" t="n">
        <v>2.96</v>
      </c>
      <c r="X30" t="n">
        <v>0.26</v>
      </c>
      <c r="Y30" t="n">
        <v>1</v>
      </c>
      <c r="Z30" t="n">
        <v>10</v>
      </c>
      <c r="AA30" t="n">
        <v>264.8633092901167</v>
      </c>
      <c r="AB30" t="n">
        <v>362.3976647152626</v>
      </c>
      <c r="AC30" t="n">
        <v>327.8109402231541</v>
      </c>
      <c r="AD30" t="n">
        <v>264863.3092901167</v>
      </c>
      <c r="AE30" t="n">
        <v>362397.6647152626</v>
      </c>
      <c r="AF30" t="n">
        <v>1.749084873020859e-06</v>
      </c>
      <c r="AG30" t="n">
        <v>12</v>
      </c>
      <c r="AH30" t="n">
        <v>327810.9402231541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7.3936</v>
      </c>
      <c r="E31" t="n">
        <v>13.53</v>
      </c>
      <c r="F31" t="n">
        <v>10.64</v>
      </c>
      <c r="G31" t="n">
        <v>49.12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11</v>
      </c>
      <c r="N31" t="n">
        <v>36.9</v>
      </c>
      <c r="O31" t="n">
        <v>23371.04</v>
      </c>
      <c r="P31" t="n">
        <v>137.54</v>
      </c>
      <c r="Q31" t="n">
        <v>197.77</v>
      </c>
      <c r="R31" t="n">
        <v>35.19</v>
      </c>
      <c r="S31" t="n">
        <v>25.4</v>
      </c>
      <c r="T31" t="n">
        <v>4025.89</v>
      </c>
      <c r="U31" t="n">
        <v>0.72</v>
      </c>
      <c r="V31" t="n">
        <v>0.87</v>
      </c>
      <c r="W31" t="n">
        <v>2.96</v>
      </c>
      <c r="X31" t="n">
        <v>0.25</v>
      </c>
      <c r="Y31" t="n">
        <v>1</v>
      </c>
      <c r="Z31" t="n">
        <v>10</v>
      </c>
      <c r="AA31" t="n">
        <v>264.3018648408871</v>
      </c>
      <c r="AB31" t="n">
        <v>361.6294716506457</v>
      </c>
      <c r="AC31" t="n">
        <v>327.1160624264585</v>
      </c>
      <c r="AD31" t="n">
        <v>264301.8648408871</v>
      </c>
      <c r="AE31" t="n">
        <v>361629.4716506457</v>
      </c>
      <c r="AF31" t="n">
        <v>1.754043147987444e-06</v>
      </c>
      <c r="AG31" t="n">
        <v>12</v>
      </c>
      <c r="AH31" t="n">
        <v>327116.0624264585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7.3983</v>
      </c>
      <c r="E32" t="n">
        <v>13.52</v>
      </c>
      <c r="F32" t="n">
        <v>10.63</v>
      </c>
      <c r="G32" t="n">
        <v>49.08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137.58</v>
      </c>
      <c r="Q32" t="n">
        <v>197.76</v>
      </c>
      <c r="R32" t="n">
        <v>35.09</v>
      </c>
      <c r="S32" t="n">
        <v>25.4</v>
      </c>
      <c r="T32" t="n">
        <v>3978.2</v>
      </c>
      <c r="U32" t="n">
        <v>0.72</v>
      </c>
      <c r="V32" t="n">
        <v>0.88</v>
      </c>
      <c r="W32" t="n">
        <v>2.96</v>
      </c>
      <c r="X32" t="n">
        <v>0.24</v>
      </c>
      <c r="Y32" t="n">
        <v>1</v>
      </c>
      <c r="Z32" t="n">
        <v>10</v>
      </c>
      <c r="AA32" t="n">
        <v>264.2079485521435</v>
      </c>
      <c r="AB32" t="n">
        <v>361.5009712410924</v>
      </c>
      <c r="AC32" t="n">
        <v>326.9998259156416</v>
      </c>
      <c r="AD32" t="n">
        <v>264207.9485521435</v>
      </c>
      <c r="AE32" t="n">
        <v>361500.9712410924</v>
      </c>
      <c r="AF32" t="n">
        <v>1.755158166759834e-06</v>
      </c>
      <c r="AG32" t="n">
        <v>12</v>
      </c>
      <c r="AH32" t="n">
        <v>326999.8259156416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7.3995</v>
      </c>
      <c r="E33" t="n">
        <v>13.51</v>
      </c>
      <c r="F33" t="n">
        <v>10.63</v>
      </c>
      <c r="G33" t="n">
        <v>49.07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137.26</v>
      </c>
      <c r="Q33" t="n">
        <v>197.76</v>
      </c>
      <c r="R33" t="n">
        <v>34.94</v>
      </c>
      <c r="S33" t="n">
        <v>25.4</v>
      </c>
      <c r="T33" t="n">
        <v>3898.72</v>
      </c>
      <c r="U33" t="n">
        <v>0.73</v>
      </c>
      <c r="V33" t="n">
        <v>0.88</v>
      </c>
      <c r="W33" t="n">
        <v>2.96</v>
      </c>
      <c r="X33" t="n">
        <v>0.24</v>
      </c>
      <c r="Y33" t="n">
        <v>1</v>
      </c>
      <c r="Z33" t="n">
        <v>10</v>
      </c>
      <c r="AA33" t="n">
        <v>263.9501228302606</v>
      </c>
      <c r="AB33" t="n">
        <v>361.1482027139442</v>
      </c>
      <c r="AC33" t="n">
        <v>326.6807251216106</v>
      </c>
      <c r="AD33" t="n">
        <v>263950.1228302605</v>
      </c>
      <c r="AE33" t="n">
        <v>361148.2027139441</v>
      </c>
      <c r="AF33" t="n">
        <v>1.755442852403848e-06</v>
      </c>
      <c r="AG33" t="n">
        <v>12</v>
      </c>
      <c r="AH33" t="n">
        <v>326680.7251216106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7.4305</v>
      </c>
      <c r="E34" t="n">
        <v>13.46</v>
      </c>
      <c r="F34" t="n">
        <v>10.61</v>
      </c>
      <c r="G34" t="n">
        <v>53.05</v>
      </c>
      <c r="H34" t="n">
        <v>0.85</v>
      </c>
      <c r="I34" t="n">
        <v>12</v>
      </c>
      <c r="J34" t="n">
        <v>188.74</v>
      </c>
      <c r="K34" t="n">
        <v>52.44</v>
      </c>
      <c r="L34" t="n">
        <v>9</v>
      </c>
      <c r="M34" t="n">
        <v>10</v>
      </c>
      <c r="N34" t="n">
        <v>37.3</v>
      </c>
      <c r="O34" t="n">
        <v>23511.69</v>
      </c>
      <c r="P34" t="n">
        <v>136.78</v>
      </c>
      <c r="Q34" t="n">
        <v>197.8</v>
      </c>
      <c r="R34" t="n">
        <v>34.26</v>
      </c>
      <c r="S34" t="n">
        <v>25.4</v>
      </c>
      <c r="T34" t="n">
        <v>3565.96</v>
      </c>
      <c r="U34" t="n">
        <v>0.74</v>
      </c>
      <c r="V34" t="n">
        <v>0.88</v>
      </c>
      <c r="W34" t="n">
        <v>2.96</v>
      </c>
      <c r="X34" t="n">
        <v>0.22</v>
      </c>
      <c r="Y34" t="n">
        <v>1</v>
      </c>
      <c r="Z34" t="n">
        <v>10</v>
      </c>
      <c r="AA34" t="n">
        <v>262.9511796201606</v>
      </c>
      <c r="AB34" t="n">
        <v>359.7814045436214</v>
      </c>
      <c r="AC34" t="n">
        <v>325.4443722503501</v>
      </c>
      <c r="AD34" t="n">
        <v>262951.1796201606</v>
      </c>
      <c r="AE34" t="n">
        <v>359781.4045436213</v>
      </c>
      <c r="AF34" t="n">
        <v>1.762797231540887e-06</v>
      </c>
      <c r="AG34" t="n">
        <v>12</v>
      </c>
      <c r="AH34" t="n">
        <v>325444.3722503501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7.429</v>
      </c>
      <c r="E35" t="n">
        <v>13.46</v>
      </c>
      <c r="F35" t="n">
        <v>10.61</v>
      </c>
      <c r="G35" t="n">
        <v>53.07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136.83</v>
      </c>
      <c r="Q35" t="n">
        <v>197.78</v>
      </c>
      <c r="R35" t="n">
        <v>34.21</v>
      </c>
      <c r="S35" t="n">
        <v>25.4</v>
      </c>
      <c r="T35" t="n">
        <v>3539.74</v>
      </c>
      <c r="U35" t="n">
        <v>0.74</v>
      </c>
      <c r="V35" t="n">
        <v>0.88</v>
      </c>
      <c r="W35" t="n">
        <v>2.96</v>
      </c>
      <c r="X35" t="n">
        <v>0.22</v>
      </c>
      <c r="Y35" t="n">
        <v>1</v>
      </c>
      <c r="Z35" t="n">
        <v>10</v>
      </c>
      <c r="AA35" t="n">
        <v>263.015543078837</v>
      </c>
      <c r="AB35" t="n">
        <v>359.8694694672978</v>
      </c>
      <c r="AC35" t="n">
        <v>325.5240323813107</v>
      </c>
      <c r="AD35" t="n">
        <v>263015.543078837</v>
      </c>
      <c r="AE35" t="n">
        <v>359869.4694672978</v>
      </c>
      <c r="AF35" t="n">
        <v>1.762441374485869e-06</v>
      </c>
      <c r="AG35" t="n">
        <v>12</v>
      </c>
      <c r="AH35" t="n">
        <v>325524.0323813107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7.4351</v>
      </c>
      <c r="E36" t="n">
        <v>13.45</v>
      </c>
      <c r="F36" t="n">
        <v>10.6</v>
      </c>
      <c r="G36" t="n">
        <v>53.01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136.35</v>
      </c>
      <c r="Q36" t="n">
        <v>197.82</v>
      </c>
      <c r="R36" t="n">
        <v>34.03</v>
      </c>
      <c r="S36" t="n">
        <v>25.4</v>
      </c>
      <c r="T36" t="n">
        <v>3451.13</v>
      </c>
      <c r="U36" t="n">
        <v>0.75</v>
      </c>
      <c r="V36" t="n">
        <v>0.88</v>
      </c>
      <c r="W36" t="n">
        <v>2.96</v>
      </c>
      <c r="X36" t="n">
        <v>0.21</v>
      </c>
      <c r="Y36" t="n">
        <v>1</v>
      </c>
      <c r="Z36" t="n">
        <v>10</v>
      </c>
      <c r="AA36" t="n">
        <v>262.5164234001768</v>
      </c>
      <c r="AB36" t="n">
        <v>359.1865519033488</v>
      </c>
      <c r="AC36" t="n">
        <v>324.9062915111842</v>
      </c>
      <c r="AD36" t="n">
        <v>262516.4234001769</v>
      </c>
      <c r="AE36" t="n">
        <v>359186.5519033488</v>
      </c>
      <c r="AF36" t="n">
        <v>1.763888526509609e-06</v>
      </c>
      <c r="AG36" t="n">
        <v>12</v>
      </c>
      <c r="AH36" t="n">
        <v>324906.2915111842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7.4585</v>
      </c>
      <c r="E37" t="n">
        <v>13.41</v>
      </c>
      <c r="F37" t="n">
        <v>10.6</v>
      </c>
      <c r="G37" t="n">
        <v>57.8</v>
      </c>
      <c r="H37" t="n">
        <v>0.91</v>
      </c>
      <c r="I37" t="n">
        <v>11</v>
      </c>
      <c r="J37" t="n">
        <v>189.88</v>
      </c>
      <c r="K37" t="n">
        <v>52.44</v>
      </c>
      <c r="L37" t="n">
        <v>9.75</v>
      </c>
      <c r="M37" t="n">
        <v>9</v>
      </c>
      <c r="N37" t="n">
        <v>37.69</v>
      </c>
      <c r="O37" t="n">
        <v>23652.75</v>
      </c>
      <c r="P37" t="n">
        <v>135.98</v>
      </c>
      <c r="Q37" t="n">
        <v>197.77</v>
      </c>
      <c r="R37" t="n">
        <v>33.77</v>
      </c>
      <c r="S37" t="n">
        <v>25.4</v>
      </c>
      <c r="T37" t="n">
        <v>3325.82</v>
      </c>
      <c r="U37" t="n">
        <v>0.75</v>
      </c>
      <c r="V37" t="n">
        <v>0.88</v>
      </c>
      <c r="W37" t="n">
        <v>2.96</v>
      </c>
      <c r="X37" t="n">
        <v>0.21</v>
      </c>
      <c r="Y37" t="n">
        <v>1</v>
      </c>
      <c r="Z37" t="n">
        <v>10</v>
      </c>
      <c r="AA37" t="n">
        <v>261.8168377743397</v>
      </c>
      <c r="AB37" t="n">
        <v>358.2293479865388</v>
      </c>
      <c r="AC37" t="n">
        <v>324.0404417927504</v>
      </c>
      <c r="AD37" t="n">
        <v>261816.8377743397</v>
      </c>
      <c r="AE37" t="n">
        <v>358229.3479865388</v>
      </c>
      <c r="AF37" t="n">
        <v>1.769439896567889e-06</v>
      </c>
      <c r="AG37" t="n">
        <v>12</v>
      </c>
      <c r="AH37" t="n">
        <v>324040.4417927504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7.4669</v>
      </c>
      <c r="E38" t="n">
        <v>13.39</v>
      </c>
      <c r="F38" t="n">
        <v>10.58</v>
      </c>
      <c r="G38" t="n">
        <v>57.71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135.79</v>
      </c>
      <c r="Q38" t="n">
        <v>197.83</v>
      </c>
      <c r="R38" t="n">
        <v>33.3</v>
      </c>
      <c r="S38" t="n">
        <v>25.4</v>
      </c>
      <c r="T38" t="n">
        <v>3090.05</v>
      </c>
      <c r="U38" t="n">
        <v>0.76</v>
      </c>
      <c r="V38" t="n">
        <v>0.88</v>
      </c>
      <c r="W38" t="n">
        <v>2.96</v>
      </c>
      <c r="X38" t="n">
        <v>0.19</v>
      </c>
      <c r="Y38" t="n">
        <v>1</v>
      </c>
      <c r="Z38" t="n">
        <v>10</v>
      </c>
      <c r="AA38" t="n">
        <v>261.455325832157</v>
      </c>
      <c r="AB38" t="n">
        <v>357.7347113984632</v>
      </c>
      <c r="AC38" t="n">
        <v>323.593012626414</v>
      </c>
      <c r="AD38" t="n">
        <v>261455.325832157</v>
      </c>
      <c r="AE38" t="n">
        <v>357734.7113984632</v>
      </c>
      <c r="AF38" t="n">
        <v>1.77143269607599e-06</v>
      </c>
      <c r="AG38" t="n">
        <v>12</v>
      </c>
      <c r="AH38" t="n">
        <v>323593.012626414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7.4661</v>
      </c>
      <c r="E39" t="n">
        <v>13.39</v>
      </c>
      <c r="F39" t="n">
        <v>10.58</v>
      </c>
      <c r="G39" t="n">
        <v>57.72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135.81</v>
      </c>
      <c r="Q39" t="n">
        <v>197.75</v>
      </c>
      <c r="R39" t="n">
        <v>33.35</v>
      </c>
      <c r="S39" t="n">
        <v>25.4</v>
      </c>
      <c r="T39" t="n">
        <v>3116.83</v>
      </c>
      <c r="U39" t="n">
        <v>0.76</v>
      </c>
      <c r="V39" t="n">
        <v>0.88</v>
      </c>
      <c r="W39" t="n">
        <v>2.96</v>
      </c>
      <c r="X39" t="n">
        <v>0.19</v>
      </c>
      <c r="Y39" t="n">
        <v>1</v>
      </c>
      <c r="Z39" t="n">
        <v>10</v>
      </c>
      <c r="AA39" t="n">
        <v>261.4844628914331</v>
      </c>
      <c r="AB39" t="n">
        <v>357.774578008401</v>
      </c>
      <c r="AC39" t="n">
        <v>323.6290744230524</v>
      </c>
      <c r="AD39" t="n">
        <v>261484.462891433</v>
      </c>
      <c r="AE39" t="n">
        <v>357774.578008401</v>
      </c>
      <c r="AF39" t="n">
        <v>1.771242905646648e-06</v>
      </c>
      <c r="AG39" t="n">
        <v>12</v>
      </c>
      <c r="AH39" t="n">
        <v>323629.0744230524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7.463</v>
      </c>
      <c r="E40" t="n">
        <v>13.4</v>
      </c>
      <c r="F40" t="n">
        <v>10.59</v>
      </c>
      <c r="G40" t="n">
        <v>57.75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135.88</v>
      </c>
      <c r="Q40" t="n">
        <v>197.76</v>
      </c>
      <c r="R40" t="n">
        <v>33.37</v>
      </c>
      <c r="S40" t="n">
        <v>25.4</v>
      </c>
      <c r="T40" t="n">
        <v>3127.71</v>
      </c>
      <c r="U40" t="n">
        <v>0.76</v>
      </c>
      <c r="V40" t="n">
        <v>0.88</v>
      </c>
      <c r="W40" t="n">
        <v>2.96</v>
      </c>
      <c r="X40" t="n">
        <v>0.2</v>
      </c>
      <c r="Y40" t="n">
        <v>1</v>
      </c>
      <c r="Z40" t="n">
        <v>10</v>
      </c>
      <c r="AA40" t="n">
        <v>261.626864855667</v>
      </c>
      <c r="AB40" t="n">
        <v>357.9694186581971</v>
      </c>
      <c r="AC40" t="n">
        <v>323.8053197546926</v>
      </c>
      <c r="AD40" t="n">
        <v>261626.8648556669</v>
      </c>
      <c r="AE40" t="n">
        <v>357969.4186581971</v>
      </c>
      <c r="AF40" t="n">
        <v>1.770507467732944e-06</v>
      </c>
      <c r="AG40" t="n">
        <v>12</v>
      </c>
      <c r="AH40" t="n">
        <v>323805.3197546926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7.4945</v>
      </c>
      <c r="E41" t="n">
        <v>13.34</v>
      </c>
      <c r="F41" t="n">
        <v>10.57</v>
      </c>
      <c r="G41" t="n">
        <v>63.4</v>
      </c>
      <c r="H41" t="n">
        <v>1</v>
      </c>
      <c r="I41" t="n">
        <v>10</v>
      </c>
      <c r="J41" t="n">
        <v>191.41</v>
      </c>
      <c r="K41" t="n">
        <v>52.44</v>
      </c>
      <c r="L41" t="n">
        <v>10.75</v>
      </c>
      <c r="M41" t="n">
        <v>8</v>
      </c>
      <c r="N41" t="n">
        <v>38.22</v>
      </c>
      <c r="O41" t="n">
        <v>23841.44</v>
      </c>
      <c r="P41" t="n">
        <v>135.28</v>
      </c>
      <c r="Q41" t="n">
        <v>197.8</v>
      </c>
      <c r="R41" t="n">
        <v>32.83</v>
      </c>
      <c r="S41" t="n">
        <v>25.4</v>
      </c>
      <c r="T41" t="n">
        <v>2859.93</v>
      </c>
      <c r="U41" t="n">
        <v>0.77</v>
      </c>
      <c r="V41" t="n">
        <v>0.88</v>
      </c>
      <c r="W41" t="n">
        <v>2.96</v>
      </c>
      <c r="X41" t="n">
        <v>0.18</v>
      </c>
      <c r="Y41" t="n">
        <v>1</v>
      </c>
      <c r="Z41" t="n">
        <v>10</v>
      </c>
      <c r="AA41" t="n">
        <v>260.5498503163637</v>
      </c>
      <c r="AB41" t="n">
        <v>356.4957998509944</v>
      </c>
      <c r="AC41" t="n">
        <v>322.4723410582122</v>
      </c>
      <c r="AD41" t="n">
        <v>260549.8503163637</v>
      </c>
      <c r="AE41" t="n">
        <v>356495.7998509944</v>
      </c>
      <c r="AF41" t="n">
        <v>1.777980465888322e-06</v>
      </c>
      <c r="AG41" t="n">
        <v>12</v>
      </c>
      <c r="AH41" t="n">
        <v>322472.3410582122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7.4948</v>
      </c>
      <c r="E42" t="n">
        <v>13.34</v>
      </c>
      <c r="F42" t="n">
        <v>10.57</v>
      </c>
      <c r="G42" t="n">
        <v>63.4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135.4</v>
      </c>
      <c r="Q42" t="n">
        <v>197.8</v>
      </c>
      <c r="R42" t="n">
        <v>32.79</v>
      </c>
      <c r="S42" t="n">
        <v>25.4</v>
      </c>
      <c r="T42" t="n">
        <v>2843.56</v>
      </c>
      <c r="U42" t="n">
        <v>0.77</v>
      </c>
      <c r="V42" t="n">
        <v>0.88</v>
      </c>
      <c r="W42" t="n">
        <v>2.96</v>
      </c>
      <c r="X42" t="n">
        <v>0.18</v>
      </c>
      <c r="Y42" t="n">
        <v>1</v>
      </c>
      <c r="Z42" t="n">
        <v>10</v>
      </c>
      <c r="AA42" t="n">
        <v>260.6315794866678</v>
      </c>
      <c r="AB42" t="n">
        <v>356.6076253074409</v>
      </c>
      <c r="AC42" t="n">
        <v>322.5734940500435</v>
      </c>
      <c r="AD42" t="n">
        <v>260631.5794866678</v>
      </c>
      <c r="AE42" t="n">
        <v>356607.6253074409</v>
      </c>
      <c r="AF42" t="n">
        <v>1.778051637299326e-06</v>
      </c>
      <c r="AG42" t="n">
        <v>12</v>
      </c>
      <c r="AH42" t="n">
        <v>322573.4940500435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7.4989</v>
      </c>
      <c r="E43" t="n">
        <v>13.34</v>
      </c>
      <c r="F43" t="n">
        <v>10.56</v>
      </c>
      <c r="G43" t="n">
        <v>63.36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135.21</v>
      </c>
      <c r="Q43" t="n">
        <v>197.75</v>
      </c>
      <c r="R43" t="n">
        <v>32.62</v>
      </c>
      <c r="S43" t="n">
        <v>25.4</v>
      </c>
      <c r="T43" t="n">
        <v>2756.03</v>
      </c>
      <c r="U43" t="n">
        <v>0.78</v>
      </c>
      <c r="V43" t="n">
        <v>0.88</v>
      </c>
      <c r="W43" t="n">
        <v>2.95</v>
      </c>
      <c r="X43" t="n">
        <v>0.17</v>
      </c>
      <c r="Y43" t="n">
        <v>1</v>
      </c>
      <c r="Z43" t="n">
        <v>10</v>
      </c>
      <c r="AA43" t="n">
        <v>260.3851180742121</v>
      </c>
      <c r="AB43" t="n">
        <v>356.2704059298089</v>
      </c>
      <c r="AC43" t="n">
        <v>322.2684584165224</v>
      </c>
      <c r="AD43" t="n">
        <v>260385.1180742121</v>
      </c>
      <c r="AE43" t="n">
        <v>356270.4059298089</v>
      </c>
      <c r="AF43" t="n">
        <v>1.779024313249708e-06</v>
      </c>
      <c r="AG43" t="n">
        <v>12</v>
      </c>
      <c r="AH43" t="n">
        <v>322268.4584165224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7.498</v>
      </c>
      <c r="E44" t="n">
        <v>13.34</v>
      </c>
      <c r="F44" t="n">
        <v>10.56</v>
      </c>
      <c r="G44" t="n">
        <v>63.37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135.03</v>
      </c>
      <c r="Q44" t="n">
        <v>197.75</v>
      </c>
      <c r="R44" t="n">
        <v>32.74</v>
      </c>
      <c r="S44" t="n">
        <v>25.4</v>
      </c>
      <c r="T44" t="n">
        <v>2818.53</v>
      </c>
      <c r="U44" t="n">
        <v>0.78</v>
      </c>
      <c r="V44" t="n">
        <v>0.88</v>
      </c>
      <c r="W44" t="n">
        <v>2.95</v>
      </c>
      <c r="X44" t="n">
        <v>0.17</v>
      </c>
      <c r="Y44" t="n">
        <v>1</v>
      </c>
      <c r="Z44" t="n">
        <v>10</v>
      </c>
      <c r="AA44" t="n">
        <v>260.2706572748324</v>
      </c>
      <c r="AB44" t="n">
        <v>356.1137956144435</v>
      </c>
      <c r="AC44" t="n">
        <v>322.1267947698515</v>
      </c>
      <c r="AD44" t="n">
        <v>260270.6572748324</v>
      </c>
      <c r="AE44" t="n">
        <v>356113.7956144435</v>
      </c>
      <c r="AF44" t="n">
        <v>1.778810799016697e-06</v>
      </c>
      <c r="AG44" t="n">
        <v>12</v>
      </c>
      <c r="AH44" t="n">
        <v>322126.7947698515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7.4975</v>
      </c>
      <c r="E45" t="n">
        <v>13.34</v>
      </c>
      <c r="F45" t="n">
        <v>10.56</v>
      </c>
      <c r="G45" t="n">
        <v>63.37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134.86</v>
      </c>
      <c r="Q45" t="n">
        <v>197.75</v>
      </c>
      <c r="R45" t="n">
        <v>32.76</v>
      </c>
      <c r="S45" t="n">
        <v>25.4</v>
      </c>
      <c r="T45" t="n">
        <v>2828.27</v>
      </c>
      <c r="U45" t="n">
        <v>0.78</v>
      </c>
      <c r="V45" t="n">
        <v>0.88</v>
      </c>
      <c r="W45" t="n">
        <v>2.95</v>
      </c>
      <c r="X45" t="n">
        <v>0.17</v>
      </c>
      <c r="Y45" t="n">
        <v>1</v>
      </c>
      <c r="Z45" t="n">
        <v>10</v>
      </c>
      <c r="AA45" t="n">
        <v>260.1562475184022</v>
      </c>
      <c r="AB45" t="n">
        <v>355.9572551382935</v>
      </c>
      <c r="AC45" t="n">
        <v>321.9851942970393</v>
      </c>
      <c r="AD45" t="n">
        <v>260156.2475184022</v>
      </c>
      <c r="AE45" t="n">
        <v>355957.2551382935</v>
      </c>
      <c r="AF45" t="n">
        <v>1.778692179998358e-06</v>
      </c>
      <c r="AG45" t="n">
        <v>12</v>
      </c>
      <c r="AH45" t="n">
        <v>321985.1942970393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7.5287</v>
      </c>
      <c r="E46" t="n">
        <v>13.28</v>
      </c>
      <c r="F46" t="n">
        <v>10.54</v>
      </c>
      <c r="G46" t="n">
        <v>70.28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134.02</v>
      </c>
      <c r="Q46" t="n">
        <v>197.77</v>
      </c>
      <c r="R46" t="n">
        <v>32.1</v>
      </c>
      <c r="S46" t="n">
        <v>25.4</v>
      </c>
      <c r="T46" t="n">
        <v>2502.39</v>
      </c>
      <c r="U46" t="n">
        <v>0.79</v>
      </c>
      <c r="V46" t="n">
        <v>0.88</v>
      </c>
      <c r="W46" t="n">
        <v>2.95</v>
      </c>
      <c r="X46" t="n">
        <v>0.15</v>
      </c>
      <c r="Y46" t="n">
        <v>1</v>
      </c>
      <c r="Z46" t="n">
        <v>10</v>
      </c>
      <c r="AA46" t="n">
        <v>258.9221622296866</v>
      </c>
      <c r="AB46" t="n">
        <v>354.2687252022724</v>
      </c>
      <c r="AC46" t="n">
        <v>320.4578152882454</v>
      </c>
      <c r="AD46" t="n">
        <v>258922.1622296866</v>
      </c>
      <c r="AE46" t="n">
        <v>354268.7252022724</v>
      </c>
      <c r="AF46" t="n">
        <v>1.786094006742732e-06</v>
      </c>
      <c r="AG46" t="n">
        <v>12</v>
      </c>
      <c r="AH46" t="n">
        <v>320457.8152882454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7.5202</v>
      </c>
      <c r="E47" t="n">
        <v>13.3</v>
      </c>
      <c r="F47" t="n">
        <v>10.56</v>
      </c>
      <c r="G47" t="n">
        <v>70.38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134.38</v>
      </c>
      <c r="Q47" t="n">
        <v>197.78</v>
      </c>
      <c r="R47" t="n">
        <v>32.64</v>
      </c>
      <c r="S47" t="n">
        <v>25.4</v>
      </c>
      <c r="T47" t="n">
        <v>2770.22</v>
      </c>
      <c r="U47" t="n">
        <v>0.78</v>
      </c>
      <c r="V47" t="n">
        <v>0.88</v>
      </c>
      <c r="W47" t="n">
        <v>2.95</v>
      </c>
      <c r="X47" t="n">
        <v>0.17</v>
      </c>
      <c r="Y47" t="n">
        <v>1</v>
      </c>
      <c r="Z47" t="n">
        <v>10</v>
      </c>
      <c r="AA47" t="n">
        <v>259.4026714601453</v>
      </c>
      <c r="AB47" t="n">
        <v>354.9261791299571</v>
      </c>
      <c r="AC47" t="n">
        <v>321.0525227358143</v>
      </c>
      <c r="AD47" t="n">
        <v>259402.6714601453</v>
      </c>
      <c r="AE47" t="n">
        <v>354926.1791299571</v>
      </c>
      <c r="AF47" t="n">
        <v>1.784077483430964e-06</v>
      </c>
      <c r="AG47" t="n">
        <v>12</v>
      </c>
      <c r="AH47" t="n">
        <v>321052.5227358143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7.5199</v>
      </c>
      <c r="E48" t="n">
        <v>13.3</v>
      </c>
      <c r="F48" t="n">
        <v>10.56</v>
      </c>
      <c r="G48" t="n">
        <v>70.38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134.41</v>
      </c>
      <c r="Q48" t="n">
        <v>197.79</v>
      </c>
      <c r="R48" t="n">
        <v>32.5</v>
      </c>
      <c r="S48" t="n">
        <v>25.4</v>
      </c>
      <c r="T48" t="n">
        <v>2702.72</v>
      </c>
      <c r="U48" t="n">
        <v>0.78</v>
      </c>
      <c r="V48" t="n">
        <v>0.88</v>
      </c>
      <c r="W48" t="n">
        <v>2.96</v>
      </c>
      <c r="X48" t="n">
        <v>0.17</v>
      </c>
      <c r="Y48" t="n">
        <v>1</v>
      </c>
      <c r="Z48" t="n">
        <v>10</v>
      </c>
      <c r="AA48" t="n">
        <v>259.4297204695461</v>
      </c>
      <c r="AB48" t="n">
        <v>354.9631887779373</v>
      </c>
      <c r="AC48" t="n">
        <v>321.0860002349346</v>
      </c>
      <c r="AD48" t="n">
        <v>259429.7204695461</v>
      </c>
      <c r="AE48" t="n">
        <v>354963.1887779373</v>
      </c>
      <c r="AF48" t="n">
        <v>1.78400631201996e-06</v>
      </c>
      <c r="AG48" t="n">
        <v>12</v>
      </c>
      <c r="AH48" t="n">
        <v>321086.0002349346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7.5229</v>
      </c>
      <c r="E49" t="n">
        <v>13.29</v>
      </c>
      <c r="F49" t="n">
        <v>10.55</v>
      </c>
      <c r="G49" t="n">
        <v>70.34999999999999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134.35</v>
      </c>
      <c r="Q49" t="n">
        <v>197.77</v>
      </c>
      <c r="R49" t="n">
        <v>32.46</v>
      </c>
      <c r="S49" t="n">
        <v>25.4</v>
      </c>
      <c r="T49" t="n">
        <v>2683.35</v>
      </c>
      <c r="U49" t="n">
        <v>0.78</v>
      </c>
      <c r="V49" t="n">
        <v>0.88</v>
      </c>
      <c r="W49" t="n">
        <v>2.95</v>
      </c>
      <c r="X49" t="n">
        <v>0.16</v>
      </c>
      <c r="Y49" t="n">
        <v>1</v>
      </c>
      <c r="Z49" t="n">
        <v>10</v>
      </c>
      <c r="AA49" t="n">
        <v>259.2983121690142</v>
      </c>
      <c r="AB49" t="n">
        <v>354.7833901438245</v>
      </c>
      <c r="AC49" t="n">
        <v>320.9233613301126</v>
      </c>
      <c r="AD49" t="n">
        <v>259298.3121690142</v>
      </c>
      <c r="AE49" t="n">
        <v>354783.3901438245</v>
      </c>
      <c r="AF49" t="n">
        <v>1.784718026129996e-06</v>
      </c>
      <c r="AG49" t="n">
        <v>12</v>
      </c>
      <c r="AH49" t="n">
        <v>320923.3613301126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7.5256</v>
      </c>
      <c r="E50" t="n">
        <v>13.29</v>
      </c>
      <c r="F50" t="n">
        <v>10.55</v>
      </c>
      <c r="G50" t="n">
        <v>70.31999999999999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134.03</v>
      </c>
      <c r="Q50" t="n">
        <v>197.79</v>
      </c>
      <c r="R50" t="n">
        <v>32.28</v>
      </c>
      <c r="S50" t="n">
        <v>25.4</v>
      </c>
      <c r="T50" t="n">
        <v>2590.69</v>
      </c>
      <c r="U50" t="n">
        <v>0.79</v>
      </c>
      <c r="V50" t="n">
        <v>0.88</v>
      </c>
      <c r="W50" t="n">
        <v>2.95</v>
      </c>
      <c r="X50" t="n">
        <v>0.16</v>
      </c>
      <c r="Y50" t="n">
        <v>1</v>
      </c>
      <c r="Z50" t="n">
        <v>10</v>
      </c>
      <c r="AA50" t="n">
        <v>259.0189366015651</v>
      </c>
      <c r="AB50" t="n">
        <v>354.4011361672605</v>
      </c>
      <c r="AC50" t="n">
        <v>320.577589136575</v>
      </c>
      <c r="AD50" t="n">
        <v>259018.9366015651</v>
      </c>
      <c r="AE50" t="n">
        <v>354401.1361672605</v>
      </c>
      <c r="AF50" t="n">
        <v>1.785358568829029e-06</v>
      </c>
      <c r="AG50" t="n">
        <v>12</v>
      </c>
      <c r="AH50" t="n">
        <v>320577.589136575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7.5218</v>
      </c>
      <c r="E51" t="n">
        <v>13.29</v>
      </c>
      <c r="F51" t="n">
        <v>10.55</v>
      </c>
      <c r="G51" t="n">
        <v>70.36</v>
      </c>
      <c r="H51" t="n">
        <v>1.2</v>
      </c>
      <c r="I51" t="n">
        <v>9</v>
      </c>
      <c r="J51" t="n">
        <v>195.26</v>
      </c>
      <c r="K51" t="n">
        <v>52.44</v>
      </c>
      <c r="L51" t="n">
        <v>13.25</v>
      </c>
      <c r="M51" t="n">
        <v>7</v>
      </c>
      <c r="N51" t="n">
        <v>39.57</v>
      </c>
      <c r="O51" t="n">
        <v>24316.37</v>
      </c>
      <c r="P51" t="n">
        <v>134.03</v>
      </c>
      <c r="Q51" t="n">
        <v>197.75</v>
      </c>
      <c r="R51" t="n">
        <v>32.48</v>
      </c>
      <c r="S51" t="n">
        <v>25.4</v>
      </c>
      <c r="T51" t="n">
        <v>2690.73</v>
      </c>
      <c r="U51" t="n">
        <v>0.78</v>
      </c>
      <c r="V51" t="n">
        <v>0.88</v>
      </c>
      <c r="W51" t="n">
        <v>2.95</v>
      </c>
      <c r="X51" t="n">
        <v>0.16</v>
      </c>
      <c r="Y51" t="n">
        <v>1</v>
      </c>
      <c r="Z51" t="n">
        <v>10</v>
      </c>
      <c r="AA51" t="n">
        <v>259.0863501992145</v>
      </c>
      <c r="AB51" t="n">
        <v>354.4933744256424</v>
      </c>
      <c r="AC51" t="n">
        <v>320.6610243050341</v>
      </c>
      <c r="AD51" t="n">
        <v>259086.3501992145</v>
      </c>
      <c r="AE51" t="n">
        <v>354493.3744256424</v>
      </c>
      <c r="AF51" t="n">
        <v>1.78445706428965e-06</v>
      </c>
      <c r="AG51" t="n">
        <v>12</v>
      </c>
      <c r="AH51" t="n">
        <v>320661.0243050341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7.5263</v>
      </c>
      <c r="E52" t="n">
        <v>13.29</v>
      </c>
      <c r="F52" t="n">
        <v>10.55</v>
      </c>
      <c r="G52" t="n">
        <v>70.31</v>
      </c>
      <c r="H52" t="n">
        <v>1.22</v>
      </c>
      <c r="I52" t="n">
        <v>9</v>
      </c>
      <c r="J52" t="n">
        <v>195.65</v>
      </c>
      <c r="K52" t="n">
        <v>52.44</v>
      </c>
      <c r="L52" t="n">
        <v>13.5</v>
      </c>
      <c r="M52" t="n">
        <v>7</v>
      </c>
      <c r="N52" t="n">
        <v>39.71</v>
      </c>
      <c r="O52" t="n">
        <v>24364.12</v>
      </c>
      <c r="P52" t="n">
        <v>133.74</v>
      </c>
      <c r="Q52" t="n">
        <v>197.76</v>
      </c>
      <c r="R52" t="n">
        <v>32.27</v>
      </c>
      <c r="S52" t="n">
        <v>25.4</v>
      </c>
      <c r="T52" t="n">
        <v>2588.54</v>
      </c>
      <c r="U52" t="n">
        <v>0.79</v>
      </c>
      <c r="V52" t="n">
        <v>0.88</v>
      </c>
      <c r="W52" t="n">
        <v>2.95</v>
      </c>
      <c r="X52" t="n">
        <v>0.16</v>
      </c>
      <c r="Y52" t="n">
        <v>1</v>
      </c>
      <c r="Z52" t="n">
        <v>10</v>
      </c>
      <c r="AA52" t="n">
        <v>258.7968386370258</v>
      </c>
      <c r="AB52" t="n">
        <v>354.097251933907</v>
      </c>
      <c r="AC52" t="n">
        <v>320.3027071879486</v>
      </c>
      <c r="AD52" t="n">
        <v>258796.8386370258</v>
      </c>
      <c r="AE52" t="n">
        <v>354097.251933907</v>
      </c>
      <c r="AF52" t="n">
        <v>1.785524635454704e-06</v>
      </c>
      <c r="AG52" t="n">
        <v>12</v>
      </c>
      <c r="AH52" t="n">
        <v>320302.7071879486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7.56</v>
      </c>
      <c r="E53" t="n">
        <v>13.23</v>
      </c>
      <c r="F53" t="n">
        <v>10.52</v>
      </c>
      <c r="G53" t="n">
        <v>78.92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133.28</v>
      </c>
      <c r="Q53" t="n">
        <v>197.75</v>
      </c>
      <c r="R53" t="n">
        <v>31.45</v>
      </c>
      <c r="S53" t="n">
        <v>25.4</v>
      </c>
      <c r="T53" t="n">
        <v>2182.86</v>
      </c>
      <c r="U53" t="n">
        <v>0.8100000000000001</v>
      </c>
      <c r="V53" t="n">
        <v>0.88</v>
      </c>
      <c r="W53" t="n">
        <v>2.95</v>
      </c>
      <c r="X53" t="n">
        <v>0.13</v>
      </c>
      <c r="Y53" t="n">
        <v>1</v>
      </c>
      <c r="Z53" t="n">
        <v>10</v>
      </c>
      <c r="AA53" t="n">
        <v>257.7684991466868</v>
      </c>
      <c r="AB53" t="n">
        <v>352.6902324759221</v>
      </c>
      <c r="AC53" t="n">
        <v>319.0299716923757</v>
      </c>
      <c r="AD53" t="n">
        <v>257768.4991466869</v>
      </c>
      <c r="AE53" t="n">
        <v>352690.2324759221</v>
      </c>
      <c r="AF53" t="n">
        <v>1.793519557290775e-06</v>
      </c>
      <c r="AG53" t="n">
        <v>12</v>
      </c>
      <c r="AH53" t="n">
        <v>319029.9716923757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7.5619</v>
      </c>
      <c r="E54" t="n">
        <v>13.22</v>
      </c>
      <c r="F54" t="n">
        <v>10.52</v>
      </c>
      <c r="G54" t="n">
        <v>78.89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133.22</v>
      </c>
      <c r="Q54" t="n">
        <v>197.76</v>
      </c>
      <c r="R54" t="n">
        <v>31.46</v>
      </c>
      <c r="S54" t="n">
        <v>25.4</v>
      </c>
      <c r="T54" t="n">
        <v>2187.79</v>
      </c>
      <c r="U54" t="n">
        <v>0.8100000000000001</v>
      </c>
      <c r="V54" t="n">
        <v>0.88</v>
      </c>
      <c r="W54" t="n">
        <v>2.95</v>
      </c>
      <c r="X54" t="n">
        <v>0.13</v>
      </c>
      <c r="Y54" t="n">
        <v>1</v>
      </c>
      <c r="Z54" t="n">
        <v>10</v>
      </c>
      <c r="AA54" t="n">
        <v>257.6921059806502</v>
      </c>
      <c r="AB54" t="n">
        <v>352.5857079759222</v>
      </c>
      <c r="AC54" t="n">
        <v>318.9354228639547</v>
      </c>
      <c r="AD54" t="n">
        <v>257692.1059806502</v>
      </c>
      <c r="AE54" t="n">
        <v>352585.7079759222</v>
      </c>
      <c r="AF54" t="n">
        <v>1.793970309560464e-06</v>
      </c>
      <c r="AG54" t="n">
        <v>12</v>
      </c>
      <c r="AH54" t="n">
        <v>318935.4228639547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7.5584</v>
      </c>
      <c r="E55" t="n">
        <v>13.23</v>
      </c>
      <c r="F55" t="n">
        <v>10.53</v>
      </c>
      <c r="G55" t="n">
        <v>78.94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133.32</v>
      </c>
      <c r="Q55" t="n">
        <v>197.76</v>
      </c>
      <c r="R55" t="n">
        <v>31.53</v>
      </c>
      <c r="S55" t="n">
        <v>25.4</v>
      </c>
      <c r="T55" t="n">
        <v>2218.75</v>
      </c>
      <c r="U55" t="n">
        <v>0.8100000000000001</v>
      </c>
      <c r="V55" t="n">
        <v>0.88</v>
      </c>
      <c r="W55" t="n">
        <v>2.95</v>
      </c>
      <c r="X55" t="n">
        <v>0.14</v>
      </c>
      <c r="Y55" t="n">
        <v>1</v>
      </c>
      <c r="Z55" t="n">
        <v>10</v>
      </c>
      <c r="AA55" t="n">
        <v>257.8597464250806</v>
      </c>
      <c r="AB55" t="n">
        <v>352.8150810277663</v>
      </c>
      <c r="AC55" t="n">
        <v>319.1429048736579</v>
      </c>
      <c r="AD55" t="n">
        <v>257859.7464250806</v>
      </c>
      <c r="AE55" t="n">
        <v>352815.0810277663</v>
      </c>
      <c r="AF55" t="n">
        <v>1.793139976432089e-06</v>
      </c>
      <c r="AG55" t="n">
        <v>12</v>
      </c>
      <c r="AH55" t="n">
        <v>319142.9048736579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7.5598</v>
      </c>
      <c r="E56" t="n">
        <v>13.23</v>
      </c>
      <c r="F56" t="n">
        <v>10.52</v>
      </c>
      <c r="G56" t="n">
        <v>78.92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133.3</v>
      </c>
      <c r="Q56" t="n">
        <v>197.77</v>
      </c>
      <c r="R56" t="n">
        <v>31.57</v>
      </c>
      <c r="S56" t="n">
        <v>25.4</v>
      </c>
      <c r="T56" t="n">
        <v>2239.89</v>
      </c>
      <c r="U56" t="n">
        <v>0.8</v>
      </c>
      <c r="V56" t="n">
        <v>0.88</v>
      </c>
      <c r="W56" t="n">
        <v>2.95</v>
      </c>
      <c r="X56" t="n">
        <v>0.13</v>
      </c>
      <c r="Y56" t="n">
        <v>1</v>
      </c>
      <c r="Z56" t="n">
        <v>10</v>
      </c>
      <c r="AA56" t="n">
        <v>257.7863934114469</v>
      </c>
      <c r="AB56" t="n">
        <v>352.714716198406</v>
      </c>
      <c r="AC56" t="n">
        <v>319.0521187227488</v>
      </c>
      <c r="AD56" t="n">
        <v>257786.3934114468</v>
      </c>
      <c r="AE56" t="n">
        <v>352714.716198406</v>
      </c>
      <c r="AF56" t="n">
        <v>1.793472109683439e-06</v>
      </c>
      <c r="AG56" t="n">
        <v>12</v>
      </c>
      <c r="AH56" t="n">
        <v>319052.1187227488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7.5621</v>
      </c>
      <c r="E57" t="n">
        <v>13.22</v>
      </c>
      <c r="F57" t="n">
        <v>10.52</v>
      </c>
      <c r="G57" t="n">
        <v>78.89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133.09</v>
      </c>
      <c r="Q57" t="n">
        <v>197.75</v>
      </c>
      <c r="R57" t="n">
        <v>31.47</v>
      </c>
      <c r="S57" t="n">
        <v>25.4</v>
      </c>
      <c r="T57" t="n">
        <v>2193.07</v>
      </c>
      <c r="U57" t="n">
        <v>0.8100000000000001</v>
      </c>
      <c r="V57" t="n">
        <v>0.88</v>
      </c>
      <c r="W57" t="n">
        <v>2.95</v>
      </c>
      <c r="X57" t="n">
        <v>0.13</v>
      </c>
      <c r="Y57" t="n">
        <v>1</v>
      </c>
      <c r="Z57" t="n">
        <v>10</v>
      </c>
      <c r="AA57" t="n">
        <v>257.5950592308763</v>
      </c>
      <c r="AB57" t="n">
        <v>352.4529243314812</v>
      </c>
      <c r="AC57" t="n">
        <v>318.8153119041762</v>
      </c>
      <c r="AD57" t="n">
        <v>257595.0592308763</v>
      </c>
      <c r="AE57" t="n">
        <v>352452.9243314812</v>
      </c>
      <c r="AF57" t="n">
        <v>1.7940177571678e-06</v>
      </c>
      <c r="AG57" t="n">
        <v>12</v>
      </c>
      <c r="AH57" t="n">
        <v>318815.3119041761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7.5613</v>
      </c>
      <c r="E58" t="n">
        <v>13.23</v>
      </c>
      <c r="F58" t="n">
        <v>10.52</v>
      </c>
      <c r="G58" t="n">
        <v>78.90000000000001</v>
      </c>
      <c r="H58" t="n">
        <v>1.35</v>
      </c>
      <c r="I58" t="n">
        <v>8</v>
      </c>
      <c r="J58" t="n">
        <v>197.98</v>
      </c>
      <c r="K58" t="n">
        <v>52.44</v>
      </c>
      <c r="L58" t="n">
        <v>15</v>
      </c>
      <c r="M58" t="n">
        <v>6</v>
      </c>
      <c r="N58" t="n">
        <v>40.54</v>
      </c>
      <c r="O58" t="n">
        <v>24651.58</v>
      </c>
      <c r="P58" t="n">
        <v>132.92</v>
      </c>
      <c r="Q58" t="n">
        <v>197.75</v>
      </c>
      <c r="R58" t="n">
        <v>31.47</v>
      </c>
      <c r="S58" t="n">
        <v>25.4</v>
      </c>
      <c r="T58" t="n">
        <v>2190.29</v>
      </c>
      <c r="U58" t="n">
        <v>0.8100000000000001</v>
      </c>
      <c r="V58" t="n">
        <v>0.88</v>
      </c>
      <c r="W58" t="n">
        <v>2.95</v>
      </c>
      <c r="X58" t="n">
        <v>0.13</v>
      </c>
      <c r="Y58" t="n">
        <v>1</v>
      </c>
      <c r="Z58" t="n">
        <v>10</v>
      </c>
      <c r="AA58" t="n">
        <v>257.4866757329669</v>
      </c>
      <c r="AB58" t="n">
        <v>352.3046292480992</v>
      </c>
      <c r="AC58" t="n">
        <v>318.6811698954185</v>
      </c>
      <c r="AD58" t="n">
        <v>257486.6757329669</v>
      </c>
      <c r="AE58" t="n">
        <v>352304.6292480992</v>
      </c>
      <c r="AF58" t="n">
        <v>1.793827966738457e-06</v>
      </c>
      <c r="AG58" t="n">
        <v>12</v>
      </c>
      <c r="AH58" t="n">
        <v>318681.1698954185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7.5586</v>
      </c>
      <c r="E59" t="n">
        <v>13.23</v>
      </c>
      <c r="F59" t="n">
        <v>10.53</v>
      </c>
      <c r="G59" t="n">
        <v>78.94</v>
      </c>
      <c r="H59" t="n">
        <v>1.36</v>
      </c>
      <c r="I59" t="n">
        <v>8</v>
      </c>
      <c r="J59" t="n">
        <v>198.37</v>
      </c>
      <c r="K59" t="n">
        <v>52.44</v>
      </c>
      <c r="L59" t="n">
        <v>15.25</v>
      </c>
      <c r="M59" t="n">
        <v>6</v>
      </c>
      <c r="N59" t="n">
        <v>40.68</v>
      </c>
      <c r="O59" t="n">
        <v>24699.65</v>
      </c>
      <c r="P59" t="n">
        <v>132.91</v>
      </c>
      <c r="Q59" t="n">
        <v>197.75</v>
      </c>
      <c r="R59" t="n">
        <v>31.63</v>
      </c>
      <c r="S59" t="n">
        <v>25.4</v>
      </c>
      <c r="T59" t="n">
        <v>2269.4</v>
      </c>
      <c r="U59" t="n">
        <v>0.8</v>
      </c>
      <c r="V59" t="n">
        <v>0.88</v>
      </c>
      <c r="W59" t="n">
        <v>2.95</v>
      </c>
      <c r="X59" t="n">
        <v>0.14</v>
      </c>
      <c r="Y59" t="n">
        <v>1</v>
      </c>
      <c r="Z59" t="n">
        <v>10</v>
      </c>
      <c r="AA59" t="n">
        <v>257.56105894945</v>
      </c>
      <c r="AB59" t="n">
        <v>352.4064036464472</v>
      </c>
      <c r="AC59" t="n">
        <v>318.7732310880294</v>
      </c>
      <c r="AD59" t="n">
        <v>257561.05894945</v>
      </c>
      <c r="AE59" t="n">
        <v>352406.4036464472</v>
      </c>
      <c r="AF59" t="n">
        <v>1.793187424039425e-06</v>
      </c>
      <c r="AG59" t="n">
        <v>12</v>
      </c>
      <c r="AH59" t="n">
        <v>318773.2310880295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7.5598</v>
      </c>
      <c r="E60" t="n">
        <v>13.23</v>
      </c>
      <c r="F60" t="n">
        <v>10.52</v>
      </c>
      <c r="G60" t="n">
        <v>78.92</v>
      </c>
      <c r="H60" t="n">
        <v>1.38</v>
      </c>
      <c r="I60" t="n">
        <v>8</v>
      </c>
      <c r="J60" t="n">
        <v>198.76</v>
      </c>
      <c r="K60" t="n">
        <v>52.44</v>
      </c>
      <c r="L60" t="n">
        <v>15.5</v>
      </c>
      <c r="M60" t="n">
        <v>6</v>
      </c>
      <c r="N60" t="n">
        <v>40.82</v>
      </c>
      <c r="O60" t="n">
        <v>24747.78</v>
      </c>
      <c r="P60" t="n">
        <v>132.37</v>
      </c>
      <c r="Q60" t="n">
        <v>197.77</v>
      </c>
      <c r="R60" t="n">
        <v>31.54</v>
      </c>
      <c r="S60" t="n">
        <v>25.4</v>
      </c>
      <c r="T60" t="n">
        <v>2224.12</v>
      </c>
      <c r="U60" t="n">
        <v>0.8100000000000001</v>
      </c>
      <c r="V60" t="n">
        <v>0.88</v>
      </c>
      <c r="W60" t="n">
        <v>2.95</v>
      </c>
      <c r="X60" t="n">
        <v>0.13</v>
      </c>
      <c r="Y60" t="n">
        <v>1</v>
      </c>
      <c r="Z60" t="n">
        <v>10</v>
      </c>
      <c r="AA60" t="n">
        <v>257.1169284167021</v>
      </c>
      <c r="AB60" t="n">
        <v>351.7987246578855</v>
      </c>
      <c r="AC60" t="n">
        <v>318.2235481292532</v>
      </c>
      <c r="AD60" t="n">
        <v>257116.9284167021</v>
      </c>
      <c r="AE60" t="n">
        <v>351798.7246578855</v>
      </c>
      <c r="AF60" t="n">
        <v>1.793472109683439e-06</v>
      </c>
      <c r="AG60" t="n">
        <v>12</v>
      </c>
      <c r="AH60" t="n">
        <v>318223.5481292531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7.5852</v>
      </c>
      <c r="E61" t="n">
        <v>13.18</v>
      </c>
      <c r="F61" t="n">
        <v>10.51</v>
      </c>
      <c r="G61" t="n">
        <v>90.12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5</v>
      </c>
      <c r="N61" t="n">
        <v>40.96</v>
      </c>
      <c r="O61" t="n">
        <v>24795.95</v>
      </c>
      <c r="P61" t="n">
        <v>131.94</v>
      </c>
      <c r="Q61" t="n">
        <v>197.77</v>
      </c>
      <c r="R61" t="n">
        <v>31.19</v>
      </c>
      <c r="S61" t="n">
        <v>25.4</v>
      </c>
      <c r="T61" t="n">
        <v>2056.04</v>
      </c>
      <c r="U61" t="n">
        <v>0.8100000000000001</v>
      </c>
      <c r="V61" t="n">
        <v>0.88</v>
      </c>
      <c r="W61" t="n">
        <v>2.95</v>
      </c>
      <c r="X61" t="n">
        <v>0.12</v>
      </c>
      <c r="Y61" t="n">
        <v>1</v>
      </c>
      <c r="Z61" t="n">
        <v>10</v>
      </c>
      <c r="AA61" t="n">
        <v>256.3336126901067</v>
      </c>
      <c r="AB61" t="n">
        <v>350.7269575233074</v>
      </c>
      <c r="AC61" t="n">
        <v>317.2540689457642</v>
      </c>
      <c r="AD61" t="n">
        <v>256333.6126901067</v>
      </c>
      <c r="AE61" t="n">
        <v>350726.9575233074</v>
      </c>
      <c r="AF61" t="n">
        <v>1.799497955815078e-06</v>
      </c>
      <c r="AG61" t="n">
        <v>12</v>
      </c>
      <c r="AH61" t="n">
        <v>317254.0689457642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7.5922</v>
      </c>
      <c r="E62" t="n">
        <v>13.17</v>
      </c>
      <c r="F62" t="n">
        <v>10.5</v>
      </c>
      <c r="G62" t="n">
        <v>90.02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5</v>
      </c>
      <c r="N62" t="n">
        <v>41.1</v>
      </c>
      <c r="O62" t="n">
        <v>24844.17</v>
      </c>
      <c r="P62" t="n">
        <v>132.14</v>
      </c>
      <c r="Q62" t="n">
        <v>197.75</v>
      </c>
      <c r="R62" t="n">
        <v>30.9</v>
      </c>
      <c r="S62" t="n">
        <v>25.4</v>
      </c>
      <c r="T62" t="n">
        <v>1911.94</v>
      </c>
      <c r="U62" t="n">
        <v>0.82</v>
      </c>
      <c r="V62" t="n">
        <v>0.89</v>
      </c>
      <c r="W62" t="n">
        <v>2.95</v>
      </c>
      <c r="X62" t="n">
        <v>0.11</v>
      </c>
      <c r="Y62" t="n">
        <v>1</v>
      </c>
      <c r="Z62" t="n">
        <v>10</v>
      </c>
      <c r="AA62" t="n">
        <v>256.3221018980622</v>
      </c>
      <c r="AB62" t="n">
        <v>350.7112079498117</v>
      </c>
      <c r="AC62" t="n">
        <v>317.2398224894583</v>
      </c>
      <c r="AD62" t="n">
        <v>256322.1018980622</v>
      </c>
      <c r="AE62" t="n">
        <v>350711.2079498117</v>
      </c>
      <c r="AF62" t="n">
        <v>1.801158622071828e-06</v>
      </c>
      <c r="AG62" t="n">
        <v>12</v>
      </c>
      <c r="AH62" t="n">
        <v>317239.8224894583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7.5849</v>
      </c>
      <c r="E63" t="n">
        <v>13.18</v>
      </c>
      <c r="F63" t="n">
        <v>10.51</v>
      </c>
      <c r="G63" t="n">
        <v>90.13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5</v>
      </c>
      <c r="N63" t="n">
        <v>41.24</v>
      </c>
      <c r="O63" t="n">
        <v>24892.44</v>
      </c>
      <c r="P63" t="n">
        <v>132.49</v>
      </c>
      <c r="Q63" t="n">
        <v>197.78</v>
      </c>
      <c r="R63" t="n">
        <v>31.3</v>
      </c>
      <c r="S63" t="n">
        <v>25.4</v>
      </c>
      <c r="T63" t="n">
        <v>2109.26</v>
      </c>
      <c r="U63" t="n">
        <v>0.8100000000000001</v>
      </c>
      <c r="V63" t="n">
        <v>0.89</v>
      </c>
      <c r="W63" t="n">
        <v>2.95</v>
      </c>
      <c r="X63" t="n">
        <v>0.12</v>
      </c>
      <c r="Y63" t="n">
        <v>1</v>
      </c>
      <c r="Z63" t="n">
        <v>10</v>
      </c>
      <c r="AA63" t="n">
        <v>256.7333943066053</v>
      </c>
      <c r="AB63" t="n">
        <v>351.2739563681206</v>
      </c>
      <c r="AC63" t="n">
        <v>317.7488629885463</v>
      </c>
      <c r="AD63" t="n">
        <v>256733.3943066053</v>
      </c>
      <c r="AE63" t="n">
        <v>351273.9563681206</v>
      </c>
      <c r="AF63" t="n">
        <v>1.799426784404074e-06</v>
      </c>
      <c r="AG63" t="n">
        <v>12</v>
      </c>
      <c r="AH63" t="n">
        <v>317748.8629885463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7.5917</v>
      </c>
      <c r="E64" t="n">
        <v>13.17</v>
      </c>
      <c r="F64" t="n">
        <v>10.5</v>
      </c>
      <c r="G64" t="n">
        <v>90.02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5</v>
      </c>
      <c r="N64" t="n">
        <v>41.38</v>
      </c>
      <c r="O64" t="n">
        <v>24940.75</v>
      </c>
      <c r="P64" t="n">
        <v>132.32</v>
      </c>
      <c r="Q64" t="n">
        <v>197.77</v>
      </c>
      <c r="R64" t="n">
        <v>30.91</v>
      </c>
      <c r="S64" t="n">
        <v>25.4</v>
      </c>
      <c r="T64" t="n">
        <v>1916.78</v>
      </c>
      <c r="U64" t="n">
        <v>0.82</v>
      </c>
      <c r="V64" t="n">
        <v>0.89</v>
      </c>
      <c r="W64" t="n">
        <v>2.95</v>
      </c>
      <c r="X64" t="n">
        <v>0.11</v>
      </c>
      <c r="Y64" t="n">
        <v>1</v>
      </c>
      <c r="Z64" t="n">
        <v>10</v>
      </c>
      <c r="AA64" t="n">
        <v>256.4597422252499</v>
      </c>
      <c r="AB64" t="n">
        <v>350.8995335177325</v>
      </c>
      <c r="AC64" t="n">
        <v>317.4101745294934</v>
      </c>
      <c r="AD64" t="n">
        <v>256459.7422252499</v>
      </c>
      <c r="AE64" t="n">
        <v>350899.5335177325</v>
      </c>
      <c r="AF64" t="n">
        <v>1.801040003053489e-06</v>
      </c>
      <c r="AG64" t="n">
        <v>12</v>
      </c>
      <c r="AH64" t="n">
        <v>317410.1745294934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7.5879</v>
      </c>
      <c r="E65" t="n">
        <v>13.18</v>
      </c>
      <c r="F65" t="n">
        <v>10.51</v>
      </c>
      <c r="G65" t="n">
        <v>90.08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5</v>
      </c>
      <c r="N65" t="n">
        <v>41.52</v>
      </c>
      <c r="O65" t="n">
        <v>24989.11</v>
      </c>
      <c r="P65" t="n">
        <v>132.25</v>
      </c>
      <c r="Q65" t="n">
        <v>197.76</v>
      </c>
      <c r="R65" t="n">
        <v>30.96</v>
      </c>
      <c r="S65" t="n">
        <v>25.4</v>
      </c>
      <c r="T65" t="n">
        <v>1940.77</v>
      </c>
      <c r="U65" t="n">
        <v>0.82</v>
      </c>
      <c r="V65" t="n">
        <v>0.89</v>
      </c>
      <c r="W65" t="n">
        <v>2.95</v>
      </c>
      <c r="X65" t="n">
        <v>0.12</v>
      </c>
      <c r="Y65" t="n">
        <v>1</v>
      </c>
      <c r="Z65" t="n">
        <v>10</v>
      </c>
      <c r="AA65" t="n">
        <v>256.5094149299072</v>
      </c>
      <c r="AB65" t="n">
        <v>350.9674979036497</v>
      </c>
      <c r="AC65" t="n">
        <v>317.4716524898072</v>
      </c>
      <c r="AD65" t="n">
        <v>256509.4149299072</v>
      </c>
      <c r="AE65" t="n">
        <v>350967.4979036497</v>
      </c>
      <c r="AF65" t="n">
        <v>1.80013849851411e-06</v>
      </c>
      <c r="AG65" t="n">
        <v>12</v>
      </c>
      <c r="AH65" t="n">
        <v>317471.6524898072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7.5861</v>
      </c>
      <c r="E66" t="n">
        <v>13.18</v>
      </c>
      <c r="F66" t="n">
        <v>10.51</v>
      </c>
      <c r="G66" t="n">
        <v>90.11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5</v>
      </c>
      <c r="N66" t="n">
        <v>41.67</v>
      </c>
      <c r="O66" t="n">
        <v>25037.53</v>
      </c>
      <c r="P66" t="n">
        <v>132.28</v>
      </c>
      <c r="Q66" t="n">
        <v>197.75</v>
      </c>
      <c r="R66" t="n">
        <v>31.18</v>
      </c>
      <c r="S66" t="n">
        <v>25.4</v>
      </c>
      <c r="T66" t="n">
        <v>2051.64</v>
      </c>
      <c r="U66" t="n">
        <v>0.8100000000000001</v>
      </c>
      <c r="V66" t="n">
        <v>0.89</v>
      </c>
      <c r="W66" t="n">
        <v>2.95</v>
      </c>
      <c r="X66" t="n">
        <v>0.12</v>
      </c>
      <c r="Y66" t="n">
        <v>1</v>
      </c>
      <c r="Z66" t="n">
        <v>10</v>
      </c>
      <c r="AA66" t="n">
        <v>256.5620023500516</v>
      </c>
      <c r="AB66" t="n">
        <v>351.0394503318845</v>
      </c>
      <c r="AC66" t="n">
        <v>317.5367378792772</v>
      </c>
      <c r="AD66" t="n">
        <v>256562.0023500516</v>
      </c>
      <c r="AE66" t="n">
        <v>351039.4503318845</v>
      </c>
      <c r="AF66" t="n">
        <v>1.799711470048088e-06</v>
      </c>
      <c r="AG66" t="n">
        <v>12</v>
      </c>
      <c r="AH66" t="n">
        <v>317536.7378792772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7.5889</v>
      </c>
      <c r="E67" t="n">
        <v>13.18</v>
      </c>
      <c r="F67" t="n">
        <v>10.51</v>
      </c>
      <c r="G67" t="n">
        <v>90.06999999999999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5</v>
      </c>
      <c r="N67" t="n">
        <v>41.81</v>
      </c>
      <c r="O67" t="n">
        <v>25085.99</v>
      </c>
      <c r="P67" t="n">
        <v>132.02</v>
      </c>
      <c r="Q67" t="n">
        <v>197.77</v>
      </c>
      <c r="R67" t="n">
        <v>31.04</v>
      </c>
      <c r="S67" t="n">
        <v>25.4</v>
      </c>
      <c r="T67" t="n">
        <v>1981.9</v>
      </c>
      <c r="U67" t="n">
        <v>0.82</v>
      </c>
      <c r="V67" t="n">
        <v>0.89</v>
      </c>
      <c r="W67" t="n">
        <v>2.95</v>
      </c>
      <c r="X67" t="n">
        <v>0.12</v>
      </c>
      <c r="Y67" t="n">
        <v>1</v>
      </c>
      <c r="Z67" t="n">
        <v>10</v>
      </c>
      <c r="AA67" t="n">
        <v>256.3272303124858</v>
      </c>
      <c r="AB67" t="n">
        <v>350.7182248726758</v>
      </c>
      <c r="AC67" t="n">
        <v>317.2461697270526</v>
      </c>
      <c r="AD67" t="n">
        <v>256327.2303124858</v>
      </c>
      <c r="AE67" t="n">
        <v>350718.2248726758</v>
      </c>
      <c r="AF67" t="n">
        <v>1.800375736550789e-06</v>
      </c>
      <c r="AG67" t="n">
        <v>12</v>
      </c>
      <c r="AH67" t="n">
        <v>317246.1697270526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7.5898</v>
      </c>
      <c r="E68" t="n">
        <v>13.18</v>
      </c>
      <c r="F68" t="n">
        <v>10.51</v>
      </c>
      <c r="G68" t="n">
        <v>90.05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5</v>
      </c>
      <c r="N68" t="n">
        <v>41.95</v>
      </c>
      <c r="O68" t="n">
        <v>25134.5</v>
      </c>
      <c r="P68" t="n">
        <v>131.71</v>
      </c>
      <c r="Q68" t="n">
        <v>197.75</v>
      </c>
      <c r="R68" t="n">
        <v>31.11</v>
      </c>
      <c r="S68" t="n">
        <v>25.4</v>
      </c>
      <c r="T68" t="n">
        <v>2014.58</v>
      </c>
      <c r="U68" t="n">
        <v>0.82</v>
      </c>
      <c r="V68" t="n">
        <v>0.89</v>
      </c>
      <c r="W68" t="n">
        <v>2.95</v>
      </c>
      <c r="X68" t="n">
        <v>0.12</v>
      </c>
      <c r="Y68" t="n">
        <v>1</v>
      </c>
      <c r="Z68" t="n">
        <v>10</v>
      </c>
      <c r="AA68" t="n">
        <v>256.0894532267819</v>
      </c>
      <c r="AB68" t="n">
        <v>350.3928877740311</v>
      </c>
      <c r="AC68" t="n">
        <v>316.951882344489</v>
      </c>
      <c r="AD68" t="n">
        <v>256089.4532267819</v>
      </c>
      <c r="AE68" t="n">
        <v>350392.8877740311</v>
      </c>
      <c r="AF68" t="n">
        <v>1.8005892507838e-06</v>
      </c>
      <c r="AG68" t="n">
        <v>12</v>
      </c>
      <c r="AH68" t="n">
        <v>316951.882344489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7.5885</v>
      </c>
      <c r="E69" t="n">
        <v>13.18</v>
      </c>
      <c r="F69" t="n">
        <v>10.51</v>
      </c>
      <c r="G69" t="n">
        <v>90.06999999999999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5</v>
      </c>
      <c r="N69" t="n">
        <v>42.1</v>
      </c>
      <c r="O69" t="n">
        <v>25183.06</v>
      </c>
      <c r="P69" t="n">
        <v>131.51</v>
      </c>
      <c r="Q69" t="n">
        <v>197.77</v>
      </c>
      <c r="R69" t="n">
        <v>31.06</v>
      </c>
      <c r="S69" t="n">
        <v>25.4</v>
      </c>
      <c r="T69" t="n">
        <v>1990.35</v>
      </c>
      <c r="U69" t="n">
        <v>0.82</v>
      </c>
      <c r="V69" t="n">
        <v>0.89</v>
      </c>
      <c r="W69" t="n">
        <v>2.95</v>
      </c>
      <c r="X69" t="n">
        <v>0.12</v>
      </c>
      <c r="Y69" t="n">
        <v>1</v>
      </c>
      <c r="Z69" t="n">
        <v>10</v>
      </c>
      <c r="AA69" t="n">
        <v>255.9683847443371</v>
      </c>
      <c r="AB69" t="n">
        <v>350.2272365351859</v>
      </c>
      <c r="AC69" t="n">
        <v>316.802040627386</v>
      </c>
      <c r="AD69" t="n">
        <v>255968.3847443371</v>
      </c>
      <c r="AE69" t="n">
        <v>350227.2365351858</v>
      </c>
      <c r="AF69" t="n">
        <v>1.800280841336117e-06</v>
      </c>
      <c r="AG69" t="n">
        <v>12</v>
      </c>
      <c r="AH69" t="n">
        <v>316802.040627386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7.5855</v>
      </c>
      <c r="E70" t="n">
        <v>13.18</v>
      </c>
      <c r="F70" t="n">
        <v>10.51</v>
      </c>
      <c r="G70" t="n">
        <v>90.12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5</v>
      </c>
      <c r="N70" t="n">
        <v>42.24</v>
      </c>
      <c r="O70" t="n">
        <v>25231.66</v>
      </c>
      <c r="P70" t="n">
        <v>131.32</v>
      </c>
      <c r="Q70" t="n">
        <v>197.77</v>
      </c>
      <c r="R70" t="n">
        <v>31.31</v>
      </c>
      <c r="S70" t="n">
        <v>25.4</v>
      </c>
      <c r="T70" t="n">
        <v>2114.06</v>
      </c>
      <c r="U70" t="n">
        <v>0.8100000000000001</v>
      </c>
      <c r="V70" t="n">
        <v>0.89</v>
      </c>
      <c r="W70" t="n">
        <v>2.95</v>
      </c>
      <c r="X70" t="n">
        <v>0.12</v>
      </c>
      <c r="Y70" t="n">
        <v>1</v>
      </c>
      <c r="Z70" t="n">
        <v>10</v>
      </c>
      <c r="AA70" t="n">
        <v>255.8836435802699</v>
      </c>
      <c r="AB70" t="n">
        <v>350.1112899359929</v>
      </c>
      <c r="AC70" t="n">
        <v>316.697159808888</v>
      </c>
      <c r="AD70" t="n">
        <v>255883.6435802699</v>
      </c>
      <c r="AE70" t="n">
        <v>350111.2899359929</v>
      </c>
      <c r="AF70" t="n">
        <v>1.799569127226081e-06</v>
      </c>
      <c r="AG70" t="n">
        <v>12</v>
      </c>
      <c r="AH70" t="n">
        <v>316697.159808888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7.5837</v>
      </c>
      <c r="E71" t="n">
        <v>13.19</v>
      </c>
      <c r="F71" t="n">
        <v>10.52</v>
      </c>
      <c r="G71" t="n">
        <v>90.14</v>
      </c>
      <c r="H71" t="n">
        <v>1.6</v>
      </c>
      <c r="I71" t="n">
        <v>7</v>
      </c>
      <c r="J71" t="n">
        <v>203.08</v>
      </c>
      <c r="K71" t="n">
        <v>52.44</v>
      </c>
      <c r="L71" t="n">
        <v>18.25</v>
      </c>
      <c r="M71" t="n">
        <v>5</v>
      </c>
      <c r="N71" t="n">
        <v>42.39</v>
      </c>
      <c r="O71" t="n">
        <v>25280.45</v>
      </c>
      <c r="P71" t="n">
        <v>131.03</v>
      </c>
      <c r="Q71" t="n">
        <v>197.77</v>
      </c>
      <c r="R71" t="n">
        <v>31.23</v>
      </c>
      <c r="S71" t="n">
        <v>25.4</v>
      </c>
      <c r="T71" t="n">
        <v>2073.85</v>
      </c>
      <c r="U71" t="n">
        <v>0.8100000000000001</v>
      </c>
      <c r="V71" t="n">
        <v>0.88</v>
      </c>
      <c r="W71" t="n">
        <v>2.95</v>
      </c>
      <c r="X71" t="n">
        <v>0.13</v>
      </c>
      <c r="Y71" t="n">
        <v>1</v>
      </c>
      <c r="Z71" t="n">
        <v>10</v>
      </c>
      <c r="AA71" t="n">
        <v>255.7408217720878</v>
      </c>
      <c r="AB71" t="n">
        <v>349.9158748371847</v>
      </c>
      <c r="AC71" t="n">
        <v>316.520394852843</v>
      </c>
      <c r="AD71" t="n">
        <v>255740.8217720878</v>
      </c>
      <c r="AE71" t="n">
        <v>349915.8748371847</v>
      </c>
      <c r="AF71" t="n">
        <v>1.79914209876006e-06</v>
      </c>
      <c r="AG71" t="n">
        <v>12</v>
      </c>
      <c r="AH71" t="n">
        <v>316520.394852843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7.5873</v>
      </c>
      <c r="E72" t="n">
        <v>13.18</v>
      </c>
      <c r="F72" t="n">
        <v>10.51</v>
      </c>
      <c r="G72" t="n">
        <v>90.09</v>
      </c>
      <c r="H72" t="n">
        <v>1.61</v>
      </c>
      <c r="I72" t="n">
        <v>7</v>
      </c>
      <c r="J72" t="n">
        <v>203.47</v>
      </c>
      <c r="K72" t="n">
        <v>52.44</v>
      </c>
      <c r="L72" t="n">
        <v>18.5</v>
      </c>
      <c r="M72" t="n">
        <v>5</v>
      </c>
      <c r="N72" t="n">
        <v>42.53</v>
      </c>
      <c r="O72" t="n">
        <v>25329.15</v>
      </c>
      <c r="P72" t="n">
        <v>130.59</v>
      </c>
      <c r="Q72" t="n">
        <v>197.77</v>
      </c>
      <c r="R72" t="n">
        <v>31.06</v>
      </c>
      <c r="S72" t="n">
        <v>25.4</v>
      </c>
      <c r="T72" t="n">
        <v>1992.77</v>
      </c>
      <c r="U72" t="n">
        <v>0.82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255.3291409197189</v>
      </c>
      <c r="AB72" t="n">
        <v>349.3525949328965</v>
      </c>
      <c r="AC72" t="n">
        <v>316.0108735920517</v>
      </c>
      <c r="AD72" t="n">
        <v>255329.1409197189</v>
      </c>
      <c r="AE72" t="n">
        <v>349352.5949328966</v>
      </c>
      <c r="AF72" t="n">
        <v>1.799996155692103e-06</v>
      </c>
      <c r="AG72" t="n">
        <v>12</v>
      </c>
      <c r="AH72" t="n">
        <v>316010.8735920517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7.6202</v>
      </c>
      <c r="E73" t="n">
        <v>13.12</v>
      </c>
      <c r="F73" t="n">
        <v>10.49</v>
      </c>
      <c r="G73" t="n">
        <v>104.89</v>
      </c>
      <c r="H73" t="n">
        <v>1.63</v>
      </c>
      <c r="I73" t="n">
        <v>6</v>
      </c>
      <c r="J73" t="n">
        <v>203.87</v>
      </c>
      <c r="K73" t="n">
        <v>52.44</v>
      </c>
      <c r="L73" t="n">
        <v>18.75</v>
      </c>
      <c r="M73" t="n">
        <v>4</v>
      </c>
      <c r="N73" t="n">
        <v>42.68</v>
      </c>
      <c r="O73" t="n">
        <v>25377.91</v>
      </c>
      <c r="P73" t="n">
        <v>130.18</v>
      </c>
      <c r="Q73" t="n">
        <v>197.76</v>
      </c>
      <c r="R73" t="n">
        <v>30.48</v>
      </c>
      <c r="S73" t="n">
        <v>25.4</v>
      </c>
      <c r="T73" t="n">
        <v>1705.75</v>
      </c>
      <c r="U73" t="n">
        <v>0.83</v>
      </c>
      <c r="V73" t="n">
        <v>0.89</v>
      </c>
      <c r="W73" t="n">
        <v>2.95</v>
      </c>
      <c r="X73" t="n">
        <v>0.1</v>
      </c>
      <c r="Y73" t="n">
        <v>1</v>
      </c>
      <c r="Z73" t="n">
        <v>10</v>
      </c>
      <c r="AA73" t="n">
        <v>254.4077759724291</v>
      </c>
      <c r="AB73" t="n">
        <v>348.0919427642626</v>
      </c>
      <c r="AC73" t="n">
        <v>314.8705362970553</v>
      </c>
      <c r="AD73" t="n">
        <v>254407.7759724291</v>
      </c>
      <c r="AE73" t="n">
        <v>348091.9427642626</v>
      </c>
      <c r="AF73" t="n">
        <v>1.807801287098831e-06</v>
      </c>
      <c r="AG73" t="n">
        <v>12</v>
      </c>
      <c r="AH73" t="n">
        <v>314870.5362970553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7.6244</v>
      </c>
      <c r="E74" t="n">
        <v>13.12</v>
      </c>
      <c r="F74" t="n">
        <v>10.48</v>
      </c>
      <c r="G74" t="n">
        <v>104.82</v>
      </c>
      <c r="H74" t="n">
        <v>1.65</v>
      </c>
      <c r="I74" t="n">
        <v>6</v>
      </c>
      <c r="J74" t="n">
        <v>204.26</v>
      </c>
      <c r="K74" t="n">
        <v>52.44</v>
      </c>
      <c r="L74" t="n">
        <v>19</v>
      </c>
      <c r="M74" t="n">
        <v>4</v>
      </c>
      <c r="N74" t="n">
        <v>42.82</v>
      </c>
      <c r="O74" t="n">
        <v>25426.72</v>
      </c>
      <c r="P74" t="n">
        <v>130.1</v>
      </c>
      <c r="Q74" t="n">
        <v>197.75</v>
      </c>
      <c r="R74" t="n">
        <v>30.21</v>
      </c>
      <c r="S74" t="n">
        <v>25.4</v>
      </c>
      <c r="T74" t="n">
        <v>1570.44</v>
      </c>
      <c r="U74" t="n">
        <v>0.84</v>
      </c>
      <c r="V74" t="n">
        <v>0.89</v>
      </c>
      <c r="W74" t="n">
        <v>2.95</v>
      </c>
      <c r="X74" t="n">
        <v>0.09</v>
      </c>
      <c r="Y74" t="n">
        <v>1</v>
      </c>
      <c r="Z74" t="n">
        <v>10</v>
      </c>
      <c r="AA74" t="n">
        <v>254.2455416559623</v>
      </c>
      <c r="AB74" t="n">
        <v>347.8699666151999</v>
      </c>
      <c r="AC74" t="n">
        <v>314.6697452401136</v>
      </c>
      <c r="AD74" t="n">
        <v>254245.5416559624</v>
      </c>
      <c r="AE74" t="n">
        <v>347869.9666151999</v>
      </c>
      <c r="AF74" t="n">
        <v>1.808797686852882e-06</v>
      </c>
      <c r="AG74" t="n">
        <v>12</v>
      </c>
      <c r="AH74" t="n">
        <v>314669.7452401136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7.6223</v>
      </c>
      <c r="E75" t="n">
        <v>13.12</v>
      </c>
      <c r="F75" t="n">
        <v>10.49</v>
      </c>
      <c r="G75" t="n">
        <v>104.86</v>
      </c>
      <c r="H75" t="n">
        <v>1.67</v>
      </c>
      <c r="I75" t="n">
        <v>6</v>
      </c>
      <c r="J75" t="n">
        <v>204.66</v>
      </c>
      <c r="K75" t="n">
        <v>52.44</v>
      </c>
      <c r="L75" t="n">
        <v>19.25</v>
      </c>
      <c r="M75" t="n">
        <v>4</v>
      </c>
      <c r="N75" t="n">
        <v>42.97</v>
      </c>
      <c r="O75" t="n">
        <v>25475.58</v>
      </c>
      <c r="P75" t="n">
        <v>130.2</v>
      </c>
      <c r="Q75" t="n">
        <v>197.75</v>
      </c>
      <c r="R75" t="n">
        <v>30.39</v>
      </c>
      <c r="S75" t="n">
        <v>25.4</v>
      </c>
      <c r="T75" t="n">
        <v>1660.26</v>
      </c>
      <c r="U75" t="n">
        <v>0.84</v>
      </c>
      <c r="V75" t="n">
        <v>0.89</v>
      </c>
      <c r="W75" t="n">
        <v>2.95</v>
      </c>
      <c r="X75" t="n">
        <v>0.1</v>
      </c>
      <c r="Y75" t="n">
        <v>1</v>
      </c>
      <c r="Z75" t="n">
        <v>10</v>
      </c>
      <c r="AA75" t="n">
        <v>254.3865617497374</v>
      </c>
      <c r="AB75" t="n">
        <v>348.0629165288702</v>
      </c>
      <c r="AC75" t="n">
        <v>314.8442802848302</v>
      </c>
      <c r="AD75" t="n">
        <v>254386.5617497374</v>
      </c>
      <c r="AE75" t="n">
        <v>348062.9165288702</v>
      </c>
      <c r="AF75" t="n">
        <v>1.808299486975856e-06</v>
      </c>
      <c r="AG75" t="n">
        <v>12</v>
      </c>
      <c r="AH75" t="n">
        <v>314844.2802848303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7.6237</v>
      </c>
      <c r="E76" t="n">
        <v>13.12</v>
      </c>
      <c r="F76" t="n">
        <v>10.48</v>
      </c>
      <c r="G76" t="n">
        <v>104.83</v>
      </c>
      <c r="H76" t="n">
        <v>1.69</v>
      </c>
      <c r="I76" t="n">
        <v>6</v>
      </c>
      <c r="J76" t="n">
        <v>205.06</v>
      </c>
      <c r="K76" t="n">
        <v>52.44</v>
      </c>
      <c r="L76" t="n">
        <v>19.5</v>
      </c>
      <c r="M76" t="n">
        <v>4</v>
      </c>
      <c r="N76" t="n">
        <v>43.11</v>
      </c>
      <c r="O76" t="n">
        <v>25524.49</v>
      </c>
      <c r="P76" t="n">
        <v>130.4</v>
      </c>
      <c r="Q76" t="n">
        <v>197.79</v>
      </c>
      <c r="R76" t="n">
        <v>30.27</v>
      </c>
      <c r="S76" t="n">
        <v>25.4</v>
      </c>
      <c r="T76" t="n">
        <v>1600.96</v>
      </c>
      <c r="U76" t="n">
        <v>0.84</v>
      </c>
      <c r="V76" t="n">
        <v>0.89</v>
      </c>
      <c r="W76" t="n">
        <v>2.95</v>
      </c>
      <c r="X76" t="n">
        <v>0.09</v>
      </c>
      <c r="Y76" t="n">
        <v>1</v>
      </c>
      <c r="Z76" t="n">
        <v>10</v>
      </c>
      <c r="AA76" t="n">
        <v>254.471502032121</v>
      </c>
      <c r="AB76" t="n">
        <v>348.1791355705282</v>
      </c>
      <c r="AC76" t="n">
        <v>314.9494075442668</v>
      </c>
      <c r="AD76" t="n">
        <v>254471.5020321209</v>
      </c>
      <c r="AE76" t="n">
        <v>348179.1355705282</v>
      </c>
      <c r="AF76" t="n">
        <v>1.808631620227206e-06</v>
      </c>
      <c r="AG76" t="n">
        <v>12</v>
      </c>
      <c r="AH76" t="n">
        <v>314949.4075442668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7.6207</v>
      </c>
      <c r="E77" t="n">
        <v>13.12</v>
      </c>
      <c r="F77" t="n">
        <v>10.49</v>
      </c>
      <c r="G77" t="n">
        <v>104.88</v>
      </c>
      <c r="H77" t="n">
        <v>1.71</v>
      </c>
      <c r="I77" t="n">
        <v>6</v>
      </c>
      <c r="J77" t="n">
        <v>205.45</v>
      </c>
      <c r="K77" t="n">
        <v>52.44</v>
      </c>
      <c r="L77" t="n">
        <v>19.75</v>
      </c>
      <c r="M77" t="n">
        <v>4</v>
      </c>
      <c r="N77" t="n">
        <v>43.26</v>
      </c>
      <c r="O77" t="n">
        <v>25573.44</v>
      </c>
      <c r="P77" t="n">
        <v>130.59</v>
      </c>
      <c r="Q77" t="n">
        <v>197.76</v>
      </c>
      <c r="R77" t="n">
        <v>30.46</v>
      </c>
      <c r="S77" t="n">
        <v>25.4</v>
      </c>
      <c r="T77" t="n">
        <v>1694.38</v>
      </c>
      <c r="U77" t="n">
        <v>0.83</v>
      </c>
      <c r="V77" t="n">
        <v>0.89</v>
      </c>
      <c r="W77" t="n">
        <v>2.95</v>
      </c>
      <c r="X77" t="n">
        <v>0.1</v>
      </c>
      <c r="Y77" t="n">
        <v>1</v>
      </c>
      <c r="Z77" t="n">
        <v>10</v>
      </c>
      <c r="AA77" t="n">
        <v>254.6921053182316</v>
      </c>
      <c r="AB77" t="n">
        <v>348.4809747189147</v>
      </c>
      <c r="AC77" t="n">
        <v>315.2224395879654</v>
      </c>
      <c r="AD77" t="n">
        <v>254692.1053182316</v>
      </c>
      <c r="AE77" t="n">
        <v>348480.9747189147</v>
      </c>
      <c r="AF77" t="n">
        <v>1.807919906117171e-06</v>
      </c>
      <c r="AG77" t="n">
        <v>12</v>
      </c>
      <c r="AH77" t="n">
        <v>315222.4395879654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7.6215</v>
      </c>
      <c r="E78" t="n">
        <v>13.12</v>
      </c>
      <c r="F78" t="n">
        <v>10.49</v>
      </c>
      <c r="G78" t="n">
        <v>104.87</v>
      </c>
      <c r="H78" t="n">
        <v>1.73</v>
      </c>
      <c r="I78" t="n">
        <v>6</v>
      </c>
      <c r="J78" t="n">
        <v>205.85</v>
      </c>
      <c r="K78" t="n">
        <v>52.44</v>
      </c>
      <c r="L78" t="n">
        <v>20</v>
      </c>
      <c r="M78" t="n">
        <v>4</v>
      </c>
      <c r="N78" t="n">
        <v>43.41</v>
      </c>
      <c r="O78" t="n">
        <v>25622.45</v>
      </c>
      <c r="P78" t="n">
        <v>130.71</v>
      </c>
      <c r="Q78" t="n">
        <v>197.76</v>
      </c>
      <c r="R78" t="n">
        <v>30.38</v>
      </c>
      <c r="S78" t="n">
        <v>25.4</v>
      </c>
      <c r="T78" t="n">
        <v>1656.91</v>
      </c>
      <c r="U78" t="n">
        <v>0.84</v>
      </c>
      <c r="V78" t="n">
        <v>0.89</v>
      </c>
      <c r="W78" t="n">
        <v>2.95</v>
      </c>
      <c r="X78" t="n">
        <v>0.1</v>
      </c>
      <c r="Y78" t="n">
        <v>1</v>
      </c>
      <c r="Z78" t="n">
        <v>10</v>
      </c>
      <c r="AA78" t="n">
        <v>254.7642360769438</v>
      </c>
      <c r="AB78" t="n">
        <v>348.5796672051692</v>
      </c>
      <c r="AC78" t="n">
        <v>315.3117130018476</v>
      </c>
      <c r="AD78" t="n">
        <v>254764.2360769438</v>
      </c>
      <c r="AE78" t="n">
        <v>348579.6672051692</v>
      </c>
      <c r="AF78" t="n">
        <v>1.808109696546514e-06</v>
      </c>
      <c r="AG78" t="n">
        <v>12</v>
      </c>
      <c r="AH78" t="n">
        <v>315311.7130018476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7.6278</v>
      </c>
      <c r="E79" t="n">
        <v>13.11</v>
      </c>
      <c r="F79" t="n">
        <v>10.48</v>
      </c>
      <c r="G79" t="n">
        <v>104.76</v>
      </c>
      <c r="H79" t="n">
        <v>1.74</v>
      </c>
      <c r="I79" t="n">
        <v>6</v>
      </c>
      <c r="J79" t="n">
        <v>206.25</v>
      </c>
      <c r="K79" t="n">
        <v>52.44</v>
      </c>
      <c r="L79" t="n">
        <v>20.25</v>
      </c>
      <c r="M79" t="n">
        <v>4</v>
      </c>
      <c r="N79" t="n">
        <v>43.56</v>
      </c>
      <c r="O79" t="n">
        <v>25671.51</v>
      </c>
      <c r="P79" t="n">
        <v>130.26</v>
      </c>
      <c r="Q79" t="n">
        <v>197.75</v>
      </c>
      <c r="R79" t="n">
        <v>30.1</v>
      </c>
      <c r="S79" t="n">
        <v>25.4</v>
      </c>
      <c r="T79" t="n">
        <v>1514.66</v>
      </c>
      <c r="U79" t="n">
        <v>0.84</v>
      </c>
      <c r="V79" t="n">
        <v>0.89</v>
      </c>
      <c r="W79" t="n">
        <v>2.95</v>
      </c>
      <c r="X79" t="n">
        <v>0.09</v>
      </c>
      <c r="Y79" t="n">
        <v>1</v>
      </c>
      <c r="Z79" t="n">
        <v>10</v>
      </c>
      <c r="AA79" t="n">
        <v>254.3023401132499</v>
      </c>
      <c r="AB79" t="n">
        <v>347.9476807702318</v>
      </c>
      <c r="AC79" t="n">
        <v>314.7400424652618</v>
      </c>
      <c r="AD79" t="n">
        <v>254302.3401132499</v>
      </c>
      <c r="AE79" t="n">
        <v>347947.6807702318</v>
      </c>
      <c r="AF79" t="n">
        <v>1.809604296177589e-06</v>
      </c>
      <c r="AG79" t="n">
        <v>12</v>
      </c>
      <c r="AH79" t="n">
        <v>314740.0424652618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7.6228</v>
      </c>
      <c r="E80" t="n">
        <v>13.12</v>
      </c>
      <c r="F80" t="n">
        <v>10.48</v>
      </c>
      <c r="G80" t="n">
        <v>104.85</v>
      </c>
      <c r="H80" t="n">
        <v>1.76</v>
      </c>
      <c r="I80" t="n">
        <v>6</v>
      </c>
      <c r="J80" t="n">
        <v>206.65</v>
      </c>
      <c r="K80" t="n">
        <v>52.44</v>
      </c>
      <c r="L80" t="n">
        <v>20.5</v>
      </c>
      <c r="M80" t="n">
        <v>4</v>
      </c>
      <c r="N80" t="n">
        <v>43.71</v>
      </c>
      <c r="O80" t="n">
        <v>25720.62</v>
      </c>
      <c r="P80" t="n">
        <v>130.48</v>
      </c>
      <c r="Q80" t="n">
        <v>197.75</v>
      </c>
      <c r="R80" t="n">
        <v>30.36</v>
      </c>
      <c r="S80" t="n">
        <v>25.4</v>
      </c>
      <c r="T80" t="n">
        <v>1644.62</v>
      </c>
      <c r="U80" t="n">
        <v>0.84</v>
      </c>
      <c r="V80" t="n">
        <v>0.89</v>
      </c>
      <c r="W80" t="n">
        <v>2.95</v>
      </c>
      <c r="X80" t="n">
        <v>0.09</v>
      </c>
      <c r="Y80" t="n">
        <v>1</v>
      </c>
      <c r="Z80" t="n">
        <v>10</v>
      </c>
      <c r="AA80" t="n">
        <v>254.5438323961896</v>
      </c>
      <c r="AB80" t="n">
        <v>348.2781011656374</v>
      </c>
      <c r="AC80" t="n">
        <v>315.038928001878</v>
      </c>
      <c r="AD80" t="n">
        <v>254543.8323961896</v>
      </c>
      <c r="AE80" t="n">
        <v>348278.1011656374</v>
      </c>
      <c r="AF80" t="n">
        <v>1.808418105994196e-06</v>
      </c>
      <c r="AG80" t="n">
        <v>12</v>
      </c>
      <c r="AH80" t="n">
        <v>315038.928001878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7.6229</v>
      </c>
      <c r="E81" t="n">
        <v>13.12</v>
      </c>
      <c r="F81" t="n">
        <v>10.48</v>
      </c>
      <c r="G81" t="n">
        <v>104.84</v>
      </c>
      <c r="H81" t="n">
        <v>1.78</v>
      </c>
      <c r="I81" t="n">
        <v>6</v>
      </c>
      <c r="J81" t="n">
        <v>207.05</v>
      </c>
      <c r="K81" t="n">
        <v>52.44</v>
      </c>
      <c r="L81" t="n">
        <v>20.75</v>
      </c>
      <c r="M81" t="n">
        <v>4</v>
      </c>
      <c r="N81" t="n">
        <v>43.85</v>
      </c>
      <c r="O81" t="n">
        <v>25769.78</v>
      </c>
      <c r="P81" t="n">
        <v>130.43</v>
      </c>
      <c r="Q81" t="n">
        <v>197.8</v>
      </c>
      <c r="R81" t="n">
        <v>30.33</v>
      </c>
      <c r="S81" t="n">
        <v>25.4</v>
      </c>
      <c r="T81" t="n">
        <v>1630.33</v>
      </c>
      <c r="U81" t="n">
        <v>0.84</v>
      </c>
      <c r="V81" t="n">
        <v>0.89</v>
      </c>
      <c r="W81" t="n">
        <v>2.95</v>
      </c>
      <c r="X81" t="n">
        <v>0.09</v>
      </c>
      <c r="Y81" t="n">
        <v>1</v>
      </c>
      <c r="Z81" t="n">
        <v>10</v>
      </c>
      <c r="AA81" t="n">
        <v>254.5064457838283</v>
      </c>
      <c r="AB81" t="n">
        <v>348.2269471532237</v>
      </c>
      <c r="AC81" t="n">
        <v>314.9926560566139</v>
      </c>
      <c r="AD81" t="n">
        <v>254506.4457838283</v>
      </c>
      <c r="AE81" t="n">
        <v>348226.9471532237</v>
      </c>
      <c r="AF81" t="n">
        <v>1.808441829797863e-06</v>
      </c>
      <c r="AG81" t="n">
        <v>12</v>
      </c>
      <c r="AH81" t="n">
        <v>314992.6560566139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7.621</v>
      </c>
      <c r="E82" t="n">
        <v>13.12</v>
      </c>
      <c r="F82" t="n">
        <v>10.49</v>
      </c>
      <c r="G82" t="n">
        <v>104.88</v>
      </c>
      <c r="H82" t="n">
        <v>1.8</v>
      </c>
      <c r="I82" t="n">
        <v>6</v>
      </c>
      <c r="J82" t="n">
        <v>207.45</v>
      </c>
      <c r="K82" t="n">
        <v>52.44</v>
      </c>
      <c r="L82" t="n">
        <v>21</v>
      </c>
      <c r="M82" t="n">
        <v>4</v>
      </c>
      <c r="N82" t="n">
        <v>44</v>
      </c>
      <c r="O82" t="n">
        <v>25818.99</v>
      </c>
      <c r="P82" t="n">
        <v>130.22</v>
      </c>
      <c r="Q82" t="n">
        <v>197.76</v>
      </c>
      <c r="R82" t="n">
        <v>30.4</v>
      </c>
      <c r="S82" t="n">
        <v>25.4</v>
      </c>
      <c r="T82" t="n">
        <v>1664.64</v>
      </c>
      <c r="U82" t="n">
        <v>0.84</v>
      </c>
      <c r="V82" t="n">
        <v>0.89</v>
      </c>
      <c r="W82" t="n">
        <v>2.95</v>
      </c>
      <c r="X82" t="n">
        <v>0.1</v>
      </c>
      <c r="Y82" t="n">
        <v>1</v>
      </c>
      <c r="Z82" t="n">
        <v>10</v>
      </c>
      <c r="AA82" t="n">
        <v>254.4228153840083</v>
      </c>
      <c r="AB82" t="n">
        <v>348.1125203506772</v>
      </c>
      <c r="AC82" t="n">
        <v>314.8891499875033</v>
      </c>
      <c r="AD82" t="n">
        <v>254422.8153840083</v>
      </c>
      <c r="AE82" t="n">
        <v>348112.5203506772</v>
      </c>
      <c r="AF82" t="n">
        <v>1.807991077528174e-06</v>
      </c>
      <c r="AG82" t="n">
        <v>12</v>
      </c>
      <c r="AH82" t="n">
        <v>314889.1499875034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7.62</v>
      </c>
      <c r="E83" t="n">
        <v>13.12</v>
      </c>
      <c r="F83" t="n">
        <v>10.49</v>
      </c>
      <c r="G83" t="n">
        <v>104.89</v>
      </c>
      <c r="H83" t="n">
        <v>1.82</v>
      </c>
      <c r="I83" t="n">
        <v>6</v>
      </c>
      <c r="J83" t="n">
        <v>207.84</v>
      </c>
      <c r="K83" t="n">
        <v>52.44</v>
      </c>
      <c r="L83" t="n">
        <v>21.25</v>
      </c>
      <c r="M83" t="n">
        <v>4</v>
      </c>
      <c r="N83" t="n">
        <v>44.15</v>
      </c>
      <c r="O83" t="n">
        <v>25868.26</v>
      </c>
      <c r="P83" t="n">
        <v>130.15</v>
      </c>
      <c r="Q83" t="n">
        <v>197.75</v>
      </c>
      <c r="R83" t="n">
        <v>30.4</v>
      </c>
      <c r="S83" t="n">
        <v>25.4</v>
      </c>
      <c r="T83" t="n">
        <v>1666.58</v>
      </c>
      <c r="U83" t="n">
        <v>0.84</v>
      </c>
      <c r="V83" t="n">
        <v>0.89</v>
      </c>
      <c r="W83" t="n">
        <v>2.95</v>
      </c>
      <c r="X83" t="n">
        <v>0.1</v>
      </c>
      <c r="Y83" t="n">
        <v>1</v>
      </c>
      <c r="Z83" t="n">
        <v>10</v>
      </c>
      <c r="AA83" t="n">
        <v>254.3897322702965</v>
      </c>
      <c r="AB83" t="n">
        <v>348.0672545749728</v>
      </c>
      <c r="AC83" t="n">
        <v>314.8482043139012</v>
      </c>
      <c r="AD83" t="n">
        <v>254389.7322702965</v>
      </c>
      <c r="AE83" t="n">
        <v>348067.2545749728</v>
      </c>
      <c r="AF83" t="n">
        <v>1.807753839491496e-06</v>
      </c>
      <c r="AG83" t="n">
        <v>12</v>
      </c>
      <c r="AH83" t="n">
        <v>314848.2043139013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7.621</v>
      </c>
      <c r="E84" t="n">
        <v>13.12</v>
      </c>
      <c r="F84" t="n">
        <v>10.49</v>
      </c>
      <c r="G84" t="n">
        <v>104.88</v>
      </c>
      <c r="H84" t="n">
        <v>1.83</v>
      </c>
      <c r="I84" t="n">
        <v>6</v>
      </c>
      <c r="J84" t="n">
        <v>208.24</v>
      </c>
      <c r="K84" t="n">
        <v>52.44</v>
      </c>
      <c r="L84" t="n">
        <v>21.5</v>
      </c>
      <c r="M84" t="n">
        <v>4</v>
      </c>
      <c r="N84" t="n">
        <v>44.3</v>
      </c>
      <c r="O84" t="n">
        <v>25917.57</v>
      </c>
      <c r="P84" t="n">
        <v>129.88</v>
      </c>
      <c r="Q84" t="n">
        <v>197.78</v>
      </c>
      <c r="R84" t="n">
        <v>30.44</v>
      </c>
      <c r="S84" t="n">
        <v>25.4</v>
      </c>
      <c r="T84" t="n">
        <v>1685.21</v>
      </c>
      <c r="U84" t="n">
        <v>0.83</v>
      </c>
      <c r="V84" t="n">
        <v>0.89</v>
      </c>
      <c r="W84" t="n">
        <v>2.95</v>
      </c>
      <c r="X84" t="n">
        <v>0.1</v>
      </c>
      <c r="Y84" t="n">
        <v>1</v>
      </c>
      <c r="Z84" t="n">
        <v>10</v>
      </c>
      <c r="AA84" t="n">
        <v>254.1800301966621</v>
      </c>
      <c r="AB84" t="n">
        <v>347.7803309464237</v>
      </c>
      <c r="AC84" t="n">
        <v>314.5886642737609</v>
      </c>
      <c r="AD84" t="n">
        <v>254180.0301966621</v>
      </c>
      <c r="AE84" t="n">
        <v>347780.3309464237</v>
      </c>
      <c r="AF84" t="n">
        <v>1.807991077528174e-06</v>
      </c>
      <c r="AG84" t="n">
        <v>12</v>
      </c>
      <c r="AH84" t="n">
        <v>314588.6642737609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7.6221</v>
      </c>
      <c r="E85" t="n">
        <v>13.12</v>
      </c>
      <c r="F85" t="n">
        <v>10.49</v>
      </c>
      <c r="G85" t="n">
        <v>104.86</v>
      </c>
      <c r="H85" t="n">
        <v>1.85</v>
      </c>
      <c r="I85" t="n">
        <v>6</v>
      </c>
      <c r="J85" t="n">
        <v>208.64</v>
      </c>
      <c r="K85" t="n">
        <v>52.44</v>
      </c>
      <c r="L85" t="n">
        <v>21.75</v>
      </c>
      <c r="M85" t="n">
        <v>4</v>
      </c>
      <c r="N85" t="n">
        <v>44.45</v>
      </c>
      <c r="O85" t="n">
        <v>25966.93</v>
      </c>
      <c r="P85" t="n">
        <v>129.56</v>
      </c>
      <c r="Q85" t="n">
        <v>197.75</v>
      </c>
      <c r="R85" t="n">
        <v>30.33</v>
      </c>
      <c r="S85" t="n">
        <v>25.4</v>
      </c>
      <c r="T85" t="n">
        <v>1630.43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253.9330001356232</v>
      </c>
      <c r="AB85" t="n">
        <v>347.4423335187134</v>
      </c>
      <c r="AC85" t="n">
        <v>314.2829248461688</v>
      </c>
      <c r="AD85" t="n">
        <v>253933.0001356232</v>
      </c>
      <c r="AE85" t="n">
        <v>347442.3335187134</v>
      </c>
      <c r="AF85" t="n">
        <v>1.808252039368521e-06</v>
      </c>
      <c r="AG85" t="n">
        <v>12</v>
      </c>
      <c r="AH85" t="n">
        <v>314282.9248461688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7.6205</v>
      </c>
      <c r="E86" t="n">
        <v>13.12</v>
      </c>
      <c r="F86" t="n">
        <v>10.49</v>
      </c>
      <c r="G86" t="n">
        <v>104.89</v>
      </c>
      <c r="H86" t="n">
        <v>1.87</v>
      </c>
      <c r="I86" t="n">
        <v>6</v>
      </c>
      <c r="J86" t="n">
        <v>209.05</v>
      </c>
      <c r="K86" t="n">
        <v>52.44</v>
      </c>
      <c r="L86" t="n">
        <v>22</v>
      </c>
      <c r="M86" t="n">
        <v>4</v>
      </c>
      <c r="N86" t="n">
        <v>44.6</v>
      </c>
      <c r="O86" t="n">
        <v>26016.35</v>
      </c>
      <c r="P86" t="n">
        <v>129.31</v>
      </c>
      <c r="Q86" t="n">
        <v>197.76</v>
      </c>
      <c r="R86" t="n">
        <v>30.37</v>
      </c>
      <c r="S86" t="n">
        <v>25.4</v>
      </c>
      <c r="T86" t="n">
        <v>1652.65</v>
      </c>
      <c r="U86" t="n">
        <v>0.84</v>
      </c>
      <c r="V86" t="n">
        <v>0.89</v>
      </c>
      <c r="W86" t="n">
        <v>2.95</v>
      </c>
      <c r="X86" t="n">
        <v>0.1</v>
      </c>
      <c r="Y86" t="n">
        <v>1</v>
      </c>
      <c r="Z86" t="n">
        <v>10</v>
      </c>
      <c r="AA86" t="n">
        <v>253.781419096451</v>
      </c>
      <c r="AB86" t="n">
        <v>347.2349336536346</v>
      </c>
      <c r="AC86" t="n">
        <v>314.0953189331256</v>
      </c>
      <c r="AD86" t="n">
        <v>253781.419096451</v>
      </c>
      <c r="AE86" t="n">
        <v>347234.9336536346</v>
      </c>
      <c r="AF86" t="n">
        <v>1.807872458509835e-06</v>
      </c>
      <c r="AG86" t="n">
        <v>12</v>
      </c>
      <c r="AH86" t="n">
        <v>314095.3189331256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7.621</v>
      </c>
      <c r="E87" t="n">
        <v>13.12</v>
      </c>
      <c r="F87" t="n">
        <v>10.49</v>
      </c>
      <c r="G87" t="n">
        <v>104.88</v>
      </c>
      <c r="H87" t="n">
        <v>1.89</v>
      </c>
      <c r="I87" t="n">
        <v>6</v>
      </c>
      <c r="J87" t="n">
        <v>209.45</v>
      </c>
      <c r="K87" t="n">
        <v>52.44</v>
      </c>
      <c r="L87" t="n">
        <v>22.25</v>
      </c>
      <c r="M87" t="n">
        <v>4</v>
      </c>
      <c r="N87" t="n">
        <v>44.75</v>
      </c>
      <c r="O87" t="n">
        <v>26065.82</v>
      </c>
      <c r="P87" t="n">
        <v>129.05</v>
      </c>
      <c r="Q87" t="n">
        <v>197.8</v>
      </c>
      <c r="R87" t="n">
        <v>30.4</v>
      </c>
      <c r="S87" t="n">
        <v>25.4</v>
      </c>
      <c r="T87" t="n">
        <v>1665.15</v>
      </c>
      <c r="U87" t="n">
        <v>0.84</v>
      </c>
      <c r="V87" t="n">
        <v>0.89</v>
      </c>
      <c r="W87" t="n">
        <v>2.95</v>
      </c>
      <c r="X87" t="n">
        <v>0.1</v>
      </c>
      <c r="Y87" t="n">
        <v>1</v>
      </c>
      <c r="Z87" t="n">
        <v>10</v>
      </c>
      <c r="AA87" t="n">
        <v>253.587348709905</v>
      </c>
      <c r="AB87" t="n">
        <v>346.9693979889812</v>
      </c>
      <c r="AC87" t="n">
        <v>313.855125619625</v>
      </c>
      <c r="AD87" t="n">
        <v>253587.348709905</v>
      </c>
      <c r="AE87" t="n">
        <v>346969.3979889812</v>
      </c>
      <c r="AF87" t="n">
        <v>1.807991077528174e-06</v>
      </c>
      <c r="AG87" t="n">
        <v>12</v>
      </c>
      <c r="AH87" t="n">
        <v>313855.125619625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7.6252</v>
      </c>
      <c r="E88" t="n">
        <v>13.11</v>
      </c>
      <c r="F88" t="n">
        <v>10.48</v>
      </c>
      <c r="G88" t="n">
        <v>104.81</v>
      </c>
      <c r="H88" t="n">
        <v>1.9</v>
      </c>
      <c r="I88" t="n">
        <v>6</v>
      </c>
      <c r="J88" t="n">
        <v>209.85</v>
      </c>
      <c r="K88" t="n">
        <v>52.44</v>
      </c>
      <c r="L88" t="n">
        <v>22.5</v>
      </c>
      <c r="M88" t="n">
        <v>4</v>
      </c>
      <c r="N88" t="n">
        <v>44.91</v>
      </c>
      <c r="O88" t="n">
        <v>26115.34</v>
      </c>
      <c r="P88" t="n">
        <v>128.54</v>
      </c>
      <c r="Q88" t="n">
        <v>197.75</v>
      </c>
      <c r="R88" t="n">
        <v>30.23</v>
      </c>
      <c r="S88" t="n">
        <v>25.4</v>
      </c>
      <c r="T88" t="n">
        <v>1582.73</v>
      </c>
      <c r="U88" t="n">
        <v>0.84</v>
      </c>
      <c r="V88" t="n">
        <v>0.89</v>
      </c>
      <c r="W88" t="n">
        <v>2.95</v>
      </c>
      <c r="X88" t="n">
        <v>0.09</v>
      </c>
      <c r="Y88" t="n">
        <v>1</v>
      </c>
      <c r="Z88" t="n">
        <v>10</v>
      </c>
      <c r="AA88" t="n">
        <v>253.1187005811007</v>
      </c>
      <c r="AB88" t="n">
        <v>346.3281729438552</v>
      </c>
      <c r="AC88" t="n">
        <v>313.2750981928406</v>
      </c>
      <c r="AD88" t="n">
        <v>253118.7005811007</v>
      </c>
      <c r="AE88" t="n">
        <v>346328.1729438552</v>
      </c>
      <c r="AF88" t="n">
        <v>1.808987477282225e-06</v>
      </c>
      <c r="AG88" t="n">
        <v>12</v>
      </c>
      <c r="AH88" t="n">
        <v>313275.0981928406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7.6174</v>
      </c>
      <c r="E89" t="n">
        <v>13.13</v>
      </c>
      <c r="F89" t="n">
        <v>10.49</v>
      </c>
      <c r="G89" t="n">
        <v>104.94</v>
      </c>
      <c r="H89" t="n">
        <v>1.92</v>
      </c>
      <c r="I89" t="n">
        <v>6</v>
      </c>
      <c r="J89" t="n">
        <v>210.25</v>
      </c>
      <c r="K89" t="n">
        <v>52.44</v>
      </c>
      <c r="L89" t="n">
        <v>22.75</v>
      </c>
      <c r="M89" t="n">
        <v>4</v>
      </c>
      <c r="N89" t="n">
        <v>45.06</v>
      </c>
      <c r="O89" t="n">
        <v>26164.91</v>
      </c>
      <c r="P89" t="n">
        <v>128.15</v>
      </c>
      <c r="Q89" t="n">
        <v>197.76</v>
      </c>
      <c r="R89" t="n">
        <v>30.67</v>
      </c>
      <c r="S89" t="n">
        <v>25.4</v>
      </c>
      <c r="T89" t="n">
        <v>1798.56</v>
      </c>
      <c r="U89" t="n">
        <v>0.83</v>
      </c>
      <c r="V89" t="n">
        <v>0.89</v>
      </c>
      <c r="W89" t="n">
        <v>2.95</v>
      </c>
      <c r="X89" t="n">
        <v>0.1</v>
      </c>
      <c r="Y89" t="n">
        <v>1</v>
      </c>
      <c r="Z89" t="n">
        <v>10</v>
      </c>
      <c r="AA89" t="n">
        <v>253.0048753191473</v>
      </c>
      <c r="AB89" t="n">
        <v>346.1724321988345</v>
      </c>
      <c r="AC89" t="n">
        <v>313.1342211259412</v>
      </c>
      <c r="AD89" t="n">
        <v>253004.8753191472</v>
      </c>
      <c r="AE89" t="n">
        <v>346172.4321988345</v>
      </c>
      <c r="AF89" t="n">
        <v>1.807137020596131e-06</v>
      </c>
      <c r="AG89" t="n">
        <v>12</v>
      </c>
      <c r="AH89" t="n">
        <v>313134.2211259411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7.649</v>
      </c>
      <c r="E90" t="n">
        <v>13.07</v>
      </c>
      <c r="F90" t="n">
        <v>10.48</v>
      </c>
      <c r="G90" t="n">
        <v>125.7</v>
      </c>
      <c r="H90" t="n">
        <v>1.94</v>
      </c>
      <c r="I90" t="n">
        <v>5</v>
      </c>
      <c r="J90" t="n">
        <v>210.65</v>
      </c>
      <c r="K90" t="n">
        <v>52.44</v>
      </c>
      <c r="L90" t="n">
        <v>23</v>
      </c>
      <c r="M90" t="n">
        <v>3</v>
      </c>
      <c r="N90" t="n">
        <v>45.21</v>
      </c>
      <c r="O90" t="n">
        <v>26214.54</v>
      </c>
      <c r="P90" t="n">
        <v>127.9</v>
      </c>
      <c r="Q90" t="n">
        <v>197.76</v>
      </c>
      <c r="R90" t="n">
        <v>30.01</v>
      </c>
      <c r="S90" t="n">
        <v>25.4</v>
      </c>
      <c r="T90" t="n">
        <v>1476.85</v>
      </c>
      <c r="U90" t="n">
        <v>0.85</v>
      </c>
      <c r="V90" t="n">
        <v>0.89</v>
      </c>
      <c r="W90" t="n">
        <v>2.95</v>
      </c>
      <c r="X90" t="n">
        <v>0.09</v>
      </c>
      <c r="Y90" t="n">
        <v>1</v>
      </c>
      <c r="Z90" t="n">
        <v>10</v>
      </c>
      <c r="AA90" t="n">
        <v>252.2665241720564</v>
      </c>
      <c r="AB90" t="n">
        <v>345.1621875856316</v>
      </c>
      <c r="AC90" t="n">
        <v>312.2203928407348</v>
      </c>
      <c r="AD90" t="n">
        <v>252266.5241720564</v>
      </c>
      <c r="AE90" t="n">
        <v>345162.1875856316</v>
      </c>
      <c r="AF90" t="n">
        <v>1.814633742555177e-06</v>
      </c>
      <c r="AG90" t="n">
        <v>12</v>
      </c>
      <c r="AH90" t="n">
        <v>312220.3928407348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7.648</v>
      </c>
      <c r="E91" t="n">
        <v>13.08</v>
      </c>
      <c r="F91" t="n">
        <v>10.48</v>
      </c>
      <c r="G91" t="n">
        <v>125.72</v>
      </c>
      <c r="H91" t="n">
        <v>1.96</v>
      </c>
      <c r="I91" t="n">
        <v>5</v>
      </c>
      <c r="J91" t="n">
        <v>211.05</v>
      </c>
      <c r="K91" t="n">
        <v>52.44</v>
      </c>
      <c r="L91" t="n">
        <v>23.25</v>
      </c>
      <c r="M91" t="n">
        <v>3</v>
      </c>
      <c r="N91" t="n">
        <v>45.36</v>
      </c>
      <c r="O91" t="n">
        <v>26264.21</v>
      </c>
      <c r="P91" t="n">
        <v>128.22</v>
      </c>
      <c r="Q91" t="n">
        <v>197.75</v>
      </c>
      <c r="R91" t="n">
        <v>30.15</v>
      </c>
      <c r="S91" t="n">
        <v>25.4</v>
      </c>
      <c r="T91" t="n">
        <v>1543.88</v>
      </c>
      <c r="U91" t="n">
        <v>0.84</v>
      </c>
      <c r="V91" t="n">
        <v>0.89</v>
      </c>
      <c r="W91" t="n">
        <v>2.95</v>
      </c>
      <c r="X91" t="n">
        <v>0.09</v>
      </c>
      <c r="Y91" t="n">
        <v>1</v>
      </c>
      <c r="Z91" t="n">
        <v>10</v>
      </c>
      <c r="AA91" t="n">
        <v>252.5107859690514</v>
      </c>
      <c r="AB91" t="n">
        <v>345.49639735235</v>
      </c>
      <c r="AC91" t="n">
        <v>312.522706096384</v>
      </c>
      <c r="AD91" t="n">
        <v>252510.7859690514</v>
      </c>
      <c r="AE91" t="n">
        <v>345496.39735235</v>
      </c>
      <c r="AF91" t="n">
        <v>1.814396504518498e-06</v>
      </c>
      <c r="AG91" t="n">
        <v>12</v>
      </c>
      <c r="AH91" t="n">
        <v>312522.706096384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7.6459</v>
      </c>
      <c r="E92" t="n">
        <v>13.08</v>
      </c>
      <c r="F92" t="n">
        <v>10.48</v>
      </c>
      <c r="G92" t="n">
        <v>125.77</v>
      </c>
      <c r="H92" t="n">
        <v>1.97</v>
      </c>
      <c r="I92" t="n">
        <v>5</v>
      </c>
      <c r="J92" t="n">
        <v>211.46</v>
      </c>
      <c r="K92" t="n">
        <v>52.44</v>
      </c>
      <c r="L92" t="n">
        <v>23.5</v>
      </c>
      <c r="M92" t="n">
        <v>3</v>
      </c>
      <c r="N92" t="n">
        <v>45.52</v>
      </c>
      <c r="O92" t="n">
        <v>26313.94</v>
      </c>
      <c r="P92" t="n">
        <v>128.45</v>
      </c>
      <c r="Q92" t="n">
        <v>197.76</v>
      </c>
      <c r="R92" t="n">
        <v>30.18</v>
      </c>
      <c r="S92" t="n">
        <v>25.4</v>
      </c>
      <c r="T92" t="n">
        <v>1560.35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252.7093508381127</v>
      </c>
      <c r="AB92" t="n">
        <v>345.7680825662633</v>
      </c>
      <c r="AC92" t="n">
        <v>312.7684620547941</v>
      </c>
      <c r="AD92" t="n">
        <v>252709.3508381127</v>
      </c>
      <c r="AE92" t="n">
        <v>345768.0825662633</v>
      </c>
      <c r="AF92" t="n">
        <v>1.813898304641473e-06</v>
      </c>
      <c r="AG92" t="n">
        <v>12</v>
      </c>
      <c r="AH92" t="n">
        <v>312768.4620547941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7.6487</v>
      </c>
      <c r="E93" t="n">
        <v>13.07</v>
      </c>
      <c r="F93" t="n">
        <v>10.48</v>
      </c>
      <c r="G93" t="n">
        <v>125.71</v>
      </c>
      <c r="H93" t="n">
        <v>1.99</v>
      </c>
      <c r="I93" t="n">
        <v>5</v>
      </c>
      <c r="J93" t="n">
        <v>211.86</v>
      </c>
      <c r="K93" t="n">
        <v>52.44</v>
      </c>
      <c r="L93" t="n">
        <v>23.75</v>
      </c>
      <c r="M93" t="n">
        <v>3</v>
      </c>
      <c r="N93" t="n">
        <v>45.67</v>
      </c>
      <c r="O93" t="n">
        <v>26363.73</v>
      </c>
      <c r="P93" t="n">
        <v>128.39</v>
      </c>
      <c r="Q93" t="n">
        <v>197.75</v>
      </c>
      <c r="R93" t="n">
        <v>30.08</v>
      </c>
      <c r="S93" t="n">
        <v>25.4</v>
      </c>
      <c r="T93" t="n">
        <v>1510.79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252.620122292313</v>
      </c>
      <c r="AB93" t="n">
        <v>345.6459961334146</v>
      </c>
      <c r="AC93" t="n">
        <v>312.6580273797471</v>
      </c>
      <c r="AD93" t="n">
        <v>252620.122292313</v>
      </c>
      <c r="AE93" t="n">
        <v>345645.9961334146</v>
      </c>
      <c r="AF93" t="n">
        <v>1.814562571144173e-06</v>
      </c>
      <c r="AG93" t="n">
        <v>12</v>
      </c>
      <c r="AH93" t="n">
        <v>312658.0273797471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7.6529</v>
      </c>
      <c r="E94" t="n">
        <v>13.07</v>
      </c>
      <c r="F94" t="n">
        <v>10.47</v>
      </c>
      <c r="G94" t="n">
        <v>125.62</v>
      </c>
      <c r="H94" t="n">
        <v>2.01</v>
      </c>
      <c r="I94" t="n">
        <v>5</v>
      </c>
      <c r="J94" t="n">
        <v>212.27</v>
      </c>
      <c r="K94" t="n">
        <v>52.44</v>
      </c>
      <c r="L94" t="n">
        <v>24</v>
      </c>
      <c r="M94" t="n">
        <v>3</v>
      </c>
      <c r="N94" t="n">
        <v>45.82</v>
      </c>
      <c r="O94" t="n">
        <v>26413.56</v>
      </c>
      <c r="P94" t="n">
        <v>128.34</v>
      </c>
      <c r="Q94" t="n">
        <v>197.76</v>
      </c>
      <c r="R94" t="n">
        <v>29.85</v>
      </c>
      <c r="S94" t="n">
        <v>25.4</v>
      </c>
      <c r="T94" t="n">
        <v>1397.12</v>
      </c>
      <c r="U94" t="n">
        <v>0.85</v>
      </c>
      <c r="V94" t="n">
        <v>0.89</v>
      </c>
      <c r="W94" t="n">
        <v>2.95</v>
      </c>
      <c r="X94" t="n">
        <v>0.08</v>
      </c>
      <c r="Y94" t="n">
        <v>1</v>
      </c>
      <c r="Z94" t="n">
        <v>10</v>
      </c>
      <c r="AA94" t="n">
        <v>252.4808061611728</v>
      </c>
      <c r="AB94" t="n">
        <v>345.4553776565946</v>
      </c>
      <c r="AC94" t="n">
        <v>312.48560126282</v>
      </c>
      <c r="AD94" t="n">
        <v>252480.8061611727</v>
      </c>
      <c r="AE94" t="n">
        <v>345455.3776565946</v>
      </c>
      <c r="AF94" t="n">
        <v>1.815558970898224e-06</v>
      </c>
      <c r="AG94" t="n">
        <v>12</v>
      </c>
      <c r="AH94" t="n">
        <v>312485.60126282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7.6516</v>
      </c>
      <c r="E95" t="n">
        <v>13.07</v>
      </c>
      <c r="F95" t="n">
        <v>10.47</v>
      </c>
      <c r="G95" t="n">
        <v>125.65</v>
      </c>
      <c r="H95" t="n">
        <v>2.03</v>
      </c>
      <c r="I95" t="n">
        <v>5</v>
      </c>
      <c r="J95" t="n">
        <v>212.67</v>
      </c>
      <c r="K95" t="n">
        <v>52.44</v>
      </c>
      <c r="L95" t="n">
        <v>24.25</v>
      </c>
      <c r="M95" t="n">
        <v>3</v>
      </c>
      <c r="N95" t="n">
        <v>45.98</v>
      </c>
      <c r="O95" t="n">
        <v>26463.45</v>
      </c>
      <c r="P95" t="n">
        <v>128.53</v>
      </c>
      <c r="Q95" t="n">
        <v>197.75</v>
      </c>
      <c r="R95" t="n">
        <v>30</v>
      </c>
      <c r="S95" t="n">
        <v>25.4</v>
      </c>
      <c r="T95" t="n">
        <v>1469.03</v>
      </c>
      <c r="U95" t="n">
        <v>0.85</v>
      </c>
      <c r="V95" t="n">
        <v>0.89</v>
      </c>
      <c r="W95" t="n">
        <v>2.94</v>
      </c>
      <c r="X95" t="n">
        <v>0.08</v>
      </c>
      <c r="Y95" t="n">
        <v>1</v>
      </c>
      <c r="Z95" t="n">
        <v>10</v>
      </c>
      <c r="AA95" t="n">
        <v>252.6374981498935</v>
      </c>
      <c r="AB95" t="n">
        <v>345.669770548325</v>
      </c>
      <c r="AC95" t="n">
        <v>312.679532797866</v>
      </c>
      <c r="AD95" t="n">
        <v>252637.4981498935</v>
      </c>
      <c r="AE95" t="n">
        <v>345669.770548325</v>
      </c>
      <c r="AF95" t="n">
        <v>1.815250561450542e-06</v>
      </c>
      <c r="AG95" t="n">
        <v>12</v>
      </c>
      <c r="AH95" t="n">
        <v>312679.532797866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7.6539</v>
      </c>
      <c r="E96" t="n">
        <v>13.07</v>
      </c>
      <c r="F96" t="n">
        <v>10.47</v>
      </c>
      <c r="G96" t="n">
        <v>125.6</v>
      </c>
      <c r="H96" t="n">
        <v>2.04</v>
      </c>
      <c r="I96" t="n">
        <v>5</v>
      </c>
      <c r="J96" t="n">
        <v>213.08</v>
      </c>
      <c r="K96" t="n">
        <v>52.44</v>
      </c>
      <c r="L96" t="n">
        <v>24.5</v>
      </c>
      <c r="M96" t="n">
        <v>3</v>
      </c>
      <c r="N96" t="n">
        <v>46.13</v>
      </c>
      <c r="O96" t="n">
        <v>26513.39</v>
      </c>
      <c r="P96" t="n">
        <v>128.51</v>
      </c>
      <c r="Q96" t="n">
        <v>197.75</v>
      </c>
      <c r="R96" t="n">
        <v>29.76</v>
      </c>
      <c r="S96" t="n">
        <v>25.4</v>
      </c>
      <c r="T96" t="n">
        <v>1348.83</v>
      </c>
      <c r="U96" t="n">
        <v>0.85</v>
      </c>
      <c r="V96" t="n">
        <v>0.89</v>
      </c>
      <c r="W96" t="n">
        <v>2.95</v>
      </c>
      <c r="X96" t="n">
        <v>0.08</v>
      </c>
      <c r="Y96" t="n">
        <v>1</v>
      </c>
      <c r="Z96" t="n">
        <v>10</v>
      </c>
      <c r="AA96" t="n">
        <v>252.585096940044</v>
      </c>
      <c r="AB96" t="n">
        <v>345.5980729012305</v>
      </c>
      <c r="AC96" t="n">
        <v>312.614677873582</v>
      </c>
      <c r="AD96" t="n">
        <v>252585.096940044</v>
      </c>
      <c r="AE96" t="n">
        <v>345598.0729012305</v>
      </c>
      <c r="AF96" t="n">
        <v>1.815796208934903e-06</v>
      </c>
      <c r="AG96" t="n">
        <v>12</v>
      </c>
      <c r="AH96" t="n">
        <v>312614.677873582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7.6549</v>
      </c>
      <c r="E97" t="n">
        <v>13.06</v>
      </c>
      <c r="F97" t="n">
        <v>10.47</v>
      </c>
      <c r="G97" t="n">
        <v>125.58</v>
      </c>
      <c r="H97" t="n">
        <v>2.06</v>
      </c>
      <c r="I97" t="n">
        <v>5</v>
      </c>
      <c r="J97" t="n">
        <v>213.48</v>
      </c>
      <c r="K97" t="n">
        <v>52.44</v>
      </c>
      <c r="L97" t="n">
        <v>24.75</v>
      </c>
      <c r="M97" t="n">
        <v>3</v>
      </c>
      <c r="N97" t="n">
        <v>46.29</v>
      </c>
      <c r="O97" t="n">
        <v>26563.39</v>
      </c>
      <c r="P97" t="n">
        <v>128.46</v>
      </c>
      <c r="Q97" t="n">
        <v>197.75</v>
      </c>
      <c r="R97" t="n">
        <v>29.72</v>
      </c>
      <c r="S97" t="n">
        <v>25.4</v>
      </c>
      <c r="T97" t="n">
        <v>1333.48</v>
      </c>
      <c r="U97" t="n">
        <v>0.85</v>
      </c>
      <c r="V97" t="n">
        <v>0.89</v>
      </c>
      <c r="W97" t="n">
        <v>2.95</v>
      </c>
      <c r="X97" t="n">
        <v>0.08</v>
      </c>
      <c r="Y97" t="n">
        <v>1</v>
      </c>
      <c r="Z97" t="n">
        <v>10</v>
      </c>
      <c r="AA97" t="n">
        <v>252.5329598797157</v>
      </c>
      <c r="AB97" t="n">
        <v>345.5267366751647</v>
      </c>
      <c r="AC97" t="n">
        <v>312.5501498768108</v>
      </c>
      <c r="AD97" t="n">
        <v>252532.9598797157</v>
      </c>
      <c r="AE97" t="n">
        <v>345526.7366751647</v>
      </c>
      <c r="AF97" t="n">
        <v>1.816033446971581e-06</v>
      </c>
      <c r="AG97" t="n">
        <v>12</v>
      </c>
      <c r="AH97" t="n">
        <v>312550.1498768108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7.6529</v>
      </c>
      <c r="E98" t="n">
        <v>13.07</v>
      </c>
      <c r="F98" t="n">
        <v>10.47</v>
      </c>
      <c r="G98" t="n">
        <v>125.62</v>
      </c>
      <c r="H98" t="n">
        <v>2.08</v>
      </c>
      <c r="I98" t="n">
        <v>5</v>
      </c>
      <c r="J98" t="n">
        <v>213.89</v>
      </c>
      <c r="K98" t="n">
        <v>52.44</v>
      </c>
      <c r="L98" t="n">
        <v>25</v>
      </c>
      <c r="M98" t="n">
        <v>3</v>
      </c>
      <c r="N98" t="n">
        <v>46.44</v>
      </c>
      <c r="O98" t="n">
        <v>26613.43</v>
      </c>
      <c r="P98" t="n">
        <v>128.49</v>
      </c>
      <c r="Q98" t="n">
        <v>197.75</v>
      </c>
      <c r="R98" t="n">
        <v>29.86</v>
      </c>
      <c r="S98" t="n">
        <v>25.4</v>
      </c>
      <c r="T98" t="n">
        <v>1400.86</v>
      </c>
      <c r="U98" t="n">
        <v>0.85</v>
      </c>
      <c r="V98" t="n">
        <v>0.89</v>
      </c>
      <c r="W98" t="n">
        <v>2.95</v>
      </c>
      <c r="X98" t="n">
        <v>0.08</v>
      </c>
      <c r="Y98" t="n">
        <v>1</v>
      </c>
      <c r="Z98" t="n">
        <v>10</v>
      </c>
      <c r="AA98" t="n">
        <v>252.5874707961534</v>
      </c>
      <c r="AB98" t="n">
        <v>345.6013209158867</v>
      </c>
      <c r="AC98" t="n">
        <v>312.617615902278</v>
      </c>
      <c r="AD98" t="n">
        <v>252587.4707961534</v>
      </c>
      <c r="AE98" t="n">
        <v>345601.3209158867</v>
      </c>
      <c r="AF98" t="n">
        <v>1.815558970898224e-06</v>
      </c>
      <c r="AG98" t="n">
        <v>12</v>
      </c>
      <c r="AH98" t="n">
        <v>312617.615902278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7.6532</v>
      </c>
      <c r="E99" t="n">
        <v>13.07</v>
      </c>
      <c r="F99" t="n">
        <v>10.47</v>
      </c>
      <c r="G99" t="n">
        <v>125.62</v>
      </c>
      <c r="H99" t="n">
        <v>2.09</v>
      </c>
      <c r="I99" t="n">
        <v>5</v>
      </c>
      <c r="J99" t="n">
        <v>214.29</v>
      </c>
      <c r="K99" t="n">
        <v>52.44</v>
      </c>
      <c r="L99" t="n">
        <v>25.25</v>
      </c>
      <c r="M99" t="n">
        <v>3</v>
      </c>
      <c r="N99" t="n">
        <v>46.6</v>
      </c>
      <c r="O99" t="n">
        <v>26663.54</v>
      </c>
      <c r="P99" t="n">
        <v>128.5</v>
      </c>
      <c r="Q99" t="n">
        <v>197.75</v>
      </c>
      <c r="R99" t="n">
        <v>29.88</v>
      </c>
      <c r="S99" t="n">
        <v>25.4</v>
      </c>
      <c r="T99" t="n">
        <v>1411.98</v>
      </c>
      <c r="U99" t="n">
        <v>0.85</v>
      </c>
      <c r="V99" t="n">
        <v>0.89</v>
      </c>
      <c r="W99" t="n">
        <v>2.95</v>
      </c>
      <c r="X99" t="n">
        <v>0.08</v>
      </c>
      <c r="Y99" t="n">
        <v>1</v>
      </c>
      <c r="Z99" t="n">
        <v>10</v>
      </c>
      <c r="AA99" t="n">
        <v>252.5896028529511</v>
      </c>
      <c r="AB99" t="n">
        <v>345.6042380900572</v>
      </c>
      <c r="AC99" t="n">
        <v>312.6202546654399</v>
      </c>
      <c r="AD99" t="n">
        <v>252589.6028529512</v>
      </c>
      <c r="AE99" t="n">
        <v>345604.2380900572</v>
      </c>
      <c r="AF99" t="n">
        <v>1.815630142309227e-06</v>
      </c>
      <c r="AG99" t="n">
        <v>12</v>
      </c>
      <c r="AH99" t="n">
        <v>312620.2546654398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7.6518</v>
      </c>
      <c r="E100" t="n">
        <v>13.07</v>
      </c>
      <c r="F100" t="n">
        <v>10.47</v>
      </c>
      <c r="G100" t="n">
        <v>125.65</v>
      </c>
      <c r="H100" t="n">
        <v>2.11</v>
      </c>
      <c r="I100" t="n">
        <v>5</v>
      </c>
      <c r="J100" t="n">
        <v>214.7</v>
      </c>
      <c r="K100" t="n">
        <v>52.44</v>
      </c>
      <c r="L100" t="n">
        <v>25.5</v>
      </c>
      <c r="M100" t="n">
        <v>3</v>
      </c>
      <c r="N100" t="n">
        <v>46.76</v>
      </c>
      <c r="O100" t="n">
        <v>26713.69</v>
      </c>
      <c r="P100" t="n">
        <v>128.42</v>
      </c>
      <c r="Q100" t="n">
        <v>197.75</v>
      </c>
      <c r="R100" t="n">
        <v>29.9</v>
      </c>
      <c r="S100" t="n">
        <v>25.4</v>
      </c>
      <c r="T100" t="n">
        <v>1422.95</v>
      </c>
      <c r="U100" t="n">
        <v>0.85</v>
      </c>
      <c r="V100" t="n">
        <v>0.89</v>
      </c>
      <c r="W100" t="n">
        <v>2.95</v>
      </c>
      <c r="X100" t="n">
        <v>0.08</v>
      </c>
      <c r="Y100" t="n">
        <v>1</v>
      </c>
      <c r="Z100" t="n">
        <v>10</v>
      </c>
      <c r="AA100" t="n">
        <v>252.5559451645098</v>
      </c>
      <c r="AB100" t="n">
        <v>345.5581861558593</v>
      </c>
      <c r="AC100" t="n">
        <v>312.5785978632074</v>
      </c>
      <c r="AD100" t="n">
        <v>252555.9451645098</v>
      </c>
      <c r="AE100" t="n">
        <v>345558.1861558593</v>
      </c>
      <c r="AF100" t="n">
        <v>1.815298009057877e-06</v>
      </c>
      <c r="AG100" t="n">
        <v>12</v>
      </c>
      <c r="AH100" t="n">
        <v>312578.5978632075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7.6521</v>
      </c>
      <c r="E101" t="n">
        <v>13.07</v>
      </c>
      <c r="F101" t="n">
        <v>10.47</v>
      </c>
      <c r="G101" t="n">
        <v>125.64</v>
      </c>
      <c r="H101" t="n">
        <v>2.13</v>
      </c>
      <c r="I101" t="n">
        <v>5</v>
      </c>
      <c r="J101" t="n">
        <v>215.11</v>
      </c>
      <c r="K101" t="n">
        <v>52.44</v>
      </c>
      <c r="L101" t="n">
        <v>25.75</v>
      </c>
      <c r="M101" t="n">
        <v>3</v>
      </c>
      <c r="N101" t="n">
        <v>46.91</v>
      </c>
      <c r="O101" t="n">
        <v>26763.9</v>
      </c>
      <c r="P101" t="n">
        <v>128.31</v>
      </c>
      <c r="Q101" t="n">
        <v>197.75</v>
      </c>
      <c r="R101" t="n">
        <v>29.84</v>
      </c>
      <c r="S101" t="n">
        <v>25.4</v>
      </c>
      <c r="T101" t="n">
        <v>1389.66</v>
      </c>
      <c r="U101" t="n">
        <v>0.85</v>
      </c>
      <c r="V101" t="n">
        <v>0.89</v>
      </c>
      <c r="W101" t="n">
        <v>2.95</v>
      </c>
      <c r="X101" t="n">
        <v>0.08</v>
      </c>
      <c r="Y101" t="n">
        <v>1</v>
      </c>
      <c r="Z101" t="n">
        <v>10</v>
      </c>
      <c r="AA101" t="n">
        <v>252.4727381346408</v>
      </c>
      <c r="AB101" t="n">
        <v>345.4443386267575</v>
      </c>
      <c r="AC101" t="n">
        <v>312.4756157824972</v>
      </c>
      <c r="AD101" t="n">
        <v>252472.7381346408</v>
      </c>
      <c r="AE101" t="n">
        <v>345444.3386267575</v>
      </c>
      <c r="AF101" t="n">
        <v>1.815369180468881e-06</v>
      </c>
      <c r="AG101" t="n">
        <v>12</v>
      </c>
      <c r="AH101" t="n">
        <v>312475.6157824972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7.6531</v>
      </c>
      <c r="E102" t="n">
        <v>13.07</v>
      </c>
      <c r="F102" t="n">
        <v>10.47</v>
      </c>
      <c r="G102" t="n">
        <v>125.62</v>
      </c>
      <c r="H102" t="n">
        <v>2.14</v>
      </c>
      <c r="I102" t="n">
        <v>5</v>
      </c>
      <c r="J102" t="n">
        <v>215.51</v>
      </c>
      <c r="K102" t="n">
        <v>52.44</v>
      </c>
      <c r="L102" t="n">
        <v>26</v>
      </c>
      <c r="M102" t="n">
        <v>3</v>
      </c>
      <c r="N102" t="n">
        <v>47.07</v>
      </c>
      <c r="O102" t="n">
        <v>26814.17</v>
      </c>
      <c r="P102" t="n">
        <v>128.28</v>
      </c>
      <c r="Q102" t="n">
        <v>197.79</v>
      </c>
      <c r="R102" t="n">
        <v>29.83</v>
      </c>
      <c r="S102" t="n">
        <v>25.4</v>
      </c>
      <c r="T102" t="n">
        <v>1384.5</v>
      </c>
      <c r="U102" t="n">
        <v>0.85</v>
      </c>
      <c r="V102" t="n">
        <v>0.89</v>
      </c>
      <c r="W102" t="n">
        <v>2.95</v>
      </c>
      <c r="X102" t="n">
        <v>0.08</v>
      </c>
      <c r="Y102" t="n">
        <v>1</v>
      </c>
      <c r="Z102" t="n">
        <v>10</v>
      </c>
      <c r="AA102" t="n">
        <v>252.4348250728799</v>
      </c>
      <c r="AB102" t="n">
        <v>345.39246430305</v>
      </c>
      <c r="AC102" t="n">
        <v>312.4286922714382</v>
      </c>
      <c r="AD102" t="n">
        <v>252434.8250728799</v>
      </c>
      <c r="AE102" t="n">
        <v>345392.46430305</v>
      </c>
      <c r="AF102" t="n">
        <v>1.81560641850556e-06</v>
      </c>
      <c r="AG102" t="n">
        <v>12</v>
      </c>
      <c r="AH102" t="n">
        <v>312428.6922714382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7.6552</v>
      </c>
      <c r="E103" t="n">
        <v>13.06</v>
      </c>
      <c r="F103" t="n">
        <v>10.46</v>
      </c>
      <c r="G103" t="n">
        <v>125.58</v>
      </c>
      <c r="H103" t="n">
        <v>2.16</v>
      </c>
      <c r="I103" t="n">
        <v>5</v>
      </c>
      <c r="J103" t="n">
        <v>215.92</v>
      </c>
      <c r="K103" t="n">
        <v>52.44</v>
      </c>
      <c r="L103" t="n">
        <v>26.25</v>
      </c>
      <c r="M103" t="n">
        <v>3</v>
      </c>
      <c r="N103" t="n">
        <v>47.23</v>
      </c>
      <c r="O103" t="n">
        <v>26864.49</v>
      </c>
      <c r="P103" t="n">
        <v>128.06</v>
      </c>
      <c r="Q103" t="n">
        <v>197.75</v>
      </c>
      <c r="R103" t="n">
        <v>29.72</v>
      </c>
      <c r="S103" t="n">
        <v>25.4</v>
      </c>
      <c r="T103" t="n">
        <v>1328.84</v>
      </c>
      <c r="U103" t="n">
        <v>0.85</v>
      </c>
      <c r="V103" t="n">
        <v>0.89</v>
      </c>
      <c r="W103" t="n">
        <v>2.95</v>
      </c>
      <c r="X103" t="n">
        <v>0.07000000000000001</v>
      </c>
      <c r="Y103" t="n">
        <v>1</v>
      </c>
      <c r="Z103" t="n">
        <v>10</v>
      </c>
      <c r="AA103" t="n">
        <v>252.2096016973977</v>
      </c>
      <c r="AB103" t="n">
        <v>345.0843037445612</v>
      </c>
      <c r="AC103" t="n">
        <v>312.1499421241455</v>
      </c>
      <c r="AD103" t="n">
        <v>252209.6016973977</v>
      </c>
      <c r="AE103" t="n">
        <v>345084.3037445612</v>
      </c>
      <c r="AF103" t="n">
        <v>1.816104618382585e-06</v>
      </c>
      <c r="AG103" t="n">
        <v>12</v>
      </c>
      <c r="AH103" t="n">
        <v>312149.9421241455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7.6555</v>
      </c>
      <c r="E104" t="n">
        <v>13.06</v>
      </c>
      <c r="F104" t="n">
        <v>10.46</v>
      </c>
      <c r="G104" t="n">
        <v>125.57</v>
      </c>
      <c r="H104" t="n">
        <v>2.18</v>
      </c>
      <c r="I104" t="n">
        <v>5</v>
      </c>
      <c r="J104" t="n">
        <v>216.33</v>
      </c>
      <c r="K104" t="n">
        <v>52.44</v>
      </c>
      <c r="L104" t="n">
        <v>26.5</v>
      </c>
      <c r="M104" t="n">
        <v>3</v>
      </c>
      <c r="N104" t="n">
        <v>47.39</v>
      </c>
      <c r="O104" t="n">
        <v>26914.86</v>
      </c>
      <c r="P104" t="n">
        <v>127.83</v>
      </c>
      <c r="Q104" t="n">
        <v>197.75</v>
      </c>
      <c r="R104" t="n">
        <v>29.77</v>
      </c>
      <c r="S104" t="n">
        <v>25.4</v>
      </c>
      <c r="T104" t="n">
        <v>1357.59</v>
      </c>
      <c r="U104" t="n">
        <v>0.85</v>
      </c>
      <c r="V104" t="n">
        <v>0.89</v>
      </c>
      <c r="W104" t="n">
        <v>2.94</v>
      </c>
      <c r="X104" t="n">
        <v>0.07000000000000001</v>
      </c>
      <c r="Y104" t="n">
        <v>1</v>
      </c>
      <c r="Z104" t="n">
        <v>10</v>
      </c>
      <c r="AA104" t="n">
        <v>252.041142467007</v>
      </c>
      <c r="AB104" t="n">
        <v>344.8538103936442</v>
      </c>
      <c r="AC104" t="n">
        <v>311.9414467351403</v>
      </c>
      <c r="AD104" t="n">
        <v>252041.142467007</v>
      </c>
      <c r="AE104" t="n">
        <v>344853.8103936441</v>
      </c>
      <c r="AF104" t="n">
        <v>1.816175789793588e-06</v>
      </c>
      <c r="AG104" t="n">
        <v>12</v>
      </c>
      <c r="AH104" t="n">
        <v>311941.4467351403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7.656</v>
      </c>
      <c r="E105" t="n">
        <v>13.06</v>
      </c>
      <c r="F105" t="n">
        <v>10.46</v>
      </c>
      <c r="G105" t="n">
        <v>125.56</v>
      </c>
      <c r="H105" t="n">
        <v>2.19</v>
      </c>
      <c r="I105" t="n">
        <v>5</v>
      </c>
      <c r="J105" t="n">
        <v>216.74</v>
      </c>
      <c r="K105" t="n">
        <v>52.44</v>
      </c>
      <c r="L105" t="n">
        <v>26.75</v>
      </c>
      <c r="M105" t="n">
        <v>3</v>
      </c>
      <c r="N105" t="n">
        <v>47.55</v>
      </c>
      <c r="O105" t="n">
        <v>26965.29</v>
      </c>
      <c r="P105" t="n">
        <v>127.61</v>
      </c>
      <c r="Q105" t="n">
        <v>197.75</v>
      </c>
      <c r="R105" t="n">
        <v>29.61</v>
      </c>
      <c r="S105" t="n">
        <v>25.4</v>
      </c>
      <c r="T105" t="n">
        <v>1276.71</v>
      </c>
      <c r="U105" t="n">
        <v>0.86</v>
      </c>
      <c r="V105" t="n">
        <v>0.89</v>
      </c>
      <c r="W105" t="n">
        <v>2.95</v>
      </c>
      <c r="X105" t="n">
        <v>0.07000000000000001</v>
      </c>
      <c r="Y105" t="n">
        <v>1</v>
      </c>
      <c r="Z105" t="n">
        <v>10</v>
      </c>
      <c r="AA105" t="n">
        <v>251.8765053281781</v>
      </c>
      <c r="AB105" t="n">
        <v>344.6285465970207</v>
      </c>
      <c r="AC105" t="n">
        <v>311.7376817991068</v>
      </c>
      <c r="AD105" t="n">
        <v>251876.5053281781</v>
      </c>
      <c r="AE105" t="n">
        <v>344628.5465970206</v>
      </c>
      <c r="AF105" t="n">
        <v>1.816294408811928e-06</v>
      </c>
      <c r="AG105" t="n">
        <v>12</v>
      </c>
      <c r="AH105" t="n">
        <v>311737.6817991068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7.6547</v>
      </c>
      <c r="E106" t="n">
        <v>13.06</v>
      </c>
      <c r="F106" t="n">
        <v>10.47</v>
      </c>
      <c r="G106" t="n">
        <v>125.59</v>
      </c>
      <c r="H106" t="n">
        <v>2.21</v>
      </c>
      <c r="I106" t="n">
        <v>5</v>
      </c>
      <c r="J106" t="n">
        <v>217.15</v>
      </c>
      <c r="K106" t="n">
        <v>52.44</v>
      </c>
      <c r="L106" t="n">
        <v>27</v>
      </c>
      <c r="M106" t="n">
        <v>3</v>
      </c>
      <c r="N106" t="n">
        <v>47.71</v>
      </c>
      <c r="O106" t="n">
        <v>27015.77</v>
      </c>
      <c r="P106" t="n">
        <v>127.48</v>
      </c>
      <c r="Q106" t="n">
        <v>197.81</v>
      </c>
      <c r="R106" t="n">
        <v>29.67</v>
      </c>
      <c r="S106" t="n">
        <v>25.4</v>
      </c>
      <c r="T106" t="n">
        <v>1304.32</v>
      </c>
      <c r="U106" t="n">
        <v>0.86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251.839565153328</v>
      </c>
      <c r="AB106" t="n">
        <v>344.5780034201052</v>
      </c>
      <c r="AC106" t="n">
        <v>311.6919623920583</v>
      </c>
      <c r="AD106" t="n">
        <v>251839.5651533279</v>
      </c>
      <c r="AE106" t="n">
        <v>344578.0034201052</v>
      </c>
      <c r="AF106" t="n">
        <v>1.815985999364246e-06</v>
      </c>
      <c r="AG106" t="n">
        <v>12</v>
      </c>
      <c r="AH106" t="n">
        <v>311691.9623920583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7.6579</v>
      </c>
      <c r="E107" t="n">
        <v>13.06</v>
      </c>
      <c r="F107" t="n">
        <v>10.46</v>
      </c>
      <c r="G107" t="n">
        <v>125.52</v>
      </c>
      <c r="H107" t="n">
        <v>2.23</v>
      </c>
      <c r="I107" t="n">
        <v>5</v>
      </c>
      <c r="J107" t="n">
        <v>217.56</v>
      </c>
      <c r="K107" t="n">
        <v>52.44</v>
      </c>
      <c r="L107" t="n">
        <v>27.25</v>
      </c>
      <c r="M107" t="n">
        <v>3</v>
      </c>
      <c r="N107" t="n">
        <v>47.87</v>
      </c>
      <c r="O107" t="n">
        <v>27066.31</v>
      </c>
      <c r="P107" t="n">
        <v>127.1</v>
      </c>
      <c r="Q107" t="n">
        <v>197.75</v>
      </c>
      <c r="R107" t="n">
        <v>29.54</v>
      </c>
      <c r="S107" t="n">
        <v>25.4</v>
      </c>
      <c r="T107" t="n">
        <v>1241.14</v>
      </c>
      <c r="U107" t="n">
        <v>0.86</v>
      </c>
      <c r="V107" t="n">
        <v>0.89</v>
      </c>
      <c r="W107" t="n">
        <v>2.95</v>
      </c>
      <c r="X107" t="n">
        <v>0.07000000000000001</v>
      </c>
      <c r="Y107" t="n">
        <v>1</v>
      </c>
      <c r="Z107" t="n">
        <v>10</v>
      </c>
      <c r="AA107" t="n">
        <v>251.4827467195349</v>
      </c>
      <c r="AB107" t="n">
        <v>344.0897886972715</v>
      </c>
      <c r="AC107" t="n">
        <v>311.2503421971581</v>
      </c>
      <c r="AD107" t="n">
        <v>251482.7467195349</v>
      </c>
      <c r="AE107" t="n">
        <v>344089.7886972715</v>
      </c>
      <c r="AF107" t="n">
        <v>1.816745161081617e-06</v>
      </c>
      <c r="AG107" t="n">
        <v>12</v>
      </c>
      <c r="AH107" t="n">
        <v>311250.3421971581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7.6565</v>
      </c>
      <c r="E108" t="n">
        <v>13.06</v>
      </c>
      <c r="F108" t="n">
        <v>10.46</v>
      </c>
      <c r="G108" t="n">
        <v>125.55</v>
      </c>
      <c r="H108" t="n">
        <v>2.24</v>
      </c>
      <c r="I108" t="n">
        <v>5</v>
      </c>
      <c r="J108" t="n">
        <v>217.97</v>
      </c>
      <c r="K108" t="n">
        <v>52.44</v>
      </c>
      <c r="L108" t="n">
        <v>27.5</v>
      </c>
      <c r="M108" t="n">
        <v>3</v>
      </c>
      <c r="N108" t="n">
        <v>48.03</v>
      </c>
      <c r="O108" t="n">
        <v>27116.91</v>
      </c>
      <c r="P108" t="n">
        <v>126.99</v>
      </c>
      <c r="Q108" t="n">
        <v>197.75</v>
      </c>
      <c r="R108" t="n">
        <v>29.59</v>
      </c>
      <c r="S108" t="n">
        <v>25.4</v>
      </c>
      <c r="T108" t="n">
        <v>1264.42</v>
      </c>
      <c r="U108" t="n">
        <v>0.86</v>
      </c>
      <c r="V108" t="n">
        <v>0.89</v>
      </c>
      <c r="W108" t="n">
        <v>2.95</v>
      </c>
      <c r="X108" t="n">
        <v>0.07000000000000001</v>
      </c>
      <c r="Y108" t="n">
        <v>1</v>
      </c>
      <c r="Z108" t="n">
        <v>10</v>
      </c>
      <c r="AA108" t="n">
        <v>251.4275844056825</v>
      </c>
      <c r="AB108" t="n">
        <v>344.014313185869</v>
      </c>
      <c r="AC108" t="n">
        <v>311.1820699626333</v>
      </c>
      <c r="AD108" t="n">
        <v>251427.5844056825</v>
      </c>
      <c r="AE108" t="n">
        <v>344014.313185869</v>
      </c>
      <c r="AF108" t="n">
        <v>1.816413027830267e-06</v>
      </c>
      <c r="AG108" t="n">
        <v>12</v>
      </c>
      <c r="AH108" t="n">
        <v>311182.0699626333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7.656</v>
      </c>
      <c r="E109" t="n">
        <v>13.06</v>
      </c>
      <c r="F109" t="n">
        <v>10.46</v>
      </c>
      <c r="G109" t="n">
        <v>125.56</v>
      </c>
      <c r="H109" t="n">
        <v>2.26</v>
      </c>
      <c r="I109" t="n">
        <v>5</v>
      </c>
      <c r="J109" t="n">
        <v>218.38</v>
      </c>
      <c r="K109" t="n">
        <v>52.44</v>
      </c>
      <c r="L109" t="n">
        <v>27.75</v>
      </c>
      <c r="M109" t="n">
        <v>3</v>
      </c>
      <c r="N109" t="n">
        <v>48.19</v>
      </c>
      <c r="O109" t="n">
        <v>27167.55</v>
      </c>
      <c r="P109" t="n">
        <v>126.46</v>
      </c>
      <c r="Q109" t="n">
        <v>197.75</v>
      </c>
      <c r="R109" t="n">
        <v>29.61</v>
      </c>
      <c r="S109" t="n">
        <v>25.4</v>
      </c>
      <c r="T109" t="n">
        <v>1276.36</v>
      </c>
      <c r="U109" t="n">
        <v>0.86</v>
      </c>
      <c r="V109" t="n">
        <v>0.89</v>
      </c>
      <c r="W109" t="n">
        <v>2.95</v>
      </c>
      <c r="X109" t="n">
        <v>0.07000000000000001</v>
      </c>
      <c r="Y109" t="n">
        <v>1</v>
      </c>
      <c r="Z109" t="n">
        <v>10</v>
      </c>
      <c r="AA109" t="n">
        <v>251.059074247718</v>
      </c>
      <c r="AB109" t="n">
        <v>343.5101013302216</v>
      </c>
      <c r="AC109" t="n">
        <v>310.725979378823</v>
      </c>
      <c r="AD109" t="n">
        <v>251059.074247718</v>
      </c>
      <c r="AE109" t="n">
        <v>343510.1013302216</v>
      </c>
      <c r="AF109" t="n">
        <v>1.816294408811928e-06</v>
      </c>
      <c r="AG109" t="n">
        <v>12</v>
      </c>
      <c r="AH109" t="n">
        <v>310725.979378823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7.6579</v>
      </c>
      <c r="E110" t="n">
        <v>13.06</v>
      </c>
      <c r="F110" t="n">
        <v>10.46</v>
      </c>
      <c r="G110" t="n">
        <v>125.52</v>
      </c>
      <c r="H110" t="n">
        <v>2.27</v>
      </c>
      <c r="I110" t="n">
        <v>5</v>
      </c>
      <c r="J110" t="n">
        <v>218.79</v>
      </c>
      <c r="K110" t="n">
        <v>52.44</v>
      </c>
      <c r="L110" t="n">
        <v>28</v>
      </c>
      <c r="M110" t="n">
        <v>3</v>
      </c>
      <c r="N110" t="n">
        <v>48.35</v>
      </c>
      <c r="O110" t="n">
        <v>27218.26</v>
      </c>
      <c r="P110" t="n">
        <v>125.98</v>
      </c>
      <c r="Q110" t="n">
        <v>197.75</v>
      </c>
      <c r="R110" t="n">
        <v>29.57</v>
      </c>
      <c r="S110" t="n">
        <v>25.4</v>
      </c>
      <c r="T110" t="n">
        <v>1258.5</v>
      </c>
      <c r="U110" t="n">
        <v>0.86</v>
      </c>
      <c r="V110" t="n">
        <v>0.89</v>
      </c>
      <c r="W110" t="n">
        <v>2.95</v>
      </c>
      <c r="X110" t="n">
        <v>0.07000000000000001</v>
      </c>
      <c r="Y110" t="n">
        <v>1</v>
      </c>
      <c r="Z110" t="n">
        <v>10</v>
      </c>
      <c r="AA110" t="n">
        <v>250.6868374500232</v>
      </c>
      <c r="AB110" t="n">
        <v>343.0007905216873</v>
      </c>
      <c r="AC110" t="n">
        <v>310.2652764790328</v>
      </c>
      <c r="AD110" t="n">
        <v>250686.8374500232</v>
      </c>
      <c r="AE110" t="n">
        <v>343000.7905216874</v>
      </c>
      <c r="AF110" t="n">
        <v>1.816745161081617e-06</v>
      </c>
      <c r="AG110" t="n">
        <v>12</v>
      </c>
      <c r="AH110" t="n">
        <v>310265.2764790328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7.6552</v>
      </c>
      <c r="E111" t="n">
        <v>13.06</v>
      </c>
      <c r="F111" t="n">
        <v>10.46</v>
      </c>
      <c r="G111" t="n">
        <v>125.58</v>
      </c>
      <c r="H111" t="n">
        <v>2.29</v>
      </c>
      <c r="I111" t="n">
        <v>5</v>
      </c>
      <c r="J111" t="n">
        <v>219.2</v>
      </c>
      <c r="K111" t="n">
        <v>52.44</v>
      </c>
      <c r="L111" t="n">
        <v>28.25</v>
      </c>
      <c r="M111" t="n">
        <v>3</v>
      </c>
      <c r="N111" t="n">
        <v>48.51</v>
      </c>
      <c r="O111" t="n">
        <v>27269.02</v>
      </c>
      <c r="P111" t="n">
        <v>125.89</v>
      </c>
      <c r="Q111" t="n">
        <v>197.75</v>
      </c>
      <c r="R111" t="n">
        <v>29.72</v>
      </c>
      <c r="S111" t="n">
        <v>25.4</v>
      </c>
      <c r="T111" t="n">
        <v>1331.21</v>
      </c>
      <c r="U111" t="n">
        <v>0.85</v>
      </c>
      <c r="V111" t="n">
        <v>0.89</v>
      </c>
      <c r="W111" t="n">
        <v>2.95</v>
      </c>
      <c r="X111" t="n">
        <v>0.07000000000000001</v>
      </c>
      <c r="Y111" t="n">
        <v>1</v>
      </c>
      <c r="Z111" t="n">
        <v>10</v>
      </c>
      <c r="AA111" t="n">
        <v>250.6669835959372</v>
      </c>
      <c r="AB111" t="n">
        <v>342.9736256026366</v>
      </c>
      <c r="AC111" t="n">
        <v>310.2407041417301</v>
      </c>
      <c r="AD111" t="n">
        <v>250666.9835959372</v>
      </c>
      <c r="AE111" t="n">
        <v>342973.6256026366</v>
      </c>
      <c r="AF111" t="n">
        <v>1.816104618382585e-06</v>
      </c>
      <c r="AG111" t="n">
        <v>12</v>
      </c>
      <c r="AH111" t="n">
        <v>310240.7041417301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7.6524</v>
      </c>
      <c r="E112" t="n">
        <v>13.07</v>
      </c>
      <c r="F112" t="n">
        <v>10.47</v>
      </c>
      <c r="G112" t="n">
        <v>125.63</v>
      </c>
      <c r="H112" t="n">
        <v>2.31</v>
      </c>
      <c r="I112" t="n">
        <v>5</v>
      </c>
      <c r="J112" t="n">
        <v>219.61</v>
      </c>
      <c r="K112" t="n">
        <v>52.44</v>
      </c>
      <c r="L112" t="n">
        <v>28.5</v>
      </c>
      <c r="M112" t="n">
        <v>3</v>
      </c>
      <c r="N112" t="n">
        <v>48.67</v>
      </c>
      <c r="O112" t="n">
        <v>27319.84</v>
      </c>
      <c r="P112" t="n">
        <v>125.77</v>
      </c>
      <c r="Q112" t="n">
        <v>197.75</v>
      </c>
      <c r="R112" t="n">
        <v>29.86</v>
      </c>
      <c r="S112" t="n">
        <v>25.4</v>
      </c>
      <c r="T112" t="n">
        <v>1400.81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250.6614576384748</v>
      </c>
      <c r="AB112" t="n">
        <v>342.9660647438486</v>
      </c>
      <c r="AC112" t="n">
        <v>310.233864880693</v>
      </c>
      <c r="AD112" t="n">
        <v>250661.4576384748</v>
      </c>
      <c r="AE112" t="n">
        <v>342966.0647438486</v>
      </c>
      <c r="AF112" t="n">
        <v>1.815440351879885e-06</v>
      </c>
      <c r="AG112" t="n">
        <v>12</v>
      </c>
      <c r="AH112" t="n">
        <v>310233.864880693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7.6524</v>
      </c>
      <c r="E113" t="n">
        <v>13.07</v>
      </c>
      <c r="F113" t="n">
        <v>10.47</v>
      </c>
      <c r="G113" t="n">
        <v>125.63</v>
      </c>
      <c r="H113" t="n">
        <v>2.32</v>
      </c>
      <c r="I113" t="n">
        <v>5</v>
      </c>
      <c r="J113" t="n">
        <v>220.03</v>
      </c>
      <c r="K113" t="n">
        <v>52.44</v>
      </c>
      <c r="L113" t="n">
        <v>28.75</v>
      </c>
      <c r="M113" t="n">
        <v>3</v>
      </c>
      <c r="N113" t="n">
        <v>48.83</v>
      </c>
      <c r="O113" t="n">
        <v>27370.71</v>
      </c>
      <c r="P113" t="n">
        <v>125.61</v>
      </c>
      <c r="Q113" t="n">
        <v>197.75</v>
      </c>
      <c r="R113" t="n">
        <v>29.86</v>
      </c>
      <c r="S113" t="n">
        <v>25.4</v>
      </c>
      <c r="T113" t="n">
        <v>1401.62</v>
      </c>
      <c r="U113" t="n">
        <v>0.85</v>
      </c>
      <c r="V113" t="n">
        <v>0.89</v>
      </c>
      <c r="W113" t="n">
        <v>2.95</v>
      </c>
      <c r="X113" t="n">
        <v>0.08</v>
      </c>
      <c r="Y113" t="n">
        <v>1</v>
      </c>
      <c r="Z113" t="n">
        <v>10</v>
      </c>
      <c r="AA113" t="n">
        <v>250.5476745938466</v>
      </c>
      <c r="AB113" t="n">
        <v>342.8103817624345</v>
      </c>
      <c r="AC113" t="n">
        <v>310.0930400645227</v>
      </c>
      <c r="AD113" t="n">
        <v>250547.6745938465</v>
      </c>
      <c r="AE113" t="n">
        <v>342810.3817624345</v>
      </c>
      <c r="AF113" t="n">
        <v>1.815440351879885e-06</v>
      </c>
      <c r="AG113" t="n">
        <v>12</v>
      </c>
      <c r="AH113" t="n">
        <v>310093.0400645226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7.6521</v>
      </c>
      <c r="E114" t="n">
        <v>13.07</v>
      </c>
      <c r="F114" t="n">
        <v>10.47</v>
      </c>
      <c r="G114" t="n">
        <v>125.64</v>
      </c>
      <c r="H114" t="n">
        <v>2.34</v>
      </c>
      <c r="I114" t="n">
        <v>5</v>
      </c>
      <c r="J114" t="n">
        <v>220.44</v>
      </c>
      <c r="K114" t="n">
        <v>52.44</v>
      </c>
      <c r="L114" t="n">
        <v>29</v>
      </c>
      <c r="M114" t="n">
        <v>3</v>
      </c>
      <c r="N114" t="n">
        <v>49</v>
      </c>
      <c r="O114" t="n">
        <v>27421.64</v>
      </c>
      <c r="P114" t="n">
        <v>125.11</v>
      </c>
      <c r="Q114" t="n">
        <v>197.75</v>
      </c>
      <c r="R114" t="n">
        <v>29.77</v>
      </c>
      <c r="S114" t="n">
        <v>25.4</v>
      </c>
      <c r="T114" t="n">
        <v>1355.53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250.1969880249628</v>
      </c>
      <c r="AB114" t="n">
        <v>342.3305569276885</v>
      </c>
      <c r="AC114" t="n">
        <v>309.6590090385662</v>
      </c>
      <c r="AD114" t="n">
        <v>250196.9880249628</v>
      </c>
      <c r="AE114" t="n">
        <v>342330.5569276885</v>
      </c>
      <c r="AF114" t="n">
        <v>1.815369180468881e-06</v>
      </c>
      <c r="AG114" t="n">
        <v>12</v>
      </c>
      <c r="AH114" t="n">
        <v>309659.0090385663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7.655</v>
      </c>
      <c r="E115" t="n">
        <v>13.06</v>
      </c>
      <c r="F115" t="n">
        <v>10.46</v>
      </c>
      <c r="G115" t="n">
        <v>125.58</v>
      </c>
      <c r="H115" t="n">
        <v>2.35</v>
      </c>
      <c r="I115" t="n">
        <v>5</v>
      </c>
      <c r="J115" t="n">
        <v>220.85</v>
      </c>
      <c r="K115" t="n">
        <v>52.44</v>
      </c>
      <c r="L115" t="n">
        <v>29.25</v>
      </c>
      <c r="M115" t="n">
        <v>3</v>
      </c>
      <c r="N115" t="n">
        <v>49.16</v>
      </c>
      <c r="O115" t="n">
        <v>27472.63</v>
      </c>
      <c r="P115" t="n">
        <v>124.68</v>
      </c>
      <c r="Q115" t="n">
        <v>197.76</v>
      </c>
      <c r="R115" t="n">
        <v>29.75</v>
      </c>
      <c r="S115" t="n">
        <v>25.4</v>
      </c>
      <c r="T115" t="n">
        <v>1345.61</v>
      </c>
      <c r="U115" t="n">
        <v>0.85</v>
      </c>
      <c r="V115" t="n">
        <v>0.89</v>
      </c>
      <c r="W115" t="n">
        <v>2.95</v>
      </c>
      <c r="X115" t="n">
        <v>0.07000000000000001</v>
      </c>
      <c r="Y115" t="n">
        <v>1</v>
      </c>
      <c r="Z115" t="n">
        <v>10</v>
      </c>
      <c r="AA115" t="n">
        <v>249.8100597190284</v>
      </c>
      <c r="AB115" t="n">
        <v>341.8011445494372</v>
      </c>
      <c r="AC115" t="n">
        <v>309.1801230346601</v>
      </c>
      <c r="AD115" t="n">
        <v>249810.0597190284</v>
      </c>
      <c r="AE115" t="n">
        <v>341801.1445494372</v>
      </c>
      <c r="AF115" t="n">
        <v>1.816057170775249e-06</v>
      </c>
      <c r="AG115" t="n">
        <v>12</v>
      </c>
      <c r="AH115" t="n">
        <v>309180.1230346601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7.6535</v>
      </c>
      <c r="E116" t="n">
        <v>13.07</v>
      </c>
      <c r="F116" t="n">
        <v>10.47</v>
      </c>
      <c r="G116" t="n">
        <v>125.61</v>
      </c>
      <c r="H116" t="n">
        <v>2.37</v>
      </c>
      <c r="I116" t="n">
        <v>5</v>
      </c>
      <c r="J116" t="n">
        <v>221.27</v>
      </c>
      <c r="K116" t="n">
        <v>52.44</v>
      </c>
      <c r="L116" t="n">
        <v>29.5</v>
      </c>
      <c r="M116" t="n">
        <v>3</v>
      </c>
      <c r="N116" t="n">
        <v>49.32</v>
      </c>
      <c r="O116" t="n">
        <v>27523.67</v>
      </c>
      <c r="P116" t="n">
        <v>124.62</v>
      </c>
      <c r="Q116" t="n">
        <v>197.77</v>
      </c>
      <c r="R116" t="n">
        <v>29.74</v>
      </c>
      <c r="S116" t="n">
        <v>25.4</v>
      </c>
      <c r="T116" t="n">
        <v>1339.71</v>
      </c>
      <c r="U116" t="n">
        <v>0.85</v>
      </c>
      <c r="V116" t="n">
        <v>0.89</v>
      </c>
      <c r="W116" t="n">
        <v>2.95</v>
      </c>
      <c r="X116" t="n">
        <v>0.08</v>
      </c>
      <c r="Y116" t="n">
        <v>1</v>
      </c>
      <c r="Z116" t="n">
        <v>10</v>
      </c>
      <c r="AA116" t="n">
        <v>249.825782064031</v>
      </c>
      <c r="AB116" t="n">
        <v>341.8226565554908</v>
      </c>
      <c r="AC116" t="n">
        <v>309.1995819650482</v>
      </c>
      <c r="AD116" t="n">
        <v>249825.7820640311</v>
      </c>
      <c r="AE116" t="n">
        <v>341822.6565554908</v>
      </c>
      <c r="AF116" t="n">
        <v>1.815701313720231e-06</v>
      </c>
      <c r="AG116" t="n">
        <v>12</v>
      </c>
      <c r="AH116" t="n">
        <v>309199.5819650482</v>
      </c>
    </row>
    <row r="117">
      <c r="A117" t="n">
        <v>115</v>
      </c>
      <c r="B117" t="n">
        <v>90</v>
      </c>
      <c r="C117" t="inlineStr">
        <is>
          <t xml:space="preserve">CONCLUIDO	</t>
        </is>
      </c>
      <c r="D117" t="n">
        <v>7.6892</v>
      </c>
      <c r="E117" t="n">
        <v>13.01</v>
      </c>
      <c r="F117" t="n">
        <v>10.44</v>
      </c>
      <c r="G117" t="n">
        <v>156.64</v>
      </c>
      <c r="H117" t="n">
        <v>2.39</v>
      </c>
      <c r="I117" t="n">
        <v>4</v>
      </c>
      <c r="J117" t="n">
        <v>221.68</v>
      </c>
      <c r="K117" t="n">
        <v>52.44</v>
      </c>
      <c r="L117" t="n">
        <v>29.75</v>
      </c>
      <c r="M117" t="n">
        <v>2</v>
      </c>
      <c r="N117" t="n">
        <v>49.49</v>
      </c>
      <c r="O117" t="n">
        <v>27574.77</v>
      </c>
      <c r="P117" t="n">
        <v>124.21</v>
      </c>
      <c r="Q117" t="n">
        <v>197.76</v>
      </c>
      <c r="R117" t="n">
        <v>29.02</v>
      </c>
      <c r="S117" t="n">
        <v>25.4</v>
      </c>
      <c r="T117" t="n">
        <v>986.9299999999999</v>
      </c>
      <c r="U117" t="n">
        <v>0.88</v>
      </c>
      <c r="V117" t="n">
        <v>0.89</v>
      </c>
      <c r="W117" t="n">
        <v>2.94</v>
      </c>
      <c r="X117" t="n">
        <v>0.05</v>
      </c>
      <c r="Y117" t="n">
        <v>1</v>
      </c>
      <c r="Z117" t="n">
        <v>10</v>
      </c>
      <c r="AA117" t="n">
        <v>248.8571094463535</v>
      </c>
      <c r="AB117" t="n">
        <v>340.4972759451651</v>
      </c>
      <c r="AC117" t="n">
        <v>308.0006938199883</v>
      </c>
      <c r="AD117" t="n">
        <v>248857.1094463535</v>
      </c>
      <c r="AE117" t="n">
        <v>340497.2759451651</v>
      </c>
      <c r="AF117" t="n">
        <v>1.82417071162966e-06</v>
      </c>
      <c r="AG117" t="n">
        <v>12</v>
      </c>
      <c r="AH117" t="n">
        <v>308000.6938199883</v>
      </c>
    </row>
    <row r="118">
      <c r="A118" t="n">
        <v>116</v>
      </c>
      <c r="B118" t="n">
        <v>90</v>
      </c>
      <c r="C118" t="inlineStr">
        <is>
          <t xml:space="preserve">CONCLUIDO	</t>
        </is>
      </c>
      <c r="D118" t="n">
        <v>7.691</v>
      </c>
      <c r="E118" t="n">
        <v>13</v>
      </c>
      <c r="F118" t="n">
        <v>10.44</v>
      </c>
      <c r="G118" t="n">
        <v>156.59</v>
      </c>
      <c r="H118" t="n">
        <v>2.4</v>
      </c>
      <c r="I118" t="n">
        <v>4</v>
      </c>
      <c r="J118" t="n">
        <v>222.1</v>
      </c>
      <c r="K118" t="n">
        <v>52.44</v>
      </c>
      <c r="L118" t="n">
        <v>30</v>
      </c>
      <c r="M118" t="n">
        <v>2</v>
      </c>
      <c r="N118" t="n">
        <v>49.65</v>
      </c>
      <c r="O118" t="n">
        <v>27625.93</v>
      </c>
      <c r="P118" t="n">
        <v>124.42</v>
      </c>
      <c r="Q118" t="n">
        <v>197.75</v>
      </c>
      <c r="R118" t="n">
        <v>28.9</v>
      </c>
      <c r="S118" t="n">
        <v>25.4</v>
      </c>
      <c r="T118" t="n">
        <v>923.6</v>
      </c>
      <c r="U118" t="n">
        <v>0.88</v>
      </c>
      <c r="V118" t="n">
        <v>0.89</v>
      </c>
      <c r="W118" t="n">
        <v>2.94</v>
      </c>
      <c r="X118" t="n">
        <v>0.05</v>
      </c>
      <c r="Y118" t="n">
        <v>1</v>
      </c>
      <c r="Z118" t="n">
        <v>10</v>
      </c>
      <c r="AA118" t="n">
        <v>248.9768482030799</v>
      </c>
      <c r="AB118" t="n">
        <v>340.6611077946193</v>
      </c>
      <c r="AC118" t="n">
        <v>308.1488897876701</v>
      </c>
      <c r="AD118" t="n">
        <v>248976.8482030799</v>
      </c>
      <c r="AE118" t="n">
        <v>340661.1077946193</v>
      </c>
      <c r="AF118" t="n">
        <v>1.824597740095681e-06</v>
      </c>
      <c r="AG118" t="n">
        <v>12</v>
      </c>
      <c r="AH118" t="n">
        <v>308148.8897876701</v>
      </c>
    </row>
    <row r="119">
      <c r="A119" t="n">
        <v>117</v>
      </c>
      <c r="B119" t="n">
        <v>90</v>
      </c>
      <c r="C119" t="inlineStr">
        <is>
          <t xml:space="preserve">CONCLUIDO	</t>
        </is>
      </c>
      <c r="D119" t="n">
        <v>7.6879</v>
      </c>
      <c r="E119" t="n">
        <v>13.01</v>
      </c>
      <c r="F119" t="n">
        <v>10.44</v>
      </c>
      <c r="G119" t="n">
        <v>156.67</v>
      </c>
      <c r="H119" t="n">
        <v>2.42</v>
      </c>
      <c r="I119" t="n">
        <v>4</v>
      </c>
      <c r="J119" t="n">
        <v>222.51</v>
      </c>
      <c r="K119" t="n">
        <v>52.44</v>
      </c>
      <c r="L119" t="n">
        <v>30.25</v>
      </c>
      <c r="M119" t="n">
        <v>2</v>
      </c>
      <c r="N119" t="n">
        <v>49.82</v>
      </c>
      <c r="O119" t="n">
        <v>27677.27</v>
      </c>
      <c r="P119" t="n">
        <v>124.6</v>
      </c>
      <c r="Q119" t="n">
        <v>197.75</v>
      </c>
      <c r="R119" t="n">
        <v>29.08</v>
      </c>
      <c r="S119" t="n">
        <v>25.4</v>
      </c>
      <c r="T119" t="n">
        <v>1016.56</v>
      </c>
      <c r="U119" t="n">
        <v>0.87</v>
      </c>
      <c r="V119" t="n">
        <v>0.89</v>
      </c>
      <c r="W119" t="n">
        <v>2.95</v>
      </c>
      <c r="X119" t="n">
        <v>0.06</v>
      </c>
      <c r="Y119" t="n">
        <v>1</v>
      </c>
      <c r="Z119" t="n">
        <v>10</v>
      </c>
      <c r="AA119" t="n">
        <v>249.1540208693115</v>
      </c>
      <c r="AB119" t="n">
        <v>340.9035232528636</v>
      </c>
      <c r="AC119" t="n">
        <v>308.3681694548118</v>
      </c>
      <c r="AD119" t="n">
        <v>249154.0208693115</v>
      </c>
      <c r="AE119" t="n">
        <v>340903.5232528636</v>
      </c>
      <c r="AF119" t="n">
        <v>1.823862302181977e-06</v>
      </c>
      <c r="AG119" t="n">
        <v>12</v>
      </c>
      <c r="AH119" t="n">
        <v>308368.1694548118</v>
      </c>
    </row>
    <row r="120">
      <c r="A120" t="n">
        <v>118</v>
      </c>
      <c r="B120" t="n">
        <v>90</v>
      </c>
      <c r="C120" t="inlineStr">
        <is>
          <t xml:space="preserve">CONCLUIDO	</t>
        </is>
      </c>
      <c r="D120" t="n">
        <v>7.6884</v>
      </c>
      <c r="E120" t="n">
        <v>13.01</v>
      </c>
      <c r="F120" t="n">
        <v>10.44</v>
      </c>
      <c r="G120" t="n">
        <v>156.66</v>
      </c>
      <c r="H120" t="n">
        <v>2.43</v>
      </c>
      <c r="I120" t="n">
        <v>4</v>
      </c>
      <c r="J120" t="n">
        <v>222.93</v>
      </c>
      <c r="K120" t="n">
        <v>52.44</v>
      </c>
      <c r="L120" t="n">
        <v>30.5</v>
      </c>
      <c r="M120" t="n">
        <v>2</v>
      </c>
      <c r="N120" t="n">
        <v>49.99</v>
      </c>
      <c r="O120" t="n">
        <v>27728.54</v>
      </c>
      <c r="P120" t="n">
        <v>124.75</v>
      </c>
      <c r="Q120" t="n">
        <v>197.75</v>
      </c>
      <c r="R120" t="n">
        <v>29.09</v>
      </c>
      <c r="S120" t="n">
        <v>25.4</v>
      </c>
      <c r="T120" t="n">
        <v>1019.59</v>
      </c>
      <c r="U120" t="n">
        <v>0.87</v>
      </c>
      <c r="V120" t="n">
        <v>0.89</v>
      </c>
      <c r="W120" t="n">
        <v>2.94</v>
      </c>
      <c r="X120" t="n">
        <v>0.05</v>
      </c>
      <c r="Y120" t="n">
        <v>1</v>
      </c>
      <c r="Z120" t="n">
        <v>10</v>
      </c>
      <c r="AA120" t="n">
        <v>249.2521565406735</v>
      </c>
      <c r="AB120" t="n">
        <v>341.0377968078613</v>
      </c>
      <c r="AC120" t="n">
        <v>308.4896281301747</v>
      </c>
      <c r="AD120" t="n">
        <v>249252.1565406735</v>
      </c>
      <c r="AE120" t="n">
        <v>341037.7968078613</v>
      </c>
      <c r="AF120" t="n">
        <v>1.823980921200317e-06</v>
      </c>
      <c r="AG120" t="n">
        <v>12</v>
      </c>
      <c r="AH120" t="n">
        <v>308489.6281301747</v>
      </c>
    </row>
    <row r="121">
      <c r="A121" t="n">
        <v>119</v>
      </c>
      <c r="B121" t="n">
        <v>90</v>
      </c>
      <c r="C121" t="inlineStr">
        <is>
          <t xml:space="preserve">CONCLUIDO	</t>
        </is>
      </c>
      <c r="D121" t="n">
        <v>7.6882</v>
      </c>
      <c r="E121" t="n">
        <v>13.01</v>
      </c>
      <c r="F121" t="n">
        <v>10.44</v>
      </c>
      <c r="G121" t="n">
        <v>156.66</v>
      </c>
      <c r="H121" t="n">
        <v>2.45</v>
      </c>
      <c r="I121" t="n">
        <v>4</v>
      </c>
      <c r="J121" t="n">
        <v>223.34</v>
      </c>
      <c r="K121" t="n">
        <v>52.44</v>
      </c>
      <c r="L121" t="n">
        <v>30.75</v>
      </c>
      <c r="M121" t="n">
        <v>2</v>
      </c>
      <c r="N121" t="n">
        <v>50.15</v>
      </c>
      <c r="O121" t="n">
        <v>27779.88</v>
      </c>
      <c r="P121" t="n">
        <v>124.91</v>
      </c>
      <c r="Q121" t="n">
        <v>197.79</v>
      </c>
      <c r="R121" t="n">
        <v>29.04</v>
      </c>
      <c r="S121" t="n">
        <v>25.4</v>
      </c>
      <c r="T121" t="n">
        <v>997.66</v>
      </c>
      <c r="U121" t="n">
        <v>0.87</v>
      </c>
      <c r="V121" t="n">
        <v>0.89</v>
      </c>
      <c r="W121" t="n">
        <v>2.95</v>
      </c>
      <c r="X121" t="n">
        <v>0.05</v>
      </c>
      <c r="Y121" t="n">
        <v>1</v>
      </c>
      <c r="Z121" t="n">
        <v>10</v>
      </c>
      <c r="AA121" t="n">
        <v>249.3686269750515</v>
      </c>
      <c r="AB121" t="n">
        <v>341.1971567944902</v>
      </c>
      <c r="AC121" t="n">
        <v>308.6337790233429</v>
      </c>
      <c r="AD121" t="n">
        <v>249368.6269750515</v>
      </c>
      <c r="AE121" t="n">
        <v>341197.1567944902</v>
      </c>
      <c r="AF121" t="n">
        <v>1.823933473592981e-06</v>
      </c>
      <c r="AG121" t="n">
        <v>12</v>
      </c>
      <c r="AH121" t="n">
        <v>308633.7790233429</v>
      </c>
    </row>
    <row r="122">
      <c r="A122" t="n">
        <v>120</v>
      </c>
      <c r="B122" t="n">
        <v>90</v>
      </c>
      <c r="C122" t="inlineStr">
        <is>
          <t xml:space="preserve">CONCLUIDO	</t>
        </is>
      </c>
      <c r="D122" t="n">
        <v>7.6897</v>
      </c>
      <c r="E122" t="n">
        <v>13</v>
      </c>
      <c r="F122" t="n">
        <v>10.44</v>
      </c>
      <c r="G122" t="n">
        <v>156.62</v>
      </c>
      <c r="H122" t="n">
        <v>2.46</v>
      </c>
      <c r="I122" t="n">
        <v>4</v>
      </c>
      <c r="J122" t="n">
        <v>223.76</v>
      </c>
      <c r="K122" t="n">
        <v>52.44</v>
      </c>
      <c r="L122" t="n">
        <v>31</v>
      </c>
      <c r="M122" t="n">
        <v>2</v>
      </c>
      <c r="N122" t="n">
        <v>50.32</v>
      </c>
      <c r="O122" t="n">
        <v>27831.27</v>
      </c>
      <c r="P122" t="n">
        <v>125.04</v>
      </c>
      <c r="Q122" t="n">
        <v>197.75</v>
      </c>
      <c r="R122" t="n">
        <v>29.03</v>
      </c>
      <c r="S122" t="n">
        <v>25.4</v>
      </c>
      <c r="T122" t="n">
        <v>988.71</v>
      </c>
      <c r="U122" t="n">
        <v>0.88</v>
      </c>
      <c r="V122" t="n">
        <v>0.89</v>
      </c>
      <c r="W122" t="n">
        <v>2.94</v>
      </c>
      <c r="X122" t="n">
        <v>0.05</v>
      </c>
      <c r="Y122" t="n">
        <v>1</v>
      </c>
      <c r="Z122" t="n">
        <v>10</v>
      </c>
      <c r="AA122" t="n">
        <v>249.4364801080103</v>
      </c>
      <c r="AB122" t="n">
        <v>341.2899964444733</v>
      </c>
      <c r="AC122" t="n">
        <v>308.7177581874329</v>
      </c>
      <c r="AD122" t="n">
        <v>249436.4801080103</v>
      </c>
      <c r="AE122" t="n">
        <v>341289.9964444733</v>
      </c>
      <c r="AF122" t="n">
        <v>1.824289330647999e-06</v>
      </c>
      <c r="AG122" t="n">
        <v>12</v>
      </c>
      <c r="AH122" t="n">
        <v>308717.7581874329</v>
      </c>
    </row>
    <row r="123">
      <c r="A123" t="n">
        <v>121</v>
      </c>
      <c r="B123" t="n">
        <v>90</v>
      </c>
      <c r="C123" t="inlineStr">
        <is>
          <t xml:space="preserve">CONCLUIDO	</t>
        </is>
      </c>
      <c r="D123" t="n">
        <v>7.689</v>
      </c>
      <c r="E123" t="n">
        <v>13.01</v>
      </c>
      <c r="F123" t="n">
        <v>10.44</v>
      </c>
      <c r="G123" t="n">
        <v>156.64</v>
      </c>
      <c r="H123" t="n">
        <v>2.48</v>
      </c>
      <c r="I123" t="n">
        <v>4</v>
      </c>
      <c r="J123" t="n">
        <v>224.18</v>
      </c>
      <c r="K123" t="n">
        <v>52.44</v>
      </c>
      <c r="L123" t="n">
        <v>31.25</v>
      </c>
      <c r="M123" t="n">
        <v>2</v>
      </c>
      <c r="N123" t="n">
        <v>50.49</v>
      </c>
      <c r="O123" t="n">
        <v>27882.72</v>
      </c>
      <c r="P123" t="n">
        <v>125.08</v>
      </c>
      <c r="Q123" t="n">
        <v>197.75</v>
      </c>
      <c r="R123" t="n">
        <v>29.04</v>
      </c>
      <c r="S123" t="n">
        <v>25.4</v>
      </c>
      <c r="T123" t="n">
        <v>996.45</v>
      </c>
      <c r="U123" t="n">
        <v>0.87</v>
      </c>
      <c r="V123" t="n">
        <v>0.89</v>
      </c>
      <c r="W123" t="n">
        <v>2.94</v>
      </c>
      <c r="X123" t="n">
        <v>0.05</v>
      </c>
      <c r="Y123" t="n">
        <v>1</v>
      </c>
      <c r="Z123" t="n">
        <v>10</v>
      </c>
      <c r="AA123" t="n">
        <v>249.4760663414903</v>
      </c>
      <c r="AB123" t="n">
        <v>341.3441600755419</v>
      </c>
      <c r="AC123" t="n">
        <v>308.7667525175715</v>
      </c>
      <c r="AD123" t="n">
        <v>249476.0663414903</v>
      </c>
      <c r="AE123" t="n">
        <v>341344.1600755419</v>
      </c>
      <c r="AF123" t="n">
        <v>1.824123264022324e-06</v>
      </c>
      <c r="AG123" t="n">
        <v>12</v>
      </c>
      <c r="AH123" t="n">
        <v>308766.7525175715</v>
      </c>
    </row>
    <row r="124">
      <c r="A124" t="n">
        <v>122</v>
      </c>
      <c r="B124" t="n">
        <v>90</v>
      </c>
      <c r="C124" t="inlineStr">
        <is>
          <t xml:space="preserve">CONCLUIDO	</t>
        </is>
      </c>
      <c r="D124" t="n">
        <v>7.6851</v>
      </c>
      <c r="E124" t="n">
        <v>13.01</v>
      </c>
      <c r="F124" t="n">
        <v>10.45</v>
      </c>
      <c r="G124" t="n">
        <v>156.74</v>
      </c>
      <c r="H124" t="n">
        <v>2.49</v>
      </c>
      <c r="I124" t="n">
        <v>4</v>
      </c>
      <c r="J124" t="n">
        <v>224.6</v>
      </c>
      <c r="K124" t="n">
        <v>52.44</v>
      </c>
      <c r="L124" t="n">
        <v>31.5</v>
      </c>
      <c r="M124" t="n">
        <v>2</v>
      </c>
      <c r="N124" t="n">
        <v>50.65</v>
      </c>
      <c r="O124" t="n">
        <v>27934.23</v>
      </c>
      <c r="P124" t="n">
        <v>125.22</v>
      </c>
      <c r="Q124" t="n">
        <v>197.75</v>
      </c>
      <c r="R124" t="n">
        <v>29.21</v>
      </c>
      <c r="S124" t="n">
        <v>25.4</v>
      </c>
      <c r="T124" t="n">
        <v>1079.83</v>
      </c>
      <c r="U124" t="n">
        <v>0.87</v>
      </c>
      <c r="V124" t="n">
        <v>0.89</v>
      </c>
      <c r="W124" t="n">
        <v>2.95</v>
      </c>
      <c r="X124" t="n">
        <v>0.06</v>
      </c>
      <c r="Y124" t="n">
        <v>1</v>
      </c>
      <c r="Z124" t="n">
        <v>10</v>
      </c>
      <c r="AA124" t="n">
        <v>249.67197459887</v>
      </c>
      <c r="AB124" t="n">
        <v>341.6122103961509</v>
      </c>
      <c r="AC124" t="n">
        <v>309.0092204917927</v>
      </c>
      <c r="AD124" t="n">
        <v>249671.97459887</v>
      </c>
      <c r="AE124" t="n">
        <v>341612.2103961509</v>
      </c>
      <c r="AF124" t="n">
        <v>1.823198035679277e-06</v>
      </c>
      <c r="AG124" t="n">
        <v>12</v>
      </c>
      <c r="AH124" t="n">
        <v>309009.2204917928</v>
      </c>
    </row>
    <row r="125">
      <c r="A125" t="n">
        <v>123</v>
      </c>
      <c r="B125" t="n">
        <v>90</v>
      </c>
      <c r="C125" t="inlineStr">
        <is>
          <t xml:space="preserve">CONCLUIDO	</t>
        </is>
      </c>
      <c r="D125" t="n">
        <v>7.6851</v>
      </c>
      <c r="E125" t="n">
        <v>13.01</v>
      </c>
      <c r="F125" t="n">
        <v>10.45</v>
      </c>
      <c r="G125" t="n">
        <v>156.74</v>
      </c>
      <c r="H125" t="n">
        <v>2.51</v>
      </c>
      <c r="I125" t="n">
        <v>4</v>
      </c>
      <c r="J125" t="n">
        <v>225.01</v>
      </c>
      <c r="K125" t="n">
        <v>52.44</v>
      </c>
      <c r="L125" t="n">
        <v>31.75</v>
      </c>
      <c r="M125" t="n">
        <v>2</v>
      </c>
      <c r="N125" t="n">
        <v>50.82</v>
      </c>
      <c r="O125" t="n">
        <v>27985.79</v>
      </c>
      <c r="P125" t="n">
        <v>125.24</v>
      </c>
      <c r="Q125" t="n">
        <v>197.75</v>
      </c>
      <c r="R125" t="n">
        <v>29.22</v>
      </c>
      <c r="S125" t="n">
        <v>25.4</v>
      </c>
      <c r="T125" t="n">
        <v>1087.94</v>
      </c>
      <c r="U125" t="n">
        <v>0.87</v>
      </c>
      <c r="V125" t="n">
        <v>0.89</v>
      </c>
      <c r="W125" t="n">
        <v>2.95</v>
      </c>
      <c r="X125" t="n">
        <v>0.06</v>
      </c>
      <c r="Y125" t="n">
        <v>1</v>
      </c>
      <c r="Z125" t="n">
        <v>10</v>
      </c>
      <c r="AA125" t="n">
        <v>249.6861369612776</v>
      </c>
      <c r="AB125" t="n">
        <v>341.6315879651964</v>
      </c>
      <c r="AC125" t="n">
        <v>309.0267486928451</v>
      </c>
      <c r="AD125" t="n">
        <v>249686.1369612776</v>
      </c>
      <c r="AE125" t="n">
        <v>341631.5879651965</v>
      </c>
      <c r="AF125" t="n">
        <v>1.823198035679277e-06</v>
      </c>
      <c r="AG125" t="n">
        <v>12</v>
      </c>
      <c r="AH125" t="n">
        <v>309026.7486928451</v>
      </c>
    </row>
    <row r="126">
      <c r="A126" t="n">
        <v>124</v>
      </c>
      <c r="B126" t="n">
        <v>90</v>
      </c>
      <c r="C126" t="inlineStr">
        <is>
          <t xml:space="preserve">CONCLUIDO	</t>
        </is>
      </c>
      <c r="D126" t="n">
        <v>7.6871</v>
      </c>
      <c r="E126" t="n">
        <v>13.01</v>
      </c>
      <c r="F126" t="n">
        <v>10.45</v>
      </c>
      <c r="G126" t="n">
        <v>156.69</v>
      </c>
      <c r="H126" t="n">
        <v>2.52</v>
      </c>
      <c r="I126" t="n">
        <v>4</v>
      </c>
      <c r="J126" t="n">
        <v>225.43</v>
      </c>
      <c r="K126" t="n">
        <v>52.44</v>
      </c>
      <c r="L126" t="n">
        <v>32</v>
      </c>
      <c r="M126" t="n">
        <v>2</v>
      </c>
      <c r="N126" t="n">
        <v>50.99</v>
      </c>
      <c r="O126" t="n">
        <v>28037.42</v>
      </c>
      <c r="P126" t="n">
        <v>125.15</v>
      </c>
      <c r="Q126" t="n">
        <v>197.75</v>
      </c>
      <c r="R126" t="n">
        <v>29.16</v>
      </c>
      <c r="S126" t="n">
        <v>25.4</v>
      </c>
      <c r="T126" t="n">
        <v>1057.87</v>
      </c>
      <c r="U126" t="n">
        <v>0.87</v>
      </c>
      <c r="V126" t="n">
        <v>0.89</v>
      </c>
      <c r="W126" t="n">
        <v>2.94</v>
      </c>
      <c r="X126" t="n">
        <v>0.06</v>
      </c>
      <c r="Y126" t="n">
        <v>1</v>
      </c>
      <c r="Z126" t="n">
        <v>10</v>
      </c>
      <c r="AA126" t="n">
        <v>249.5901332068595</v>
      </c>
      <c r="AB126" t="n">
        <v>341.5002313930149</v>
      </c>
      <c r="AC126" t="n">
        <v>308.9079286075525</v>
      </c>
      <c r="AD126" t="n">
        <v>249590.1332068595</v>
      </c>
      <c r="AE126" t="n">
        <v>341500.231393015</v>
      </c>
      <c r="AF126" t="n">
        <v>1.823672511752635e-06</v>
      </c>
      <c r="AG126" t="n">
        <v>12</v>
      </c>
      <c r="AH126" t="n">
        <v>308907.9286075525</v>
      </c>
    </row>
    <row r="127">
      <c r="A127" t="n">
        <v>125</v>
      </c>
      <c r="B127" t="n">
        <v>90</v>
      </c>
      <c r="C127" t="inlineStr">
        <is>
          <t xml:space="preserve">CONCLUIDO	</t>
        </is>
      </c>
      <c r="D127" t="n">
        <v>7.6895</v>
      </c>
      <c r="E127" t="n">
        <v>13</v>
      </c>
      <c r="F127" t="n">
        <v>10.44</v>
      </c>
      <c r="G127" t="n">
        <v>156.63</v>
      </c>
      <c r="H127" t="n">
        <v>2.54</v>
      </c>
      <c r="I127" t="n">
        <v>4</v>
      </c>
      <c r="J127" t="n">
        <v>225.85</v>
      </c>
      <c r="K127" t="n">
        <v>52.44</v>
      </c>
      <c r="L127" t="n">
        <v>32.25</v>
      </c>
      <c r="M127" t="n">
        <v>2</v>
      </c>
      <c r="N127" t="n">
        <v>51.16</v>
      </c>
      <c r="O127" t="n">
        <v>28089.1</v>
      </c>
      <c r="P127" t="n">
        <v>125.06</v>
      </c>
      <c r="Q127" t="n">
        <v>197.75</v>
      </c>
      <c r="R127" t="n">
        <v>28.92</v>
      </c>
      <c r="S127" t="n">
        <v>25.4</v>
      </c>
      <c r="T127" t="n">
        <v>938.36</v>
      </c>
      <c r="U127" t="n">
        <v>0.88</v>
      </c>
      <c r="V127" t="n">
        <v>0.89</v>
      </c>
      <c r="W127" t="n">
        <v>2.95</v>
      </c>
      <c r="X127" t="n">
        <v>0.05</v>
      </c>
      <c r="Y127" t="n">
        <v>1</v>
      </c>
      <c r="Z127" t="n">
        <v>10</v>
      </c>
      <c r="AA127" t="n">
        <v>249.4538558358111</v>
      </c>
      <c r="AB127" t="n">
        <v>341.3137706818134</v>
      </c>
      <c r="AC127" t="n">
        <v>308.7392634449286</v>
      </c>
      <c r="AD127" t="n">
        <v>249453.8558358111</v>
      </c>
      <c r="AE127" t="n">
        <v>341313.7706818134</v>
      </c>
      <c r="AF127" t="n">
        <v>1.824241883040663e-06</v>
      </c>
      <c r="AG127" t="n">
        <v>12</v>
      </c>
      <c r="AH127" t="n">
        <v>308739.2634449286</v>
      </c>
    </row>
    <row r="128">
      <c r="A128" t="n">
        <v>126</v>
      </c>
      <c r="B128" t="n">
        <v>90</v>
      </c>
      <c r="C128" t="inlineStr">
        <is>
          <t xml:space="preserve">CONCLUIDO	</t>
        </is>
      </c>
      <c r="D128" t="n">
        <v>7.6905</v>
      </c>
      <c r="E128" t="n">
        <v>13</v>
      </c>
      <c r="F128" t="n">
        <v>10.44</v>
      </c>
      <c r="G128" t="n">
        <v>156.6</v>
      </c>
      <c r="H128" t="n">
        <v>2.55</v>
      </c>
      <c r="I128" t="n">
        <v>4</v>
      </c>
      <c r="J128" t="n">
        <v>226.27</v>
      </c>
      <c r="K128" t="n">
        <v>52.44</v>
      </c>
      <c r="L128" t="n">
        <v>32.5</v>
      </c>
      <c r="M128" t="n">
        <v>2</v>
      </c>
      <c r="N128" t="n">
        <v>51.33</v>
      </c>
      <c r="O128" t="n">
        <v>28140.84</v>
      </c>
      <c r="P128" t="n">
        <v>124.96</v>
      </c>
      <c r="Q128" t="n">
        <v>197.75</v>
      </c>
      <c r="R128" t="n">
        <v>28.97</v>
      </c>
      <c r="S128" t="n">
        <v>25.4</v>
      </c>
      <c r="T128" t="n">
        <v>962.9400000000001</v>
      </c>
      <c r="U128" t="n">
        <v>0.88</v>
      </c>
      <c r="V128" t="n">
        <v>0.89</v>
      </c>
      <c r="W128" t="n">
        <v>2.94</v>
      </c>
      <c r="X128" t="n">
        <v>0.05</v>
      </c>
      <c r="Y128" t="n">
        <v>1</v>
      </c>
      <c r="Z128" t="n">
        <v>10</v>
      </c>
      <c r="AA128" t="n">
        <v>249.3669862343092</v>
      </c>
      <c r="AB128" t="n">
        <v>341.1949118606221</v>
      </c>
      <c r="AC128" t="n">
        <v>308.6317483428125</v>
      </c>
      <c r="AD128" t="n">
        <v>249366.9862343092</v>
      </c>
      <c r="AE128" t="n">
        <v>341194.9118606221</v>
      </c>
      <c r="AF128" t="n">
        <v>1.824479121077342e-06</v>
      </c>
      <c r="AG128" t="n">
        <v>12</v>
      </c>
      <c r="AH128" t="n">
        <v>308631.7483428125</v>
      </c>
    </row>
    <row r="129">
      <c r="A129" t="n">
        <v>127</v>
      </c>
      <c r="B129" t="n">
        <v>90</v>
      </c>
      <c r="C129" t="inlineStr">
        <is>
          <t xml:space="preserve">CONCLUIDO	</t>
        </is>
      </c>
      <c r="D129" t="n">
        <v>7.6871</v>
      </c>
      <c r="E129" t="n">
        <v>13.01</v>
      </c>
      <c r="F129" t="n">
        <v>10.45</v>
      </c>
      <c r="G129" t="n">
        <v>156.69</v>
      </c>
      <c r="H129" t="n">
        <v>2.57</v>
      </c>
      <c r="I129" t="n">
        <v>4</v>
      </c>
      <c r="J129" t="n">
        <v>226.69</v>
      </c>
      <c r="K129" t="n">
        <v>52.44</v>
      </c>
      <c r="L129" t="n">
        <v>32.75</v>
      </c>
      <c r="M129" t="n">
        <v>2</v>
      </c>
      <c r="N129" t="n">
        <v>51.5</v>
      </c>
      <c r="O129" t="n">
        <v>28192.65</v>
      </c>
      <c r="P129" t="n">
        <v>125.07</v>
      </c>
      <c r="Q129" t="n">
        <v>197.75</v>
      </c>
      <c r="R129" t="n">
        <v>29.1</v>
      </c>
      <c r="S129" t="n">
        <v>25.4</v>
      </c>
      <c r="T129" t="n">
        <v>1023.67</v>
      </c>
      <c r="U129" t="n">
        <v>0.87</v>
      </c>
      <c r="V129" t="n">
        <v>0.89</v>
      </c>
      <c r="W129" t="n">
        <v>2.95</v>
      </c>
      <c r="X129" t="n">
        <v>0.06</v>
      </c>
      <c r="Y129" t="n">
        <v>1</v>
      </c>
      <c r="Z129" t="n">
        <v>10</v>
      </c>
      <c r="AA129" t="n">
        <v>249.533498496064</v>
      </c>
      <c r="AB129" t="n">
        <v>341.4227412831575</v>
      </c>
      <c r="AC129" t="n">
        <v>308.8378340450217</v>
      </c>
      <c r="AD129" t="n">
        <v>249533.498496064</v>
      </c>
      <c r="AE129" t="n">
        <v>341422.7412831575</v>
      </c>
      <c r="AF129" t="n">
        <v>1.823672511752635e-06</v>
      </c>
      <c r="AG129" t="n">
        <v>12</v>
      </c>
      <c r="AH129" t="n">
        <v>308837.8340450217</v>
      </c>
    </row>
    <row r="130">
      <c r="A130" t="n">
        <v>128</v>
      </c>
      <c r="B130" t="n">
        <v>90</v>
      </c>
      <c r="C130" t="inlineStr">
        <is>
          <t xml:space="preserve">CONCLUIDO	</t>
        </is>
      </c>
      <c r="D130" t="n">
        <v>7.688</v>
      </c>
      <c r="E130" t="n">
        <v>13.01</v>
      </c>
      <c r="F130" t="n">
        <v>10.44</v>
      </c>
      <c r="G130" t="n">
        <v>156.67</v>
      </c>
      <c r="H130" t="n">
        <v>2.58</v>
      </c>
      <c r="I130" t="n">
        <v>4</v>
      </c>
      <c r="J130" t="n">
        <v>227.11</v>
      </c>
      <c r="K130" t="n">
        <v>52.44</v>
      </c>
      <c r="L130" t="n">
        <v>33</v>
      </c>
      <c r="M130" t="n">
        <v>2</v>
      </c>
      <c r="N130" t="n">
        <v>51.67</v>
      </c>
      <c r="O130" t="n">
        <v>28244.51</v>
      </c>
      <c r="P130" t="n">
        <v>124.98</v>
      </c>
      <c r="Q130" t="n">
        <v>197.75</v>
      </c>
      <c r="R130" t="n">
        <v>29.04</v>
      </c>
      <c r="S130" t="n">
        <v>25.4</v>
      </c>
      <c r="T130" t="n">
        <v>994.4400000000001</v>
      </c>
      <c r="U130" t="n">
        <v>0.87</v>
      </c>
      <c r="V130" t="n">
        <v>0.89</v>
      </c>
      <c r="W130" t="n">
        <v>2.95</v>
      </c>
      <c r="X130" t="n">
        <v>0.05</v>
      </c>
      <c r="Y130" t="n">
        <v>1</v>
      </c>
      <c r="Z130" t="n">
        <v>10</v>
      </c>
      <c r="AA130" t="n">
        <v>249.4213968783613</v>
      </c>
      <c r="AB130" t="n">
        <v>341.2693589042424</v>
      </c>
      <c r="AC130" t="n">
        <v>308.6990902650768</v>
      </c>
      <c r="AD130" t="n">
        <v>249421.3968783614</v>
      </c>
      <c r="AE130" t="n">
        <v>341269.3589042424</v>
      </c>
      <c r="AF130" t="n">
        <v>1.823886025985645e-06</v>
      </c>
      <c r="AG130" t="n">
        <v>12</v>
      </c>
      <c r="AH130" t="n">
        <v>308699.0902650768</v>
      </c>
    </row>
    <row r="131">
      <c r="A131" t="n">
        <v>129</v>
      </c>
      <c r="B131" t="n">
        <v>90</v>
      </c>
      <c r="C131" t="inlineStr">
        <is>
          <t xml:space="preserve">CONCLUIDO	</t>
        </is>
      </c>
      <c r="D131" t="n">
        <v>7.6872</v>
      </c>
      <c r="E131" t="n">
        <v>13.01</v>
      </c>
      <c r="F131" t="n">
        <v>10.45</v>
      </c>
      <c r="G131" t="n">
        <v>156.69</v>
      </c>
      <c r="H131" t="n">
        <v>2.6</v>
      </c>
      <c r="I131" t="n">
        <v>4</v>
      </c>
      <c r="J131" t="n">
        <v>227.53</v>
      </c>
      <c r="K131" t="n">
        <v>52.44</v>
      </c>
      <c r="L131" t="n">
        <v>33.25</v>
      </c>
      <c r="M131" t="n">
        <v>2</v>
      </c>
      <c r="N131" t="n">
        <v>51.84</v>
      </c>
      <c r="O131" t="n">
        <v>28296.43</v>
      </c>
      <c r="P131" t="n">
        <v>124.95</v>
      </c>
      <c r="Q131" t="n">
        <v>197.75</v>
      </c>
      <c r="R131" t="n">
        <v>29.2</v>
      </c>
      <c r="S131" t="n">
        <v>25.4</v>
      </c>
      <c r="T131" t="n">
        <v>1078.53</v>
      </c>
      <c r="U131" t="n">
        <v>0.87</v>
      </c>
      <c r="V131" t="n">
        <v>0.89</v>
      </c>
      <c r="W131" t="n">
        <v>2.94</v>
      </c>
      <c r="X131" t="n">
        <v>0.06</v>
      </c>
      <c r="Y131" t="n">
        <v>1</v>
      </c>
      <c r="Z131" t="n">
        <v>10</v>
      </c>
      <c r="AA131" t="n">
        <v>249.4469350563633</v>
      </c>
      <c r="AB131" t="n">
        <v>341.3043013660497</v>
      </c>
      <c r="AC131" t="n">
        <v>308.7306978673711</v>
      </c>
      <c r="AD131" t="n">
        <v>249446.9350563633</v>
      </c>
      <c r="AE131" t="n">
        <v>341304.3013660497</v>
      </c>
      <c r="AF131" t="n">
        <v>1.823696235556302e-06</v>
      </c>
      <c r="AG131" t="n">
        <v>12</v>
      </c>
      <c r="AH131" t="n">
        <v>308730.6978673711</v>
      </c>
    </row>
    <row r="132">
      <c r="A132" t="n">
        <v>130</v>
      </c>
      <c r="B132" t="n">
        <v>90</v>
      </c>
      <c r="C132" t="inlineStr">
        <is>
          <t xml:space="preserve">CONCLUIDO	</t>
        </is>
      </c>
      <c r="D132" t="n">
        <v>7.6885</v>
      </c>
      <c r="E132" t="n">
        <v>13.01</v>
      </c>
      <c r="F132" t="n">
        <v>10.44</v>
      </c>
      <c r="G132" t="n">
        <v>156.65</v>
      </c>
      <c r="H132" t="n">
        <v>2.61</v>
      </c>
      <c r="I132" t="n">
        <v>4</v>
      </c>
      <c r="J132" t="n">
        <v>227.95</v>
      </c>
      <c r="K132" t="n">
        <v>52.44</v>
      </c>
      <c r="L132" t="n">
        <v>33.5</v>
      </c>
      <c r="M132" t="n">
        <v>2</v>
      </c>
      <c r="N132" t="n">
        <v>52.01</v>
      </c>
      <c r="O132" t="n">
        <v>28348.41</v>
      </c>
      <c r="P132" t="n">
        <v>124.93</v>
      </c>
      <c r="Q132" t="n">
        <v>197.75</v>
      </c>
      <c r="R132" t="n">
        <v>29.09</v>
      </c>
      <c r="S132" t="n">
        <v>25.4</v>
      </c>
      <c r="T132" t="n">
        <v>1019.87</v>
      </c>
      <c r="U132" t="n">
        <v>0.87</v>
      </c>
      <c r="V132" t="n">
        <v>0.89</v>
      </c>
      <c r="W132" t="n">
        <v>2.94</v>
      </c>
      <c r="X132" t="n">
        <v>0.05</v>
      </c>
      <c r="Y132" t="n">
        <v>1</v>
      </c>
      <c r="Z132" t="n">
        <v>10</v>
      </c>
      <c r="AA132" t="n">
        <v>249.3779528898465</v>
      </c>
      <c r="AB132" t="n">
        <v>341.209916922543</v>
      </c>
      <c r="AC132" t="n">
        <v>308.6453213426833</v>
      </c>
      <c r="AD132" t="n">
        <v>249377.9528898465</v>
      </c>
      <c r="AE132" t="n">
        <v>341209.916922543</v>
      </c>
      <c r="AF132" t="n">
        <v>1.824004645003985e-06</v>
      </c>
      <c r="AG132" t="n">
        <v>12</v>
      </c>
      <c r="AH132" t="n">
        <v>308645.3213426833</v>
      </c>
    </row>
    <row r="133">
      <c r="A133" t="n">
        <v>131</v>
      </c>
      <c r="B133" t="n">
        <v>90</v>
      </c>
      <c r="C133" t="inlineStr">
        <is>
          <t xml:space="preserve">CONCLUIDO	</t>
        </is>
      </c>
      <c r="D133" t="n">
        <v>7.6871</v>
      </c>
      <c r="E133" t="n">
        <v>13.01</v>
      </c>
      <c r="F133" t="n">
        <v>10.45</v>
      </c>
      <c r="G133" t="n">
        <v>156.69</v>
      </c>
      <c r="H133" t="n">
        <v>2.63</v>
      </c>
      <c r="I133" t="n">
        <v>4</v>
      </c>
      <c r="J133" t="n">
        <v>228.38</v>
      </c>
      <c r="K133" t="n">
        <v>52.44</v>
      </c>
      <c r="L133" t="n">
        <v>33.75</v>
      </c>
      <c r="M133" t="n">
        <v>2</v>
      </c>
      <c r="N133" t="n">
        <v>52.18</v>
      </c>
      <c r="O133" t="n">
        <v>28400.46</v>
      </c>
      <c r="P133" t="n">
        <v>124.84</v>
      </c>
      <c r="Q133" t="n">
        <v>197.76</v>
      </c>
      <c r="R133" t="n">
        <v>29.08</v>
      </c>
      <c r="S133" t="n">
        <v>25.4</v>
      </c>
      <c r="T133" t="n">
        <v>1017.27</v>
      </c>
      <c r="U133" t="n">
        <v>0.87</v>
      </c>
      <c r="V133" t="n">
        <v>0.89</v>
      </c>
      <c r="W133" t="n">
        <v>2.95</v>
      </c>
      <c r="X133" t="n">
        <v>0.06</v>
      </c>
      <c r="Y133" t="n">
        <v>1</v>
      </c>
      <c r="Z133" t="n">
        <v>10</v>
      </c>
      <c r="AA133" t="n">
        <v>249.3706737025267</v>
      </c>
      <c r="AB133" t="n">
        <v>341.1999572173169</v>
      </c>
      <c r="AC133" t="n">
        <v>308.6363121777455</v>
      </c>
      <c r="AD133" t="n">
        <v>249370.6737025267</v>
      </c>
      <c r="AE133" t="n">
        <v>341199.9572173168</v>
      </c>
      <c r="AF133" t="n">
        <v>1.823672511752635e-06</v>
      </c>
      <c r="AG133" t="n">
        <v>12</v>
      </c>
      <c r="AH133" t="n">
        <v>308636.3121777455</v>
      </c>
    </row>
    <row r="134">
      <c r="A134" t="n">
        <v>132</v>
      </c>
      <c r="B134" t="n">
        <v>90</v>
      </c>
      <c r="C134" t="inlineStr">
        <is>
          <t xml:space="preserve">CONCLUIDO	</t>
        </is>
      </c>
      <c r="D134" t="n">
        <v>7.6894</v>
      </c>
      <c r="E134" t="n">
        <v>13</v>
      </c>
      <c r="F134" t="n">
        <v>10.44</v>
      </c>
      <c r="G134" t="n">
        <v>156.63</v>
      </c>
      <c r="H134" t="n">
        <v>2.64</v>
      </c>
      <c r="I134" t="n">
        <v>4</v>
      </c>
      <c r="J134" t="n">
        <v>228.8</v>
      </c>
      <c r="K134" t="n">
        <v>52.44</v>
      </c>
      <c r="L134" t="n">
        <v>34</v>
      </c>
      <c r="M134" t="n">
        <v>2</v>
      </c>
      <c r="N134" t="n">
        <v>52.36</v>
      </c>
      <c r="O134" t="n">
        <v>28452.56</v>
      </c>
      <c r="P134" t="n">
        <v>124.8</v>
      </c>
      <c r="Q134" t="n">
        <v>197.75</v>
      </c>
      <c r="R134" t="n">
        <v>29.08</v>
      </c>
      <c r="S134" t="n">
        <v>25.4</v>
      </c>
      <c r="T134" t="n">
        <v>1013.57</v>
      </c>
      <c r="U134" t="n">
        <v>0.87</v>
      </c>
      <c r="V134" t="n">
        <v>0.89</v>
      </c>
      <c r="W134" t="n">
        <v>2.94</v>
      </c>
      <c r="X134" t="n">
        <v>0.05</v>
      </c>
      <c r="Y134" t="n">
        <v>1</v>
      </c>
      <c r="Z134" t="n">
        <v>10</v>
      </c>
      <c r="AA134" t="n">
        <v>249.2714590628453</v>
      </c>
      <c r="AB134" t="n">
        <v>341.0642073702639</v>
      </c>
      <c r="AC134" t="n">
        <v>308.5135181055691</v>
      </c>
      <c r="AD134" t="n">
        <v>249271.4590628453</v>
      </c>
      <c r="AE134" t="n">
        <v>341064.2073702639</v>
      </c>
      <c r="AF134" t="n">
        <v>1.824218159236996e-06</v>
      </c>
      <c r="AG134" t="n">
        <v>12</v>
      </c>
      <c r="AH134" t="n">
        <v>308513.5181055691</v>
      </c>
    </row>
    <row r="135">
      <c r="A135" t="n">
        <v>133</v>
      </c>
      <c r="B135" t="n">
        <v>90</v>
      </c>
      <c r="C135" t="inlineStr">
        <is>
          <t xml:space="preserve">CONCLUIDO	</t>
        </is>
      </c>
      <c r="D135" t="n">
        <v>7.6892</v>
      </c>
      <c r="E135" t="n">
        <v>13.01</v>
      </c>
      <c r="F135" t="n">
        <v>10.44</v>
      </c>
      <c r="G135" t="n">
        <v>156.64</v>
      </c>
      <c r="H135" t="n">
        <v>2.66</v>
      </c>
      <c r="I135" t="n">
        <v>4</v>
      </c>
      <c r="J135" t="n">
        <v>229.22</v>
      </c>
      <c r="K135" t="n">
        <v>52.44</v>
      </c>
      <c r="L135" t="n">
        <v>34.25</v>
      </c>
      <c r="M135" t="n">
        <v>2</v>
      </c>
      <c r="N135" t="n">
        <v>52.53</v>
      </c>
      <c r="O135" t="n">
        <v>28504.72</v>
      </c>
      <c r="P135" t="n">
        <v>124.76</v>
      </c>
      <c r="Q135" t="n">
        <v>197.75</v>
      </c>
      <c r="R135" t="n">
        <v>29.04</v>
      </c>
      <c r="S135" t="n">
        <v>25.4</v>
      </c>
      <c r="T135" t="n">
        <v>995.67</v>
      </c>
      <c r="U135" t="n">
        <v>0.87</v>
      </c>
      <c r="V135" t="n">
        <v>0.89</v>
      </c>
      <c r="W135" t="n">
        <v>2.94</v>
      </c>
      <c r="X135" t="n">
        <v>0.05</v>
      </c>
      <c r="Y135" t="n">
        <v>1</v>
      </c>
      <c r="Z135" t="n">
        <v>10</v>
      </c>
      <c r="AA135" t="n">
        <v>249.2463667438392</v>
      </c>
      <c r="AB135" t="n">
        <v>341.0298749524048</v>
      </c>
      <c r="AC135" t="n">
        <v>308.4824623254846</v>
      </c>
      <c r="AD135" t="n">
        <v>249246.3667438392</v>
      </c>
      <c r="AE135" t="n">
        <v>341029.8749524048</v>
      </c>
      <c r="AF135" t="n">
        <v>1.82417071162966e-06</v>
      </c>
      <c r="AG135" t="n">
        <v>12</v>
      </c>
      <c r="AH135" t="n">
        <v>308482.4623254846</v>
      </c>
    </row>
    <row r="136">
      <c r="A136" t="n">
        <v>134</v>
      </c>
      <c r="B136" t="n">
        <v>90</v>
      </c>
      <c r="C136" t="inlineStr">
        <is>
          <t xml:space="preserve">CONCLUIDO	</t>
        </is>
      </c>
      <c r="D136" t="n">
        <v>7.6866</v>
      </c>
      <c r="E136" t="n">
        <v>13.01</v>
      </c>
      <c r="F136" t="n">
        <v>10.45</v>
      </c>
      <c r="G136" t="n">
        <v>156.7</v>
      </c>
      <c r="H136" t="n">
        <v>2.67</v>
      </c>
      <c r="I136" t="n">
        <v>4</v>
      </c>
      <c r="J136" t="n">
        <v>229.64</v>
      </c>
      <c r="K136" t="n">
        <v>52.44</v>
      </c>
      <c r="L136" t="n">
        <v>34.5</v>
      </c>
      <c r="M136" t="n">
        <v>2</v>
      </c>
      <c r="N136" t="n">
        <v>52.7</v>
      </c>
      <c r="O136" t="n">
        <v>28556.95</v>
      </c>
      <c r="P136" t="n">
        <v>124.71</v>
      </c>
      <c r="Q136" t="n">
        <v>197.75</v>
      </c>
      <c r="R136" t="n">
        <v>29.16</v>
      </c>
      <c r="S136" t="n">
        <v>25.4</v>
      </c>
      <c r="T136" t="n">
        <v>1053.9</v>
      </c>
      <c r="U136" t="n">
        <v>0.87</v>
      </c>
      <c r="V136" t="n">
        <v>0.89</v>
      </c>
      <c r="W136" t="n">
        <v>2.94</v>
      </c>
      <c r="X136" t="n">
        <v>0.06</v>
      </c>
      <c r="Y136" t="n">
        <v>1</v>
      </c>
      <c r="Z136" t="n">
        <v>10</v>
      </c>
      <c r="AA136" t="n">
        <v>249.2866887419533</v>
      </c>
      <c r="AB136" t="n">
        <v>341.0850452891054</v>
      </c>
      <c r="AC136" t="n">
        <v>308.5323672826826</v>
      </c>
      <c r="AD136" t="n">
        <v>249286.6887419533</v>
      </c>
      <c r="AE136" t="n">
        <v>341085.0452891054</v>
      </c>
      <c r="AF136" t="n">
        <v>1.823553892734295e-06</v>
      </c>
      <c r="AG136" t="n">
        <v>12</v>
      </c>
      <c r="AH136" t="n">
        <v>308532.3672826826</v>
      </c>
    </row>
    <row r="137">
      <c r="A137" t="n">
        <v>135</v>
      </c>
      <c r="B137" t="n">
        <v>90</v>
      </c>
      <c r="C137" t="inlineStr">
        <is>
          <t xml:space="preserve">CONCLUIDO	</t>
        </is>
      </c>
      <c r="D137" t="n">
        <v>7.6894</v>
      </c>
      <c r="E137" t="n">
        <v>13</v>
      </c>
      <c r="F137" t="n">
        <v>10.44</v>
      </c>
      <c r="G137" t="n">
        <v>156.63</v>
      </c>
      <c r="H137" t="n">
        <v>2.69</v>
      </c>
      <c r="I137" t="n">
        <v>4</v>
      </c>
      <c r="J137" t="n">
        <v>230.07</v>
      </c>
      <c r="K137" t="n">
        <v>52.44</v>
      </c>
      <c r="L137" t="n">
        <v>34.75</v>
      </c>
      <c r="M137" t="n">
        <v>2</v>
      </c>
      <c r="N137" t="n">
        <v>52.88</v>
      </c>
      <c r="O137" t="n">
        <v>28609.23</v>
      </c>
      <c r="P137" t="n">
        <v>124.44</v>
      </c>
      <c r="Q137" t="n">
        <v>197.75</v>
      </c>
      <c r="R137" t="n">
        <v>29.06</v>
      </c>
      <c r="S137" t="n">
        <v>25.4</v>
      </c>
      <c r="T137" t="n">
        <v>1004.96</v>
      </c>
      <c r="U137" t="n">
        <v>0.87</v>
      </c>
      <c r="V137" t="n">
        <v>0.89</v>
      </c>
      <c r="W137" t="n">
        <v>2.94</v>
      </c>
      <c r="X137" t="n">
        <v>0.05</v>
      </c>
      <c r="Y137" t="n">
        <v>1</v>
      </c>
      <c r="Z137" t="n">
        <v>10</v>
      </c>
      <c r="AA137" t="n">
        <v>249.0166790950838</v>
      </c>
      <c r="AB137" t="n">
        <v>340.715606178274</v>
      </c>
      <c r="AC137" t="n">
        <v>308.1981869220777</v>
      </c>
      <c r="AD137" t="n">
        <v>249016.6790950838</v>
      </c>
      <c r="AE137" t="n">
        <v>340715.606178274</v>
      </c>
      <c r="AF137" t="n">
        <v>1.824218159236996e-06</v>
      </c>
      <c r="AG137" t="n">
        <v>12</v>
      </c>
      <c r="AH137" t="n">
        <v>308198.1869220777</v>
      </c>
    </row>
    <row r="138">
      <c r="A138" t="n">
        <v>136</v>
      </c>
      <c r="B138" t="n">
        <v>90</v>
      </c>
      <c r="C138" t="inlineStr">
        <is>
          <t xml:space="preserve">CONCLUIDO	</t>
        </is>
      </c>
      <c r="D138" t="n">
        <v>7.6889</v>
      </c>
      <c r="E138" t="n">
        <v>13.01</v>
      </c>
      <c r="F138" t="n">
        <v>10.44</v>
      </c>
      <c r="G138" t="n">
        <v>156.65</v>
      </c>
      <c r="H138" t="n">
        <v>2.7</v>
      </c>
      <c r="I138" t="n">
        <v>4</v>
      </c>
      <c r="J138" t="n">
        <v>230.49</v>
      </c>
      <c r="K138" t="n">
        <v>52.44</v>
      </c>
      <c r="L138" t="n">
        <v>35</v>
      </c>
      <c r="M138" t="n">
        <v>2</v>
      </c>
      <c r="N138" t="n">
        <v>53.05</v>
      </c>
      <c r="O138" t="n">
        <v>28661.58</v>
      </c>
      <c r="P138" t="n">
        <v>124.23</v>
      </c>
      <c r="Q138" t="n">
        <v>197.75</v>
      </c>
      <c r="R138" t="n">
        <v>29.01</v>
      </c>
      <c r="S138" t="n">
        <v>25.4</v>
      </c>
      <c r="T138" t="n">
        <v>979.95</v>
      </c>
      <c r="U138" t="n">
        <v>0.88</v>
      </c>
      <c r="V138" t="n">
        <v>0.89</v>
      </c>
      <c r="W138" t="n">
        <v>2.94</v>
      </c>
      <c r="X138" t="n">
        <v>0.05</v>
      </c>
      <c r="Y138" t="n">
        <v>1</v>
      </c>
      <c r="Z138" t="n">
        <v>10</v>
      </c>
      <c r="AA138" t="n">
        <v>248.8760747848959</v>
      </c>
      <c r="AB138" t="n">
        <v>340.5232251580505</v>
      </c>
      <c r="AC138" t="n">
        <v>308.0241664764158</v>
      </c>
      <c r="AD138" t="n">
        <v>248876.0747848959</v>
      </c>
      <c r="AE138" t="n">
        <v>340523.2251580505</v>
      </c>
      <c r="AF138" t="n">
        <v>1.824099540218656e-06</v>
      </c>
      <c r="AG138" t="n">
        <v>12</v>
      </c>
      <c r="AH138" t="n">
        <v>308024.1664764158</v>
      </c>
    </row>
    <row r="139">
      <c r="A139" t="n">
        <v>137</v>
      </c>
      <c r="B139" t="n">
        <v>90</v>
      </c>
      <c r="C139" t="inlineStr">
        <is>
          <t xml:space="preserve">CONCLUIDO	</t>
        </is>
      </c>
      <c r="D139" t="n">
        <v>7.6879</v>
      </c>
      <c r="E139" t="n">
        <v>13.01</v>
      </c>
      <c r="F139" t="n">
        <v>10.44</v>
      </c>
      <c r="G139" t="n">
        <v>156.67</v>
      </c>
      <c r="H139" t="n">
        <v>2.71</v>
      </c>
      <c r="I139" t="n">
        <v>4</v>
      </c>
      <c r="J139" t="n">
        <v>230.92</v>
      </c>
      <c r="K139" t="n">
        <v>52.44</v>
      </c>
      <c r="L139" t="n">
        <v>35.25</v>
      </c>
      <c r="M139" t="n">
        <v>2</v>
      </c>
      <c r="N139" t="n">
        <v>53.23</v>
      </c>
      <c r="O139" t="n">
        <v>28713.99</v>
      </c>
      <c r="P139" t="n">
        <v>124.11</v>
      </c>
      <c r="Q139" t="n">
        <v>197.77</v>
      </c>
      <c r="R139" t="n">
        <v>28.99</v>
      </c>
      <c r="S139" t="n">
        <v>25.4</v>
      </c>
      <c r="T139" t="n">
        <v>970.52</v>
      </c>
      <c r="U139" t="n">
        <v>0.88</v>
      </c>
      <c r="V139" t="n">
        <v>0.89</v>
      </c>
      <c r="W139" t="n">
        <v>2.95</v>
      </c>
      <c r="X139" t="n">
        <v>0.05</v>
      </c>
      <c r="Y139" t="n">
        <v>1</v>
      </c>
      <c r="Z139" t="n">
        <v>10</v>
      </c>
      <c r="AA139" t="n">
        <v>248.8071693626829</v>
      </c>
      <c r="AB139" t="n">
        <v>340.4289457194861</v>
      </c>
      <c r="AC139" t="n">
        <v>307.9388849351459</v>
      </c>
      <c r="AD139" t="n">
        <v>248807.1693626829</v>
      </c>
      <c r="AE139" t="n">
        <v>340428.9457194861</v>
      </c>
      <c r="AF139" t="n">
        <v>1.823862302181977e-06</v>
      </c>
      <c r="AG139" t="n">
        <v>12</v>
      </c>
      <c r="AH139" t="n">
        <v>307938.884935146</v>
      </c>
    </row>
    <row r="140">
      <c r="A140" t="n">
        <v>138</v>
      </c>
      <c r="B140" t="n">
        <v>90</v>
      </c>
      <c r="C140" t="inlineStr">
        <is>
          <t xml:space="preserve">CONCLUIDO	</t>
        </is>
      </c>
      <c r="D140" t="n">
        <v>7.6884</v>
      </c>
      <c r="E140" t="n">
        <v>13.01</v>
      </c>
      <c r="F140" t="n">
        <v>10.44</v>
      </c>
      <c r="G140" t="n">
        <v>156.66</v>
      </c>
      <c r="H140" t="n">
        <v>2.73</v>
      </c>
      <c r="I140" t="n">
        <v>4</v>
      </c>
      <c r="J140" t="n">
        <v>231.34</v>
      </c>
      <c r="K140" t="n">
        <v>52.44</v>
      </c>
      <c r="L140" t="n">
        <v>35.5</v>
      </c>
      <c r="M140" t="n">
        <v>2</v>
      </c>
      <c r="N140" t="n">
        <v>53.4</v>
      </c>
      <c r="O140" t="n">
        <v>28766.46</v>
      </c>
      <c r="P140" t="n">
        <v>124.13</v>
      </c>
      <c r="Q140" t="n">
        <v>197.75</v>
      </c>
      <c r="R140" t="n">
        <v>29.07</v>
      </c>
      <c r="S140" t="n">
        <v>25.4</v>
      </c>
      <c r="T140" t="n">
        <v>1012.25</v>
      </c>
      <c r="U140" t="n">
        <v>0.87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248.8133117470215</v>
      </c>
      <c r="AB140" t="n">
        <v>340.437350000721</v>
      </c>
      <c r="AC140" t="n">
        <v>307.9464871235753</v>
      </c>
      <c r="AD140" t="n">
        <v>248813.3117470214</v>
      </c>
      <c r="AE140" t="n">
        <v>340437.350000721</v>
      </c>
      <c r="AF140" t="n">
        <v>1.823980921200317e-06</v>
      </c>
      <c r="AG140" t="n">
        <v>12</v>
      </c>
      <c r="AH140" t="n">
        <v>307946.4871235753</v>
      </c>
    </row>
    <row r="141">
      <c r="A141" t="n">
        <v>139</v>
      </c>
      <c r="B141" t="n">
        <v>90</v>
      </c>
      <c r="C141" t="inlineStr">
        <is>
          <t xml:space="preserve">CONCLUIDO	</t>
        </is>
      </c>
      <c r="D141" t="n">
        <v>7.6892</v>
      </c>
      <c r="E141" t="n">
        <v>13.01</v>
      </c>
      <c r="F141" t="n">
        <v>10.44</v>
      </c>
      <c r="G141" t="n">
        <v>156.64</v>
      </c>
      <c r="H141" t="n">
        <v>2.74</v>
      </c>
      <c r="I141" t="n">
        <v>4</v>
      </c>
      <c r="J141" t="n">
        <v>231.77</v>
      </c>
      <c r="K141" t="n">
        <v>52.44</v>
      </c>
      <c r="L141" t="n">
        <v>35.75</v>
      </c>
      <c r="M141" t="n">
        <v>2</v>
      </c>
      <c r="N141" t="n">
        <v>53.58</v>
      </c>
      <c r="O141" t="n">
        <v>28818.99</v>
      </c>
      <c r="P141" t="n">
        <v>124.04</v>
      </c>
      <c r="Q141" t="n">
        <v>197.75</v>
      </c>
      <c r="R141" t="n">
        <v>29.04</v>
      </c>
      <c r="S141" t="n">
        <v>25.4</v>
      </c>
      <c r="T141" t="n">
        <v>994.26</v>
      </c>
      <c r="U141" t="n">
        <v>0.87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248.7367935544033</v>
      </c>
      <c r="AB141" t="n">
        <v>340.3326544338365</v>
      </c>
      <c r="AC141" t="n">
        <v>307.8517835546531</v>
      </c>
      <c r="AD141" t="n">
        <v>248736.7935544033</v>
      </c>
      <c r="AE141" t="n">
        <v>340332.6544338365</v>
      </c>
      <c r="AF141" t="n">
        <v>1.82417071162966e-06</v>
      </c>
      <c r="AG141" t="n">
        <v>12</v>
      </c>
      <c r="AH141" t="n">
        <v>307851.7835546531</v>
      </c>
    </row>
    <row r="142">
      <c r="A142" t="n">
        <v>140</v>
      </c>
      <c r="B142" t="n">
        <v>90</v>
      </c>
      <c r="C142" t="inlineStr">
        <is>
          <t xml:space="preserve">CONCLUIDO	</t>
        </is>
      </c>
      <c r="D142" t="n">
        <v>7.69</v>
      </c>
      <c r="E142" t="n">
        <v>13</v>
      </c>
      <c r="F142" t="n">
        <v>10.44</v>
      </c>
      <c r="G142" t="n">
        <v>156.62</v>
      </c>
      <c r="H142" t="n">
        <v>2.76</v>
      </c>
      <c r="I142" t="n">
        <v>4</v>
      </c>
      <c r="J142" t="n">
        <v>232.2</v>
      </c>
      <c r="K142" t="n">
        <v>52.44</v>
      </c>
      <c r="L142" t="n">
        <v>36</v>
      </c>
      <c r="M142" t="n">
        <v>2</v>
      </c>
      <c r="N142" t="n">
        <v>53.75</v>
      </c>
      <c r="O142" t="n">
        <v>28871.58</v>
      </c>
      <c r="P142" t="n">
        <v>124.04</v>
      </c>
      <c r="Q142" t="n">
        <v>197.75</v>
      </c>
      <c r="R142" t="n">
        <v>28.95</v>
      </c>
      <c r="S142" t="n">
        <v>25.4</v>
      </c>
      <c r="T142" t="n">
        <v>951.3099999999999</v>
      </c>
      <c r="U142" t="n">
        <v>0.88</v>
      </c>
      <c r="V142" t="n">
        <v>0.89</v>
      </c>
      <c r="W142" t="n">
        <v>2.94</v>
      </c>
      <c r="X142" t="n">
        <v>0.05</v>
      </c>
      <c r="Y142" t="n">
        <v>1</v>
      </c>
      <c r="Z142" t="n">
        <v>10</v>
      </c>
      <c r="AA142" t="n">
        <v>248.7239813045855</v>
      </c>
      <c r="AB142" t="n">
        <v>340.3151241483992</v>
      </c>
      <c r="AC142" t="n">
        <v>307.8359263350541</v>
      </c>
      <c r="AD142" t="n">
        <v>248723.9813045855</v>
      </c>
      <c r="AE142" t="n">
        <v>340315.1241483992</v>
      </c>
      <c r="AF142" t="n">
        <v>1.824360502059003e-06</v>
      </c>
      <c r="AG142" t="n">
        <v>12</v>
      </c>
      <c r="AH142" t="n">
        <v>307835.926335054</v>
      </c>
    </row>
    <row r="143">
      <c r="A143" t="n">
        <v>141</v>
      </c>
      <c r="B143" t="n">
        <v>90</v>
      </c>
      <c r="C143" t="inlineStr">
        <is>
          <t xml:space="preserve">CONCLUIDO	</t>
        </is>
      </c>
      <c r="D143" t="n">
        <v>7.6903</v>
      </c>
      <c r="E143" t="n">
        <v>13</v>
      </c>
      <c r="F143" t="n">
        <v>10.44</v>
      </c>
      <c r="G143" t="n">
        <v>156.61</v>
      </c>
      <c r="H143" t="n">
        <v>2.77</v>
      </c>
      <c r="I143" t="n">
        <v>4</v>
      </c>
      <c r="J143" t="n">
        <v>232.62</v>
      </c>
      <c r="K143" t="n">
        <v>52.44</v>
      </c>
      <c r="L143" t="n">
        <v>36.25</v>
      </c>
      <c r="M143" t="n">
        <v>2</v>
      </c>
      <c r="N143" t="n">
        <v>53.93</v>
      </c>
      <c r="O143" t="n">
        <v>28924.24</v>
      </c>
      <c r="P143" t="n">
        <v>123.91</v>
      </c>
      <c r="Q143" t="n">
        <v>197.75</v>
      </c>
      <c r="R143" t="n">
        <v>28.94</v>
      </c>
      <c r="S143" t="n">
        <v>25.4</v>
      </c>
      <c r="T143" t="n">
        <v>948.53</v>
      </c>
      <c r="U143" t="n">
        <v>0.88</v>
      </c>
      <c r="V143" t="n">
        <v>0.89</v>
      </c>
      <c r="W143" t="n">
        <v>2.94</v>
      </c>
      <c r="X143" t="n">
        <v>0.05</v>
      </c>
      <c r="Y143" t="n">
        <v>1</v>
      </c>
      <c r="Z143" t="n">
        <v>10</v>
      </c>
      <c r="AA143" t="n">
        <v>248.6271842881568</v>
      </c>
      <c r="AB143" t="n">
        <v>340.1826822001386</v>
      </c>
      <c r="AC143" t="n">
        <v>307.7161244604519</v>
      </c>
      <c r="AD143" t="n">
        <v>248627.1842881568</v>
      </c>
      <c r="AE143" t="n">
        <v>340182.6822001386</v>
      </c>
      <c r="AF143" t="n">
        <v>1.824431673470006e-06</v>
      </c>
      <c r="AG143" t="n">
        <v>12</v>
      </c>
      <c r="AH143" t="n">
        <v>307716.1244604519</v>
      </c>
    </row>
    <row r="144">
      <c r="A144" t="n">
        <v>142</v>
      </c>
      <c r="B144" t="n">
        <v>90</v>
      </c>
      <c r="C144" t="inlineStr">
        <is>
          <t xml:space="preserve">CONCLUIDO	</t>
        </is>
      </c>
      <c r="D144" t="n">
        <v>7.6884</v>
      </c>
      <c r="E144" t="n">
        <v>13.01</v>
      </c>
      <c r="F144" t="n">
        <v>10.44</v>
      </c>
      <c r="G144" t="n">
        <v>156.66</v>
      </c>
      <c r="H144" t="n">
        <v>2.78</v>
      </c>
      <c r="I144" t="n">
        <v>4</v>
      </c>
      <c r="J144" t="n">
        <v>233.05</v>
      </c>
      <c r="K144" t="n">
        <v>52.44</v>
      </c>
      <c r="L144" t="n">
        <v>36.5</v>
      </c>
      <c r="M144" t="n">
        <v>2</v>
      </c>
      <c r="N144" t="n">
        <v>54.11</v>
      </c>
      <c r="O144" t="n">
        <v>28976.96</v>
      </c>
      <c r="P144" t="n">
        <v>123.76</v>
      </c>
      <c r="Q144" t="n">
        <v>197.75</v>
      </c>
      <c r="R144" t="n">
        <v>29.08</v>
      </c>
      <c r="S144" t="n">
        <v>25.4</v>
      </c>
      <c r="T144" t="n">
        <v>1015.05</v>
      </c>
      <c r="U144" t="n">
        <v>0.87</v>
      </c>
      <c r="V144" t="n">
        <v>0.89</v>
      </c>
      <c r="W144" t="n">
        <v>2.94</v>
      </c>
      <c r="X144" t="n">
        <v>0.05</v>
      </c>
      <c r="Y144" t="n">
        <v>1</v>
      </c>
      <c r="Z144" t="n">
        <v>10</v>
      </c>
      <c r="AA144" t="n">
        <v>248.5514204991969</v>
      </c>
      <c r="AB144" t="n">
        <v>340.0790188416211</v>
      </c>
      <c r="AC144" t="n">
        <v>307.6223545873789</v>
      </c>
      <c r="AD144" t="n">
        <v>248551.4204991969</v>
      </c>
      <c r="AE144" t="n">
        <v>340079.0188416211</v>
      </c>
      <c r="AF144" t="n">
        <v>1.823980921200317e-06</v>
      </c>
      <c r="AG144" t="n">
        <v>12</v>
      </c>
      <c r="AH144" t="n">
        <v>307622.3545873789</v>
      </c>
    </row>
    <row r="145">
      <c r="A145" t="n">
        <v>143</v>
      </c>
      <c r="B145" t="n">
        <v>90</v>
      </c>
      <c r="C145" t="inlineStr">
        <is>
          <t xml:space="preserve">CONCLUIDO	</t>
        </is>
      </c>
      <c r="D145" t="n">
        <v>7.6894</v>
      </c>
      <c r="E145" t="n">
        <v>13</v>
      </c>
      <c r="F145" t="n">
        <v>10.44</v>
      </c>
      <c r="G145" t="n">
        <v>156.63</v>
      </c>
      <c r="H145" t="n">
        <v>2.8</v>
      </c>
      <c r="I145" t="n">
        <v>4</v>
      </c>
      <c r="J145" t="n">
        <v>233.48</v>
      </c>
      <c r="K145" t="n">
        <v>52.44</v>
      </c>
      <c r="L145" t="n">
        <v>36.75</v>
      </c>
      <c r="M145" t="n">
        <v>2</v>
      </c>
      <c r="N145" t="n">
        <v>54.29</v>
      </c>
      <c r="O145" t="n">
        <v>29029.74</v>
      </c>
      <c r="P145" t="n">
        <v>123.41</v>
      </c>
      <c r="Q145" t="n">
        <v>197.75</v>
      </c>
      <c r="R145" t="n">
        <v>29.01</v>
      </c>
      <c r="S145" t="n">
        <v>25.4</v>
      </c>
      <c r="T145" t="n">
        <v>982.91</v>
      </c>
      <c r="U145" t="n">
        <v>0.88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248.2877252984329</v>
      </c>
      <c r="AB145" t="n">
        <v>339.7182194345249</v>
      </c>
      <c r="AC145" t="n">
        <v>307.2959893693107</v>
      </c>
      <c r="AD145" t="n">
        <v>248287.7252984329</v>
      </c>
      <c r="AE145" t="n">
        <v>339718.2194345249</v>
      </c>
      <c r="AF145" t="n">
        <v>1.824218159236996e-06</v>
      </c>
      <c r="AG145" t="n">
        <v>12</v>
      </c>
      <c r="AH145" t="n">
        <v>307295.9893693107</v>
      </c>
    </row>
    <row r="146">
      <c r="A146" t="n">
        <v>144</v>
      </c>
      <c r="B146" t="n">
        <v>90</v>
      </c>
      <c r="C146" t="inlineStr">
        <is>
          <t xml:space="preserve">CONCLUIDO	</t>
        </is>
      </c>
      <c r="D146" t="n">
        <v>7.694</v>
      </c>
      <c r="E146" t="n">
        <v>13</v>
      </c>
      <c r="F146" t="n">
        <v>10.43</v>
      </c>
      <c r="G146" t="n">
        <v>156.52</v>
      </c>
      <c r="H146" t="n">
        <v>2.81</v>
      </c>
      <c r="I146" t="n">
        <v>4</v>
      </c>
      <c r="J146" t="n">
        <v>233.91</v>
      </c>
      <c r="K146" t="n">
        <v>52.44</v>
      </c>
      <c r="L146" t="n">
        <v>37</v>
      </c>
      <c r="M146" t="n">
        <v>2</v>
      </c>
      <c r="N146" t="n">
        <v>54.46</v>
      </c>
      <c r="O146" t="n">
        <v>29082.59</v>
      </c>
      <c r="P146" t="n">
        <v>122.81</v>
      </c>
      <c r="Q146" t="n">
        <v>197.75</v>
      </c>
      <c r="R146" t="n">
        <v>28.71</v>
      </c>
      <c r="S146" t="n">
        <v>25.4</v>
      </c>
      <c r="T146" t="n">
        <v>829.84</v>
      </c>
      <c r="U146" t="n">
        <v>0.88</v>
      </c>
      <c r="V146" t="n">
        <v>0.89</v>
      </c>
      <c r="W146" t="n">
        <v>2.94</v>
      </c>
      <c r="X146" t="n">
        <v>0.04</v>
      </c>
      <c r="Y146" t="n">
        <v>1</v>
      </c>
      <c r="Z146" t="n">
        <v>10</v>
      </c>
      <c r="AA146" t="n">
        <v>247.7561244357213</v>
      </c>
      <c r="AB146" t="n">
        <v>338.9908596815883</v>
      </c>
      <c r="AC146" t="n">
        <v>306.6380478103383</v>
      </c>
      <c r="AD146" t="n">
        <v>247756.1244357213</v>
      </c>
      <c r="AE146" t="n">
        <v>338990.8596815883</v>
      </c>
      <c r="AF146" t="n">
        <v>1.825309454205717e-06</v>
      </c>
      <c r="AG146" t="n">
        <v>12</v>
      </c>
      <c r="AH146" t="n">
        <v>306638.0478103383</v>
      </c>
    </row>
    <row r="147">
      <c r="A147" t="n">
        <v>145</v>
      </c>
      <c r="B147" t="n">
        <v>90</v>
      </c>
      <c r="C147" t="inlineStr">
        <is>
          <t xml:space="preserve">CONCLUIDO	</t>
        </is>
      </c>
      <c r="D147" t="n">
        <v>7.6946</v>
      </c>
      <c r="E147" t="n">
        <v>13</v>
      </c>
      <c r="F147" t="n">
        <v>10.43</v>
      </c>
      <c r="G147" t="n">
        <v>156.5</v>
      </c>
      <c r="H147" t="n">
        <v>2.83</v>
      </c>
      <c r="I147" t="n">
        <v>4</v>
      </c>
      <c r="J147" t="n">
        <v>234.34</v>
      </c>
      <c r="K147" t="n">
        <v>52.44</v>
      </c>
      <c r="L147" t="n">
        <v>37.25</v>
      </c>
      <c r="M147" t="n">
        <v>2</v>
      </c>
      <c r="N147" t="n">
        <v>54.64</v>
      </c>
      <c r="O147" t="n">
        <v>29135.5</v>
      </c>
      <c r="P147" t="n">
        <v>122.6</v>
      </c>
      <c r="Q147" t="n">
        <v>197.75</v>
      </c>
      <c r="R147" t="n">
        <v>28.65</v>
      </c>
      <c r="S147" t="n">
        <v>25.4</v>
      </c>
      <c r="T147" t="n">
        <v>802.36</v>
      </c>
      <c r="U147" t="n">
        <v>0.89</v>
      </c>
      <c r="V147" t="n">
        <v>0.89</v>
      </c>
      <c r="W147" t="n">
        <v>2.95</v>
      </c>
      <c r="X147" t="n">
        <v>0.04</v>
      </c>
      <c r="Y147" t="n">
        <v>1</v>
      </c>
      <c r="Z147" t="n">
        <v>10</v>
      </c>
      <c r="AA147" t="n">
        <v>247.5980762527859</v>
      </c>
      <c r="AB147" t="n">
        <v>338.7746111851025</v>
      </c>
      <c r="AC147" t="n">
        <v>306.4424377668503</v>
      </c>
      <c r="AD147" t="n">
        <v>247598.0762527859</v>
      </c>
      <c r="AE147" t="n">
        <v>338774.6111851025</v>
      </c>
      <c r="AF147" t="n">
        <v>1.825451797027725e-06</v>
      </c>
      <c r="AG147" t="n">
        <v>12</v>
      </c>
      <c r="AH147" t="n">
        <v>306442.4377668503</v>
      </c>
    </row>
    <row r="148">
      <c r="A148" t="n">
        <v>146</v>
      </c>
      <c r="B148" t="n">
        <v>90</v>
      </c>
      <c r="C148" t="inlineStr">
        <is>
          <t xml:space="preserve">CONCLUIDO	</t>
        </is>
      </c>
      <c r="D148" t="n">
        <v>7.694</v>
      </c>
      <c r="E148" t="n">
        <v>13</v>
      </c>
      <c r="F148" t="n">
        <v>10.43</v>
      </c>
      <c r="G148" t="n">
        <v>156.52</v>
      </c>
      <c r="H148" t="n">
        <v>2.84</v>
      </c>
      <c r="I148" t="n">
        <v>4</v>
      </c>
      <c r="J148" t="n">
        <v>234.76</v>
      </c>
      <c r="K148" t="n">
        <v>52.44</v>
      </c>
      <c r="L148" t="n">
        <v>37.5</v>
      </c>
      <c r="M148" t="n">
        <v>2</v>
      </c>
      <c r="N148" t="n">
        <v>54.82</v>
      </c>
      <c r="O148" t="n">
        <v>29188.47</v>
      </c>
      <c r="P148" t="n">
        <v>122.51</v>
      </c>
      <c r="Q148" t="n">
        <v>197.75</v>
      </c>
      <c r="R148" t="n">
        <v>28.75</v>
      </c>
      <c r="S148" t="n">
        <v>25.4</v>
      </c>
      <c r="T148" t="n">
        <v>852.01</v>
      </c>
      <c r="U148" t="n">
        <v>0.88</v>
      </c>
      <c r="V148" t="n">
        <v>0.89</v>
      </c>
      <c r="W148" t="n">
        <v>2.94</v>
      </c>
      <c r="X148" t="n">
        <v>0.04</v>
      </c>
      <c r="Y148" t="n">
        <v>1</v>
      </c>
      <c r="Z148" t="n">
        <v>10</v>
      </c>
      <c r="AA148" t="n">
        <v>247.5439347333444</v>
      </c>
      <c r="AB148" t="n">
        <v>338.7005323696474</v>
      </c>
      <c r="AC148" t="n">
        <v>306.375428929572</v>
      </c>
      <c r="AD148" t="n">
        <v>247543.9347333444</v>
      </c>
      <c r="AE148" t="n">
        <v>338700.5323696474</v>
      </c>
      <c r="AF148" t="n">
        <v>1.825309454205717e-06</v>
      </c>
      <c r="AG148" t="n">
        <v>12</v>
      </c>
      <c r="AH148" t="n">
        <v>306375.428929572</v>
      </c>
    </row>
    <row r="149">
      <c r="A149" t="n">
        <v>147</v>
      </c>
      <c r="B149" t="n">
        <v>90</v>
      </c>
      <c r="C149" t="inlineStr">
        <is>
          <t xml:space="preserve">CONCLUIDO	</t>
        </is>
      </c>
      <c r="D149" t="n">
        <v>7.6918</v>
      </c>
      <c r="E149" t="n">
        <v>13</v>
      </c>
      <c r="F149" t="n">
        <v>10.44</v>
      </c>
      <c r="G149" t="n">
        <v>156.57</v>
      </c>
      <c r="H149" t="n">
        <v>2.85</v>
      </c>
      <c r="I149" t="n">
        <v>4</v>
      </c>
      <c r="J149" t="n">
        <v>235.19</v>
      </c>
      <c r="K149" t="n">
        <v>52.44</v>
      </c>
      <c r="L149" t="n">
        <v>37.75</v>
      </c>
      <c r="M149" t="n">
        <v>1</v>
      </c>
      <c r="N149" t="n">
        <v>55</v>
      </c>
      <c r="O149" t="n">
        <v>29241.5</v>
      </c>
      <c r="P149" t="n">
        <v>122.53</v>
      </c>
      <c r="Q149" t="n">
        <v>197.75</v>
      </c>
      <c r="R149" t="n">
        <v>28.81</v>
      </c>
      <c r="S149" t="n">
        <v>25.4</v>
      </c>
      <c r="T149" t="n">
        <v>880.63</v>
      </c>
      <c r="U149" t="n">
        <v>0.88</v>
      </c>
      <c r="V149" t="n">
        <v>0.89</v>
      </c>
      <c r="W149" t="n">
        <v>2.95</v>
      </c>
      <c r="X149" t="n">
        <v>0.05</v>
      </c>
      <c r="Y149" t="n">
        <v>1</v>
      </c>
      <c r="Z149" t="n">
        <v>10</v>
      </c>
      <c r="AA149" t="n">
        <v>247.6268365105802</v>
      </c>
      <c r="AB149" t="n">
        <v>338.8139622386297</v>
      </c>
      <c r="AC149" t="n">
        <v>306.4780332110584</v>
      </c>
      <c r="AD149" t="n">
        <v>247626.8365105802</v>
      </c>
      <c r="AE149" t="n">
        <v>338813.9622386297</v>
      </c>
      <c r="AF149" t="n">
        <v>1.824787530525024e-06</v>
      </c>
      <c r="AG149" t="n">
        <v>12</v>
      </c>
      <c r="AH149" t="n">
        <v>306478.0332110584</v>
      </c>
    </row>
    <row r="150">
      <c r="A150" t="n">
        <v>148</v>
      </c>
      <c r="B150" t="n">
        <v>90</v>
      </c>
      <c r="C150" t="inlineStr">
        <is>
          <t xml:space="preserve">CONCLUIDO	</t>
        </is>
      </c>
      <c r="D150" t="n">
        <v>7.692</v>
      </c>
      <c r="E150" t="n">
        <v>13</v>
      </c>
      <c r="F150" t="n">
        <v>10.44</v>
      </c>
      <c r="G150" t="n">
        <v>156.57</v>
      </c>
      <c r="H150" t="n">
        <v>2.87</v>
      </c>
      <c r="I150" t="n">
        <v>4</v>
      </c>
      <c r="J150" t="n">
        <v>235.63</v>
      </c>
      <c r="K150" t="n">
        <v>52.44</v>
      </c>
      <c r="L150" t="n">
        <v>38</v>
      </c>
      <c r="M150" t="n">
        <v>1</v>
      </c>
      <c r="N150" t="n">
        <v>55.18</v>
      </c>
      <c r="O150" t="n">
        <v>29294.6</v>
      </c>
      <c r="P150" t="n">
        <v>122.49</v>
      </c>
      <c r="Q150" t="n">
        <v>197.75</v>
      </c>
      <c r="R150" t="n">
        <v>28.86</v>
      </c>
      <c r="S150" t="n">
        <v>25.4</v>
      </c>
      <c r="T150" t="n">
        <v>906.62</v>
      </c>
      <c r="U150" t="n">
        <v>0.88</v>
      </c>
      <c r="V150" t="n">
        <v>0.89</v>
      </c>
      <c r="W150" t="n">
        <v>2.94</v>
      </c>
      <c r="X150" t="n">
        <v>0.05</v>
      </c>
      <c r="Y150" t="n">
        <v>1</v>
      </c>
      <c r="Z150" t="n">
        <v>10</v>
      </c>
      <c r="AA150" t="n">
        <v>247.595363824472</v>
      </c>
      <c r="AB150" t="n">
        <v>338.7708999210196</v>
      </c>
      <c r="AC150" t="n">
        <v>306.4390807006026</v>
      </c>
      <c r="AD150" t="n">
        <v>247595.363824472</v>
      </c>
      <c r="AE150" t="n">
        <v>338770.8999210196</v>
      </c>
      <c r="AF150" t="n">
        <v>1.82483497813236e-06</v>
      </c>
      <c r="AG150" t="n">
        <v>12</v>
      </c>
      <c r="AH150" t="n">
        <v>306439.0807006026</v>
      </c>
    </row>
    <row r="151">
      <c r="A151" t="n">
        <v>149</v>
      </c>
      <c r="B151" t="n">
        <v>90</v>
      </c>
      <c r="C151" t="inlineStr">
        <is>
          <t xml:space="preserve">CONCLUIDO	</t>
        </is>
      </c>
      <c r="D151" t="n">
        <v>7.6923</v>
      </c>
      <c r="E151" t="n">
        <v>13</v>
      </c>
      <c r="F151" t="n">
        <v>10.44</v>
      </c>
      <c r="G151" t="n">
        <v>156.56</v>
      </c>
      <c r="H151" t="n">
        <v>2.88</v>
      </c>
      <c r="I151" t="n">
        <v>4</v>
      </c>
      <c r="J151" t="n">
        <v>236.06</v>
      </c>
      <c r="K151" t="n">
        <v>52.44</v>
      </c>
      <c r="L151" t="n">
        <v>38.25</v>
      </c>
      <c r="M151" t="n">
        <v>1</v>
      </c>
      <c r="N151" t="n">
        <v>55.36</v>
      </c>
      <c r="O151" t="n">
        <v>29347.77</v>
      </c>
      <c r="P151" t="n">
        <v>122.44</v>
      </c>
      <c r="Q151" t="n">
        <v>197.75</v>
      </c>
      <c r="R151" t="n">
        <v>28.81</v>
      </c>
      <c r="S151" t="n">
        <v>25.4</v>
      </c>
      <c r="T151" t="n">
        <v>881.16</v>
      </c>
      <c r="U151" t="n">
        <v>0.88</v>
      </c>
      <c r="V151" t="n">
        <v>0.89</v>
      </c>
      <c r="W151" t="n">
        <v>2.94</v>
      </c>
      <c r="X151" t="n">
        <v>0.05</v>
      </c>
      <c r="Y151" t="n">
        <v>1</v>
      </c>
      <c r="Z151" t="n">
        <v>10</v>
      </c>
      <c r="AA151" t="n">
        <v>247.5552324171113</v>
      </c>
      <c r="AB151" t="n">
        <v>338.7159903589958</v>
      </c>
      <c r="AC151" t="n">
        <v>306.3894116301124</v>
      </c>
      <c r="AD151" t="n">
        <v>247555.2324171113</v>
      </c>
      <c r="AE151" t="n">
        <v>338715.9903589959</v>
      </c>
      <c r="AF151" t="n">
        <v>1.824906149543364e-06</v>
      </c>
      <c r="AG151" t="n">
        <v>12</v>
      </c>
      <c r="AH151" t="n">
        <v>306389.4116301124</v>
      </c>
    </row>
    <row r="152">
      <c r="A152" t="n">
        <v>150</v>
      </c>
      <c r="B152" t="n">
        <v>90</v>
      </c>
      <c r="C152" t="inlineStr">
        <is>
          <t xml:space="preserve">CONCLUIDO	</t>
        </is>
      </c>
      <c r="D152" t="n">
        <v>7.692</v>
      </c>
      <c r="E152" t="n">
        <v>13</v>
      </c>
      <c r="F152" t="n">
        <v>10.44</v>
      </c>
      <c r="G152" t="n">
        <v>156.57</v>
      </c>
      <c r="H152" t="n">
        <v>2.89</v>
      </c>
      <c r="I152" t="n">
        <v>4</v>
      </c>
      <c r="J152" t="n">
        <v>236.49</v>
      </c>
      <c r="K152" t="n">
        <v>52.44</v>
      </c>
      <c r="L152" t="n">
        <v>38.5</v>
      </c>
      <c r="M152" t="n">
        <v>1</v>
      </c>
      <c r="N152" t="n">
        <v>55.55</v>
      </c>
      <c r="O152" t="n">
        <v>29400.99</v>
      </c>
      <c r="P152" t="n">
        <v>122.4</v>
      </c>
      <c r="Q152" t="n">
        <v>197.75</v>
      </c>
      <c r="R152" t="n">
        <v>28.84</v>
      </c>
      <c r="S152" t="n">
        <v>25.4</v>
      </c>
      <c r="T152" t="n">
        <v>897.27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247.5316903623001</v>
      </c>
      <c r="AB152" t="n">
        <v>338.6837790810011</v>
      </c>
      <c r="AC152" t="n">
        <v>306.3602745512807</v>
      </c>
      <c r="AD152" t="n">
        <v>247531.6903623001</v>
      </c>
      <c r="AE152" t="n">
        <v>338683.7790810011</v>
      </c>
      <c r="AF152" t="n">
        <v>1.82483497813236e-06</v>
      </c>
      <c r="AG152" t="n">
        <v>12</v>
      </c>
      <c r="AH152" t="n">
        <v>306360.2745512807</v>
      </c>
    </row>
    <row r="153">
      <c r="A153" t="n">
        <v>151</v>
      </c>
      <c r="B153" t="n">
        <v>90</v>
      </c>
      <c r="C153" t="inlineStr">
        <is>
          <t xml:space="preserve">CONCLUIDO	</t>
        </is>
      </c>
      <c r="D153" t="n">
        <v>7.6913</v>
      </c>
      <c r="E153" t="n">
        <v>13</v>
      </c>
      <c r="F153" t="n">
        <v>10.44</v>
      </c>
      <c r="G153" t="n">
        <v>156.58</v>
      </c>
      <c r="H153" t="n">
        <v>2.91</v>
      </c>
      <c r="I153" t="n">
        <v>4</v>
      </c>
      <c r="J153" t="n">
        <v>236.92</v>
      </c>
      <c r="K153" t="n">
        <v>52.44</v>
      </c>
      <c r="L153" t="n">
        <v>38.75</v>
      </c>
      <c r="M153" t="n">
        <v>1</v>
      </c>
      <c r="N153" t="n">
        <v>55.73</v>
      </c>
      <c r="O153" t="n">
        <v>29454.29</v>
      </c>
      <c r="P153" t="n">
        <v>122.37</v>
      </c>
      <c r="Q153" t="n">
        <v>197.75</v>
      </c>
      <c r="R153" t="n">
        <v>28.84</v>
      </c>
      <c r="S153" t="n">
        <v>25.4</v>
      </c>
      <c r="T153" t="n">
        <v>897.73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247.5215630882006</v>
      </c>
      <c r="AB153" t="n">
        <v>338.6699224977944</v>
      </c>
      <c r="AC153" t="n">
        <v>306.3477404209274</v>
      </c>
      <c r="AD153" t="n">
        <v>247521.5630882006</v>
      </c>
      <c r="AE153" t="n">
        <v>338669.9224977944</v>
      </c>
      <c r="AF153" t="n">
        <v>1.824668911506685e-06</v>
      </c>
      <c r="AG153" t="n">
        <v>12</v>
      </c>
      <c r="AH153" t="n">
        <v>306347.7404209274</v>
      </c>
    </row>
    <row r="154">
      <c r="A154" t="n">
        <v>152</v>
      </c>
      <c r="B154" t="n">
        <v>90</v>
      </c>
      <c r="C154" t="inlineStr">
        <is>
          <t xml:space="preserve">CONCLUIDO	</t>
        </is>
      </c>
      <c r="D154" t="n">
        <v>7.6907</v>
      </c>
      <c r="E154" t="n">
        <v>13</v>
      </c>
      <c r="F154" t="n">
        <v>10.44</v>
      </c>
      <c r="G154" t="n">
        <v>156.6</v>
      </c>
      <c r="H154" t="n">
        <v>2.92</v>
      </c>
      <c r="I154" t="n">
        <v>4</v>
      </c>
      <c r="J154" t="n">
        <v>237.35</v>
      </c>
      <c r="K154" t="n">
        <v>52.44</v>
      </c>
      <c r="L154" t="n">
        <v>39</v>
      </c>
      <c r="M154" t="n">
        <v>0</v>
      </c>
      <c r="N154" t="n">
        <v>55.91</v>
      </c>
      <c r="O154" t="n">
        <v>29507.65</v>
      </c>
      <c r="P154" t="n">
        <v>122.54</v>
      </c>
      <c r="Q154" t="n">
        <v>197.75</v>
      </c>
      <c r="R154" t="n">
        <v>28.86</v>
      </c>
      <c r="S154" t="n">
        <v>25.4</v>
      </c>
      <c r="T154" t="n">
        <v>908.15</v>
      </c>
      <c r="U154" t="n">
        <v>0.88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247.6513690186005</v>
      </c>
      <c r="AB154" t="n">
        <v>338.847528698401</v>
      </c>
      <c r="AC154" t="n">
        <v>306.50839613502</v>
      </c>
      <c r="AD154" t="n">
        <v>247651.3690186006</v>
      </c>
      <c r="AE154" t="n">
        <v>338847.528698401</v>
      </c>
      <c r="AF154" t="n">
        <v>1.824526568684678e-06</v>
      </c>
      <c r="AG154" t="n">
        <v>12</v>
      </c>
      <c r="AH154" t="n">
        <v>306508.39613502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4.5332</v>
      </c>
      <c r="E2" t="n">
        <v>22.06</v>
      </c>
      <c r="F2" t="n">
        <v>13.37</v>
      </c>
      <c r="G2" t="n">
        <v>5.57</v>
      </c>
      <c r="H2" t="n">
        <v>0.08</v>
      </c>
      <c r="I2" t="n">
        <v>144</v>
      </c>
      <c r="J2" t="n">
        <v>213.37</v>
      </c>
      <c r="K2" t="n">
        <v>56.13</v>
      </c>
      <c r="L2" t="n">
        <v>1</v>
      </c>
      <c r="M2" t="n">
        <v>142</v>
      </c>
      <c r="N2" t="n">
        <v>46.25</v>
      </c>
      <c r="O2" t="n">
        <v>26550.29</v>
      </c>
      <c r="P2" t="n">
        <v>199.58</v>
      </c>
      <c r="Q2" t="n">
        <v>198.19</v>
      </c>
      <c r="R2" t="n">
        <v>119.74</v>
      </c>
      <c r="S2" t="n">
        <v>25.4</v>
      </c>
      <c r="T2" t="n">
        <v>45643.98</v>
      </c>
      <c r="U2" t="n">
        <v>0.21</v>
      </c>
      <c r="V2" t="n">
        <v>0.7</v>
      </c>
      <c r="W2" t="n">
        <v>3.18</v>
      </c>
      <c r="X2" t="n">
        <v>2.96</v>
      </c>
      <c r="Y2" t="n">
        <v>1</v>
      </c>
      <c r="Z2" t="n">
        <v>10</v>
      </c>
      <c r="AA2" t="n">
        <v>537.3030483947766</v>
      </c>
      <c r="AB2" t="n">
        <v>735.1617349512754</v>
      </c>
      <c r="AC2" t="n">
        <v>664.9989307735003</v>
      </c>
      <c r="AD2" t="n">
        <v>537303.0483947766</v>
      </c>
      <c r="AE2" t="n">
        <v>735161.7349512754</v>
      </c>
      <c r="AF2" t="n">
        <v>1.04229611139843e-06</v>
      </c>
      <c r="AG2" t="n">
        <v>20</v>
      </c>
      <c r="AH2" t="n">
        <v>664998.9307735004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5.0455</v>
      </c>
      <c r="E3" t="n">
        <v>19.82</v>
      </c>
      <c r="F3" t="n">
        <v>12.6</v>
      </c>
      <c r="G3" t="n">
        <v>6.94</v>
      </c>
      <c r="H3" t="n">
        <v>0.1</v>
      </c>
      <c r="I3" t="n">
        <v>109</v>
      </c>
      <c r="J3" t="n">
        <v>213.78</v>
      </c>
      <c r="K3" t="n">
        <v>56.13</v>
      </c>
      <c r="L3" t="n">
        <v>1.25</v>
      </c>
      <c r="M3" t="n">
        <v>107</v>
      </c>
      <c r="N3" t="n">
        <v>46.4</v>
      </c>
      <c r="O3" t="n">
        <v>26600.32</v>
      </c>
      <c r="P3" t="n">
        <v>188.17</v>
      </c>
      <c r="Q3" t="n">
        <v>198.03</v>
      </c>
      <c r="R3" t="n">
        <v>96.18000000000001</v>
      </c>
      <c r="S3" t="n">
        <v>25.4</v>
      </c>
      <c r="T3" t="n">
        <v>34041.64</v>
      </c>
      <c r="U3" t="n">
        <v>0.26</v>
      </c>
      <c r="V3" t="n">
        <v>0.74</v>
      </c>
      <c r="W3" t="n">
        <v>3.11</v>
      </c>
      <c r="X3" t="n">
        <v>2.21</v>
      </c>
      <c r="Y3" t="n">
        <v>1</v>
      </c>
      <c r="Z3" t="n">
        <v>10</v>
      </c>
      <c r="AA3" t="n">
        <v>466.6056943015559</v>
      </c>
      <c r="AB3" t="n">
        <v>638.4304961337925</v>
      </c>
      <c r="AC3" t="n">
        <v>577.4995856256118</v>
      </c>
      <c r="AD3" t="n">
        <v>466605.6943015559</v>
      </c>
      <c r="AE3" t="n">
        <v>638430.4961337926</v>
      </c>
      <c r="AF3" t="n">
        <v>1.160086700357536e-06</v>
      </c>
      <c r="AG3" t="n">
        <v>18</v>
      </c>
      <c r="AH3" t="n">
        <v>577499.5856256117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5.4057</v>
      </c>
      <c r="E4" t="n">
        <v>18.5</v>
      </c>
      <c r="F4" t="n">
        <v>12.17</v>
      </c>
      <c r="G4" t="n">
        <v>8.300000000000001</v>
      </c>
      <c r="H4" t="n">
        <v>0.12</v>
      </c>
      <c r="I4" t="n">
        <v>88</v>
      </c>
      <c r="J4" t="n">
        <v>214.19</v>
      </c>
      <c r="K4" t="n">
        <v>56.13</v>
      </c>
      <c r="L4" t="n">
        <v>1.5</v>
      </c>
      <c r="M4" t="n">
        <v>86</v>
      </c>
      <c r="N4" t="n">
        <v>46.56</v>
      </c>
      <c r="O4" t="n">
        <v>26650.41</v>
      </c>
      <c r="P4" t="n">
        <v>181.64</v>
      </c>
      <c r="Q4" t="n">
        <v>198.02</v>
      </c>
      <c r="R4" t="n">
        <v>82.53</v>
      </c>
      <c r="S4" t="n">
        <v>25.4</v>
      </c>
      <c r="T4" t="n">
        <v>27320.84</v>
      </c>
      <c r="U4" t="n">
        <v>0.31</v>
      </c>
      <c r="V4" t="n">
        <v>0.77</v>
      </c>
      <c r="W4" t="n">
        <v>3.08</v>
      </c>
      <c r="X4" t="n">
        <v>1.77</v>
      </c>
      <c r="Y4" t="n">
        <v>1</v>
      </c>
      <c r="Z4" t="n">
        <v>10</v>
      </c>
      <c r="AA4" t="n">
        <v>428.9139772183302</v>
      </c>
      <c r="AB4" t="n">
        <v>586.8590259793227</v>
      </c>
      <c r="AC4" t="n">
        <v>530.8500242016714</v>
      </c>
      <c r="AD4" t="n">
        <v>428913.9772183301</v>
      </c>
      <c r="AE4" t="n">
        <v>586859.0259793227</v>
      </c>
      <c r="AF4" t="n">
        <v>1.242905693414475e-06</v>
      </c>
      <c r="AG4" t="n">
        <v>17</v>
      </c>
      <c r="AH4" t="n">
        <v>530850.0242016715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11.89</v>
      </c>
      <c r="G5" t="n">
        <v>9.640000000000001</v>
      </c>
      <c r="H5" t="n">
        <v>0.14</v>
      </c>
      <c r="I5" t="n">
        <v>74</v>
      </c>
      <c r="J5" t="n">
        <v>214.59</v>
      </c>
      <c r="K5" t="n">
        <v>56.13</v>
      </c>
      <c r="L5" t="n">
        <v>1.75</v>
      </c>
      <c r="M5" t="n">
        <v>72</v>
      </c>
      <c r="N5" t="n">
        <v>46.72</v>
      </c>
      <c r="O5" t="n">
        <v>26700.55</v>
      </c>
      <c r="P5" t="n">
        <v>177.39</v>
      </c>
      <c r="Q5" t="n">
        <v>197.9</v>
      </c>
      <c r="R5" t="n">
        <v>73.93000000000001</v>
      </c>
      <c r="S5" t="n">
        <v>25.4</v>
      </c>
      <c r="T5" t="n">
        <v>23090.92</v>
      </c>
      <c r="U5" t="n">
        <v>0.34</v>
      </c>
      <c r="V5" t="n">
        <v>0.78</v>
      </c>
      <c r="W5" t="n">
        <v>3.06</v>
      </c>
      <c r="X5" t="n">
        <v>1.5</v>
      </c>
      <c r="Y5" t="n">
        <v>1</v>
      </c>
      <c r="Z5" t="n">
        <v>10</v>
      </c>
      <c r="AA5" t="n">
        <v>401.1673723151231</v>
      </c>
      <c r="AB5" t="n">
        <v>548.8948970569388</v>
      </c>
      <c r="AC5" t="n">
        <v>496.5091384606502</v>
      </c>
      <c r="AD5" t="n">
        <v>401167.3723151231</v>
      </c>
      <c r="AE5" t="n">
        <v>548894.8970569388</v>
      </c>
      <c r="AF5" t="n">
        <v>1.304456621902377e-06</v>
      </c>
      <c r="AG5" t="n">
        <v>16</v>
      </c>
      <c r="AH5" t="n">
        <v>496509.1384606502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5.8848</v>
      </c>
      <c r="E6" t="n">
        <v>16.99</v>
      </c>
      <c r="F6" t="n">
        <v>11.68</v>
      </c>
      <c r="G6" t="n">
        <v>10.95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174.16</v>
      </c>
      <c r="Q6" t="n">
        <v>197.9</v>
      </c>
      <c r="R6" t="n">
        <v>67.33</v>
      </c>
      <c r="S6" t="n">
        <v>25.4</v>
      </c>
      <c r="T6" t="n">
        <v>19839.04</v>
      </c>
      <c r="U6" t="n">
        <v>0.38</v>
      </c>
      <c r="V6" t="n">
        <v>0.8</v>
      </c>
      <c r="W6" t="n">
        <v>3.05</v>
      </c>
      <c r="X6" t="n">
        <v>1.28</v>
      </c>
      <c r="Y6" t="n">
        <v>1</v>
      </c>
      <c r="Z6" t="n">
        <v>10</v>
      </c>
      <c r="AA6" t="n">
        <v>378.2863309854824</v>
      </c>
      <c r="AB6" t="n">
        <v>517.5880468694238</v>
      </c>
      <c r="AC6" t="n">
        <v>468.1901701155915</v>
      </c>
      <c r="AD6" t="n">
        <v>378286.3309854824</v>
      </c>
      <c r="AE6" t="n">
        <v>517588.0468694238</v>
      </c>
      <c r="AF6" t="n">
        <v>1.353062771630963e-06</v>
      </c>
      <c r="AG6" t="n">
        <v>15</v>
      </c>
      <c r="AH6" t="n">
        <v>468190.1701155914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6.0715</v>
      </c>
      <c r="E7" t="n">
        <v>16.47</v>
      </c>
      <c r="F7" t="n">
        <v>11.49</v>
      </c>
      <c r="G7" t="n">
        <v>12.31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171.32</v>
      </c>
      <c r="Q7" t="n">
        <v>197.87</v>
      </c>
      <c r="R7" t="n">
        <v>61.6</v>
      </c>
      <c r="S7" t="n">
        <v>25.4</v>
      </c>
      <c r="T7" t="n">
        <v>17017.27</v>
      </c>
      <c r="U7" t="n">
        <v>0.41</v>
      </c>
      <c r="V7" t="n">
        <v>0.8100000000000001</v>
      </c>
      <c r="W7" t="n">
        <v>3.03</v>
      </c>
      <c r="X7" t="n">
        <v>1.1</v>
      </c>
      <c r="Y7" t="n">
        <v>1</v>
      </c>
      <c r="Z7" t="n">
        <v>10</v>
      </c>
      <c r="AA7" t="n">
        <v>368.1804667176629</v>
      </c>
      <c r="AB7" t="n">
        <v>503.7607575389272</v>
      </c>
      <c r="AC7" t="n">
        <v>455.6825378720751</v>
      </c>
      <c r="AD7" t="n">
        <v>368180.4667176629</v>
      </c>
      <c r="AE7" t="n">
        <v>503760.7575389273</v>
      </c>
      <c r="AF7" t="n">
        <v>1.395989773307061e-06</v>
      </c>
      <c r="AG7" t="n">
        <v>15</v>
      </c>
      <c r="AH7" t="n">
        <v>455682.5378720751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6.2146</v>
      </c>
      <c r="E8" t="n">
        <v>16.09</v>
      </c>
      <c r="F8" t="n">
        <v>11.37</v>
      </c>
      <c r="G8" t="n">
        <v>13.64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169.34</v>
      </c>
      <c r="Q8" t="n">
        <v>197.88</v>
      </c>
      <c r="R8" t="n">
        <v>57.95</v>
      </c>
      <c r="S8" t="n">
        <v>25.4</v>
      </c>
      <c r="T8" t="n">
        <v>15222.07</v>
      </c>
      <c r="U8" t="n">
        <v>0.44</v>
      </c>
      <c r="V8" t="n">
        <v>0.82</v>
      </c>
      <c r="W8" t="n">
        <v>3.01</v>
      </c>
      <c r="X8" t="n">
        <v>0.97</v>
      </c>
      <c r="Y8" t="n">
        <v>1</v>
      </c>
      <c r="Z8" t="n">
        <v>10</v>
      </c>
      <c r="AA8" t="n">
        <v>350.4873486907173</v>
      </c>
      <c r="AB8" t="n">
        <v>479.5522528891825</v>
      </c>
      <c r="AC8" t="n">
        <v>433.7844589292523</v>
      </c>
      <c r="AD8" t="n">
        <v>350487.3486907173</v>
      </c>
      <c r="AE8" t="n">
        <v>479552.2528891825</v>
      </c>
      <c r="AF8" t="n">
        <v>1.428892044007916e-06</v>
      </c>
      <c r="AG8" t="n">
        <v>14</v>
      </c>
      <c r="AH8" t="n">
        <v>433784.4589292522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6.3332</v>
      </c>
      <c r="E9" t="n">
        <v>15.79</v>
      </c>
      <c r="F9" t="n">
        <v>11.28</v>
      </c>
      <c r="G9" t="n">
        <v>15.04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167.94</v>
      </c>
      <c r="Q9" t="n">
        <v>197.85</v>
      </c>
      <c r="R9" t="n">
        <v>54.67</v>
      </c>
      <c r="S9" t="n">
        <v>25.4</v>
      </c>
      <c r="T9" t="n">
        <v>13608.01</v>
      </c>
      <c r="U9" t="n">
        <v>0.46</v>
      </c>
      <c r="V9" t="n">
        <v>0.83</v>
      </c>
      <c r="W9" t="n">
        <v>3.02</v>
      </c>
      <c r="X9" t="n">
        <v>0.88</v>
      </c>
      <c r="Y9" t="n">
        <v>1</v>
      </c>
      <c r="Z9" t="n">
        <v>10</v>
      </c>
      <c r="AA9" t="n">
        <v>345.1382671851493</v>
      </c>
      <c r="AB9" t="n">
        <v>472.2334035884434</v>
      </c>
      <c r="AC9" t="n">
        <v>427.1641103337063</v>
      </c>
      <c r="AD9" t="n">
        <v>345138.2671851494</v>
      </c>
      <c r="AE9" t="n">
        <v>472233.4035884434</v>
      </c>
      <c r="AF9" t="n">
        <v>1.456161151660756e-06</v>
      </c>
      <c r="AG9" t="n">
        <v>14</v>
      </c>
      <c r="AH9" t="n">
        <v>427164.1103337063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6.434</v>
      </c>
      <c r="E10" t="n">
        <v>15.54</v>
      </c>
      <c r="F10" t="n">
        <v>11.2</v>
      </c>
      <c r="G10" t="n">
        <v>16.39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166.69</v>
      </c>
      <c r="Q10" t="n">
        <v>197.79</v>
      </c>
      <c r="R10" t="n">
        <v>52.52</v>
      </c>
      <c r="S10" t="n">
        <v>25.4</v>
      </c>
      <c r="T10" t="n">
        <v>12552.67</v>
      </c>
      <c r="U10" t="n">
        <v>0.48</v>
      </c>
      <c r="V10" t="n">
        <v>0.83</v>
      </c>
      <c r="W10" t="n">
        <v>3</v>
      </c>
      <c r="X10" t="n">
        <v>0.8100000000000001</v>
      </c>
      <c r="Y10" t="n">
        <v>1</v>
      </c>
      <c r="Z10" t="n">
        <v>10</v>
      </c>
      <c r="AA10" t="n">
        <v>340.6807795065369</v>
      </c>
      <c r="AB10" t="n">
        <v>466.1344722960883</v>
      </c>
      <c r="AC10" t="n">
        <v>421.6472524839897</v>
      </c>
      <c r="AD10" t="n">
        <v>340680.7795065369</v>
      </c>
      <c r="AE10" t="n">
        <v>466134.4722960884</v>
      </c>
      <c r="AF10" t="n">
        <v>1.479337593915446e-06</v>
      </c>
      <c r="AG10" t="n">
        <v>14</v>
      </c>
      <c r="AH10" t="n">
        <v>421647.2524839897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6.5115</v>
      </c>
      <c r="E11" t="n">
        <v>15.36</v>
      </c>
      <c r="F11" t="n">
        <v>11.14</v>
      </c>
      <c r="G11" t="n">
        <v>17.59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165.72</v>
      </c>
      <c r="Q11" t="n">
        <v>197.91</v>
      </c>
      <c r="R11" t="n">
        <v>50.49</v>
      </c>
      <c r="S11" t="n">
        <v>25.4</v>
      </c>
      <c r="T11" t="n">
        <v>11551.37</v>
      </c>
      <c r="U11" t="n">
        <v>0.5</v>
      </c>
      <c r="V11" t="n">
        <v>0.84</v>
      </c>
      <c r="W11" t="n">
        <v>3</v>
      </c>
      <c r="X11" t="n">
        <v>0.75</v>
      </c>
      <c r="Y11" t="n">
        <v>1</v>
      </c>
      <c r="Z11" t="n">
        <v>10</v>
      </c>
      <c r="AA11" t="n">
        <v>337.3465576168105</v>
      </c>
      <c r="AB11" t="n">
        <v>461.5724428110763</v>
      </c>
      <c r="AC11" t="n">
        <v>417.5206166901787</v>
      </c>
      <c r="AD11" t="n">
        <v>337346.5576168104</v>
      </c>
      <c r="AE11" t="n">
        <v>461572.4428110763</v>
      </c>
      <c r="AF11" t="n">
        <v>1.497156783148963e-06</v>
      </c>
      <c r="AG11" t="n">
        <v>14</v>
      </c>
      <c r="AH11" t="n">
        <v>417520.6166901786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6.5918</v>
      </c>
      <c r="E12" t="n">
        <v>15.17</v>
      </c>
      <c r="F12" t="n">
        <v>11.08</v>
      </c>
      <c r="G12" t="n">
        <v>18.99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164.76</v>
      </c>
      <c r="Q12" t="n">
        <v>197.87</v>
      </c>
      <c r="R12" t="n">
        <v>48.8</v>
      </c>
      <c r="S12" t="n">
        <v>25.4</v>
      </c>
      <c r="T12" t="n">
        <v>10720.32</v>
      </c>
      <c r="U12" t="n">
        <v>0.52</v>
      </c>
      <c r="V12" t="n">
        <v>0.84</v>
      </c>
      <c r="W12" t="n">
        <v>2.99</v>
      </c>
      <c r="X12" t="n">
        <v>0.6899999999999999</v>
      </c>
      <c r="Y12" t="n">
        <v>1</v>
      </c>
      <c r="Z12" t="n">
        <v>10</v>
      </c>
      <c r="AA12" t="n">
        <v>334.0210513083979</v>
      </c>
      <c r="AB12" t="n">
        <v>457.0223383689223</v>
      </c>
      <c r="AC12" t="n">
        <v>413.4047678298721</v>
      </c>
      <c r="AD12" t="n">
        <v>334021.0513083979</v>
      </c>
      <c r="AE12" t="n">
        <v>457022.3383689223</v>
      </c>
      <c r="AF12" t="n">
        <v>1.51561976244511e-06</v>
      </c>
      <c r="AG12" t="n">
        <v>14</v>
      </c>
      <c r="AH12" t="n">
        <v>413404.7678298721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6.6451</v>
      </c>
      <c r="E13" t="n">
        <v>15.05</v>
      </c>
      <c r="F13" t="n">
        <v>11.04</v>
      </c>
      <c r="G13" t="n">
        <v>20.08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164.18</v>
      </c>
      <c r="Q13" t="n">
        <v>197.79</v>
      </c>
      <c r="R13" t="n">
        <v>47.53</v>
      </c>
      <c r="S13" t="n">
        <v>25.4</v>
      </c>
      <c r="T13" t="n">
        <v>10093.82</v>
      </c>
      <c r="U13" t="n">
        <v>0.53</v>
      </c>
      <c r="V13" t="n">
        <v>0.84</v>
      </c>
      <c r="W13" t="n">
        <v>3</v>
      </c>
      <c r="X13" t="n">
        <v>0.65</v>
      </c>
      <c r="Y13" t="n">
        <v>1</v>
      </c>
      <c r="Z13" t="n">
        <v>10</v>
      </c>
      <c r="AA13" t="n">
        <v>331.9041999513038</v>
      </c>
      <c r="AB13" t="n">
        <v>454.1259689532553</v>
      </c>
      <c r="AC13" t="n">
        <v>410.7848238461564</v>
      </c>
      <c r="AD13" t="n">
        <v>331904.1999513038</v>
      </c>
      <c r="AE13" t="n">
        <v>454125.9689532553</v>
      </c>
      <c r="AF13" t="n">
        <v>1.527874766137323e-06</v>
      </c>
      <c r="AG13" t="n">
        <v>14</v>
      </c>
      <c r="AH13" t="n">
        <v>410784.8238461564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6.7067</v>
      </c>
      <c r="E14" t="n">
        <v>14.91</v>
      </c>
      <c r="F14" t="n">
        <v>10.99</v>
      </c>
      <c r="G14" t="n">
        <v>21.27</v>
      </c>
      <c r="H14" t="n">
        <v>0.33</v>
      </c>
      <c r="I14" t="n">
        <v>31</v>
      </c>
      <c r="J14" t="n">
        <v>218.27</v>
      </c>
      <c r="K14" t="n">
        <v>56.13</v>
      </c>
      <c r="L14" t="n">
        <v>4</v>
      </c>
      <c r="M14" t="n">
        <v>29</v>
      </c>
      <c r="N14" t="n">
        <v>48.15</v>
      </c>
      <c r="O14" t="n">
        <v>27154.29</v>
      </c>
      <c r="P14" t="n">
        <v>163.25</v>
      </c>
      <c r="Q14" t="n">
        <v>197.78</v>
      </c>
      <c r="R14" t="n">
        <v>45.99</v>
      </c>
      <c r="S14" t="n">
        <v>25.4</v>
      </c>
      <c r="T14" t="n">
        <v>9333.719999999999</v>
      </c>
      <c r="U14" t="n">
        <v>0.55</v>
      </c>
      <c r="V14" t="n">
        <v>0.85</v>
      </c>
      <c r="W14" t="n">
        <v>2.99</v>
      </c>
      <c r="X14" t="n">
        <v>0.6</v>
      </c>
      <c r="Y14" t="n">
        <v>1</v>
      </c>
      <c r="Z14" t="n">
        <v>10</v>
      </c>
      <c r="AA14" t="n">
        <v>318.6258921114083</v>
      </c>
      <c r="AB14" t="n">
        <v>435.958002369112</v>
      </c>
      <c r="AC14" t="n">
        <v>394.3507824939025</v>
      </c>
      <c r="AD14" t="n">
        <v>318625.8921114083</v>
      </c>
      <c r="AE14" t="n">
        <v>435958.002369112</v>
      </c>
      <c r="AF14" t="n">
        <v>1.542038147515189e-06</v>
      </c>
      <c r="AG14" t="n">
        <v>13</v>
      </c>
      <c r="AH14" t="n">
        <v>394350.7824939025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6.7585</v>
      </c>
      <c r="E15" t="n">
        <v>14.8</v>
      </c>
      <c r="F15" t="n">
        <v>10.96</v>
      </c>
      <c r="G15" t="n">
        <v>22.67</v>
      </c>
      <c r="H15" t="n">
        <v>0.35</v>
      </c>
      <c r="I15" t="n">
        <v>29</v>
      </c>
      <c r="J15" t="n">
        <v>218.68</v>
      </c>
      <c r="K15" t="n">
        <v>56.13</v>
      </c>
      <c r="L15" t="n">
        <v>4.25</v>
      </c>
      <c r="M15" t="n">
        <v>27</v>
      </c>
      <c r="N15" t="n">
        <v>48.31</v>
      </c>
      <c r="O15" t="n">
        <v>27204.98</v>
      </c>
      <c r="P15" t="n">
        <v>162.76</v>
      </c>
      <c r="Q15" t="n">
        <v>197.85</v>
      </c>
      <c r="R15" t="n">
        <v>45.13</v>
      </c>
      <c r="S15" t="n">
        <v>25.4</v>
      </c>
      <c r="T15" t="n">
        <v>8916.309999999999</v>
      </c>
      <c r="U15" t="n">
        <v>0.5600000000000001</v>
      </c>
      <c r="V15" t="n">
        <v>0.85</v>
      </c>
      <c r="W15" t="n">
        <v>2.98</v>
      </c>
      <c r="X15" t="n">
        <v>0.57</v>
      </c>
      <c r="Y15" t="n">
        <v>1</v>
      </c>
      <c r="Z15" t="n">
        <v>10</v>
      </c>
      <c r="AA15" t="n">
        <v>316.7359384674293</v>
      </c>
      <c r="AB15" t="n">
        <v>433.3720844145496</v>
      </c>
      <c r="AC15" t="n">
        <v>392.0116609195649</v>
      </c>
      <c r="AD15" t="n">
        <v>316735.9384674293</v>
      </c>
      <c r="AE15" t="n">
        <v>433372.0844145496</v>
      </c>
      <c r="AF15" t="n">
        <v>1.553948263673849e-06</v>
      </c>
      <c r="AG15" t="n">
        <v>13</v>
      </c>
      <c r="AH15" t="n">
        <v>392011.6609195648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6.8164</v>
      </c>
      <c r="E16" t="n">
        <v>14.67</v>
      </c>
      <c r="F16" t="n">
        <v>10.92</v>
      </c>
      <c r="G16" t="n">
        <v>24.26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162.08</v>
      </c>
      <c r="Q16" t="n">
        <v>197.89</v>
      </c>
      <c r="R16" t="n">
        <v>43.8</v>
      </c>
      <c r="S16" t="n">
        <v>25.4</v>
      </c>
      <c r="T16" t="n">
        <v>8259.030000000001</v>
      </c>
      <c r="U16" t="n">
        <v>0.58</v>
      </c>
      <c r="V16" t="n">
        <v>0.85</v>
      </c>
      <c r="W16" t="n">
        <v>2.98</v>
      </c>
      <c r="X16" t="n">
        <v>0.53</v>
      </c>
      <c r="Y16" t="n">
        <v>1</v>
      </c>
      <c r="Z16" t="n">
        <v>10</v>
      </c>
      <c r="AA16" t="n">
        <v>314.524999992025</v>
      </c>
      <c r="AB16" t="n">
        <v>430.3469808527799</v>
      </c>
      <c r="AC16" t="n">
        <v>389.2752689959709</v>
      </c>
      <c r="AD16" t="n">
        <v>314524.999992025</v>
      </c>
      <c r="AE16" t="n">
        <v>430346.9808527799</v>
      </c>
      <c r="AF16" t="n">
        <v>1.567260922468954e-06</v>
      </c>
      <c r="AG16" t="n">
        <v>13</v>
      </c>
      <c r="AH16" t="n">
        <v>389275.2689959708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6.8432</v>
      </c>
      <c r="E17" t="n">
        <v>14.61</v>
      </c>
      <c r="F17" t="n">
        <v>10.9</v>
      </c>
      <c r="G17" t="n">
        <v>25.16</v>
      </c>
      <c r="H17" t="n">
        <v>0.38</v>
      </c>
      <c r="I17" t="n">
        <v>26</v>
      </c>
      <c r="J17" t="n">
        <v>219.51</v>
      </c>
      <c r="K17" t="n">
        <v>56.13</v>
      </c>
      <c r="L17" t="n">
        <v>4.75</v>
      </c>
      <c r="M17" t="n">
        <v>24</v>
      </c>
      <c r="N17" t="n">
        <v>48.63</v>
      </c>
      <c r="O17" t="n">
        <v>27306.53</v>
      </c>
      <c r="P17" t="n">
        <v>161.67</v>
      </c>
      <c r="Q17" t="n">
        <v>197.79</v>
      </c>
      <c r="R17" t="n">
        <v>43.21</v>
      </c>
      <c r="S17" t="n">
        <v>25.4</v>
      </c>
      <c r="T17" t="n">
        <v>7973.02</v>
      </c>
      <c r="U17" t="n">
        <v>0.59</v>
      </c>
      <c r="V17" t="n">
        <v>0.85</v>
      </c>
      <c r="W17" t="n">
        <v>2.98</v>
      </c>
      <c r="X17" t="n">
        <v>0.51</v>
      </c>
      <c r="Y17" t="n">
        <v>1</v>
      </c>
      <c r="Z17" t="n">
        <v>10</v>
      </c>
      <c r="AA17" t="n">
        <v>313.4324185382116</v>
      </c>
      <c r="AB17" t="n">
        <v>428.8520627063806</v>
      </c>
      <c r="AC17" t="n">
        <v>387.9230237393331</v>
      </c>
      <c r="AD17" t="n">
        <v>313432.4185382116</v>
      </c>
      <c r="AE17" t="n">
        <v>428852.0627063806</v>
      </c>
      <c r="AF17" t="n">
        <v>1.573422913068415e-06</v>
      </c>
      <c r="AG17" t="n">
        <v>13</v>
      </c>
      <c r="AH17" t="n">
        <v>387923.0237393331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6.9102</v>
      </c>
      <c r="E18" t="n">
        <v>14.47</v>
      </c>
      <c r="F18" t="n">
        <v>10.85</v>
      </c>
      <c r="G18" t="n">
        <v>27.11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160.81</v>
      </c>
      <c r="Q18" t="n">
        <v>197.82</v>
      </c>
      <c r="R18" t="n">
        <v>41.26</v>
      </c>
      <c r="S18" t="n">
        <v>25.4</v>
      </c>
      <c r="T18" t="n">
        <v>7005.66</v>
      </c>
      <c r="U18" t="n">
        <v>0.62</v>
      </c>
      <c r="V18" t="n">
        <v>0.86</v>
      </c>
      <c r="W18" t="n">
        <v>2.98</v>
      </c>
      <c r="X18" t="n">
        <v>0.45</v>
      </c>
      <c r="Y18" t="n">
        <v>1</v>
      </c>
      <c r="Z18" t="n">
        <v>10</v>
      </c>
      <c r="AA18" t="n">
        <v>310.8679837330127</v>
      </c>
      <c r="AB18" t="n">
        <v>425.3432898710286</v>
      </c>
      <c r="AC18" t="n">
        <v>384.7491232587936</v>
      </c>
      <c r="AD18" t="n">
        <v>310867.9837330127</v>
      </c>
      <c r="AE18" t="n">
        <v>425343.2898710286</v>
      </c>
      <c r="AF18" t="n">
        <v>1.588827889567068e-06</v>
      </c>
      <c r="AG18" t="n">
        <v>13</v>
      </c>
      <c r="AH18" t="n">
        <v>384749.1232587936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6.9309</v>
      </c>
      <c r="E19" t="n">
        <v>14.43</v>
      </c>
      <c r="F19" t="n">
        <v>10.84</v>
      </c>
      <c r="G19" t="n">
        <v>28.29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160.71</v>
      </c>
      <c r="Q19" t="n">
        <v>197.8</v>
      </c>
      <c r="R19" t="n">
        <v>41.58</v>
      </c>
      <c r="S19" t="n">
        <v>25.4</v>
      </c>
      <c r="T19" t="n">
        <v>7170.24</v>
      </c>
      <c r="U19" t="n">
        <v>0.61</v>
      </c>
      <c r="V19" t="n">
        <v>0.86</v>
      </c>
      <c r="W19" t="n">
        <v>2.97</v>
      </c>
      <c r="X19" t="n">
        <v>0.45</v>
      </c>
      <c r="Y19" t="n">
        <v>1</v>
      </c>
      <c r="Z19" t="n">
        <v>10</v>
      </c>
      <c r="AA19" t="n">
        <v>310.2380199555569</v>
      </c>
      <c r="AB19" t="n">
        <v>424.4813456386732</v>
      </c>
      <c r="AC19" t="n">
        <v>383.9694417742278</v>
      </c>
      <c r="AD19" t="n">
        <v>310238.0199555569</v>
      </c>
      <c r="AE19" t="n">
        <v>424481.3456386732</v>
      </c>
      <c r="AF19" t="n">
        <v>1.593587337530085e-06</v>
      </c>
      <c r="AG19" t="n">
        <v>13</v>
      </c>
      <c r="AH19" t="n">
        <v>383969.4417742278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6.9709</v>
      </c>
      <c r="E20" t="n">
        <v>14.35</v>
      </c>
      <c r="F20" t="n">
        <v>10.8</v>
      </c>
      <c r="G20" t="n">
        <v>29.46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160.01</v>
      </c>
      <c r="Q20" t="n">
        <v>197.88</v>
      </c>
      <c r="R20" t="n">
        <v>40.02</v>
      </c>
      <c r="S20" t="n">
        <v>25.4</v>
      </c>
      <c r="T20" t="n">
        <v>6394.21</v>
      </c>
      <c r="U20" t="n">
        <v>0.63</v>
      </c>
      <c r="V20" t="n">
        <v>0.86</v>
      </c>
      <c r="W20" t="n">
        <v>2.98</v>
      </c>
      <c r="X20" t="n">
        <v>0.41</v>
      </c>
      <c r="Y20" t="n">
        <v>1</v>
      </c>
      <c r="Z20" t="n">
        <v>10</v>
      </c>
      <c r="AA20" t="n">
        <v>308.5519030495838</v>
      </c>
      <c r="AB20" t="n">
        <v>422.1743261016928</v>
      </c>
      <c r="AC20" t="n">
        <v>381.8826009439346</v>
      </c>
      <c r="AD20" t="n">
        <v>308551.9030495838</v>
      </c>
      <c r="AE20" t="n">
        <v>422174.3261016928</v>
      </c>
      <c r="AF20" t="n">
        <v>1.602784338424803e-06</v>
      </c>
      <c r="AG20" t="n">
        <v>13</v>
      </c>
      <c r="AH20" t="n">
        <v>381882.6009439346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6.998</v>
      </c>
      <c r="E21" t="n">
        <v>14.29</v>
      </c>
      <c r="F21" t="n">
        <v>10.79</v>
      </c>
      <c r="G21" t="n">
        <v>30.83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159.79</v>
      </c>
      <c r="Q21" t="n">
        <v>197.79</v>
      </c>
      <c r="R21" t="n">
        <v>40.12</v>
      </c>
      <c r="S21" t="n">
        <v>25.4</v>
      </c>
      <c r="T21" t="n">
        <v>6450.65</v>
      </c>
      <c r="U21" t="n">
        <v>0.63</v>
      </c>
      <c r="V21" t="n">
        <v>0.86</v>
      </c>
      <c r="W21" t="n">
        <v>2.96</v>
      </c>
      <c r="X21" t="n">
        <v>0.4</v>
      </c>
      <c r="Y21" t="n">
        <v>1</v>
      </c>
      <c r="Z21" t="n">
        <v>10</v>
      </c>
      <c r="AA21" t="n">
        <v>307.6872502351188</v>
      </c>
      <c r="AB21" t="n">
        <v>420.9912699751517</v>
      </c>
      <c r="AC21" t="n">
        <v>380.8124540336809</v>
      </c>
      <c r="AD21" t="n">
        <v>307687.2502351188</v>
      </c>
      <c r="AE21" t="n">
        <v>420991.2699751518</v>
      </c>
      <c r="AF21" t="n">
        <v>1.609015306530975e-06</v>
      </c>
      <c r="AG21" t="n">
        <v>13</v>
      </c>
      <c r="AH21" t="n">
        <v>380812.4540336808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7.0332</v>
      </c>
      <c r="E22" t="n">
        <v>14.22</v>
      </c>
      <c r="F22" t="n">
        <v>10.76</v>
      </c>
      <c r="G22" t="n">
        <v>32.28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159.17</v>
      </c>
      <c r="Q22" t="n">
        <v>197.79</v>
      </c>
      <c r="R22" t="n">
        <v>38.85</v>
      </c>
      <c r="S22" t="n">
        <v>25.4</v>
      </c>
      <c r="T22" t="n">
        <v>5822.84</v>
      </c>
      <c r="U22" t="n">
        <v>0.65</v>
      </c>
      <c r="V22" t="n">
        <v>0.86</v>
      </c>
      <c r="W22" t="n">
        <v>2.97</v>
      </c>
      <c r="X22" t="n">
        <v>0.37</v>
      </c>
      <c r="Y22" t="n">
        <v>1</v>
      </c>
      <c r="Z22" t="n">
        <v>10</v>
      </c>
      <c r="AA22" t="n">
        <v>306.2471659178503</v>
      </c>
      <c r="AB22" t="n">
        <v>419.0208830802288</v>
      </c>
      <c r="AC22" t="n">
        <v>379.030118098554</v>
      </c>
      <c r="AD22" t="n">
        <v>306247.1659178503</v>
      </c>
      <c r="AE22" t="n">
        <v>419020.8830802288</v>
      </c>
      <c r="AF22" t="n">
        <v>1.617108667318327e-06</v>
      </c>
      <c r="AG22" t="n">
        <v>13</v>
      </c>
      <c r="AH22" t="n">
        <v>379030.118098554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7.0302</v>
      </c>
      <c r="E23" t="n">
        <v>14.22</v>
      </c>
      <c r="F23" t="n">
        <v>10.77</v>
      </c>
      <c r="G23" t="n">
        <v>32.3</v>
      </c>
      <c r="H23" t="n">
        <v>0.5</v>
      </c>
      <c r="I23" t="n">
        <v>20</v>
      </c>
      <c r="J23" t="n">
        <v>221.99</v>
      </c>
      <c r="K23" t="n">
        <v>56.13</v>
      </c>
      <c r="L23" t="n">
        <v>6.25</v>
      </c>
      <c r="M23" t="n">
        <v>18</v>
      </c>
      <c r="N23" t="n">
        <v>49.61</v>
      </c>
      <c r="O23" t="n">
        <v>27612.53</v>
      </c>
      <c r="P23" t="n">
        <v>159.23</v>
      </c>
      <c r="Q23" t="n">
        <v>197.8</v>
      </c>
      <c r="R23" t="n">
        <v>38.94</v>
      </c>
      <c r="S23" t="n">
        <v>25.4</v>
      </c>
      <c r="T23" t="n">
        <v>5865.31</v>
      </c>
      <c r="U23" t="n">
        <v>0.65</v>
      </c>
      <c r="V23" t="n">
        <v>0.86</v>
      </c>
      <c r="W23" t="n">
        <v>2.97</v>
      </c>
      <c r="X23" t="n">
        <v>0.38</v>
      </c>
      <c r="Y23" t="n">
        <v>1</v>
      </c>
      <c r="Z23" t="n">
        <v>10</v>
      </c>
      <c r="AA23" t="n">
        <v>306.4047857614264</v>
      </c>
      <c r="AB23" t="n">
        <v>419.2365455039063</v>
      </c>
      <c r="AC23" t="n">
        <v>379.2251980031998</v>
      </c>
      <c r="AD23" t="n">
        <v>306404.7857614264</v>
      </c>
      <c r="AE23" t="n">
        <v>419236.5455039063</v>
      </c>
      <c r="AF23" t="n">
        <v>1.616418892251223e-06</v>
      </c>
      <c r="AG23" t="n">
        <v>13</v>
      </c>
      <c r="AH23" t="n">
        <v>379225.1980031998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7.0574</v>
      </c>
      <c r="E24" t="n">
        <v>14.17</v>
      </c>
      <c r="F24" t="n">
        <v>10.75</v>
      </c>
      <c r="G24" t="n">
        <v>33.96</v>
      </c>
      <c r="H24" t="n">
        <v>0.52</v>
      </c>
      <c r="I24" t="n">
        <v>19</v>
      </c>
      <c r="J24" t="n">
        <v>222.4</v>
      </c>
      <c r="K24" t="n">
        <v>56.13</v>
      </c>
      <c r="L24" t="n">
        <v>6.5</v>
      </c>
      <c r="M24" t="n">
        <v>17</v>
      </c>
      <c r="N24" t="n">
        <v>49.78</v>
      </c>
      <c r="O24" t="n">
        <v>27663.85</v>
      </c>
      <c r="P24" t="n">
        <v>159.12</v>
      </c>
      <c r="Q24" t="n">
        <v>197.78</v>
      </c>
      <c r="R24" t="n">
        <v>38.8</v>
      </c>
      <c r="S24" t="n">
        <v>25.4</v>
      </c>
      <c r="T24" t="n">
        <v>5799.22</v>
      </c>
      <c r="U24" t="n">
        <v>0.65</v>
      </c>
      <c r="V24" t="n">
        <v>0.87</v>
      </c>
      <c r="W24" t="n">
        <v>2.97</v>
      </c>
      <c r="X24" t="n">
        <v>0.36</v>
      </c>
      <c r="Y24" t="n">
        <v>1</v>
      </c>
      <c r="Z24" t="n">
        <v>10</v>
      </c>
      <c r="AA24" t="n">
        <v>305.598092642907</v>
      </c>
      <c r="AB24" t="n">
        <v>418.1327923903596</v>
      </c>
      <c r="AC24" t="n">
        <v>378.2267855376827</v>
      </c>
      <c r="AD24" t="n">
        <v>305598.0926429071</v>
      </c>
      <c r="AE24" t="n">
        <v>418132.7923903596</v>
      </c>
      <c r="AF24" t="n">
        <v>1.622672852859632e-06</v>
      </c>
      <c r="AG24" t="n">
        <v>13</v>
      </c>
      <c r="AH24" t="n">
        <v>378226.7855376827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7.0936</v>
      </c>
      <c r="E25" t="n">
        <v>14.1</v>
      </c>
      <c r="F25" t="n">
        <v>10.72</v>
      </c>
      <c r="G25" t="n">
        <v>35.75</v>
      </c>
      <c r="H25" t="n">
        <v>0.54</v>
      </c>
      <c r="I25" t="n">
        <v>18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158.49</v>
      </c>
      <c r="Q25" t="n">
        <v>197.78</v>
      </c>
      <c r="R25" t="n">
        <v>37.88</v>
      </c>
      <c r="S25" t="n">
        <v>25.4</v>
      </c>
      <c r="T25" t="n">
        <v>5345.65</v>
      </c>
      <c r="U25" t="n">
        <v>0.67</v>
      </c>
      <c r="V25" t="n">
        <v>0.87</v>
      </c>
      <c r="W25" t="n">
        <v>2.97</v>
      </c>
      <c r="X25" t="n">
        <v>0.33</v>
      </c>
      <c r="Y25" t="n">
        <v>1</v>
      </c>
      <c r="Z25" t="n">
        <v>10</v>
      </c>
      <c r="AA25" t="n">
        <v>304.1496031074183</v>
      </c>
      <c r="AB25" t="n">
        <v>416.1509051050555</v>
      </c>
      <c r="AC25" t="n">
        <v>376.4340467932919</v>
      </c>
      <c r="AD25" t="n">
        <v>304149.6031074183</v>
      </c>
      <c r="AE25" t="n">
        <v>416150.9051050555</v>
      </c>
      <c r="AF25" t="n">
        <v>1.630996138669352e-06</v>
      </c>
      <c r="AG25" t="n">
        <v>13</v>
      </c>
      <c r="AH25" t="n">
        <v>376434.0467932919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7.0876</v>
      </c>
      <c r="E26" t="n">
        <v>14.11</v>
      </c>
      <c r="F26" t="n">
        <v>10.74</v>
      </c>
      <c r="G26" t="n">
        <v>35.79</v>
      </c>
      <c r="H26" t="n">
        <v>0.5600000000000001</v>
      </c>
      <c r="I26" t="n">
        <v>18</v>
      </c>
      <c r="J26" t="n">
        <v>223.23</v>
      </c>
      <c r="K26" t="n">
        <v>56.13</v>
      </c>
      <c r="L26" t="n">
        <v>7</v>
      </c>
      <c r="M26" t="n">
        <v>16</v>
      </c>
      <c r="N26" t="n">
        <v>50.11</v>
      </c>
      <c r="O26" t="n">
        <v>27766.43</v>
      </c>
      <c r="P26" t="n">
        <v>158.57</v>
      </c>
      <c r="Q26" t="n">
        <v>197.79</v>
      </c>
      <c r="R26" t="n">
        <v>37.87</v>
      </c>
      <c r="S26" t="n">
        <v>25.4</v>
      </c>
      <c r="T26" t="n">
        <v>5342.11</v>
      </c>
      <c r="U26" t="n">
        <v>0.67</v>
      </c>
      <c r="V26" t="n">
        <v>0.87</v>
      </c>
      <c r="W26" t="n">
        <v>2.98</v>
      </c>
      <c r="X26" t="n">
        <v>0.35</v>
      </c>
      <c r="Y26" t="n">
        <v>1</v>
      </c>
      <c r="Z26" t="n">
        <v>10</v>
      </c>
      <c r="AA26" t="n">
        <v>304.4298015284741</v>
      </c>
      <c r="AB26" t="n">
        <v>416.5342849462259</v>
      </c>
      <c r="AC26" t="n">
        <v>376.780837400498</v>
      </c>
      <c r="AD26" t="n">
        <v>304429.8015284741</v>
      </c>
      <c r="AE26" t="n">
        <v>416534.2849462259</v>
      </c>
      <c r="AF26" t="n">
        <v>1.629616588535144e-06</v>
      </c>
      <c r="AG26" t="n">
        <v>13</v>
      </c>
      <c r="AH26" t="n">
        <v>376780.837400498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7.1148</v>
      </c>
      <c r="E27" t="n">
        <v>14.06</v>
      </c>
      <c r="F27" t="n">
        <v>10.72</v>
      </c>
      <c r="G27" t="n">
        <v>37.85</v>
      </c>
      <c r="H27" t="n">
        <v>0.58</v>
      </c>
      <c r="I27" t="n">
        <v>17</v>
      </c>
      <c r="J27" t="n">
        <v>223.65</v>
      </c>
      <c r="K27" t="n">
        <v>56.13</v>
      </c>
      <c r="L27" t="n">
        <v>7.25</v>
      </c>
      <c r="M27" t="n">
        <v>15</v>
      </c>
      <c r="N27" t="n">
        <v>50.27</v>
      </c>
      <c r="O27" t="n">
        <v>27817.81</v>
      </c>
      <c r="P27" t="n">
        <v>158.3</v>
      </c>
      <c r="Q27" t="n">
        <v>197.78</v>
      </c>
      <c r="R27" t="n">
        <v>37.85</v>
      </c>
      <c r="S27" t="n">
        <v>25.4</v>
      </c>
      <c r="T27" t="n">
        <v>5335.31</v>
      </c>
      <c r="U27" t="n">
        <v>0.67</v>
      </c>
      <c r="V27" t="n">
        <v>0.87</v>
      </c>
      <c r="W27" t="n">
        <v>2.97</v>
      </c>
      <c r="X27" t="n">
        <v>0.33</v>
      </c>
      <c r="Y27" t="n">
        <v>1</v>
      </c>
      <c r="Z27" t="n">
        <v>10</v>
      </c>
      <c r="AA27" t="n">
        <v>303.514786374961</v>
      </c>
      <c r="AB27" t="n">
        <v>415.2823208455697</v>
      </c>
      <c r="AC27" t="n">
        <v>375.6483589964658</v>
      </c>
      <c r="AD27" t="n">
        <v>303514.786374961</v>
      </c>
      <c r="AE27" t="n">
        <v>415282.3208455697</v>
      </c>
      <c r="AF27" t="n">
        <v>1.635870549143553e-06</v>
      </c>
      <c r="AG27" t="n">
        <v>13</v>
      </c>
      <c r="AH27" t="n">
        <v>375648.3589964658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7.1186</v>
      </c>
      <c r="E28" t="n">
        <v>14.05</v>
      </c>
      <c r="F28" t="n">
        <v>10.72</v>
      </c>
      <c r="G28" t="n">
        <v>37.83</v>
      </c>
      <c r="H28" t="n">
        <v>0.59</v>
      </c>
      <c r="I28" t="n">
        <v>17</v>
      </c>
      <c r="J28" t="n">
        <v>224.07</v>
      </c>
      <c r="K28" t="n">
        <v>56.13</v>
      </c>
      <c r="L28" t="n">
        <v>7.5</v>
      </c>
      <c r="M28" t="n">
        <v>15</v>
      </c>
      <c r="N28" t="n">
        <v>50.44</v>
      </c>
      <c r="O28" t="n">
        <v>27869.24</v>
      </c>
      <c r="P28" t="n">
        <v>158.17</v>
      </c>
      <c r="Q28" t="n">
        <v>197.84</v>
      </c>
      <c r="R28" t="n">
        <v>37.68</v>
      </c>
      <c r="S28" t="n">
        <v>25.4</v>
      </c>
      <c r="T28" t="n">
        <v>5249.12</v>
      </c>
      <c r="U28" t="n">
        <v>0.67</v>
      </c>
      <c r="V28" t="n">
        <v>0.87</v>
      </c>
      <c r="W28" t="n">
        <v>2.96</v>
      </c>
      <c r="X28" t="n">
        <v>0.33</v>
      </c>
      <c r="Y28" t="n">
        <v>1</v>
      </c>
      <c r="Z28" t="n">
        <v>10</v>
      </c>
      <c r="AA28" t="n">
        <v>303.3280522040489</v>
      </c>
      <c r="AB28" t="n">
        <v>415.0268229147977</v>
      </c>
      <c r="AC28" t="n">
        <v>375.417245429613</v>
      </c>
      <c r="AD28" t="n">
        <v>303328.0522040489</v>
      </c>
      <c r="AE28" t="n">
        <v>415026.8229147977</v>
      </c>
      <c r="AF28" t="n">
        <v>1.636744264228551e-06</v>
      </c>
      <c r="AG28" t="n">
        <v>13</v>
      </c>
      <c r="AH28" t="n">
        <v>375417.245429613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7.1551</v>
      </c>
      <c r="E29" t="n">
        <v>13.98</v>
      </c>
      <c r="F29" t="n">
        <v>10.69</v>
      </c>
      <c r="G29" t="n">
        <v>40.08</v>
      </c>
      <c r="H29" t="n">
        <v>0.61</v>
      </c>
      <c r="I29" t="n">
        <v>16</v>
      </c>
      <c r="J29" t="n">
        <v>224.49</v>
      </c>
      <c r="K29" t="n">
        <v>56.13</v>
      </c>
      <c r="L29" t="n">
        <v>7.75</v>
      </c>
      <c r="M29" t="n">
        <v>14</v>
      </c>
      <c r="N29" t="n">
        <v>50.61</v>
      </c>
      <c r="O29" t="n">
        <v>27920.73</v>
      </c>
      <c r="P29" t="n">
        <v>157.69</v>
      </c>
      <c r="Q29" t="n">
        <v>197.79</v>
      </c>
      <c r="R29" t="n">
        <v>36.54</v>
      </c>
      <c r="S29" t="n">
        <v>25.4</v>
      </c>
      <c r="T29" t="n">
        <v>4687.17</v>
      </c>
      <c r="U29" t="n">
        <v>0.7</v>
      </c>
      <c r="V29" t="n">
        <v>0.87</v>
      </c>
      <c r="W29" t="n">
        <v>2.97</v>
      </c>
      <c r="X29" t="n">
        <v>0.3</v>
      </c>
      <c r="Y29" t="n">
        <v>1</v>
      </c>
      <c r="Z29" t="n">
        <v>10</v>
      </c>
      <c r="AA29" t="n">
        <v>302.0107300085557</v>
      </c>
      <c r="AB29" t="n">
        <v>413.2244045707702</v>
      </c>
      <c r="AC29" t="n">
        <v>373.7868473626295</v>
      </c>
      <c r="AD29" t="n">
        <v>302010.7300085557</v>
      </c>
      <c r="AE29" t="n">
        <v>413224.4045707702</v>
      </c>
      <c r="AF29" t="n">
        <v>1.645136527544981e-06</v>
      </c>
      <c r="AG29" t="n">
        <v>13</v>
      </c>
      <c r="AH29" t="n">
        <v>373786.8473626295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7.1504</v>
      </c>
      <c r="E30" t="n">
        <v>13.99</v>
      </c>
      <c r="F30" t="n">
        <v>10.7</v>
      </c>
      <c r="G30" t="n">
        <v>40.11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157.76</v>
      </c>
      <c r="Q30" t="n">
        <v>197.79</v>
      </c>
      <c r="R30" t="n">
        <v>36.85</v>
      </c>
      <c r="S30" t="n">
        <v>25.4</v>
      </c>
      <c r="T30" t="n">
        <v>4840.56</v>
      </c>
      <c r="U30" t="n">
        <v>0.6899999999999999</v>
      </c>
      <c r="V30" t="n">
        <v>0.87</v>
      </c>
      <c r="W30" t="n">
        <v>2.97</v>
      </c>
      <c r="X30" t="n">
        <v>0.31</v>
      </c>
      <c r="Y30" t="n">
        <v>1</v>
      </c>
      <c r="Z30" t="n">
        <v>10</v>
      </c>
      <c r="AA30" t="n">
        <v>302.2100811040601</v>
      </c>
      <c r="AB30" t="n">
        <v>413.4971655343888</v>
      </c>
      <c r="AC30" t="n">
        <v>374.0335764027028</v>
      </c>
      <c r="AD30" t="n">
        <v>302210.0811040601</v>
      </c>
      <c r="AE30" t="n">
        <v>413497.1655343889</v>
      </c>
      <c r="AF30" t="n">
        <v>1.644055879939852e-06</v>
      </c>
      <c r="AG30" t="n">
        <v>13</v>
      </c>
      <c r="AH30" t="n">
        <v>374033.5764027028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7.1826</v>
      </c>
      <c r="E31" t="n">
        <v>13.92</v>
      </c>
      <c r="F31" t="n">
        <v>10.68</v>
      </c>
      <c r="G31" t="n">
        <v>42.71</v>
      </c>
      <c r="H31" t="n">
        <v>0.65</v>
      </c>
      <c r="I31" t="n">
        <v>15</v>
      </c>
      <c r="J31" t="n">
        <v>225.32</v>
      </c>
      <c r="K31" t="n">
        <v>56.13</v>
      </c>
      <c r="L31" t="n">
        <v>8.25</v>
      </c>
      <c r="M31" t="n">
        <v>13</v>
      </c>
      <c r="N31" t="n">
        <v>50.95</v>
      </c>
      <c r="O31" t="n">
        <v>28023.89</v>
      </c>
      <c r="P31" t="n">
        <v>157.44</v>
      </c>
      <c r="Q31" t="n">
        <v>197.79</v>
      </c>
      <c r="R31" t="n">
        <v>36.24</v>
      </c>
      <c r="S31" t="n">
        <v>25.4</v>
      </c>
      <c r="T31" t="n">
        <v>4540.76</v>
      </c>
      <c r="U31" t="n">
        <v>0.7</v>
      </c>
      <c r="V31" t="n">
        <v>0.87</v>
      </c>
      <c r="W31" t="n">
        <v>2.96</v>
      </c>
      <c r="X31" t="n">
        <v>0.29</v>
      </c>
      <c r="Y31" t="n">
        <v>1</v>
      </c>
      <c r="Z31" t="n">
        <v>10</v>
      </c>
      <c r="AA31" t="n">
        <v>301.1612204072564</v>
      </c>
      <c r="AB31" t="n">
        <v>412.0620680565539</v>
      </c>
      <c r="AC31" t="n">
        <v>372.7354426139805</v>
      </c>
      <c r="AD31" t="n">
        <v>301161.2204072564</v>
      </c>
      <c r="AE31" t="n">
        <v>412062.068056554</v>
      </c>
      <c r="AF31" t="n">
        <v>1.6514594656601e-06</v>
      </c>
      <c r="AG31" t="n">
        <v>13</v>
      </c>
      <c r="AH31" t="n">
        <v>372735.4426139804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7.1898</v>
      </c>
      <c r="E32" t="n">
        <v>13.91</v>
      </c>
      <c r="F32" t="n">
        <v>10.66</v>
      </c>
      <c r="G32" t="n">
        <v>42.65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157.08</v>
      </c>
      <c r="Q32" t="n">
        <v>197.77</v>
      </c>
      <c r="R32" t="n">
        <v>35.93</v>
      </c>
      <c r="S32" t="n">
        <v>25.4</v>
      </c>
      <c r="T32" t="n">
        <v>4386.38</v>
      </c>
      <c r="U32" t="n">
        <v>0.71</v>
      </c>
      <c r="V32" t="n">
        <v>0.87</v>
      </c>
      <c r="W32" t="n">
        <v>2.96</v>
      </c>
      <c r="X32" t="n">
        <v>0.27</v>
      </c>
      <c r="Y32" t="n">
        <v>1</v>
      </c>
      <c r="Z32" t="n">
        <v>10</v>
      </c>
      <c r="AA32" t="n">
        <v>300.6486476072747</v>
      </c>
      <c r="AB32" t="n">
        <v>411.3607433385029</v>
      </c>
      <c r="AC32" t="n">
        <v>372.1010513427048</v>
      </c>
      <c r="AD32" t="n">
        <v>300648.6476072746</v>
      </c>
      <c r="AE32" t="n">
        <v>411360.7433385029</v>
      </c>
      <c r="AF32" t="n">
        <v>1.653114925821149e-06</v>
      </c>
      <c r="AG32" t="n">
        <v>13</v>
      </c>
      <c r="AH32" t="n">
        <v>372101.0513427048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7.2195</v>
      </c>
      <c r="E33" t="n">
        <v>13.85</v>
      </c>
      <c r="F33" t="n">
        <v>10.65</v>
      </c>
      <c r="G33" t="n">
        <v>45.63</v>
      </c>
      <c r="H33" t="n">
        <v>0.6899999999999999</v>
      </c>
      <c r="I33" t="n">
        <v>14</v>
      </c>
      <c r="J33" t="n">
        <v>226.16</v>
      </c>
      <c r="K33" t="n">
        <v>56.13</v>
      </c>
      <c r="L33" t="n">
        <v>8.75</v>
      </c>
      <c r="M33" t="n">
        <v>12</v>
      </c>
      <c r="N33" t="n">
        <v>51.28</v>
      </c>
      <c r="O33" t="n">
        <v>28127.29</v>
      </c>
      <c r="P33" t="n">
        <v>156.83</v>
      </c>
      <c r="Q33" t="n">
        <v>197.79</v>
      </c>
      <c r="R33" t="n">
        <v>35.33</v>
      </c>
      <c r="S33" t="n">
        <v>25.4</v>
      </c>
      <c r="T33" t="n">
        <v>4091.66</v>
      </c>
      <c r="U33" t="n">
        <v>0.72</v>
      </c>
      <c r="V33" t="n">
        <v>0.87</v>
      </c>
      <c r="W33" t="n">
        <v>2.96</v>
      </c>
      <c r="X33" t="n">
        <v>0.26</v>
      </c>
      <c r="Y33" t="n">
        <v>1</v>
      </c>
      <c r="Z33" t="n">
        <v>10</v>
      </c>
      <c r="AA33" t="n">
        <v>299.7596757311259</v>
      </c>
      <c r="AB33" t="n">
        <v>410.144412798885</v>
      </c>
      <c r="AC33" t="n">
        <v>371.0008056826574</v>
      </c>
      <c r="AD33" t="n">
        <v>299759.6757311259</v>
      </c>
      <c r="AE33" t="n">
        <v>410144.412798885</v>
      </c>
      <c r="AF33" t="n">
        <v>1.659943698985478e-06</v>
      </c>
      <c r="AG33" t="n">
        <v>13</v>
      </c>
      <c r="AH33" t="n">
        <v>371000.8056826574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7.2186</v>
      </c>
      <c r="E34" t="n">
        <v>13.85</v>
      </c>
      <c r="F34" t="n">
        <v>10.65</v>
      </c>
      <c r="G34" t="n">
        <v>45.64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156.78</v>
      </c>
      <c r="Q34" t="n">
        <v>197.77</v>
      </c>
      <c r="R34" t="n">
        <v>35.49</v>
      </c>
      <c r="S34" t="n">
        <v>25.4</v>
      </c>
      <c r="T34" t="n">
        <v>4171.97</v>
      </c>
      <c r="U34" t="n">
        <v>0.72</v>
      </c>
      <c r="V34" t="n">
        <v>0.87</v>
      </c>
      <c r="W34" t="n">
        <v>2.96</v>
      </c>
      <c r="X34" t="n">
        <v>0.26</v>
      </c>
      <c r="Y34" t="n">
        <v>1</v>
      </c>
      <c r="Z34" t="n">
        <v>10</v>
      </c>
      <c r="AA34" t="n">
        <v>299.741915818637</v>
      </c>
      <c r="AB34" t="n">
        <v>410.1201129031057</v>
      </c>
      <c r="AC34" t="n">
        <v>370.9788249348262</v>
      </c>
      <c r="AD34" t="n">
        <v>299741.9158186371</v>
      </c>
      <c r="AE34" t="n">
        <v>410120.1129031057</v>
      </c>
      <c r="AF34" t="n">
        <v>1.659736766465347e-06</v>
      </c>
      <c r="AG34" t="n">
        <v>13</v>
      </c>
      <c r="AH34" t="n">
        <v>370978.8249348262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7.2123</v>
      </c>
      <c r="E35" t="n">
        <v>13.87</v>
      </c>
      <c r="F35" t="n">
        <v>10.66</v>
      </c>
      <c r="G35" t="n">
        <v>45.69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156.69</v>
      </c>
      <c r="Q35" t="n">
        <v>197.76</v>
      </c>
      <c r="R35" t="n">
        <v>35.87</v>
      </c>
      <c r="S35" t="n">
        <v>25.4</v>
      </c>
      <c r="T35" t="n">
        <v>4360.54</v>
      </c>
      <c r="U35" t="n">
        <v>0.71</v>
      </c>
      <c r="V35" t="n">
        <v>0.87</v>
      </c>
      <c r="W35" t="n">
        <v>2.96</v>
      </c>
      <c r="X35" t="n">
        <v>0.27</v>
      </c>
      <c r="Y35" t="n">
        <v>1</v>
      </c>
      <c r="Z35" t="n">
        <v>10</v>
      </c>
      <c r="AA35" t="n">
        <v>299.8528166920701</v>
      </c>
      <c r="AB35" t="n">
        <v>410.2718523707379</v>
      </c>
      <c r="AC35" t="n">
        <v>371.1160826006353</v>
      </c>
      <c r="AD35" t="n">
        <v>299852.81669207</v>
      </c>
      <c r="AE35" t="n">
        <v>410271.8523707379</v>
      </c>
      <c r="AF35" t="n">
        <v>1.658288238824429e-06</v>
      </c>
      <c r="AG35" t="n">
        <v>13</v>
      </c>
      <c r="AH35" t="n">
        <v>371116.0826006352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7.2475</v>
      </c>
      <c r="E36" t="n">
        <v>13.8</v>
      </c>
      <c r="F36" t="n">
        <v>10.64</v>
      </c>
      <c r="G36" t="n">
        <v>49.09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156.51</v>
      </c>
      <c r="Q36" t="n">
        <v>197.75</v>
      </c>
      <c r="R36" t="n">
        <v>34.94</v>
      </c>
      <c r="S36" t="n">
        <v>25.4</v>
      </c>
      <c r="T36" t="n">
        <v>3900.46</v>
      </c>
      <c r="U36" t="n">
        <v>0.73</v>
      </c>
      <c r="V36" t="n">
        <v>0.87</v>
      </c>
      <c r="W36" t="n">
        <v>2.96</v>
      </c>
      <c r="X36" t="n">
        <v>0.25</v>
      </c>
      <c r="Y36" t="n">
        <v>1</v>
      </c>
      <c r="Z36" t="n">
        <v>10</v>
      </c>
      <c r="AA36" t="n">
        <v>288.215587596957</v>
      </c>
      <c r="AB36" t="n">
        <v>394.3492821244903</v>
      </c>
      <c r="AC36" t="n">
        <v>356.7131401112218</v>
      </c>
      <c r="AD36" t="n">
        <v>288215.587596957</v>
      </c>
      <c r="AE36" t="n">
        <v>394349.2821244904</v>
      </c>
      <c r="AF36" t="n">
        <v>1.666381599611781e-06</v>
      </c>
      <c r="AG36" t="n">
        <v>12</v>
      </c>
      <c r="AH36" t="n">
        <v>356713.1401112218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7.2496</v>
      </c>
      <c r="E37" t="n">
        <v>13.79</v>
      </c>
      <c r="F37" t="n">
        <v>10.63</v>
      </c>
      <c r="G37" t="n">
        <v>49.07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156.44</v>
      </c>
      <c r="Q37" t="n">
        <v>197.76</v>
      </c>
      <c r="R37" t="n">
        <v>34.74</v>
      </c>
      <c r="S37" t="n">
        <v>25.4</v>
      </c>
      <c r="T37" t="n">
        <v>3799.66</v>
      </c>
      <c r="U37" t="n">
        <v>0.73</v>
      </c>
      <c r="V37" t="n">
        <v>0.88</v>
      </c>
      <c r="W37" t="n">
        <v>2.96</v>
      </c>
      <c r="X37" t="n">
        <v>0.24</v>
      </c>
      <c r="Y37" t="n">
        <v>1</v>
      </c>
      <c r="Z37" t="n">
        <v>10</v>
      </c>
      <c r="AA37" t="n">
        <v>288.0780246534637</v>
      </c>
      <c r="AB37" t="n">
        <v>394.1610624363542</v>
      </c>
      <c r="AC37" t="n">
        <v>356.5428838459534</v>
      </c>
      <c r="AD37" t="n">
        <v>288078.0246534637</v>
      </c>
      <c r="AE37" t="n">
        <v>394161.0624363542</v>
      </c>
      <c r="AF37" t="n">
        <v>1.666864442158754e-06</v>
      </c>
      <c r="AG37" t="n">
        <v>12</v>
      </c>
      <c r="AH37" t="n">
        <v>356542.8838459534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7.2496</v>
      </c>
      <c r="E38" t="n">
        <v>13.79</v>
      </c>
      <c r="F38" t="n">
        <v>10.63</v>
      </c>
      <c r="G38" t="n">
        <v>49.07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156.23</v>
      </c>
      <c r="Q38" t="n">
        <v>197.77</v>
      </c>
      <c r="R38" t="n">
        <v>34.89</v>
      </c>
      <c r="S38" t="n">
        <v>25.4</v>
      </c>
      <c r="T38" t="n">
        <v>3876.42</v>
      </c>
      <c r="U38" t="n">
        <v>0.73</v>
      </c>
      <c r="V38" t="n">
        <v>0.88</v>
      </c>
      <c r="W38" t="n">
        <v>2.96</v>
      </c>
      <c r="X38" t="n">
        <v>0.24</v>
      </c>
      <c r="Y38" t="n">
        <v>1</v>
      </c>
      <c r="Z38" t="n">
        <v>10</v>
      </c>
      <c r="AA38" t="n">
        <v>287.9203868115054</v>
      </c>
      <c r="AB38" t="n">
        <v>393.945375386496</v>
      </c>
      <c r="AC38" t="n">
        <v>356.347781665415</v>
      </c>
      <c r="AD38" t="n">
        <v>287920.3868115054</v>
      </c>
      <c r="AE38" t="n">
        <v>393945.375386496</v>
      </c>
      <c r="AF38" t="n">
        <v>1.666864442158754e-06</v>
      </c>
      <c r="AG38" t="n">
        <v>12</v>
      </c>
      <c r="AH38" t="n">
        <v>356347.781665415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7.2832</v>
      </c>
      <c r="E39" t="n">
        <v>13.73</v>
      </c>
      <c r="F39" t="n">
        <v>10.61</v>
      </c>
      <c r="G39" t="n">
        <v>53.05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197.77</v>
      </c>
      <c r="R39" t="n">
        <v>34.26</v>
      </c>
      <c r="S39" t="n">
        <v>25.4</v>
      </c>
      <c r="T39" t="n">
        <v>3567.55</v>
      </c>
      <c r="U39" t="n">
        <v>0.74</v>
      </c>
      <c r="V39" t="n">
        <v>0.88</v>
      </c>
      <c r="W39" t="n">
        <v>2.96</v>
      </c>
      <c r="X39" t="n">
        <v>0.22</v>
      </c>
      <c r="Y39" t="n">
        <v>1</v>
      </c>
      <c r="Z39" t="n">
        <v>10</v>
      </c>
      <c r="AA39" t="n">
        <v>286.7819502675627</v>
      </c>
      <c r="AB39" t="n">
        <v>392.387716282798</v>
      </c>
      <c r="AC39" t="n">
        <v>354.9387833603857</v>
      </c>
      <c r="AD39" t="n">
        <v>286781.9502675627</v>
      </c>
      <c r="AE39" t="n">
        <v>392387.716282798</v>
      </c>
      <c r="AF39" t="n">
        <v>1.674589922910317e-06</v>
      </c>
      <c r="AG39" t="n">
        <v>12</v>
      </c>
      <c r="AH39" t="n">
        <v>354938.7833603857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7.2823</v>
      </c>
      <c r="E40" t="n">
        <v>13.73</v>
      </c>
      <c r="F40" t="n">
        <v>10.61</v>
      </c>
      <c r="G40" t="n">
        <v>53.06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155.79</v>
      </c>
      <c r="Q40" t="n">
        <v>197.81</v>
      </c>
      <c r="R40" t="n">
        <v>34.24</v>
      </c>
      <c r="S40" t="n">
        <v>25.4</v>
      </c>
      <c r="T40" t="n">
        <v>3557.67</v>
      </c>
      <c r="U40" t="n">
        <v>0.74</v>
      </c>
      <c r="V40" t="n">
        <v>0.88</v>
      </c>
      <c r="W40" t="n">
        <v>2.96</v>
      </c>
      <c r="X40" t="n">
        <v>0.22</v>
      </c>
      <c r="Y40" t="n">
        <v>1</v>
      </c>
      <c r="Z40" t="n">
        <v>10</v>
      </c>
      <c r="AA40" t="n">
        <v>286.8014219582683</v>
      </c>
      <c r="AB40" t="n">
        <v>392.4143583090517</v>
      </c>
      <c r="AC40" t="n">
        <v>354.9628827090461</v>
      </c>
      <c r="AD40" t="n">
        <v>286801.4219582683</v>
      </c>
      <c r="AE40" t="n">
        <v>392414.3583090517</v>
      </c>
      <c r="AF40" t="n">
        <v>1.674382990390186e-06</v>
      </c>
      <c r="AG40" t="n">
        <v>12</v>
      </c>
      <c r="AH40" t="n">
        <v>354962.8827090461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7.2795</v>
      </c>
      <c r="E41" t="n">
        <v>13.74</v>
      </c>
      <c r="F41" t="n">
        <v>10.62</v>
      </c>
      <c r="G41" t="n">
        <v>53.09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155.82</v>
      </c>
      <c r="Q41" t="n">
        <v>197.77</v>
      </c>
      <c r="R41" t="n">
        <v>34.32</v>
      </c>
      <c r="S41" t="n">
        <v>25.4</v>
      </c>
      <c r="T41" t="n">
        <v>3596.07</v>
      </c>
      <c r="U41" t="n">
        <v>0.74</v>
      </c>
      <c r="V41" t="n">
        <v>0.88</v>
      </c>
      <c r="W41" t="n">
        <v>2.96</v>
      </c>
      <c r="X41" t="n">
        <v>0.23</v>
      </c>
      <c r="Y41" t="n">
        <v>1</v>
      </c>
      <c r="Z41" t="n">
        <v>10</v>
      </c>
      <c r="AA41" t="n">
        <v>286.9232613328574</v>
      </c>
      <c r="AB41" t="n">
        <v>392.5810643165383</v>
      </c>
      <c r="AC41" t="n">
        <v>355.1136785291515</v>
      </c>
      <c r="AD41" t="n">
        <v>286923.2613328574</v>
      </c>
      <c r="AE41" t="n">
        <v>392581.0643165383</v>
      </c>
      <c r="AF41" t="n">
        <v>1.673739200327555e-06</v>
      </c>
      <c r="AG41" t="n">
        <v>12</v>
      </c>
      <c r="AH41" t="n">
        <v>355113.6785291515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7.2814</v>
      </c>
      <c r="E42" t="n">
        <v>13.73</v>
      </c>
      <c r="F42" t="n">
        <v>10.61</v>
      </c>
      <c r="G42" t="n">
        <v>53.07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155.43</v>
      </c>
      <c r="Q42" t="n">
        <v>197.77</v>
      </c>
      <c r="R42" t="n">
        <v>34.35</v>
      </c>
      <c r="S42" t="n">
        <v>25.4</v>
      </c>
      <c r="T42" t="n">
        <v>3610.2</v>
      </c>
      <c r="U42" t="n">
        <v>0.74</v>
      </c>
      <c r="V42" t="n">
        <v>0.88</v>
      </c>
      <c r="W42" t="n">
        <v>2.96</v>
      </c>
      <c r="X42" t="n">
        <v>0.22</v>
      </c>
      <c r="Y42" t="n">
        <v>1</v>
      </c>
      <c r="Z42" t="n">
        <v>10</v>
      </c>
      <c r="AA42" t="n">
        <v>286.5518423628117</v>
      </c>
      <c r="AB42" t="n">
        <v>392.0728724958734</v>
      </c>
      <c r="AC42" t="n">
        <v>354.653987822599</v>
      </c>
      <c r="AD42" t="n">
        <v>286551.8423628117</v>
      </c>
      <c r="AE42" t="n">
        <v>392072.8724958734</v>
      </c>
      <c r="AF42" t="n">
        <v>1.674176057870055e-06</v>
      </c>
      <c r="AG42" t="n">
        <v>12</v>
      </c>
      <c r="AH42" t="n">
        <v>354653.987822599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7.3224</v>
      </c>
      <c r="E43" t="n">
        <v>13.66</v>
      </c>
      <c r="F43" t="n">
        <v>10.58</v>
      </c>
      <c r="G43" t="n">
        <v>57.71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9</v>
      </c>
      <c r="N43" t="n">
        <v>53</v>
      </c>
      <c r="O43" t="n">
        <v>28647.87</v>
      </c>
      <c r="P43" t="n">
        <v>154.9</v>
      </c>
      <c r="Q43" t="n">
        <v>197.75</v>
      </c>
      <c r="R43" t="n">
        <v>33.21</v>
      </c>
      <c r="S43" t="n">
        <v>25.4</v>
      </c>
      <c r="T43" t="n">
        <v>3044.72</v>
      </c>
      <c r="U43" t="n">
        <v>0.76</v>
      </c>
      <c r="V43" t="n">
        <v>0.88</v>
      </c>
      <c r="W43" t="n">
        <v>2.96</v>
      </c>
      <c r="X43" t="n">
        <v>0.19</v>
      </c>
      <c r="Y43" t="n">
        <v>1</v>
      </c>
      <c r="Z43" t="n">
        <v>10</v>
      </c>
      <c r="AA43" t="n">
        <v>285.1613260372951</v>
      </c>
      <c r="AB43" t="n">
        <v>390.1703067140508</v>
      </c>
      <c r="AC43" t="n">
        <v>352.9330002487259</v>
      </c>
      <c r="AD43" t="n">
        <v>285161.3260372951</v>
      </c>
      <c r="AE43" t="n">
        <v>390170.3067140508</v>
      </c>
      <c r="AF43" t="n">
        <v>1.683602983787141e-06</v>
      </c>
      <c r="AG43" t="n">
        <v>12</v>
      </c>
      <c r="AH43" t="n">
        <v>352933.0002487259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7.3189</v>
      </c>
      <c r="E44" t="n">
        <v>13.66</v>
      </c>
      <c r="F44" t="n">
        <v>10.59</v>
      </c>
      <c r="G44" t="n">
        <v>57.74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155</v>
      </c>
      <c r="Q44" t="n">
        <v>197.76</v>
      </c>
      <c r="R44" t="n">
        <v>33.46</v>
      </c>
      <c r="S44" t="n">
        <v>25.4</v>
      </c>
      <c r="T44" t="n">
        <v>3168.59</v>
      </c>
      <c r="U44" t="n">
        <v>0.76</v>
      </c>
      <c r="V44" t="n">
        <v>0.88</v>
      </c>
      <c r="W44" t="n">
        <v>2.96</v>
      </c>
      <c r="X44" t="n">
        <v>0.2</v>
      </c>
      <c r="Y44" t="n">
        <v>1</v>
      </c>
      <c r="Z44" t="n">
        <v>10</v>
      </c>
      <c r="AA44" t="n">
        <v>285.3488443793926</v>
      </c>
      <c r="AB44" t="n">
        <v>390.4268775824339</v>
      </c>
      <c r="AC44" t="n">
        <v>353.1650843535299</v>
      </c>
      <c r="AD44" t="n">
        <v>285348.8443793926</v>
      </c>
      <c r="AE44" t="n">
        <v>390426.8775824339</v>
      </c>
      <c r="AF44" t="n">
        <v>1.682798246208853e-06</v>
      </c>
      <c r="AG44" t="n">
        <v>12</v>
      </c>
      <c r="AH44" t="n">
        <v>353165.08435353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7.3196</v>
      </c>
      <c r="E45" t="n">
        <v>13.66</v>
      </c>
      <c r="F45" t="n">
        <v>10.58</v>
      </c>
      <c r="G45" t="n">
        <v>57.73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155.03</v>
      </c>
      <c r="Q45" t="n">
        <v>197.75</v>
      </c>
      <c r="R45" t="n">
        <v>33.48</v>
      </c>
      <c r="S45" t="n">
        <v>25.4</v>
      </c>
      <c r="T45" t="n">
        <v>3179.13</v>
      </c>
      <c r="U45" t="n">
        <v>0.76</v>
      </c>
      <c r="V45" t="n">
        <v>0.88</v>
      </c>
      <c r="W45" t="n">
        <v>2.96</v>
      </c>
      <c r="X45" t="n">
        <v>0.2</v>
      </c>
      <c r="Y45" t="n">
        <v>1</v>
      </c>
      <c r="Z45" t="n">
        <v>10</v>
      </c>
      <c r="AA45" t="n">
        <v>285.3176280696322</v>
      </c>
      <c r="AB45" t="n">
        <v>390.3841660502534</v>
      </c>
      <c r="AC45" t="n">
        <v>353.1264491500347</v>
      </c>
      <c r="AD45" t="n">
        <v>285317.6280696322</v>
      </c>
      <c r="AE45" t="n">
        <v>390384.1660502534</v>
      </c>
      <c r="AF45" t="n">
        <v>1.682959193724511e-06</v>
      </c>
      <c r="AG45" t="n">
        <v>12</v>
      </c>
      <c r="AH45" t="n">
        <v>353126.4491500347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7.3189</v>
      </c>
      <c r="E46" t="n">
        <v>13.66</v>
      </c>
      <c r="F46" t="n">
        <v>10.59</v>
      </c>
      <c r="G46" t="n">
        <v>57.74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155.05</v>
      </c>
      <c r="Q46" t="n">
        <v>197.81</v>
      </c>
      <c r="R46" t="n">
        <v>33.4</v>
      </c>
      <c r="S46" t="n">
        <v>25.4</v>
      </c>
      <c r="T46" t="n">
        <v>3141.18</v>
      </c>
      <c r="U46" t="n">
        <v>0.76</v>
      </c>
      <c r="V46" t="n">
        <v>0.88</v>
      </c>
      <c r="W46" t="n">
        <v>2.96</v>
      </c>
      <c r="X46" t="n">
        <v>0.2</v>
      </c>
      <c r="Y46" t="n">
        <v>1</v>
      </c>
      <c r="Z46" t="n">
        <v>10</v>
      </c>
      <c r="AA46" t="n">
        <v>285.3860218143004</v>
      </c>
      <c r="AB46" t="n">
        <v>390.4777453890276</v>
      </c>
      <c r="AC46" t="n">
        <v>353.2110974080558</v>
      </c>
      <c r="AD46" t="n">
        <v>285386.0218143004</v>
      </c>
      <c r="AE46" t="n">
        <v>390477.7453890276</v>
      </c>
      <c r="AF46" t="n">
        <v>1.682798246208853e-06</v>
      </c>
      <c r="AG46" t="n">
        <v>12</v>
      </c>
      <c r="AH46" t="n">
        <v>353211.0974080558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7.3215</v>
      </c>
      <c r="E47" t="n">
        <v>13.66</v>
      </c>
      <c r="F47" t="n">
        <v>10.58</v>
      </c>
      <c r="G47" t="n">
        <v>57.72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154.7</v>
      </c>
      <c r="Q47" t="n">
        <v>197.78</v>
      </c>
      <c r="R47" t="n">
        <v>33.39</v>
      </c>
      <c r="S47" t="n">
        <v>25.4</v>
      </c>
      <c r="T47" t="n">
        <v>3136.8</v>
      </c>
      <c r="U47" t="n">
        <v>0.76</v>
      </c>
      <c r="V47" t="n">
        <v>0.88</v>
      </c>
      <c r="W47" t="n">
        <v>2.95</v>
      </c>
      <c r="X47" t="n">
        <v>0.19</v>
      </c>
      <c r="Y47" t="n">
        <v>1</v>
      </c>
      <c r="Z47" t="n">
        <v>10</v>
      </c>
      <c r="AA47" t="n">
        <v>285.0318373284276</v>
      </c>
      <c r="AB47" t="n">
        <v>389.9931345499396</v>
      </c>
      <c r="AC47" t="n">
        <v>352.7727371472947</v>
      </c>
      <c r="AD47" t="n">
        <v>285031.8373284276</v>
      </c>
      <c r="AE47" t="n">
        <v>389993.1345499395</v>
      </c>
      <c r="AF47" t="n">
        <v>1.68339605126701e-06</v>
      </c>
      <c r="AG47" t="n">
        <v>12</v>
      </c>
      <c r="AH47" t="n">
        <v>352772.7371472947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7.3528</v>
      </c>
      <c r="E48" t="n">
        <v>13.6</v>
      </c>
      <c r="F48" t="n">
        <v>10.57</v>
      </c>
      <c r="G48" t="n">
        <v>63.39</v>
      </c>
      <c r="H48" t="n">
        <v>0.96</v>
      </c>
      <c r="I48" t="n">
        <v>10</v>
      </c>
      <c r="J48" t="n">
        <v>232.51</v>
      </c>
      <c r="K48" t="n">
        <v>56.13</v>
      </c>
      <c r="L48" t="n">
        <v>12.5</v>
      </c>
      <c r="M48" t="n">
        <v>8</v>
      </c>
      <c r="N48" t="n">
        <v>53.88</v>
      </c>
      <c r="O48" t="n">
        <v>28910.45</v>
      </c>
      <c r="P48" t="n">
        <v>154.53</v>
      </c>
      <c r="Q48" t="n">
        <v>197.78</v>
      </c>
      <c r="R48" t="n">
        <v>32.83</v>
      </c>
      <c r="S48" t="n">
        <v>25.4</v>
      </c>
      <c r="T48" t="n">
        <v>2858.67</v>
      </c>
      <c r="U48" t="n">
        <v>0.77</v>
      </c>
      <c r="V48" t="n">
        <v>0.88</v>
      </c>
      <c r="W48" t="n">
        <v>2.95</v>
      </c>
      <c r="X48" t="n">
        <v>0.17</v>
      </c>
      <c r="Y48" t="n">
        <v>1</v>
      </c>
      <c r="Z48" t="n">
        <v>10</v>
      </c>
      <c r="AA48" t="n">
        <v>284.204361696953</v>
      </c>
      <c r="AB48" t="n">
        <v>388.8609458853075</v>
      </c>
      <c r="AC48" t="n">
        <v>351.7486029797783</v>
      </c>
      <c r="AD48" t="n">
        <v>284204.361696953</v>
      </c>
      <c r="AE48" t="n">
        <v>388860.9458853075</v>
      </c>
      <c r="AF48" t="n">
        <v>1.690592704467127e-06</v>
      </c>
      <c r="AG48" t="n">
        <v>12</v>
      </c>
      <c r="AH48" t="n">
        <v>351748.6029797783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7.3549</v>
      </c>
      <c r="E49" t="n">
        <v>13.6</v>
      </c>
      <c r="F49" t="n">
        <v>10.56</v>
      </c>
      <c r="G49" t="n">
        <v>63.37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154.57</v>
      </c>
      <c r="Q49" t="n">
        <v>197.75</v>
      </c>
      <c r="R49" t="n">
        <v>32.58</v>
      </c>
      <c r="S49" t="n">
        <v>25.4</v>
      </c>
      <c r="T49" t="n">
        <v>2738.48</v>
      </c>
      <c r="U49" t="n">
        <v>0.78</v>
      </c>
      <c r="V49" t="n">
        <v>0.88</v>
      </c>
      <c r="W49" t="n">
        <v>2.96</v>
      </c>
      <c r="X49" t="n">
        <v>0.17</v>
      </c>
      <c r="Y49" t="n">
        <v>1</v>
      </c>
      <c r="Z49" t="n">
        <v>10</v>
      </c>
      <c r="AA49" t="n">
        <v>284.1513035590594</v>
      </c>
      <c r="AB49" t="n">
        <v>388.7883494002818</v>
      </c>
      <c r="AC49" t="n">
        <v>351.6829350013937</v>
      </c>
      <c r="AD49" t="n">
        <v>284151.3035590595</v>
      </c>
      <c r="AE49" t="n">
        <v>388788.3494002818</v>
      </c>
      <c r="AF49" t="n">
        <v>1.691075547014099e-06</v>
      </c>
      <c r="AG49" t="n">
        <v>12</v>
      </c>
      <c r="AH49" t="n">
        <v>351682.9350013937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7.3541</v>
      </c>
      <c r="E50" t="n">
        <v>13.6</v>
      </c>
      <c r="F50" t="n">
        <v>10.56</v>
      </c>
      <c r="G50" t="n">
        <v>63.38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154.53</v>
      </c>
      <c r="Q50" t="n">
        <v>197.75</v>
      </c>
      <c r="R50" t="n">
        <v>32.65</v>
      </c>
      <c r="S50" t="n">
        <v>25.4</v>
      </c>
      <c r="T50" t="n">
        <v>2768.66</v>
      </c>
      <c r="U50" t="n">
        <v>0.78</v>
      </c>
      <c r="V50" t="n">
        <v>0.88</v>
      </c>
      <c r="W50" t="n">
        <v>2.96</v>
      </c>
      <c r="X50" t="n">
        <v>0.17</v>
      </c>
      <c r="Y50" t="n">
        <v>1</v>
      </c>
      <c r="Z50" t="n">
        <v>10</v>
      </c>
      <c r="AA50" t="n">
        <v>284.1385569854232</v>
      </c>
      <c r="AB50" t="n">
        <v>388.7709089758936</v>
      </c>
      <c r="AC50" t="n">
        <v>351.6671590666314</v>
      </c>
      <c r="AD50" t="n">
        <v>284138.5569854233</v>
      </c>
      <c r="AE50" t="n">
        <v>388770.9089758936</v>
      </c>
      <c r="AF50" t="n">
        <v>1.690891606996205e-06</v>
      </c>
      <c r="AG50" t="n">
        <v>12</v>
      </c>
      <c r="AH50" t="n">
        <v>351667.1590666313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7.3538</v>
      </c>
      <c r="E51" t="n">
        <v>13.6</v>
      </c>
      <c r="F51" t="n">
        <v>10.56</v>
      </c>
      <c r="G51" t="n">
        <v>63.38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154.41</v>
      </c>
      <c r="Q51" t="n">
        <v>197.8</v>
      </c>
      <c r="R51" t="n">
        <v>32.77</v>
      </c>
      <c r="S51" t="n">
        <v>25.4</v>
      </c>
      <c r="T51" t="n">
        <v>2832.2</v>
      </c>
      <c r="U51" t="n">
        <v>0.77</v>
      </c>
      <c r="V51" t="n">
        <v>0.88</v>
      </c>
      <c r="W51" t="n">
        <v>2.95</v>
      </c>
      <c r="X51" t="n">
        <v>0.17</v>
      </c>
      <c r="Y51" t="n">
        <v>1</v>
      </c>
      <c r="Z51" t="n">
        <v>10</v>
      </c>
      <c r="AA51" t="n">
        <v>284.0560742125787</v>
      </c>
      <c r="AB51" t="n">
        <v>388.6580524072046</v>
      </c>
      <c r="AC51" t="n">
        <v>351.5650733704628</v>
      </c>
      <c r="AD51" t="n">
        <v>284056.0742125786</v>
      </c>
      <c r="AE51" t="n">
        <v>388658.0524072046</v>
      </c>
      <c r="AF51" t="n">
        <v>1.690822629489494e-06</v>
      </c>
      <c r="AG51" t="n">
        <v>12</v>
      </c>
      <c r="AH51" t="n">
        <v>351565.0733704627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7.3522</v>
      </c>
      <c r="E52" t="n">
        <v>13.6</v>
      </c>
      <c r="F52" t="n">
        <v>10.57</v>
      </c>
      <c r="G52" t="n">
        <v>63.4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154.24</v>
      </c>
      <c r="Q52" t="n">
        <v>197.78</v>
      </c>
      <c r="R52" t="n">
        <v>32.75</v>
      </c>
      <c r="S52" t="n">
        <v>25.4</v>
      </c>
      <c r="T52" t="n">
        <v>2820.8</v>
      </c>
      <c r="U52" t="n">
        <v>0.78</v>
      </c>
      <c r="V52" t="n">
        <v>0.88</v>
      </c>
      <c r="W52" t="n">
        <v>2.96</v>
      </c>
      <c r="X52" t="n">
        <v>0.18</v>
      </c>
      <c r="Y52" t="n">
        <v>1</v>
      </c>
      <c r="Z52" t="n">
        <v>10</v>
      </c>
      <c r="AA52" t="n">
        <v>284.0023565725807</v>
      </c>
      <c r="AB52" t="n">
        <v>388.5845535623042</v>
      </c>
      <c r="AC52" t="n">
        <v>351.4985891521635</v>
      </c>
      <c r="AD52" t="n">
        <v>284002.3565725806</v>
      </c>
      <c r="AE52" t="n">
        <v>388584.5535623042</v>
      </c>
      <c r="AF52" t="n">
        <v>1.690454749453706e-06</v>
      </c>
      <c r="AG52" t="n">
        <v>12</v>
      </c>
      <c r="AH52" t="n">
        <v>351498.5891521635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7.3892</v>
      </c>
      <c r="E53" t="n">
        <v>13.53</v>
      </c>
      <c r="F53" t="n">
        <v>10.54</v>
      </c>
      <c r="G53" t="n">
        <v>70.27</v>
      </c>
      <c r="H53" t="n">
        <v>1.04</v>
      </c>
      <c r="I53" t="n">
        <v>9</v>
      </c>
      <c r="J53" t="n">
        <v>234.65</v>
      </c>
      <c r="K53" t="n">
        <v>56.13</v>
      </c>
      <c r="L53" t="n">
        <v>13.75</v>
      </c>
      <c r="M53" t="n">
        <v>7</v>
      </c>
      <c r="N53" t="n">
        <v>54.78</v>
      </c>
      <c r="O53" t="n">
        <v>29174.59</v>
      </c>
      <c r="P53" t="n">
        <v>153.39</v>
      </c>
      <c r="Q53" t="n">
        <v>197.8</v>
      </c>
      <c r="R53" t="n">
        <v>32.08</v>
      </c>
      <c r="S53" t="n">
        <v>25.4</v>
      </c>
      <c r="T53" t="n">
        <v>2493.49</v>
      </c>
      <c r="U53" t="n">
        <v>0.79</v>
      </c>
      <c r="V53" t="n">
        <v>0.88</v>
      </c>
      <c r="W53" t="n">
        <v>2.95</v>
      </c>
      <c r="X53" t="n">
        <v>0.15</v>
      </c>
      <c r="Y53" t="n">
        <v>1</v>
      </c>
      <c r="Z53" t="n">
        <v>10</v>
      </c>
      <c r="AA53" t="n">
        <v>282.4866692821521</v>
      </c>
      <c r="AB53" t="n">
        <v>386.510723344136</v>
      </c>
      <c r="AC53" t="n">
        <v>349.6226823793781</v>
      </c>
      <c r="AD53" t="n">
        <v>282486.6692821521</v>
      </c>
      <c r="AE53" t="n">
        <v>386510.723344136</v>
      </c>
      <c r="AF53" t="n">
        <v>1.69896197528132e-06</v>
      </c>
      <c r="AG53" t="n">
        <v>12</v>
      </c>
      <c r="AH53" t="n">
        <v>349622.6823793781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7.3822</v>
      </c>
      <c r="E54" t="n">
        <v>13.55</v>
      </c>
      <c r="F54" t="n">
        <v>10.55</v>
      </c>
      <c r="G54" t="n">
        <v>70.36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153.77</v>
      </c>
      <c r="Q54" t="n">
        <v>197.75</v>
      </c>
      <c r="R54" t="n">
        <v>32.62</v>
      </c>
      <c r="S54" t="n">
        <v>25.4</v>
      </c>
      <c r="T54" t="n">
        <v>2759.12</v>
      </c>
      <c r="U54" t="n">
        <v>0.78</v>
      </c>
      <c r="V54" t="n">
        <v>0.88</v>
      </c>
      <c r="W54" t="n">
        <v>2.95</v>
      </c>
      <c r="X54" t="n">
        <v>0.16</v>
      </c>
      <c r="Y54" t="n">
        <v>1</v>
      </c>
      <c r="Z54" t="n">
        <v>10</v>
      </c>
      <c r="AA54" t="n">
        <v>282.9503821283466</v>
      </c>
      <c r="AB54" t="n">
        <v>387.1451957178663</v>
      </c>
      <c r="AC54" t="n">
        <v>350.1966016002472</v>
      </c>
      <c r="AD54" t="n">
        <v>282950.3821283467</v>
      </c>
      <c r="AE54" t="n">
        <v>387145.1957178663</v>
      </c>
      <c r="AF54" t="n">
        <v>1.697352500124745e-06</v>
      </c>
      <c r="AG54" t="n">
        <v>12</v>
      </c>
      <c r="AH54" t="n">
        <v>350196.6016002472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7.3825</v>
      </c>
      <c r="E55" t="n">
        <v>13.55</v>
      </c>
      <c r="F55" t="n">
        <v>10.55</v>
      </c>
      <c r="G55" t="n">
        <v>70.34999999999999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153.87</v>
      </c>
      <c r="Q55" t="n">
        <v>197.76</v>
      </c>
      <c r="R55" t="n">
        <v>32.54</v>
      </c>
      <c r="S55" t="n">
        <v>25.4</v>
      </c>
      <c r="T55" t="n">
        <v>2720.03</v>
      </c>
      <c r="U55" t="n">
        <v>0.78</v>
      </c>
      <c r="V55" t="n">
        <v>0.88</v>
      </c>
      <c r="W55" t="n">
        <v>2.95</v>
      </c>
      <c r="X55" t="n">
        <v>0.16</v>
      </c>
      <c r="Y55" t="n">
        <v>1</v>
      </c>
      <c r="Z55" t="n">
        <v>10</v>
      </c>
      <c r="AA55" t="n">
        <v>283.0178496659101</v>
      </c>
      <c r="AB55" t="n">
        <v>387.2375077792184</v>
      </c>
      <c r="AC55" t="n">
        <v>350.2801035280247</v>
      </c>
      <c r="AD55" t="n">
        <v>283017.8496659101</v>
      </c>
      <c r="AE55" t="n">
        <v>387237.5077792184</v>
      </c>
      <c r="AF55" t="n">
        <v>1.697421477631455e-06</v>
      </c>
      <c r="AG55" t="n">
        <v>12</v>
      </c>
      <c r="AH55" t="n">
        <v>350280.1035280246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7.3825</v>
      </c>
      <c r="E56" t="n">
        <v>13.55</v>
      </c>
      <c r="F56" t="n">
        <v>10.55</v>
      </c>
      <c r="G56" t="n">
        <v>70.34999999999999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153.88</v>
      </c>
      <c r="Q56" t="n">
        <v>197.78</v>
      </c>
      <c r="R56" t="n">
        <v>32.51</v>
      </c>
      <c r="S56" t="n">
        <v>25.4</v>
      </c>
      <c r="T56" t="n">
        <v>2703.71</v>
      </c>
      <c r="U56" t="n">
        <v>0.78</v>
      </c>
      <c r="V56" t="n">
        <v>0.88</v>
      </c>
      <c r="W56" t="n">
        <v>2.95</v>
      </c>
      <c r="X56" t="n">
        <v>0.16</v>
      </c>
      <c r="Y56" t="n">
        <v>1</v>
      </c>
      <c r="Z56" t="n">
        <v>10</v>
      </c>
      <c r="AA56" t="n">
        <v>283.0252210964106</v>
      </c>
      <c r="AB56" t="n">
        <v>387.2475936956337</v>
      </c>
      <c r="AC56" t="n">
        <v>350.2892268587329</v>
      </c>
      <c r="AD56" t="n">
        <v>283025.2210964106</v>
      </c>
      <c r="AE56" t="n">
        <v>387247.5936956337</v>
      </c>
      <c r="AF56" t="n">
        <v>1.697421477631455e-06</v>
      </c>
      <c r="AG56" t="n">
        <v>12</v>
      </c>
      <c r="AH56" t="n">
        <v>350289.2268587329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7.3826</v>
      </c>
      <c r="E57" t="n">
        <v>13.55</v>
      </c>
      <c r="F57" t="n">
        <v>10.55</v>
      </c>
      <c r="G57" t="n">
        <v>70.34999999999999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153.88</v>
      </c>
      <c r="Q57" t="n">
        <v>197.76</v>
      </c>
      <c r="R57" t="n">
        <v>32.41</v>
      </c>
      <c r="S57" t="n">
        <v>25.4</v>
      </c>
      <c r="T57" t="n">
        <v>2653.96</v>
      </c>
      <c r="U57" t="n">
        <v>0.78</v>
      </c>
      <c r="V57" t="n">
        <v>0.88</v>
      </c>
      <c r="W57" t="n">
        <v>2.95</v>
      </c>
      <c r="X57" t="n">
        <v>0.16</v>
      </c>
      <c r="Y57" t="n">
        <v>1</v>
      </c>
      <c r="Z57" t="n">
        <v>10</v>
      </c>
      <c r="AA57" t="n">
        <v>283.0231378550808</v>
      </c>
      <c r="AB57" t="n">
        <v>387.2447433129401</v>
      </c>
      <c r="AC57" t="n">
        <v>350.2866485125631</v>
      </c>
      <c r="AD57" t="n">
        <v>283023.1378550808</v>
      </c>
      <c r="AE57" t="n">
        <v>387244.7433129401</v>
      </c>
      <c r="AF57" t="n">
        <v>1.697444470133692e-06</v>
      </c>
      <c r="AG57" t="n">
        <v>12</v>
      </c>
      <c r="AH57" t="n">
        <v>350286.6485125631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7.3817</v>
      </c>
      <c r="E58" t="n">
        <v>13.55</v>
      </c>
      <c r="F58" t="n">
        <v>10.55</v>
      </c>
      <c r="G58" t="n">
        <v>70.36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153.71</v>
      </c>
      <c r="Q58" t="n">
        <v>197.75</v>
      </c>
      <c r="R58" t="n">
        <v>32.5</v>
      </c>
      <c r="S58" t="n">
        <v>25.4</v>
      </c>
      <c r="T58" t="n">
        <v>2699.34</v>
      </c>
      <c r="U58" t="n">
        <v>0.78</v>
      </c>
      <c r="V58" t="n">
        <v>0.88</v>
      </c>
      <c r="W58" t="n">
        <v>2.95</v>
      </c>
      <c r="X58" t="n">
        <v>0.16</v>
      </c>
      <c r="Y58" t="n">
        <v>1</v>
      </c>
      <c r="Z58" t="n">
        <v>10</v>
      </c>
      <c r="AA58" t="n">
        <v>282.9165611594242</v>
      </c>
      <c r="AB58" t="n">
        <v>387.0989203761108</v>
      </c>
      <c r="AC58" t="n">
        <v>350.1547427121609</v>
      </c>
      <c r="AD58" t="n">
        <v>282916.5611594242</v>
      </c>
      <c r="AE58" t="n">
        <v>387098.9203761108</v>
      </c>
      <c r="AF58" t="n">
        <v>1.697237537613561e-06</v>
      </c>
      <c r="AG58" t="n">
        <v>12</v>
      </c>
      <c r="AH58" t="n">
        <v>350154.7427121609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7.3854</v>
      </c>
      <c r="E59" t="n">
        <v>13.54</v>
      </c>
      <c r="F59" t="n">
        <v>10.55</v>
      </c>
      <c r="G59" t="n">
        <v>70.31999999999999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153.53</v>
      </c>
      <c r="Q59" t="n">
        <v>197.77</v>
      </c>
      <c r="R59" t="n">
        <v>32.43</v>
      </c>
      <c r="S59" t="n">
        <v>25.4</v>
      </c>
      <c r="T59" t="n">
        <v>2666.8</v>
      </c>
      <c r="U59" t="n">
        <v>0.78</v>
      </c>
      <c r="V59" t="n">
        <v>0.88</v>
      </c>
      <c r="W59" t="n">
        <v>2.95</v>
      </c>
      <c r="X59" t="n">
        <v>0.16</v>
      </c>
      <c r="Y59" t="n">
        <v>1</v>
      </c>
      <c r="Z59" t="n">
        <v>10</v>
      </c>
      <c r="AA59" t="n">
        <v>282.7069312428844</v>
      </c>
      <c r="AB59" t="n">
        <v>386.8120954760817</v>
      </c>
      <c r="AC59" t="n">
        <v>349.8952919780294</v>
      </c>
      <c r="AD59" t="n">
        <v>282706.9312428844</v>
      </c>
      <c r="AE59" t="n">
        <v>386812.0954760817</v>
      </c>
      <c r="AF59" t="n">
        <v>1.698088260196322e-06</v>
      </c>
      <c r="AG59" t="n">
        <v>12</v>
      </c>
      <c r="AH59" t="n">
        <v>349895.2919780294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7.3872</v>
      </c>
      <c r="E60" t="n">
        <v>13.54</v>
      </c>
      <c r="F60" t="n">
        <v>10.54</v>
      </c>
      <c r="G60" t="n">
        <v>70.29000000000001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153.34</v>
      </c>
      <c r="Q60" t="n">
        <v>197.75</v>
      </c>
      <c r="R60" t="n">
        <v>32.23</v>
      </c>
      <c r="S60" t="n">
        <v>25.4</v>
      </c>
      <c r="T60" t="n">
        <v>2567.14</v>
      </c>
      <c r="U60" t="n">
        <v>0.79</v>
      </c>
      <c r="V60" t="n">
        <v>0.88</v>
      </c>
      <c r="W60" t="n">
        <v>2.95</v>
      </c>
      <c r="X60" t="n">
        <v>0.15</v>
      </c>
      <c r="Y60" t="n">
        <v>1</v>
      </c>
      <c r="Z60" t="n">
        <v>10</v>
      </c>
      <c r="AA60" t="n">
        <v>282.4913286546951</v>
      </c>
      <c r="AB60" t="n">
        <v>386.5170985032062</v>
      </c>
      <c r="AC60" t="n">
        <v>349.6284491022143</v>
      </c>
      <c r="AD60" t="n">
        <v>282491.3286546951</v>
      </c>
      <c r="AE60" t="n">
        <v>386517.0985032062</v>
      </c>
      <c r="AF60" t="n">
        <v>1.698502125236585e-06</v>
      </c>
      <c r="AG60" t="n">
        <v>12</v>
      </c>
      <c r="AH60" t="n">
        <v>349628.4491022143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7.4202</v>
      </c>
      <c r="E61" t="n">
        <v>13.48</v>
      </c>
      <c r="F61" t="n">
        <v>10.53</v>
      </c>
      <c r="G61" t="n">
        <v>78.95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152.99</v>
      </c>
      <c r="Q61" t="n">
        <v>197.78</v>
      </c>
      <c r="R61" t="n">
        <v>31.67</v>
      </c>
      <c r="S61" t="n">
        <v>25.4</v>
      </c>
      <c r="T61" t="n">
        <v>2289.92</v>
      </c>
      <c r="U61" t="n">
        <v>0.8</v>
      </c>
      <c r="V61" t="n">
        <v>0.88</v>
      </c>
      <c r="W61" t="n">
        <v>2.95</v>
      </c>
      <c r="X61" t="n">
        <v>0.14</v>
      </c>
      <c r="Y61" t="n">
        <v>1</v>
      </c>
      <c r="Z61" t="n">
        <v>10</v>
      </c>
      <c r="AA61" t="n">
        <v>281.5149607181135</v>
      </c>
      <c r="AB61" t="n">
        <v>385.1811888180621</v>
      </c>
      <c r="AC61" t="n">
        <v>348.4200367624593</v>
      </c>
      <c r="AD61" t="n">
        <v>281514.9607181135</v>
      </c>
      <c r="AE61" t="n">
        <v>385181.1888180621</v>
      </c>
      <c r="AF61" t="n">
        <v>1.706089650974727e-06</v>
      </c>
      <c r="AG61" t="n">
        <v>12</v>
      </c>
      <c r="AH61" t="n">
        <v>348420.0367624593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7.423</v>
      </c>
      <c r="E62" t="n">
        <v>13.47</v>
      </c>
      <c r="F62" t="n">
        <v>10.52</v>
      </c>
      <c r="G62" t="n">
        <v>78.91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152.91</v>
      </c>
      <c r="Q62" t="n">
        <v>197.77</v>
      </c>
      <c r="R62" t="n">
        <v>31.45</v>
      </c>
      <c r="S62" t="n">
        <v>25.4</v>
      </c>
      <c r="T62" t="n">
        <v>2181.61</v>
      </c>
      <c r="U62" t="n">
        <v>0.8100000000000001</v>
      </c>
      <c r="V62" t="n">
        <v>0.88</v>
      </c>
      <c r="W62" t="n">
        <v>2.95</v>
      </c>
      <c r="X62" t="n">
        <v>0.13</v>
      </c>
      <c r="Y62" t="n">
        <v>1</v>
      </c>
      <c r="Z62" t="n">
        <v>10</v>
      </c>
      <c r="AA62" t="n">
        <v>281.360814744222</v>
      </c>
      <c r="AB62" t="n">
        <v>384.9702794961433</v>
      </c>
      <c r="AC62" t="n">
        <v>348.2292563302114</v>
      </c>
      <c r="AD62" t="n">
        <v>281360.814744222</v>
      </c>
      <c r="AE62" t="n">
        <v>384970.2794961433</v>
      </c>
      <c r="AF62" t="n">
        <v>1.706733441037358e-06</v>
      </c>
      <c r="AG62" t="n">
        <v>12</v>
      </c>
      <c r="AH62" t="n">
        <v>348229.2563302114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7.423</v>
      </c>
      <c r="E63" t="n">
        <v>13.47</v>
      </c>
      <c r="F63" t="n">
        <v>10.52</v>
      </c>
      <c r="G63" t="n">
        <v>78.91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153</v>
      </c>
      <c r="Q63" t="n">
        <v>197.75</v>
      </c>
      <c r="R63" t="n">
        <v>31.47</v>
      </c>
      <c r="S63" t="n">
        <v>25.4</v>
      </c>
      <c r="T63" t="n">
        <v>2193.13</v>
      </c>
      <c r="U63" t="n">
        <v>0.8100000000000001</v>
      </c>
      <c r="V63" t="n">
        <v>0.88</v>
      </c>
      <c r="W63" t="n">
        <v>2.95</v>
      </c>
      <c r="X63" t="n">
        <v>0.13</v>
      </c>
      <c r="Y63" t="n">
        <v>1</v>
      </c>
      <c r="Z63" t="n">
        <v>10</v>
      </c>
      <c r="AA63" t="n">
        <v>281.4267956510018</v>
      </c>
      <c r="AB63" t="n">
        <v>385.0605574836716</v>
      </c>
      <c r="AC63" t="n">
        <v>348.3109183133159</v>
      </c>
      <c r="AD63" t="n">
        <v>281426.7956510019</v>
      </c>
      <c r="AE63" t="n">
        <v>385060.5574836716</v>
      </c>
      <c r="AF63" t="n">
        <v>1.706733441037358e-06</v>
      </c>
      <c r="AG63" t="n">
        <v>12</v>
      </c>
      <c r="AH63" t="n">
        <v>348310.918313316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7.4186</v>
      </c>
      <c r="E64" t="n">
        <v>13.48</v>
      </c>
      <c r="F64" t="n">
        <v>10.53</v>
      </c>
      <c r="G64" t="n">
        <v>78.97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153.17</v>
      </c>
      <c r="Q64" t="n">
        <v>197.77</v>
      </c>
      <c r="R64" t="n">
        <v>31.71</v>
      </c>
      <c r="S64" t="n">
        <v>25.4</v>
      </c>
      <c r="T64" t="n">
        <v>2308.58</v>
      </c>
      <c r="U64" t="n">
        <v>0.8</v>
      </c>
      <c r="V64" t="n">
        <v>0.88</v>
      </c>
      <c r="W64" t="n">
        <v>2.95</v>
      </c>
      <c r="X64" t="n">
        <v>0.14</v>
      </c>
      <c r="Y64" t="n">
        <v>1</v>
      </c>
      <c r="Z64" t="n">
        <v>10</v>
      </c>
      <c r="AA64" t="n">
        <v>281.6798451874889</v>
      </c>
      <c r="AB64" t="n">
        <v>385.4067910232508</v>
      </c>
      <c r="AC64" t="n">
        <v>348.6241078098195</v>
      </c>
      <c r="AD64" t="n">
        <v>281679.8451874889</v>
      </c>
      <c r="AE64" t="n">
        <v>385406.7910232508</v>
      </c>
      <c r="AF64" t="n">
        <v>1.705721770938938e-06</v>
      </c>
      <c r="AG64" t="n">
        <v>12</v>
      </c>
      <c r="AH64" t="n">
        <v>348624.1078098195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7.4193</v>
      </c>
      <c r="E65" t="n">
        <v>13.48</v>
      </c>
      <c r="F65" t="n">
        <v>10.53</v>
      </c>
      <c r="G65" t="n">
        <v>78.95999999999999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153.14</v>
      </c>
      <c r="Q65" t="n">
        <v>197.76</v>
      </c>
      <c r="R65" t="n">
        <v>31.6</v>
      </c>
      <c r="S65" t="n">
        <v>25.4</v>
      </c>
      <c r="T65" t="n">
        <v>2258.17</v>
      </c>
      <c r="U65" t="n">
        <v>0.8</v>
      </c>
      <c r="V65" t="n">
        <v>0.88</v>
      </c>
      <c r="W65" t="n">
        <v>2.95</v>
      </c>
      <c r="X65" t="n">
        <v>0.14</v>
      </c>
      <c r="Y65" t="n">
        <v>1</v>
      </c>
      <c r="Z65" t="n">
        <v>10</v>
      </c>
      <c r="AA65" t="n">
        <v>281.643456962729</v>
      </c>
      <c r="AB65" t="n">
        <v>385.3570030487991</v>
      </c>
      <c r="AC65" t="n">
        <v>348.5790715297717</v>
      </c>
      <c r="AD65" t="n">
        <v>281643.456962729</v>
      </c>
      <c r="AE65" t="n">
        <v>385357.0030487991</v>
      </c>
      <c r="AF65" t="n">
        <v>1.705882718454596e-06</v>
      </c>
      <c r="AG65" t="n">
        <v>12</v>
      </c>
      <c r="AH65" t="n">
        <v>348579.0715297717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7.4228</v>
      </c>
      <c r="E66" t="n">
        <v>13.47</v>
      </c>
      <c r="F66" t="n">
        <v>10.52</v>
      </c>
      <c r="G66" t="n">
        <v>78.91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152.89</v>
      </c>
      <c r="Q66" t="n">
        <v>197.77</v>
      </c>
      <c r="R66" t="n">
        <v>31.41</v>
      </c>
      <c r="S66" t="n">
        <v>25.4</v>
      </c>
      <c r="T66" t="n">
        <v>2162.32</v>
      </c>
      <c r="U66" t="n">
        <v>0.8100000000000001</v>
      </c>
      <c r="V66" t="n">
        <v>0.88</v>
      </c>
      <c r="W66" t="n">
        <v>2.95</v>
      </c>
      <c r="X66" t="n">
        <v>0.13</v>
      </c>
      <c r="Y66" t="n">
        <v>1</v>
      </c>
      <c r="Z66" t="n">
        <v>10</v>
      </c>
      <c r="AA66" t="n">
        <v>281.3502509976942</v>
      </c>
      <c r="AB66" t="n">
        <v>384.9558257121043</v>
      </c>
      <c r="AC66" t="n">
        <v>348.216181995035</v>
      </c>
      <c r="AD66" t="n">
        <v>281350.2509976942</v>
      </c>
      <c r="AE66" t="n">
        <v>384955.8257121043</v>
      </c>
      <c r="AF66" t="n">
        <v>1.706687456032884e-06</v>
      </c>
      <c r="AG66" t="n">
        <v>12</v>
      </c>
      <c r="AH66" t="n">
        <v>348216.181995035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7.4228</v>
      </c>
      <c r="E67" t="n">
        <v>13.47</v>
      </c>
      <c r="F67" t="n">
        <v>10.52</v>
      </c>
      <c r="G67" t="n">
        <v>78.91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152.8</v>
      </c>
      <c r="Q67" t="n">
        <v>197.75</v>
      </c>
      <c r="R67" t="n">
        <v>31.44</v>
      </c>
      <c r="S67" t="n">
        <v>25.4</v>
      </c>
      <c r="T67" t="n">
        <v>2177.06</v>
      </c>
      <c r="U67" t="n">
        <v>0.8100000000000001</v>
      </c>
      <c r="V67" t="n">
        <v>0.88</v>
      </c>
      <c r="W67" t="n">
        <v>2.95</v>
      </c>
      <c r="X67" t="n">
        <v>0.13</v>
      </c>
      <c r="Y67" t="n">
        <v>1</v>
      </c>
      <c r="Z67" t="n">
        <v>10</v>
      </c>
      <c r="AA67" t="n">
        <v>281.2842683131242</v>
      </c>
      <c r="AB67" t="n">
        <v>384.8655452921251</v>
      </c>
      <c r="AC67" t="n">
        <v>348.1345178116292</v>
      </c>
      <c r="AD67" t="n">
        <v>281284.2683131242</v>
      </c>
      <c r="AE67" t="n">
        <v>384865.5452921251</v>
      </c>
      <c r="AF67" t="n">
        <v>1.706687456032884e-06</v>
      </c>
      <c r="AG67" t="n">
        <v>12</v>
      </c>
      <c r="AH67" t="n">
        <v>348134.5178116292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7.4202</v>
      </c>
      <c r="E68" t="n">
        <v>13.48</v>
      </c>
      <c r="F68" t="n">
        <v>10.53</v>
      </c>
      <c r="G68" t="n">
        <v>78.95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152.86</v>
      </c>
      <c r="Q68" t="n">
        <v>197.78</v>
      </c>
      <c r="R68" t="n">
        <v>31.62</v>
      </c>
      <c r="S68" t="n">
        <v>25.4</v>
      </c>
      <c r="T68" t="n">
        <v>2268.5</v>
      </c>
      <c r="U68" t="n">
        <v>0.8</v>
      </c>
      <c r="V68" t="n">
        <v>0.88</v>
      </c>
      <c r="W68" t="n">
        <v>2.95</v>
      </c>
      <c r="X68" t="n">
        <v>0.14</v>
      </c>
      <c r="Y68" t="n">
        <v>1</v>
      </c>
      <c r="Z68" t="n">
        <v>10</v>
      </c>
      <c r="AA68" t="n">
        <v>281.4196190004099</v>
      </c>
      <c r="AB68" t="n">
        <v>385.0507380737202</v>
      </c>
      <c r="AC68" t="n">
        <v>348.3020360540687</v>
      </c>
      <c r="AD68" t="n">
        <v>281419.6190004099</v>
      </c>
      <c r="AE68" t="n">
        <v>385050.7380737202</v>
      </c>
      <c r="AF68" t="n">
        <v>1.706089650974727e-06</v>
      </c>
      <c r="AG68" t="n">
        <v>12</v>
      </c>
      <c r="AH68" t="n">
        <v>348302.0360540687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7.4215</v>
      </c>
      <c r="E69" t="n">
        <v>13.47</v>
      </c>
      <c r="F69" t="n">
        <v>10.52</v>
      </c>
      <c r="G69" t="n">
        <v>78.93000000000001</v>
      </c>
      <c r="H69" t="n">
        <v>1.31</v>
      </c>
      <c r="I69" t="n">
        <v>8</v>
      </c>
      <c r="J69" t="n">
        <v>241.59</v>
      </c>
      <c r="K69" t="n">
        <v>56.13</v>
      </c>
      <c r="L69" t="n">
        <v>17.75</v>
      </c>
      <c r="M69" t="n">
        <v>6</v>
      </c>
      <c r="N69" t="n">
        <v>57.72</v>
      </c>
      <c r="O69" t="n">
        <v>30030.83</v>
      </c>
      <c r="P69" t="n">
        <v>152.45</v>
      </c>
      <c r="Q69" t="n">
        <v>197.75</v>
      </c>
      <c r="R69" t="n">
        <v>31.41</v>
      </c>
      <c r="S69" t="n">
        <v>25.4</v>
      </c>
      <c r="T69" t="n">
        <v>2162.19</v>
      </c>
      <c r="U69" t="n">
        <v>0.8100000000000001</v>
      </c>
      <c r="V69" t="n">
        <v>0.88</v>
      </c>
      <c r="W69" t="n">
        <v>2.95</v>
      </c>
      <c r="X69" t="n">
        <v>0.13</v>
      </c>
      <c r="Y69" t="n">
        <v>1</v>
      </c>
      <c r="Z69" t="n">
        <v>10</v>
      </c>
      <c r="AA69" t="n">
        <v>281.0542592650453</v>
      </c>
      <c r="AB69" t="n">
        <v>384.5508367652604</v>
      </c>
      <c r="AC69" t="n">
        <v>347.8498446248724</v>
      </c>
      <c r="AD69" t="n">
        <v>281054.2592650453</v>
      </c>
      <c r="AE69" t="n">
        <v>384550.8367652604</v>
      </c>
      <c r="AF69" t="n">
        <v>1.706388553503806e-06</v>
      </c>
      <c r="AG69" t="n">
        <v>12</v>
      </c>
      <c r="AH69" t="n">
        <v>347849.8446248724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7.4158</v>
      </c>
      <c r="E70" t="n">
        <v>13.48</v>
      </c>
      <c r="F70" t="n">
        <v>10.53</v>
      </c>
      <c r="G70" t="n">
        <v>79.01000000000001</v>
      </c>
      <c r="H70" t="n">
        <v>1.32</v>
      </c>
      <c r="I70" t="n">
        <v>8</v>
      </c>
      <c r="J70" t="n">
        <v>242.03</v>
      </c>
      <c r="K70" t="n">
        <v>56.13</v>
      </c>
      <c r="L70" t="n">
        <v>18</v>
      </c>
      <c r="M70" t="n">
        <v>6</v>
      </c>
      <c r="N70" t="n">
        <v>57.91</v>
      </c>
      <c r="O70" t="n">
        <v>30084.9</v>
      </c>
      <c r="P70" t="n">
        <v>152.29</v>
      </c>
      <c r="Q70" t="n">
        <v>197.76</v>
      </c>
      <c r="R70" t="n">
        <v>31.87</v>
      </c>
      <c r="S70" t="n">
        <v>25.4</v>
      </c>
      <c r="T70" t="n">
        <v>2389.38</v>
      </c>
      <c r="U70" t="n">
        <v>0.8</v>
      </c>
      <c r="V70" t="n">
        <v>0.88</v>
      </c>
      <c r="W70" t="n">
        <v>2.95</v>
      </c>
      <c r="X70" t="n">
        <v>0.14</v>
      </c>
      <c r="Y70" t="n">
        <v>1</v>
      </c>
      <c r="Z70" t="n">
        <v>10</v>
      </c>
      <c r="AA70" t="n">
        <v>281.0916338086608</v>
      </c>
      <c r="AB70" t="n">
        <v>384.6019742646837</v>
      </c>
      <c r="AC70" t="n">
        <v>347.8961016331227</v>
      </c>
      <c r="AD70" t="n">
        <v>281091.6338086608</v>
      </c>
      <c r="AE70" t="n">
        <v>384601.9742646837</v>
      </c>
      <c r="AF70" t="n">
        <v>1.705077980876308e-06</v>
      </c>
      <c r="AG70" t="n">
        <v>12</v>
      </c>
      <c r="AH70" t="n">
        <v>347896.1016331227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7.4537</v>
      </c>
      <c r="E71" t="n">
        <v>13.42</v>
      </c>
      <c r="F71" t="n">
        <v>10.51</v>
      </c>
      <c r="G71" t="n">
        <v>90.06999999999999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151.96</v>
      </c>
      <c r="Q71" t="n">
        <v>197.75</v>
      </c>
      <c r="R71" t="n">
        <v>31.08</v>
      </c>
      <c r="S71" t="n">
        <v>25.4</v>
      </c>
      <c r="T71" t="n">
        <v>2003.37</v>
      </c>
      <c r="U71" t="n">
        <v>0.82</v>
      </c>
      <c r="V71" t="n">
        <v>0.89</v>
      </c>
      <c r="W71" t="n">
        <v>2.95</v>
      </c>
      <c r="X71" t="n">
        <v>0.12</v>
      </c>
      <c r="Y71" t="n">
        <v>1</v>
      </c>
      <c r="Z71" t="n">
        <v>10</v>
      </c>
      <c r="AA71" t="n">
        <v>280.0027230960993</v>
      </c>
      <c r="AB71" t="n">
        <v>383.1120785884069</v>
      </c>
      <c r="AC71" t="n">
        <v>346.5483995091079</v>
      </c>
      <c r="AD71" t="n">
        <v>280002.7230960993</v>
      </c>
      <c r="AE71" t="n">
        <v>383112.0785884068</v>
      </c>
      <c r="AF71" t="n">
        <v>1.713792139224054e-06</v>
      </c>
      <c r="AG71" t="n">
        <v>12</v>
      </c>
      <c r="AH71" t="n">
        <v>346548.3995091079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7.455</v>
      </c>
      <c r="E72" t="n">
        <v>13.41</v>
      </c>
      <c r="F72" t="n">
        <v>10.51</v>
      </c>
      <c r="G72" t="n">
        <v>90.05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152.27</v>
      </c>
      <c r="Q72" t="n">
        <v>197.82</v>
      </c>
      <c r="R72" t="n">
        <v>30.99</v>
      </c>
      <c r="S72" t="n">
        <v>25.4</v>
      </c>
      <c r="T72" t="n">
        <v>1958.2</v>
      </c>
      <c r="U72" t="n">
        <v>0.82</v>
      </c>
      <c r="V72" t="n">
        <v>0.89</v>
      </c>
      <c r="W72" t="n">
        <v>2.95</v>
      </c>
      <c r="X72" t="n">
        <v>0.12</v>
      </c>
      <c r="Y72" t="n">
        <v>1</v>
      </c>
      <c r="Z72" t="n">
        <v>10</v>
      </c>
      <c r="AA72" t="n">
        <v>280.2027230714743</v>
      </c>
      <c r="AB72" t="n">
        <v>383.3857273780912</v>
      </c>
      <c r="AC72" t="n">
        <v>346.7959316423733</v>
      </c>
      <c r="AD72" t="n">
        <v>280202.7230714743</v>
      </c>
      <c r="AE72" t="n">
        <v>383385.7273780912</v>
      </c>
      <c r="AF72" t="n">
        <v>1.714091041753132e-06</v>
      </c>
      <c r="AG72" t="n">
        <v>12</v>
      </c>
      <c r="AH72" t="n">
        <v>346795.9316423733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7.4513</v>
      </c>
      <c r="E73" t="n">
        <v>13.42</v>
      </c>
      <c r="F73" t="n">
        <v>10.51</v>
      </c>
      <c r="G73" t="n">
        <v>90.09999999999999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152.51</v>
      </c>
      <c r="Q73" t="n">
        <v>197.75</v>
      </c>
      <c r="R73" t="n">
        <v>31.27</v>
      </c>
      <c r="S73" t="n">
        <v>25.4</v>
      </c>
      <c r="T73" t="n">
        <v>2095.13</v>
      </c>
      <c r="U73" t="n">
        <v>0.8100000000000001</v>
      </c>
      <c r="V73" t="n">
        <v>0.89</v>
      </c>
      <c r="W73" t="n">
        <v>2.95</v>
      </c>
      <c r="X73" t="n">
        <v>0.12</v>
      </c>
      <c r="Y73" t="n">
        <v>1</v>
      </c>
      <c r="Z73" t="n">
        <v>10</v>
      </c>
      <c r="AA73" t="n">
        <v>280.4529716319544</v>
      </c>
      <c r="AB73" t="n">
        <v>383.7281284987272</v>
      </c>
      <c r="AC73" t="n">
        <v>347.1056544806189</v>
      </c>
      <c r="AD73" t="n">
        <v>280452.9716319544</v>
      </c>
      <c r="AE73" t="n">
        <v>383728.1284987272</v>
      </c>
      <c r="AF73" t="n">
        <v>1.713240319170371e-06</v>
      </c>
      <c r="AG73" t="n">
        <v>12</v>
      </c>
      <c r="AH73" t="n">
        <v>347105.6544806189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7.4523</v>
      </c>
      <c r="E74" t="n">
        <v>13.42</v>
      </c>
      <c r="F74" t="n">
        <v>10.51</v>
      </c>
      <c r="G74" t="n">
        <v>90.09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152.53</v>
      </c>
      <c r="Q74" t="n">
        <v>197.76</v>
      </c>
      <c r="R74" t="n">
        <v>30.98</v>
      </c>
      <c r="S74" t="n">
        <v>25.4</v>
      </c>
      <c r="T74" t="n">
        <v>1953.21</v>
      </c>
      <c r="U74" t="n">
        <v>0.82</v>
      </c>
      <c r="V74" t="n">
        <v>0.89</v>
      </c>
      <c r="W74" t="n">
        <v>2.95</v>
      </c>
      <c r="X74" t="n">
        <v>0.12</v>
      </c>
      <c r="Y74" t="n">
        <v>1</v>
      </c>
      <c r="Z74" t="n">
        <v>10</v>
      </c>
      <c r="AA74" t="n">
        <v>280.447283998122</v>
      </c>
      <c r="AB74" t="n">
        <v>383.7203464271971</v>
      </c>
      <c r="AC74" t="n">
        <v>347.0986151190733</v>
      </c>
      <c r="AD74" t="n">
        <v>280447.283998122</v>
      </c>
      <c r="AE74" t="n">
        <v>383720.3464271971</v>
      </c>
      <c r="AF74" t="n">
        <v>1.713470244192739e-06</v>
      </c>
      <c r="AG74" t="n">
        <v>12</v>
      </c>
      <c r="AH74" t="n">
        <v>347098.6151190733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7.458</v>
      </c>
      <c r="E75" t="n">
        <v>13.41</v>
      </c>
      <c r="F75" t="n">
        <v>10.5</v>
      </c>
      <c r="G75" t="n">
        <v>90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152.32</v>
      </c>
      <c r="Q75" t="n">
        <v>197.75</v>
      </c>
      <c r="R75" t="n">
        <v>30.82</v>
      </c>
      <c r="S75" t="n">
        <v>25.4</v>
      </c>
      <c r="T75" t="n">
        <v>1869.75</v>
      </c>
      <c r="U75" t="n">
        <v>0.82</v>
      </c>
      <c r="V75" t="n">
        <v>0.89</v>
      </c>
      <c r="W75" t="n">
        <v>2.95</v>
      </c>
      <c r="X75" t="n">
        <v>0.11</v>
      </c>
      <c r="Y75" t="n">
        <v>1</v>
      </c>
      <c r="Z75" t="n">
        <v>10</v>
      </c>
      <c r="AA75" t="n">
        <v>280.1406029775673</v>
      </c>
      <c r="AB75" t="n">
        <v>383.3007319250625</v>
      </c>
      <c r="AC75" t="n">
        <v>346.7190480360897</v>
      </c>
      <c r="AD75" t="n">
        <v>280140.6029775673</v>
      </c>
      <c r="AE75" t="n">
        <v>383300.7319250624</v>
      </c>
      <c r="AF75" t="n">
        <v>1.714780816820236e-06</v>
      </c>
      <c r="AG75" t="n">
        <v>12</v>
      </c>
      <c r="AH75" t="n">
        <v>346719.0480360897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7.45</v>
      </c>
      <c r="E76" t="n">
        <v>13.42</v>
      </c>
      <c r="F76" t="n">
        <v>10.51</v>
      </c>
      <c r="G76" t="n">
        <v>90.12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152.55</v>
      </c>
      <c r="Q76" t="n">
        <v>197.75</v>
      </c>
      <c r="R76" t="n">
        <v>31.19</v>
      </c>
      <c r="S76" t="n">
        <v>25.4</v>
      </c>
      <c r="T76" t="n">
        <v>2054.79</v>
      </c>
      <c r="U76" t="n">
        <v>0.8100000000000001</v>
      </c>
      <c r="V76" t="n">
        <v>0.88</v>
      </c>
      <c r="W76" t="n">
        <v>2.95</v>
      </c>
      <c r="X76" t="n">
        <v>0.12</v>
      </c>
      <c r="Y76" t="n">
        <v>1</v>
      </c>
      <c r="Z76" t="n">
        <v>10</v>
      </c>
      <c r="AA76" t="n">
        <v>280.5085784782781</v>
      </c>
      <c r="AB76" t="n">
        <v>383.8042122390683</v>
      </c>
      <c r="AC76" t="n">
        <v>347.1744768955659</v>
      </c>
      <c r="AD76" t="n">
        <v>280508.5784782781</v>
      </c>
      <c r="AE76" t="n">
        <v>383804.2122390683</v>
      </c>
      <c r="AF76" t="n">
        <v>1.712941416641292e-06</v>
      </c>
      <c r="AG76" t="n">
        <v>12</v>
      </c>
      <c r="AH76" t="n">
        <v>347174.4768955659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7.4503</v>
      </c>
      <c r="E77" t="n">
        <v>13.42</v>
      </c>
      <c r="F77" t="n">
        <v>10.51</v>
      </c>
      <c r="G77" t="n">
        <v>90.12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152.53</v>
      </c>
      <c r="Q77" t="n">
        <v>197.75</v>
      </c>
      <c r="R77" t="n">
        <v>31.3</v>
      </c>
      <c r="S77" t="n">
        <v>25.4</v>
      </c>
      <c r="T77" t="n">
        <v>2111.25</v>
      </c>
      <c r="U77" t="n">
        <v>0.8100000000000001</v>
      </c>
      <c r="V77" t="n">
        <v>0.89</v>
      </c>
      <c r="W77" t="n">
        <v>2.95</v>
      </c>
      <c r="X77" t="n">
        <v>0.12</v>
      </c>
      <c r="Y77" t="n">
        <v>1</v>
      </c>
      <c r="Z77" t="n">
        <v>10</v>
      </c>
      <c r="AA77" t="n">
        <v>280.4878781855546</v>
      </c>
      <c r="AB77" t="n">
        <v>383.7758891853316</v>
      </c>
      <c r="AC77" t="n">
        <v>347.1488569543261</v>
      </c>
      <c r="AD77" t="n">
        <v>280487.8781855546</v>
      </c>
      <c r="AE77" t="n">
        <v>383775.8891853315</v>
      </c>
      <c r="AF77" t="n">
        <v>1.713010394148003e-06</v>
      </c>
      <c r="AG77" t="n">
        <v>12</v>
      </c>
      <c r="AH77" t="n">
        <v>347148.8569543261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7.4553</v>
      </c>
      <c r="E78" t="n">
        <v>13.41</v>
      </c>
      <c r="F78" t="n">
        <v>10.51</v>
      </c>
      <c r="G78" t="n">
        <v>90.04000000000001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152.23</v>
      </c>
      <c r="Q78" t="n">
        <v>197.75</v>
      </c>
      <c r="R78" t="n">
        <v>30.99</v>
      </c>
      <c r="S78" t="n">
        <v>25.4</v>
      </c>
      <c r="T78" t="n">
        <v>1956.3</v>
      </c>
      <c r="U78" t="n">
        <v>0.82</v>
      </c>
      <c r="V78" t="n">
        <v>0.89</v>
      </c>
      <c r="W78" t="n">
        <v>2.95</v>
      </c>
      <c r="X78" t="n">
        <v>0.12</v>
      </c>
      <c r="Y78" t="n">
        <v>1</v>
      </c>
      <c r="Z78" t="n">
        <v>10</v>
      </c>
      <c r="AA78" t="n">
        <v>280.1674500703081</v>
      </c>
      <c r="AB78" t="n">
        <v>383.3374653017605</v>
      </c>
      <c r="AC78" t="n">
        <v>346.7522756308714</v>
      </c>
      <c r="AD78" t="n">
        <v>280167.4500703081</v>
      </c>
      <c r="AE78" t="n">
        <v>383337.4653017605</v>
      </c>
      <c r="AF78" t="n">
        <v>1.714160019259843e-06</v>
      </c>
      <c r="AG78" t="n">
        <v>12</v>
      </c>
      <c r="AH78" t="n">
        <v>346752.2756308714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7.452</v>
      </c>
      <c r="E79" t="n">
        <v>13.42</v>
      </c>
      <c r="F79" t="n">
        <v>10.51</v>
      </c>
      <c r="G79" t="n">
        <v>90.09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152.05</v>
      </c>
      <c r="Q79" t="n">
        <v>197.76</v>
      </c>
      <c r="R79" t="n">
        <v>31.12</v>
      </c>
      <c r="S79" t="n">
        <v>25.4</v>
      </c>
      <c r="T79" t="n">
        <v>2021.81</v>
      </c>
      <c r="U79" t="n">
        <v>0.82</v>
      </c>
      <c r="V79" t="n">
        <v>0.89</v>
      </c>
      <c r="W79" t="n">
        <v>2.95</v>
      </c>
      <c r="X79" t="n">
        <v>0.12</v>
      </c>
      <c r="Y79" t="n">
        <v>1</v>
      </c>
      <c r="Z79" t="n">
        <v>10</v>
      </c>
      <c r="AA79" t="n">
        <v>280.1028430049731</v>
      </c>
      <c r="AB79" t="n">
        <v>383.2490670647066</v>
      </c>
      <c r="AC79" t="n">
        <v>346.6723139974942</v>
      </c>
      <c r="AD79" t="n">
        <v>280102.8430049731</v>
      </c>
      <c r="AE79" t="n">
        <v>383249.0670647066</v>
      </c>
      <c r="AF79" t="n">
        <v>1.713401266686028e-06</v>
      </c>
      <c r="AG79" t="n">
        <v>12</v>
      </c>
      <c r="AH79" t="n">
        <v>346672.3139974942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7.4545</v>
      </c>
      <c r="E80" t="n">
        <v>13.41</v>
      </c>
      <c r="F80" t="n">
        <v>10.51</v>
      </c>
      <c r="G80" t="n">
        <v>90.05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151.89</v>
      </c>
      <c r="Q80" t="n">
        <v>197.75</v>
      </c>
      <c r="R80" t="n">
        <v>31.02</v>
      </c>
      <c r="S80" t="n">
        <v>25.4</v>
      </c>
      <c r="T80" t="n">
        <v>1973.55</v>
      </c>
      <c r="U80" t="n">
        <v>0.82</v>
      </c>
      <c r="V80" t="n">
        <v>0.89</v>
      </c>
      <c r="W80" t="n">
        <v>2.95</v>
      </c>
      <c r="X80" t="n">
        <v>0.12</v>
      </c>
      <c r="Y80" t="n">
        <v>1</v>
      </c>
      <c r="Z80" t="n">
        <v>10</v>
      </c>
      <c r="AA80" t="n">
        <v>279.9354406491455</v>
      </c>
      <c r="AB80" t="n">
        <v>383.0200197761926</v>
      </c>
      <c r="AC80" t="n">
        <v>346.465126660726</v>
      </c>
      <c r="AD80" t="n">
        <v>279935.4406491455</v>
      </c>
      <c r="AE80" t="n">
        <v>383020.0197761926</v>
      </c>
      <c r="AF80" t="n">
        <v>1.713976079241948e-06</v>
      </c>
      <c r="AG80" t="n">
        <v>12</v>
      </c>
      <c r="AH80" t="n">
        <v>346465.126660726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7.4493</v>
      </c>
      <c r="E81" t="n">
        <v>13.42</v>
      </c>
      <c r="F81" t="n">
        <v>10.52</v>
      </c>
      <c r="G81" t="n">
        <v>90.14</v>
      </c>
      <c r="H81" t="n">
        <v>1.49</v>
      </c>
      <c r="I81" t="n">
        <v>7</v>
      </c>
      <c r="J81" t="n">
        <v>246.89</v>
      </c>
      <c r="K81" t="n">
        <v>56.13</v>
      </c>
      <c r="L81" t="n">
        <v>20.75</v>
      </c>
      <c r="M81" t="n">
        <v>5</v>
      </c>
      <c r="N81" t="n">
        <v>60.02</v>
      </c>
      <c r="O81" t="n">
        <v>30684.23</v>
      </c>
      <c r="P81" t="n">
        <v>151.8</v>
      </c>
      <c r="Q81" t="n">
        <v>197.8</v>
      </c>
      <c r="R81" t="n">
        <v>31.31</v>
      </c>
      <c r="S81" t="n">
        <v>25.4</v>
      </c>
      <c r="T81" t="n">
        <v>2117.79</v>
      </c>
      <c r="U81" t="n">
        <v>0.8100000000000001</v>
      </c>
      <c r="V81" t="n">
        <v>0.88</v>
      </c>
      <c r="W81" t="n">
        <v>2.95</v>
      </c>
      <c r="X81" t="n">
        <v>0.13</v>
      </c>
      <c r="Y81" t="n">
        <v>1</v>
      </c>
      <c r="Z81" t="n">
        <v>10</v>
      </c>
      <c r="AA81" t="n">
        <v>280.0128127750013</v>
      </c>
      <c r="AB81" t="n">
        <v>383.1258837322058</v>
      </c>
      <c r="AC81" t="n">
        <v>346.5608871093583</v>
      </c>
      <c r="AD81" t="n">
        <v>280012.8127750013</v>
      </c>
      <c r="AE81" t="n">
        <v>383125.8837322057</v>
      </c>
      <c r="AF81" t="n">
        <v>1.712780469125635e-06</v>
      </c>
      <c r="AG81" t="n">
        <v>12</v>
      </c>
      <c r="AH81" t="n">
        <v>346560.8871093583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7.4513</v>
      </c>
      <c r="E82" t="n">
        <v>13.42</v>
      </c>
      <c r="F82" t="n">
        <v>10.51</v>
      </c>
      <c r="G82" t="n">
        <v>90.09999999999999</v>
      </c>
      <c r="H82" t="n">
        <v>1.51</v>
      </c>
      <c r="I82" t="n">
        <v>7</v>
      </c>
      <c r="J82" t="n">
        <v>247.34</v>
      </c>
      <c r="K82" t="n">
        <v>56.13</v>
      </c>
      <c r="L82" t="n">
        <v>21</v>
      </c>
      <c r="M82" t="n">
        <v>5</v>
      </c>
      <c r="N82" t="n">
        <v>60.21</v>
      </c>
      <c r="O82" t="n">
        <v>30739.14</v>
      </c>
      <c r="P82" t="n">
        <v>151.59</v>
      </c>
      <c r="Q82" t="n">
        <v>197.77</v>
      </c>
      <c r="R82" t="n">
        <v>31.16</v>
      </c>
      <c r="S82" t="n">
        <v>25.4</v>
      </c>
      <c r="T82" t="n">
        <v>2042.29</v>
      </c>
      <c r="U82" t="n">
        <v>0.82</v>
      </c>
      <c r="V82" t="n">
        <v>0.89</v>
      </c>
      <c r="W82" t="n">
        <v>2.95</v>
      </c>
      <c r="X82" t="n">
        <v>0.12</v>
      </c>
      <c r="Y82" t="n">
        <v>1</v>
      </c>
      <c r="Z82" t="n">
        <v>10</v>
      </c>
      <c r="AA82" t="n">
        <v>279.7810617797673</v>
      </c>
      <c r="AB82" t="n">
        <v>382.8087917963943</v>
      </c>
      <c r="AC82" t="n">
        <v>346.2740579828593</v>
      </c>
      <c r="AD82" t="n">
        <v>279781.0617797673</v>
      </c>
      <c r="AE82" t="n">
        <v>382808.7917963943</v>
      </c>
      <c r="AF82" t="n">
        <v>1.713240319170371e-06</v>
      </c>
      <c r="AG82" t="n">
        <v>12</v>
      </c>
      <c r="AH82" t="n">
        <v>346274.0579828593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7.4506</v>
      </c>
      <c r="E83" t="n">
        <v>13.42</v>
      </c>
      <c r="F83" t="n">
        <v>10.51</v>
      </c>
      <c r="G83" t="n">
        <v>90.11</v>
      </c>
      <c r="H83" t="n">
        <v>1.53</v>
      </c>
      <c r="I83" t="n">
        <v>7</v>
      </c>
      <c r="J83" t="n">
        <v>247.78</v>
      </c>
      <c r="K83" t="n">
        <v>56.13</v>
      </c>
      <c r="L83" t="n">
        <v>21.25</v>
      </c>
      <c r="M83" t="n">
        <v>5</v>
      </c>
      <c r="N83" t="n">
        <v>60.41</v>
      </c>
      <c r="O83" t="n">
        <v>30794.11</v>
      </c>
      <c r="P83" t="n">
        <v>151.32</v>
      </c>
      <c r="Q83" t="n">
        <v>197.79</v>
      </c>
      <c r="R83" t="n">
        <v>31.24</v>
      </c>
      <c r="S83" t="n">
        <v>25.4</v>
      </c>
      <c r="T83" t="n">
        <v>2079.54</v>
      </c>
      <c r="U83" t="n">
        <v>0.8100000000000001</v>
      </c>
      <c r="V83" t="n">
        <v>0.89</v>
      </c>
      <c r="W83" t="n">
        <v>2.95</v>
      </c>
      <c r="X83" t="n">
        <v>0.12</v>
      </c>
      <c r="Y83" t="n">
        <v>1</v>
      </c>
      <c r="Z83" t="n">
        <v>10</v>
      </c>
      <c r="AA83" t="n">
        <v>279.5979971188659</v>
      </c>
      <c r="AB83" t="n">
        <v>382.5583146511062</v>
      </c>
      <c r="AC83" t="n">
        <v>346.0474860247706</v>
      </c>
      <c r="AD83" t="n">
        <v>279597.9971188659</v>
      </c>
      <c r="AE83" t="n">
        <v>382558.3146511062</v>
      </c>
      <c r="AF83" t="n">
        <v>1.713079371654713e-06</v>
      </c>
      <c r="AG83" t="n">
        <v>12</v>
      </c>
      <c r="AH83" t="n">
        <v>346047.4860247707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7.4523</v>
      </c>
      <c r="E84" t="n">
        <v>13.42</v>
      </c>
      <c r="F84" t="n">
        <v>10.51</v>
      </c>
      <c r="G84" t="n">
        <v>90.09</v>
      </c>
      <c r="H84" t="n">
        <v>1.54</v>
      </c>
      <c r="I84" t="n">
        <v>7</v>
      </c>
      <c r="J84" t="n">
        <v>248.23</v>
      </c>
      <c r="K84" t="n">
        <v>56.13</v>
      </c>
      <c r="L84" t="n">
        <v>21.5</v>
      </c>
      <c r="M84" t="n">
        <v>5</v>
      </c>
      <c r="N84" t="n">
        <v>60.6</v>
      </c>
      <c r="O84" t="n">
        <v>30849.16</v>
      </c>
      <c r="P84" t="n">
        <v>151.03</v>
      </c>
      <c r="Q84" t="n">
        <v>197.76</v>
      </c>
      <c r="R84" t="n">
        <v>31.11</v>
      </c>
      <c r="S84" t="n">
        <v>25.4</v>
      </c>
      <c r="T84" t="n">
        <v>2014.25</v>
      </c>
      <c r="U84" t="n">
        <v>0.82</v>
      </c>
      <c r="V84" t="n">
        <v>0.89</v>
      </c>
      <c r="W84" t="n">
        <v>2.95</v>
      </c>
      <c r="X84" t="n">
        <v>0.12</v>
      </c>
      <c r="Y84" t="n">
        <v>1</v>
      </c>
      <c r="Z84" t="n">
        <v>10</v>
      </c>
      <c r="AA84" t="n">
        <v>279.3519258066324</v>
      </c>
      <c r="AB84" t="n">
        <v>382.2216290258082</v>
      </c>
      <c r="AC84" t="n">
        <v>345.7429332030099</v>
      </c>
      <c r="AD84" t="n">
        <v>279351.9258066324</v>
      </c>
      <c r="AE84" t="n">
        <v>382221.6290258082</v>
      </c>
      <c r="AF84" t="n">
        <v>1.713470244192739e-06</v>
      </c>
      <c r="AG84" t="n">
        <v>12</v>
      </c>
      <c r="AH84" t="n">
        <v>345742.9332030099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7.4888</v>
      </c>
      <c r="E85" t="n">
        <v>13.35</v>
      </c>
      <c r="F85" t="n">
        <v>10.49</v>
      </c>
      <c r="G85" t="n">
        <v>104.87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150.66</v>
      </c>
      <c r="Q85" t="n">
        <v>197.75</v>
      </c>
      <c r="R85" t="n">
        <v>30.41</v>
      </c>
      <c r="S85" t="n">
        <v>25.4</v>
      </c>
      <c r="T85" t="n">
        <v>1669.92</v>
      </c>
      <c r="U85" t="n">
        <v>0.84</v>
      </c>
      <c r="V85" t="n">
        <v>0.89</v>
      </c>
      <c r="W85" t="n">
        <v>2.95</v>
      </c>
      <c r="X85" t="n">
        <v>0.1</v>
      </c>
      <c r="Y85" t="n">
        <v>1</v>
      </c>
      <c r="Z85" t="n">
        <v>10</v>
      </c>
      <c r="AA85" t="n">
        <v>278.2759211761377</v>
      </c>
      <c r="AB85" t="n">
        <v>380.7493920203912</v>
      </c>
      <c r="AC85" t="n">
        <v>344.4112044310922</v>
      </c>
      <c r="AD85" t="n">
        <v>278275.9211761377</v>
      </c>
      <c r="AE85" t="n">
        <v>380749.3920203912</v>
      </c>
      <c r="AF85" t="n">
        <v>1.721862507509169e-06</v>
      </c>
      <c r="AG85" t="n">
        <v>12</v>
      </c>
      <c r="AH85" t="n">
        <v>344411.2044310923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7.4902</v>
      </c>
      <c r="E86" t="n">
        <v>13.35</v>
      </c>
      <c r="F86" t="n">
        <v>10.48</v>
      </c>
      <c r="G86" t="n">
        <v>104.85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4</v>
      </c>
      <c r="N86" t="n">
        <v>61</v>
      </c>
      <c r="O86" t="n">
        <v>30959.46</v>
      </c>
      <c r="P86" t="n">
        <v>150.7</v>
      </c>
      <c r="Q86" t="n">
        <v>197.75</v>
      </c>
      <c r="R86" t="n">
        <v>30.27</v>
      </c>
      <c r="S86" t="n">
        <v>25.4</v>
      </c>
      <c r="T86" t="n">
        <v>1602.58</v>
      </c>
      <c r="U86" t="n">
        <v>0.84</v>
      </c>
      <c r="V86" t="n">
        <v>0.89</v>
      </c>
      <c r="W86" t="n">
        <v>2.95</v>
      </c>
      <c r="X86" t="n">
        <v>0.09</v>
      </c>
      <c r="Y86" t="n">
        <v>1</v>
      </c>
      <c r="Z86" t="n">
        <v>10</v>
      </c>
      <c r="AA86" t="n">
        <v>278.2394129492339</v>
      </c>
      <c r="AB86" t="n">
        <v>380.6994398537122</v>
      </c>
      <c r="AC86" t="n">
        <v>344.3660196290928</v>
      </c>
      <c r="AD86" t="n">
        <v>278239.4129492339</v>
      </c>
      <c r="AE86" t="n">
        <v>380699.4398537122</v>
      </c>
      <c r="AF86" t="n">
        <v>1.722184402540484e-06</v>
      </c>
      <c r="AG86" t="n">
        <v>12</v>
      </c>
      <c r="AH86" t="n">
        <v>344366.0196290928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7.4905</v>
      </c>
      <c r="E87" t="n">
        <v>13.35</v>
      </c>
      <c r="F87" t="n">
        <v>10.48</v>
      </c>
      <c r="G87" t="n">
        <v>104.84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4</v>
      </c>
      <c r="N87" t="n">
        <v>61.2</v>
      </c>
      <c r="O87" t="n">
        <v>31014.73</v>
      </c>
      <c r="P87" t="n">
        <v>150.75</v>
      </c>
      <c r="Q87" t="n">
        <v>197.77</v>
      </c>
      <c r="R87" t="n">
        <v>30.29</v>
      </c>
      <c r="S87" t="n">
        <v>25.4</v>
      </c>
      <c r="T87" t="n">
        <v>1610.93</v>
      </c>
      <c r="U87" t="n">
        <v>0.84</v>
      </c>
      <c r="V87" t="n">
        <v>0.89</v>
      </c>
      <c r="W87" t="n">
        <v>2.95</v>
      </c>
      <c r="X87" t="n">
        <v>0.09</v>
      </c>
      <c r="Y87" t="n">
        <v>1</v>
      </c>
      <c r="Z87" t="n">
        <v>10</v>
      </c>
      <c r="AA87" t="n">
        <v>278.2697706634677</v>
      </c>
      <c r="AB87" t="n">
        <v>380.7409766176148</v>
      </c>
      <c r="AC87" t="n">
        <v>344.4035921825457</v>
      </c>
      <c r="AD87" t="n">
        <v>278269.7706634678</v>
      </c>
      <c r="AE87" t="n">
        <v>380740.9766176147</v>
      </c>
      <c r="AF87" t="n">
        <v>1.722253380047195e-06</v>
      </c>
      <c r="AG87" t="n">
        <v>12</v>
      </c>
      <c r="AH87" t="n">
        <v>344403.5921825457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7.4899</v>
      </c>
      <c r="E88" t="n">
        <v>13.35</v>
      </c>
      <c r="F88" t="n">
        <v>10.49</v>
      </c>
      <c r="G88" t="n">
        <v>104.85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4</v>
      </c>
      <c r="N88" t="n">
        <v>61.39</v>
      </c>
      <c r="O88" t="n">
        <v>31070.06</v>
      </c>
      <c r="P88" t="n">
        <v>150.88</v>
      </c>
      <c r="Q88" t="n">
        <v>197.76</v>
      </c>
      <c r="R88" t="n">
        <v>30.35</v>
      </c>
      <c r="S88" t="n">
        <v>25.4</v>
      </c>
      <c r="T88" t="n">
        <v>1641.04</v>
      </c>
      <c r="U88" t="n">
        <v>0.84</v>
      </c>
      <c r="V88" t="n">
        <v>0.89</v>
      </c>
      <c r="W88" t="n">
        <v>2.95</v>
      </c>
      <c r="X88" t="n">
        <v>0.1</v>
      </c>
      <c r="Y88" t="n">
        <v>1</v>
      </c>
      <c r="Z88" t="n">
        <v>10</v>
      </c>
      <c r="AA88" t="n">
        <v>278.4138773575005</v>
      </c>
      <c r="AB88" t="n">
        <v>380.938149753929</v>
      </c>
      <c r="AC88" t="n">
        <v>344.5819473914644</v>
      </c>
      <c r="AD88" t="n">
        <v>278413.8773575005</v>
      </c>
      <c r="AE88" t="n">
        <v>380938.149753929</v>
      </c>
      <c r="AF88" t="n">
        <v>1.722115425033774e-06</v>
      </c>
      <c r="AG88" t="n">
        <v>12</v>
      </c>
      <c r="AH88" t="n">
        <v>344581.9473914644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7.4914</v>
      </c>
      <c r="E89" t="n">
        <v>13.35</v>
      </c>
      <c r="F89" t="n">
        <v>10.48</v>
      </c>
      <c r="G89" t="n">
        <v>104.83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4</v>
      </c>
      <c r="N89" t="n">
        <v>61.59</v>
      </c>
      <c r="O89" t="n">
        <v>31125.47</v>
      </c>
      <c r="P89" t="n">
        <v>151.12</v>
      </c>
      <c r="Q89" t="n">
        <v>197.75</v>
      </c>
      <c r="R89" t="n">
        <v>30.28</v>
      </c>
      <c r="S89" t="n">
        <v>25.4</v>
      </c>
      <c r="T89" t="n">
        <v>1605.78</v>
      </c>
      <c r="U89" t="n">
        <v>0.84</v>
      </c>
      <c r="V89" t="n">
        <v>0.89</v>
      </c>
      <c r="W89" t="n">
        <v>2.95</v>
      </c>
      <c r="X89" t="n">
        <v>0.09</v>
      </c>
      <c r="Y89" t="n">
        <v>1</v>
      </c>
      <c r="Z89" t="n">
        <v>10</v>
      </c>
      <c r="AA89" t="n">
        <v>278.5206432557993</v>
      </c>
      <c r="AB89" t="n">
        <v>381.0842315661604</v>
      </c>
      <c r="AC89" t="n">
        <v>344.7140873605636</v>
      </c>
      <c r="AD89" t="n">
        <v>278520.6432557993</v>
      </c>
      <c r="AE89" t="n">
        <v>381084.2315661605</v>
      </c>
      <c r="AF89" t="n">
        <v>1.722460312567326e-06</v>
      </c>
      <c r="AG89" t="n">
        <v>12</v>
      </c>
      <c r="AH89" t="n">
        <v>344714.0873605636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7.4866</v>
      </c>
      <c r="E90" t="n">
        <v>13.36</v>
      </c>
      <c r="F90" t="n">
        <v>10.49</v>
      </c>
      <c r="G90" t="n">
        <v>104.91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4</v>
      </c>
      <c r="N90" t="n">
        <v>61.79</v>
      </c>
      <c r="O90" t="n">
        <v>31180.95</v>
      </c>
      <c r="P90" t="n">
        <v>151.41</v>
      </c>
      <c r="Q90" t="n">
        <v>197.76</v>
      </c>
      <c r="R90" t="n">
        <v>30.49</v>
      </c>
      <c r="S90" t="n">
        <v>25.4</v>
      </c>
      <c r="T90" t="n">
        <v>1711.54</v>
      </c>
      <c r="U90" t="n">
        <v>0.83</v>
      </c>
      <c r="V90" t="n">
        <v>0.89</v>
      </c>
      <c r="W90" t="n">
        <v>2.95</v>
      </c>
      <c r="X90" t="n">
        <v>0.1</v>
      </c>
      <c r="Y90" t="n">
        <v>1</v>
      </c>
      <c r="Z90" t="n">
        <v>10</v>
      </c>
      <c r="AA90" t="n">
        <v>278.8648900924819</v>
      </c>
      <c r="AB90" t="n">
        <v>381.5552452752081</v>
      </c>
      <c r="AC90" t="n">
        <v>345.1401481822916</v>
      </c>
      <c r="AD90" t="n">
        <v>278864.8900924819</v>
      </c>
      <c r="AE90" t="n">
        <v>381555.245275208</v>
      </c>
      <c r="AF90" t="n">
        <v>1.72135667245996e-06</v>
      </c>
      <c r="AG90" t="n">
        <v>12</v>
      </c>
      <c r="AH90" t="n">
        <v>345140.1481822916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7.4885</v>
      </c>
      <c r="E91" t="n">
        <v>13.35</v>
      </c>
      <c r="F91" t="n">
        <v>10.49</v>
      </c>
      <c r="G91" t="n">
        <v>104.88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4</v>
      </c>
      <c r="N91" t="n">
        <v>61.99</v>
      </c>
      <c r="O91" t="n">
        <v>31236.5</v>
      </c>
      <c r="P91" t="n">
        <v>151.42</v>
      </c>
      <c r="Q91" t="n">
        <v>197.76</v>
      </c>
      <c r="R91" t="n">
        <v>30.32</v>
      </c>
      <c r="S91" t="n">
        <v>25.4</v>
      </c>
      <c r="T91" t="n">
        <v>1623.93</v>
      </c>
      <c r="U91" t="n">
        <v>0.84</v>
      </c>
      <c r="V91" t="n">
        <v>0.89</v>
      </c>
      <c r="W91" t="n">
        <v>2.95</v>
      </c>
      <c r="X91" t="n">
        <v>0.1</v>
      </c>
      <c r="Y91" t="n">
        <v>1</v>
      </c>
      <c r="Z91" t="n">
        <v>10</v>
      </c>
      <c r="AA91" t="n">
        <v>278.8341909141674</v>
      </c>
      <c r="AB91" t="n">
        <v>381.5132413050862</v>
      </c>
      <c r="AC91" t="n">
        <v>345.1021530121251</v>
      </c>
      <c r="AD91" t="n">
        <v>278834.1909141674</v>
      </c>
      <c r="AE91" t="n">
        <v>381513.2413050862</v>
      </c>
      <c r="AF91" t="n">
        <v>1.721793530002459e-06</v>
      </c>
      <c r="AG91" t="n">
        <v>12</v>
      </c>
      <c r="AH91" t="n">
        <v>345102.1530121252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7.4933</v>
      </c>
      <c r="E92" t="n">
        <v>13.35</v>
      </c>
      <c r="F92" t="n">
        <v>10.48</v>
      </c>
      <c r="G92" t="n">
        <v>104.79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4</v>
      </c>
      <c r="N92" t="n">
        <v>62.19</v>
      </c>
      <c r="O92" t="n">
        <v>31292.13</v>
      </c>
      <c r="P92" t="n">
        <v>151.12</v>
      </c>
      <c r="Q92" t="n">
        <v>197.76</v>
      </c>
      <c r="R92" t="n">
        <v>30.06</v>
      </c>
      <c r="S92" t="n">
        <v>25.4</v>
      </c>
      <c r="T92" t="n">
        <v>1498.31</v>
      </c>
      <c r="U92" t="n">
        <v>0.84</v>
      </c>
      <c r="V92" t="n">
        <v>0.89</v>
      </c>
      <c r="W92" t="n">
        <v>2.95</v>
      </c>
      <c r="X92" t="n">
        <v>0.09</v>
      </c>
      <c r="Y92" t="n">
        <v>1</v>
      </c>
      <c r="Z92" t="n">
        <v>10</v>
      </c>
      <c r="AA92" t="n">
        <v>278.4827885971727</v>
      </c>
      <c r="AB92" t="n">
        <v>381.0324371521978</v>
      </c>
      <c r="AC92" t="n">
        <v>344.6672361327755</v>
      </c>
      <c r="AD92" t="n">
        <v>278482.7885971727</v>
      </c>
      <c r="AE92" t="n">
        <v>381032.4371521978</v>
      </c>
      <c r="AF92" t="n">
        <v>1.722897170109825e-06</v>
      </c>
      <c r="AG92" t="n">
        <v>12</v>
      </c>
      <c r="AH92" t="n">
        <v>344667.2361327755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7.4919</v>
      </c>
      <c r="E93" t="n">
        <v>13.35</v>
      </c>
      <c r="F93" t="n">
        <v>10.48</v>
      </c>
      <c r="G93" t="n">
        <v>104.82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4</v>
      </c>
      <c r="N93" t="n">
        <v>62.4</v>
      </c>
      <c r="O93" t="n">
        <v>31347.83</v>
      </c>
      <c r="P93" t="n">
        <v>151.31</v>
      </c>
      <c r="Q93" t="n">
        <v>197.78</v>
      </c>
      <c r="R93" t="n">
        <v>30.24</v>
      </c>
      <c r="S93" t="n">
        <v>25.4</v>
      </c>
      <c r="T93" t="n">
        <v>1587.18</v>
      </c>
      <c r="U93" t="n">
        <v>0.84</v>
      </c>
      <c r="V93" t="n">
        <v>0.89</v>
      </c>
      <c r="W93" t="n">
        <v>2.95</v>
      </c>
      <c r="X93" t="n">
        <v>0.09</v>
      </c>
      <c r="Y93" t="n">
        <v>1</v>
      </c>
      <c r="Z93" t="n">
        <v>10</v>
      </c>
      <c r="AA93" t="n">
        <v>278.6486916453181</v>
      </c>
      <c r="AB93" t="n">
        <v>381.2594330217964</v>
      </c>
      <c r="AC93" t="n">
        <v>344.8725678351703</v>
      </c>
      <c r="AD93" t="n">
        <v>278648.6916453181</v>
      </c>
      <c r="AE93" t="n">
        <v>381259.4330217964</v>
      </c>
      <c r="AF93" t="n">
        <v>1.72257527507851e-06</v>
      </c>
      <c r="AG93" t="n">
        <v>12</v>
      </c>
      <c r="AH93" t="n">
        <v>344872.5678351704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7.4894</v>
      </c>
      <c r="E94" t="n">
        <v>13.35</v>
      </c>
      <c r="F94" t="n">
        <v>10.49</v>
      </c>
      <c r="G94" t="n">
        <v>104.86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4</v>
      </c>
      <c r="N94" t="n">
        <v>62.6</v>
      </c>
      <c r="O94" t="n">
        <v>31403.6</v>
      </c>
      <c r="P94" t="n">
        <v>151.34</v>
      </c>
      <c r="Q94" t="n">
        <v>197.75</v>
      </c>
      <c r="R94" t="n">
        <v>30.38</v>
      </c>
      <c r="S94" t="n">
        <v>25.4</v>
      </c>
      <c r="T94" t="n">
        <v>1655.45</v>
      </c>
      <c r="U94" t="n">
        <v>0.84</v>
      </c>
      <c r="V94" t="n">
        <v>0.89</v>
      </c>
      <c r="W94" t="n">
        <v>2.95</v>
      </c>
      <c r="X94" t="n">
        <v>0.1</v>
      </c>
      <c r="Y94" t="n">
        <v>1</v>
      </c>
      <c r="Z94" t="n">
        <v>10</v>
      </c>
      <c r="AA94" t="n">
        <v>278.7580830290012</v>
      </c>
      <c r="AB94" t="n">
        <v>381.4091071389589</v>
      </c>
      <c r="AC94" t="n">
        <v>345.0079572646598</v>
      </c>
      <c r="AD94" t="n">
        <v>278758.0830290013</v>
      </c>
      <c r="AE94" t="n">
        <v>381409.1071389589</v>
      </c>
      <c r="AF94" t="n">
        <v>1.72200046252259e-06</v>
      </c>
      <c r="AG94" t="n">
        <v>12</v>
      </c>
      <c r="AH94" t="n">
        <v>345007.9572646598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7.4897</v>
      </c>
      <c r="E95" t="n">
        <v>13.35</v>
      </c>
      <c r="F95" t="n">
        <v>10.49</v>
      </c>
      <c r="G95" t="n">
        <v>104.86</v>
      </c>
      <c r="H95" t="n">
        <v>1.7</v>
      </c>
      <c r="I95" t="n">
        <v>6</v>
      </c>
      <c r="J95" t="n">
        <v>253.18</v>
      </c>
      <c r="K95" t="n">
        <v>56.13</v>
      </c>
      <c r="L95" t="n">
        <v>24.25</v>
      </c>
      <c r="M95" t="n">
        <v>4</v>
      </c>
      <c r="N95" t="n">
        <v>62.8</v>
      </c>
      <c r="O95" t="n">
        <v>31459.45</v>
      </c>
      <c r="P95" t="n">
        <v>151.22</v>
      </c>
      <c r="Q95" t="n">
        <v>197.76</v>
      </c>
      <c r="R95" t="n">
        <v>30.35</v>
      </c>
      <c r="S95" t="n">
        <v>25.4</v>
      </c>
      <c r="T95" t="n">
        <v>1640.13</v>
      </c>
      <c r="U95" t="n">
        <v>0.84</v>
      </c>
      <c r="V95" t="n">
        <v>0.89</v>
      </c>
      <c r="W95" t="n">
        <v>2.95</v>
      </c>
      <c r="X95" t="n">
        <v>0.1</v>
      </c>
      <c r="Y95" t="n">
        <v>1</v>
      </c>
      <c r="Z95" t="n">
        <v>10</v>
      </c>
      <c r="AA95" t="n">
        <v>278.6649025145696</v>
      </c>
      <c r="AB95" t="n">
        <v>381.2816134482792</v>
      </c>
      <c r="AC95" t="n">
        <v>344.8926313928801</v>
      </c>
      <c r="AD95" t="n">
        <v>278664.9025145696</v>
      </c>
      <c r="AE95" t="n">
        <v>381281.6134482793</v>
      </c>
      <c r="AF95" t="n">
        <v>1.7220694400293e-06</v>
      </c>
      <c r="AG95" t="n">
        <v>12</v>
      </c>
      <c r="AH95" t="n">
        <v>344892.6313928801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7.4874</v>
      </c>
      <c r="E96" t="n">
        <v>13.36</v>
      </c>
      <c r="F96" t="n">
        <v>10.49</v>
      </c>
      <c r="G96" t="n">
        <v>104.9</v>
      </c>
      <c r="H96" t="n">
        <v>1.72</v>
      </c>
      <c r="I96" t="n">
        <v>6</v>
      </c>
      <c r="J96" t="n">
        <v>253.63</v>
      </c>
      <c r="K96" t="n">
        <v>56.13</v>
      </c>
      <c r="L96" t="n">
        <v>24.5</v>
      </c>
      <c r="M96" t="n">
        <v>4</v>
      </c>
      <c r="N96" t="n">
        <v>63</v>
      </c>
      <c r="O96" t="n">
        <v>31515.37</v>
      </c>
      <c r="P96" t="n">
        <v>151.23</v>
      </c>
      <c r="Q96" t="n">
        <v>197.76</v>
      </c>
      <c r="R96" t="n">
        <v>30.4</v>
      </c>
      <c r="S96" t="n">
        <v>25.4</v>
      </c>
      <c r="T96" t="n">
        <v>1668.12</v>
      </c>
      <c r="U96" t="n">
        <v>0.84</v>
      </c>
      <c r="V96" t="n">
        <v>0.89</v>
      </c>
      <c r="W96" t="n">
        <v>2.95</v>
      </c>
      <c r="X96" t="n">
        <v>0.1</v>
      </c>
      <c r="Y96" t="n">
        <v>1</v>
      </c>
      <c r="Z96" t="n">
        <v>10</v>
      </c>
      <c r="AA96" t="n">
        <v>278.7180751531465</v>
      </c>
      <c r="AB96" t="n">
        <v>381.3543665981915</v>
      </c>
      <c r="AC96" t="n">
        <v>344.9584410842745</v>
      </c>
      <c r="AD96" t="n">
        <v>278718.0751531465</v>
      </c>
      <c r="AE96" t="n">
        <v>381354.3665981915</v>
      </c>
      <c r="AF96" t="n">
        <v>1.721540612477854e-06</v>
      </c>
      <c r="AG96" t="n">
        <v>12</v>
      </c>
      <c r="AH96" t="n">
        <v>344958.4410842744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7.4891</v>
      </c>
      <c r="E97" t="n">
        <v>13.35</v>
      </c>
      <c r="F97" t="n">
        <v>10.49</v>
      </c>
      <c r="G97" t="n">
        <v>104.87</v>
      </c>
      <c r="H97" t="n">
        <v>1.73</v>
      </c>
      <c r="I97" t="n">
        <v>6</v>
      </c>
      <c r="J97" t="n">
        <v>254.09</v>
      </c>
      <c r="K97" t="n">
        <v>56.13</v>
      </c>
      <c r="L97" t="n">
        <v>24.75</v>
      </c>
      <c r="M97" t="n">
        <v>4</v>
      </c>
      <c r="N97" t="n">
        <v>63.21</v>
      </c>
      <c r="O97" t="n">
        <v>31571.37</v>
      </c>
      <c r="P97" t="n">
        <v>151.08</v>
      </c>
      <c r="Q97" t="n">
        <v>197.75</v>
      </c>
      <c r="R97" t="n">
        <v>30.37</v>
      </c>
      <c r="S97" t="n">
        <v>25.4</v>
      </c>
      <c r="T97" t="n">
        <v>1651.7</v>
      </c>
      <c r="U97" t="n">
        <v>0.84</v>
      </c>
      <c r="V97" t="n">
        <v>0.89</v>
      </c>
      <c r="W97" t="n">
        <v>2.95</v>
      </c>
      <c r="X97" t="n">
        <v>0.1</v>
      </c>
      <c r="Y97" t="n">
        <v>1</v>
      </c>
      <c r="Z97" t="n">
        <v>10</v>
      </c>
      <c r="AA97" t="n">
        <v>278.5751438031255</v>
      </c>
      <c r="AB97" t="n">
        <v>381.1588016194067</v>
      </c>
      <c r="AC97" t="n">
        <v>344.7815405525877</v>
      </c>
      <c r="AD97" t="n">
        <v>278575.1438031255</v>
      </c>
      <c r="AE97" t="n">
        <v>381158.8016194067</v>
      </c>
      <c r="AF97" t="n">
        <v>1.721931485015879e-06</v>
      </c>
      <c r="AG97" t="n">
        <v>12</v>
      </c>
      <c r="AH97" t="n">
        <v>344781.5405525877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7.4889</v>
      </c>
      <c r="E98" t="n">
        <v>13.35</v>
      </c>
      <c r="F98" t="n">
        <v>10.49</v>
      </c>
      <c r="G98" t="n">
        <v>104.87</v>
      </c>
      <c r="H98" t="n">
        <v>1.75</v>
      </c>
      <c r="I98" t="n">
        <v>6</v>
      </c>
      <c r="J98" t="n">
        <v>254.54</v>
      </c>
      <c r="K98" t="n">
        <v>56.13</v>
      </c>
      <c r="L98" t="n">
        <v>25</v>
      </c>
      <c r="M98" t="n">
        <v>4</v>
      </c>
      <c r="N98" t="n">
        <v>63.41</v>
      </c>
      <c r="O98" t="n">
        <v>31627.44</v>
      </c>
      <c r="P98" t="n">
        <v>150.98</v>
      </c>
      <c r="Q98" t="n">
        <v>197.76</v>
      </c>
      <c r="R98" t="n">
        <v>30.45</v>
      </c>
      <c r="S98" t="n">
        <v>25.4</v>
      </c>
      <c r="T98" t="n">
        <v>1692.82</v>
      </c>
      <c r="U98" t="n">
        <v>0.83</v>
      </c>
      <c r="V98" t="n">
        <v>0.89</v>
      </c>
      <c r="W98" t="n">
        <v>2.95</v>
      </c>
      <c r="X98" t="n">
        <v>0.1</v>
      </c>
      <c r="Y98" t="n">
        <v>1</v>
      </c>
      <c r="Z98" t="n">
        <v>10</v>
      </c>
      <c r="AA98" t="n">
        <v>278.5064653059802</v>
      </c>
      <c r="AB98" t="n">
        <v>381.0648326697309</v>
      </c>
      <c r="AC98" t="n">
        <v>344.6965398675827</v>
      </c>
      <c r="AD98" t="n">
        <v>278506.4653059802</v>
      </c>
      <c r="AE98" t="n">
        <v>381064.8326697309</v>
      </c>
      <c r="AF98" t="n">
        <v>1.721885500011406e-06</v>
      </c>
      <c r="AG98" t="n">
        <v>12</v>
      </c>
      <c r="AH98" t="n">
        <v>344696.5398675827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7.4911</v>
      </c>
      <c r="E99" t="n">
        <v>13.35</v>
      </c>
      <c r="F99" t="n">
        <v>10.48</v>
      </c>
      <c r="G99" t="n">
        <v>104.83</v>
      </c>
      <c r="H99" t="n">
        <v>1.76</v>
      </c>
      <c r="I99" t="n">
        <v>6</v>
      </c>
      <c r="J99" t="n">
        <v>255</v>
      </c>
      <c r="K99" t="n">
        <v>56.13</v>
      </c>
      <c r="L99" t="n">
        <v>25.25</v>
      </c>
      <c r="M99" t="n">
        <v>4</v>
      </c>
      <c r="N99" t="n">
        <v>63.62</v>
      </c>
      <c r="O99" t="n">
        <v>31683.59</v>
      </c>
      <c r="P99" t="n">
        <v>150.71</v>
      </c>
      <c r="Q99" t="n">
        <v>197.75</v>
      </c>
      <c r="R99" t="n">
        <v>30.3</v>
      </c>
      <c r="S99" t="n">
        <v>25.4</v>
      </c>
      <c r="T99" t="n">
        <v>1614.21</v>
      </c>
      <c r="U99" t="n">
        <v>0.84</v>
      </c>
      <c r="V99" t="n">
        <v>0.89</v>
      </c>
      <c r="W99" t="n">
        <v>2.95</v>
      </c>
      <c r="X99" t="n">
        <v>0.09</v>
      </c>
      <c r="Y99" t="n">
        <v>1</v>
      </c>
      <c r="Z99" t="n">
        <v>10</v>
      </c>
      <c r="AA99" t="n">
        <v>278.2287748821984</v>
      </c>
      <c r="AB99" t="n">
        <v>380.6848843810758</v>
      </c>
      <c r="AC99" t="n">
        <v>344.3528533103361</v>
      </c>
      <c r="AD99" t="n">
        <v>278228.7748821984</v>
      </c>
      <c r="AE99" t="n">
        <v>380684.8843810759</v>
      </c>
      <c r="AF99" t="n">
        <v>1.722391335060616e-06</v>
      </c>
      <c r="AG99" t="n">
        <v>12</v>
      </c>
      <c r="AH99" t="n">
        <v>344352.8533103361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7.4916</v>
      </c>
      <c r="E100" t="n">
        <v>13.35</v>
      </c>
      <c r="F100" t="n">
        <v>10.48</v>
      </c>
      <c r="G100" t="n">
        <v>104.82</v>
      </c>
      <c r="H100" t="n">
        <v>1.78</v>
      </c>
      <c r="I100" t="n">
        <v>6</v>
      </c>
      <c r="J100" t="n">
        <v>255.45</v>
      </c>
      <c r="K100" t="n">
        <v>56.13</v>
      </c>
      <c r="L100" t="n">
        <v>25.5</v>
      </c>
      <c r="M100" t="n">
        <v>4</v>
      </c>
      <c r="N100" t="n">
        <v>63.82</v>
      </c>
      <c r="O100" t="n">
        <v>31739.82</v>
      </c>
      <c r="P100" t="n">
        <v>150.52</v>
      </c>
      <c r="Q100" t="n">
        <v>197.75</v>
      </c>
      <c r="R100" t="n">
        <v>30.33</v>
      </c>
      <c r="S100" t="n">
        <v>25.4</v>
      </c>
      <c r="T100" t="n">
        <v>1629.88</v>
      </c>
      <c r="U100" t="n">
        <v>0.84</v>
      </c>
      <c r="V100" t="n">
        <v>0.89</v>
      </c>
      <c r="W100" t="n">
        <v>2.95</v>
      </c>
      <c r="X100" t="n">
        <v>0.09</v>
      </c>
      <c r="Y100" t="n">
        <v>1</v>
      </c>
      <c r="Z100" t="n">
        <v>10</v>
      </c>
      <c r="AA100" t="n">
        <v>278.0808128191115</v>
      </c>
      <c r="AB100" t="n">
        <v>380.482436158735</v>
      </c>
      <c r="AC100" t="n">
        <v>344.1697264621976</v>
      </c>
      <c r="AD100" t="n">
        <v>278080.8128191116</v>
      </c>
      <c r="AE100" t="n">
        <v>380482.436158735</v>
      </c>
      <c r="AF100" t="n">
        <v>1.722506297571799e-06</v>
      </c>
      <c r="AG100" t="n">
        <v>12</v>
      </c>
      <c r="AH100" t="n">
        <v>344169.7264621975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7.4922</v>
      </c>
      <c r="E101" t="n">
        <v>13.35</v>
      </c>
      <c r="F101" t="n">
        <v>10.48</v>
      </c>
      <c r="G101" t="n">
        <v>104.81</v>
      </c>
      <c r="H101" t="n">
        <v>1.79</v>
      </c>
      <c r="I101" t="n">
        <v>6</v>
      </c>
      <c r="J101" t="n">
        <v>255.91</v>
      </c>
      <c r="K101" t="n">
        <v>56.13</v>
      </c>
      <c r="L101" t="n">
        <v>25.75</v>
      </c>
      <c r="M101" t="n">
        <v>4</v>
      </c>
      <c r="N101" t="n">
        <v>64.03</v>
      </c>
      <c r="O101" t="n">
        <v>31796.12</v>
      </c>
      <c r="P101" t="n">
        <v>150.28</v>
      </c>
      <c r="Q101" t="n">
        <v>197.75</v>
      </c>
      <c r="R101" t="n">
        <v>30.24</v>
      </c>
      <c r="S101" t="n">
        <v>25.4</v>
      </c>
      <c r="T101" t="n">
        <v>1586.8</v>
      </c>
      <c r="U101" t="n">
        <v>0.84</v>
      </c>
      <c r="V101" t="n">
        <v>0.89</v>
      </c>
      <c r="W101" t="n">
        <v>2.95</v>
      </c>
      <c r="X101" t="n">
        <v>0.09</v>
      </c>
      <c r="Y101" t="n">
        <v>1</v>
      </c>
      <c r="Z101" t="n">
        <v>10</v>
      </c>
      <c r="AA101" t="n">
        <v>277.8945682132881</v>
      </c>
      <c r="AB101" t="n">
        <v>380.227608072515</v>
      </c>
      <c r="AC101" t="n">
        <v>343.9392188108731</v>
      </c>
      <c r="AD101" t="n">
        <v>277894.5682132881</v>
      </c>
      <c r="AE101" t="n">
        <v>380227.608072515</v>
      </c>
      <c r="AF101" t="n">
        <v>1.72264425258522e-06</v>
      </c>
      <c r="AG101" t="n">
        <v>12</v>
      </c>
      <c r="AH101" t="n">
        <v>343939.218810873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7.4894</v>
      </c>
      <c r="E102" t="n">
        <v>13.35</v>
      </c>
      <c r="F102" t="n">
        <v>10.49</v>
      </c>
      <c r="G102" t="n">
        <v>104.86</v>
      </c>
      <c r="H102" t="n">
        <v>1.8</v>
      </c>
      <c r="I102" t="n">
        <v>6</v>
      </c>
      <c r="J102" t="n">
        <v>256.36</v>
      </c>
      <c r="K102" t="n">
        <v>56.13</v>
      </c>
      <c r="L102" t="n">
        <v>26</v>
      </c>
      <c r="M102" t="n">
        <v>4</v>
      </c>
      <c r="N102" t="n">
        <v>64.23999999999999</v>
      </c>
      <c r="O102" t="n">
        <v>31852.5</v>
      </c>
      <c r="P102" t="n">
        <v>150.21</v>
      </c>
      <c r="Q102" t="n">
        <v>197.75</v>
      </c>
      <c r="R102" t="n">
        <v>30.4</v>
      </c>
      <c r="S102" t="n">
        <v>25.4</v>
      </c>
      <c r="T102" t="n">
        <v>1664.54</v>
      </c>
      <c r="U102" t="n">
        <v>0.84</v>
      </c>
      <c r="V102" t="n">
        <v>0.89</v>
      </c>
      <c r="W102" t="n">
        <v>2.95</v>
      </c>
      <c r="X102" t="n">
        <v>0.1</v>
      </c>
      <c r="Y102" t="n">
        <v>1</v>
      </c>
      <c r="Z102" t="n">
        <v>10</v>
      </c>
      <c r="AA102" t="n">
        <v>277.9370008087082</v>
      </c>
      <c r="AB102" t="n">
        <v>380.2856662215628</v>
      </c>
      <c r="AC102" t="n">
        <v>343.9917359716608</v>
      </c>
      <c r="AD102" t="n">
        <v>277937.0008087082</v>
      </c>
      <c r="AE102" t="n">
        <v>380285.6662215628</v>
      </c>
      <c r="AF102" t="n">
        <v>1.72200046252259e-06</v>
      </c>
      <c r="AG102" t="n">
        <v>12</v>
      </c>
      <c r="AH102" t="n">
        <v>343991.7359716608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7.4934</v>
      </c>
      <c r="E103" t="n">
        <v>13.34</v>
      </c>
      <c r="F103" t="n">
        <v>10.48</v>
      </c>
      <c r="G103" t="n">
        <v>104.79</v>
      </c>
      <c r="H103" t="n">
        <v>1.82</v>
      </c>
      <c r="I103" t="n">
        <v>6</v>
      </c>
      <c r="J103" t="n">
        <v>256.82</v>
      </c>
      <c r="K103" t="n">
        <v>56.13</v>
      </c>
      <c r="L103" t="n">
        <v>26.25</v>
      </c>
      <c r="M103" t="n">
        <v>4</v>
      </c>
      <c r="N103" t="n">
        <v>64.45</v>
      </c>
      <c r="O103" t="n">
        <v>31909.08</v>
      </c>
      <c r="P103" t="n">
        <v>149.74</v>
      </c>
      <c r="Q103" t="n">
        <v>197.78</v>
      </c>
      <c r="R103" t="n">
        <v>30.22</v>
      </c>
      <c r="S103" t="n">
        <v>25.4</v>
      </c>
      <c r="T103" t="n">
        <v>1576.15</v>
      </c>
      <c r="U103" t="n">
        <v>0.84</v>
      </c>
      <c r="V103" t="n">
        <v>0.89</v>
      </c>
      <c r="W103" t="n">
        <v>2.95</v>
      </c>
      <c r="X103" t="n">
        <v>0.09</v>
      </c>
      <c r="Y103" t="n">
        <v>1</v>
      </c>
      <c r="Z103" t="n">
        <v>10</v>
      </c>
      <c r="AA103" t="n">
        <v>277.478594464123</v>
      </c>
      <c r="AB103" t="n">
        <v>379.6584544374409</v>
      </c>
      <c r="AC103" t="n">
        <v>343.4243843999182</v>
      </c>
      <c r="AD103" t="n">
        <v>277478.594464123</v>
      </c>
      <c r="AE103" t="n">
        <v>379658.4544374408</v>
      </c>
      <c r="AF103" t="n">
        <v>1.722920162612062e-06</v>
      </c>
      <c r="AG103" t="n">
        <v>12</v>
      </c>
      <c r="AH103" t="n">
        <v>343424.3843999181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7.4849</v>
      </c>
      <c r="E104" t="n">
        <v>13.36</v>
      </c>
      <c r="F104" t="n">
        <v>10.49</v>
      </c>
      <c r="G104" t="n">
        <v>104.94</v>
      </c>
      <c r="H104" t="n">
        <v>1.83</v>
      </c>
      <c r="I104" t="n">
        <v>6</v>
      </c>
      <c r="J104" t="n">
        <v>257.28</v>
      </c>
      <c r="K104" t="n">
        <v>56.13</v>
      </c>
      <c r="L104" t="n">
        <v>26.5</v>
      </c>
      <c r="M104" t="n">
        <v>4</v>
      </c>
      <c r="N104" t="n">
        <v>64.66</v>
      </c>
      <c r="O104" t="n">
        <v>31965.61</v>
      </c>
      <c r="P104" t="n">
        <v>149.62</v>
      </c>
      <c r="Q104" t="n">
        <v>197.77</v>
      </c>
      <c r="R104" t="n">
        <v>30.63</v>
      </c>
      <c r="S104" t="n">
        <v>25.4</v>
      </c>
      <c r="T104" t="n">
        <v>1781.65</v>
      </c>
      <c r="U104" t="n">
        <v>0.83</v>
      </c>
      <c r="V104" t="n">
        <v>0.89</v>
      </c>
      <c r="W104" t="n">
        <v>2.95</v>
      </c>
      <c r="X104" t="n">
        <v>0.1</v>
      </c>
      <c r="Y104" t="n">
        <v>1</v>
      </c>
      <c r="Z104" t="n">
        <v>10</v>
      </c>
      <c r="AA104" t="n">
        <v>277.5974419153438</v>
      </c>
      <c r="AB104" t="n">
        <v>379.8210667633805</v>
      </c>
      <c r="AC104" t="n">
        <v>343.571477233698</v>
      </c>
      <c r="AD104" t="n">
        <v>277597.4419153438</v>
      </c>
      <c r="AE104" t="n">
        <v>379821.0667633805</v>
      </c>
      <c r="AF104" t="n">
        <v>1.720965799921934e-06</v>
      </c>
      <c r="AG104" t="n">
        <v>12</v>
      </c>
      <c r="AH104" t="n">
        <v>343571.477233698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7.5183</v>
      </c>
      <c r="E105" t="n">
        <v>13.3</v>
      </c>
      <c r="F105" t="n">
        <v>10.48</v>
      </c>
      <c r="G105" t="n">
        <v>125.72</v>
      </c>
      <c r="H105" t="n">
        <v>1.85</v>
      </c>
      <c r="I105" t="n">
        <v>5</v>
      </c>
      <c r="J105" t="n">
        <v>257.74</v>
      </c>
      <c r="K105" t="n">
        <v>56.13</v>
      </c>
      <c r="L105" t="n">
        <v>26.75</v>
      </c>
      <c r="M105" t="n">
        <v>3</v>
      </c>
      <c r="N105" t="n">
        <v>64.86</v>
      </c>
      <c r="O105" t="n">
        <v>32022.22</v>
      </c>
      <c r="P105" t="n">
        <v>149.25</v>
      </c>
      <c r="Q105" t="n">
        <v>197.75</v>
      </c>
      <c r="R105" t="n">
        <v>30.03</v>
      </c>
      <c r="S105" t="n">
        <v>25.4</v>
      </c>
      <c r="T105" t="n">
        <v>1488.04</v>
      </c>
      <c r="U105" t="n">
        <v>0.85</v>
      </c>
      <c r="V105" t="n">
        <v>0.89</v>
      </c>
      <c r="W105" t="n">
        <v>2.95</v>
      </c>
      <c r="X105" t="n">
        <v>0.09</v>
      </c>
      <c r="Y105" t="n">
        <v>1</v>
      </c>
      <c r="Z105" t="n">
        <v>10</v>
      </c>
      <c r="AA105" t="n">
        <v>276.6329241240804</v>
      </c>
      <c r="AB105" t="n">
        <v>378.5013709698521</v>
      </c>
      <c r="AC105" t="n">
        <v>342.3777313544993</v>
      </c>
      <c r="AD105" t="n">
        <v>276632.9241240804</v>
      </c>
      <c r="AE105" t="n">
        <v>378501.3709698521</v>
      </c>
      <c r="AF105" t="n">
        <v>1.728645295669024e-06</v>
      </c>
      <c r="AG105" t="n">
        <v>12</v>
      </c>
      <c r="AH105" t="n">
        <v>342377.7313544993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7.5201</v>
      </c>
      <c r="E106" t="n">
        <v>13.3</v>
      </c>
      <c r="F106" t="n">
        <v>10.47</v>
      </c>
      <c r="G106" t="n">
        <v>125.69</v>
      </c>
      <c r="H106" t="n">
        <v>1.86</v>
      </c>
      <c r="I106" t="n">
        <v>5</v>
      </c>
      <c r="J106" t="n">
        <v>258.2</v>
      </c>
      <c r="K106" t="n">
        <v>56.13</v>
      </c>
      <c r="L106" t="n">
        <v>27</v>
      </c>
      <c r="M106" t="n">
        <v>3</v>
      </c>
      <c r="N106" t="n">
        <v>65.06999999999999</v>
      </c>
      <c r="O106" t="n">
        <v>32078.91</v>
      </c>
      <c r="P106" t="n">
        <v>149.53</v>
      </c>
      <c r="Q106" t="n">
        <v>197.8</v>
      </c>
      <c r="R106" t="n">
        <v>29.96</v>
      </c>
      <c r="S106" t="n">
        <v>25.4</v>
      </c>
      <c r="T106" t="n">
        <v>1449.56</v>
      </c>
      <c r="U106" t="n">
        <v>0.85</v>
      </c>
      <c r="V106" t="n">
        <v>0.89</v>
      </c>
      <c r="W106" t="n">
        <v>2.95</v>
      </c>
      <c r="X106" t="n">
        <v>0.08</v>
      </c>
      <c r="Y106" t="n">
        <v>1</v>
      </c>
      <c r="Z106" t="n">
        <v>10</v>
      </c>
      <c r="AA106" t="n">
        <v>276.76270355518</v>
      </c>
      <c r="AB106" t="n">
        <v>378.678940912947</v>
      </c>
      <c r="AC106" t="n">
        <v>342.5383542714462</v>
      </c>
      <c r="AD106" t="n">
        <v>276762.70355518</v>
      </c>
      <c r="AE106" t="n">
        <v>378678.9409129471</v>
      </c>
      <c r="AF106" t="n">
        <v>1.729059160709286e-06</v>
      </c>
      <c r="AG106" t="n">
        <v>12</v>
      </c>
      <c r="AH106" t="n">
        <v>342538.3542714462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7.5174</v>
      </c>
      <c r="E107" t="n">
        <v>13.3</v>
      </c>
      <c r="F107" t="n">
        <v>10.48</v>
      </c>
      <c r="G107" t="n">
        <v>125.74</v>
      </c>
      <c r="H107" t="n">
        <v>1.87</v>
      </c>
      <c r="I107" t="n">
        <v>5</v>
      </c>
      <c r="J107" t="n">
        <v>258.66</v>
      </c>
      <c r="K107" t="n">
        <v>56.13</v>
      </c>
      <c r="L107" t="n">
        <v>27.25</v>
      </c>
      <c r="M107" t="n">
        <v>3</v>
      </c>
      <c r="N107" t="n">
        <v>65.28</v>
      </c>
      <c r="O107" t="n">
        <v>32135.68</v>
      </c>
      <c r="P107" t="n">
        <v>149.73</v>
      </c>
      <c r="Q107" t="n">
        <v>197.75</v>
      </c>
      <c r="R107" t="n">
        <v>30.19</v>
      </c>
      <c r="S107" t="n">
        <v>25.4</v>
      </c>
      <c r="T107" t="n">
        <v>1568.04</v>
      </c>
      <c r="U107" t="n">
        <v>0.84</v>
      </c>
      <c r="V107" t="n">
        <v>0.89</v>
      </c>
      <c r="W107" t="n">
        <v>2.95</v>
      </c>
      <c r="X107" t="n">
        <v>0.09</v>
      </c>
      <c r="Y107" t="n">
        <v>1</v>
      </c>
      <c r="Z107" t="n">
        <v>10</v>
      </c>
      <c r="AA107" t="n">
        <v>276.9980509873358</v>
      </c>
      <c r="AB107" t="n">
        <v>379.0009536524186</v>
      </c>
      <c r="AC107" t="n">
        <v>342.8296345670103</v>
      </c>
      <c r="AD107" t="n">
        <v>276998.0509873359</v>
      </c>
      <c r="AE107" t="n">
        <v>379000.9536524186</v>
      </c>
      <c r="AF107" t="n">
        <v>1.728438363148893e-06</v>
      </c>
      <c r="AG107" t="n">
        <v>12</v>
      </c>
      <c r="AH107" t="n">
        <v>342829.6345670103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7.5166</v>
      </c>
      <c r="E108" t="n">
        <v>13.3</v>
      </c>
      <c r="F108" t="n">
        <v>10.48</v>
      </c>
      <c r="G108" t="n">
        <v>125.76</v>
      </c>
      <c r="H108" t="n">
        <v>1.89</v>
      </c>
      <c r="I108" t="n">
        <v>5</v>
      </c>
      <c r="J108" t="n">
        <v>259.12</v>
      </c>
      <c r="K108" t="n">
        <v>56.13</v>
      </c>
      <c r="L108" t="n">
        <v>27.5</v>
      </c>
      <c r="M108" t="n">
        <v>3</v>
      </c>
      <c r="N108" t="n">
        <v>65.48999999999999</v>
      </c>
      <c r="O108" t="n">
        <v>32192.53</v>
      </c>
      <c r="P108" t="n">
        <v>149.97</v>
      </c>
      <c r="Q108" t="n">
        <v>197.75</v>
      </c>
      <c r="R108" t="n">
        <v>30.16</v>
      </c>
      <c r="S108" t="n">
        <v>25.4</v>
      </c>
      <c r="T108" t="n">
        <v>1553.38</v>
      </c>
      <c r="U108" t="n">
        <v>0.84</v>
      </c>
      <c r="V108" t="n">
        <v>0.89</v>
      </c>
      <c r="W108" t="n">
        <v>2.95</v>
      </c>
      <c r="X108" t="n">
        <v>0.09</v>
      </c>
      <c r="Y108" t="n">
        <v>1</v>
      </c>
      <c r="Z108" t="n">
        <v>10</v>
      </c>
      <c r="AA108" t="n">
        <v>277.1875364221751</v>
      </c>
      <c r="AB108" t="n">
        <v>379.2602159838731</v>
      </c>
      <c r="AC108" t="n">
        <v>343.0641532654277</v>
      </c>
      <c r="AD108" t="n">
        <v>277187.5364221751</v>
      </c>
      <c r="AE108" t="n">
        <v>379260.2159838731</v>
      </c>
      <c r="AF108" t="n">
        <v>1.728254423130999e-06</v>
      </c>
      <c r="AG108" t="n">
        <v>12</v>
      </c>
      <c r="AH108" t="n">
        <v>343064.1532654277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7.5185</v>
      </c>
      <c r="E109" t="n">
        <v>13.3</v>
      </c>
      <c r="F109" t="n">
        <v>10.48</v>
      </c>
      <c r="G109" t="n">
        <v>125.72</v>
      </c>
      <c r="H109" t="n">
        <v>1.9</v>
      </c>
      <c r="I109" t="n">
        <v>5</v>
      </c>
      <c r="J109" t="n">
        <v>259.58</v>
      </c>
      <c r="K109" t="n">
        <v>56.13</v>
      </c>
      <c r="L109" t="n">
        <v>27.75</v>
      </c>
      <c r="M109" t="n">
        <v>3</v>
      </c>
      <c r="N109" t="n">
        <v>65.70999999999999</v>
      </c>
      <c r="O109" t="n">
        <v>32249.46</v>
      </c>
      <c r="P109" t="n">
        <v>149.97</v>
      </c>
      <c r="Q109" t="n">
        <v>197.75</v>
      </c>
      <c r="R109" t="n">
        <v>30.06</v>
      </c>
      <c r="S109" t="n">
        <v>25.4</v>
      </c>
      <c r="T109" t="n">
        <v>1500.73</v>
      </c>
      <c r="U109" t="n">
        <v>0.84</v>
      </c>
      <c r="V109" t="n">
        <v>0.89</v>
      </c>
      <c r="W109" t="n">
        <v>2.95</v>
      </c>
      <c r="X109" t="n">
        <v>0.09</v>
      </c>
      <c r="Y109" t="n">
        <v>1</v>
      </c>
      <c r="Z109" t="n">
        <v>10</v>
      </c>
      <c r="AA109" t="n">
        <v>277.150145531638</v>
      </c>
      <c r="AB109" t="n">
        <v>379.2090561178706</v>
      </c>
      <c r="AC109" t="n">
        <v>343.0178760252332</v>
      </c>
      <c r="AD109" t="n">
        <v>277150.145531638</v>
      </c>
      <c r="AE109" t="n">
        <v>379209.0561178706</v>
      </c>
      <c r="AF109" t="n">
        <v>1.728691280673497e-06</v>
      </c>
      <c r="AG109" t="n">
        <v>12</v>
      </c>
      <c r="AH109" t="n">
        <v>343017.8760252332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7.5197</v>
      </c>
      <c r="E110" t="n">
        <v>13.3</v>
      </c>
      <c r="F110" t="n">
        <v>10.47</v>
      </c>
      <c r="G110" t="n">
        <v>125.69</v>
      </c>
      <c r="H110" t="n">
        <v>1.92</v>
      </c>
      <c r="I110" t="n">
        <v>5</v>
      </c>
      <c r="J110" t="n">
        <v>260.05</v>
      </c>
      <c r="K110" t="n">
        <v>56.13</v>
      </c>
      <c r="L110" t="n">
        <v>28</v>
      </c>
      <c r="M110" t="n">
        <v>3</v>
      </c>
      <c r="N110" t="n">
        <v>65.92</v>
      </c>
      <c r="O110" t="n">
        <v>32306.46</v>
      </c>
      <c r="P110" t="n">
        <v>150.07</v>
      </c>
      <c r="Q110" t="n">
        <v>197.75</v>
      </c>
      <c r="R110" t="n">
        <v>30</v>
      </c>
      <c r="S110" t="n">
        <v>25.4</v>
      </c>
      <c r="T110" t="n">
        <v>1468.57</v>
      </c>
      <c r="U110" t="n">
        <v>0.85</v>
      </c>
      <c r="V110" t="n">
        <v>0.89</v>
      </c>
      <c r="W110" t="n">
        <v>2.95</v>
      </c>
      <c r="X110" t="n">
        <v>0.08</v>
      </c>
      <c r="Y110" t="n">
        <v>1</v>
      </c>
      <c r="Z110" t="n">
        <v>10</v>
      </c>
      <c r="AA110" t="n">
        <v>277.1613459968873</v>
      </c>
      <c r="AB110" t="n">
        <v>379.2243810885543</v>
      </c>
      <c r="AC110" t="n">
        <v>343.0317384022235</v>
      </c>
      <c r="AD110" t="n">
        <v>277161.3459968873</v>
      </c>
      <c r="AE110" t="n">
        <v>379224.3810885543</v>
      </c>
      <c r="AF110" t="n">
        <v>1.728967190700339e-06</v>
      </c>
      <c r="AG110" t="n">
        <v>12</v>
      </c>
      <c r="AH110" t="n">
        <v>343031.7384022236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7.5205</v>
      </c>
      <c r="E111" t="n">
        <v>13.3</v>
      </c>
      <c r="F111" t="n">
        <v>10.47</v>
      </c>
      <c r="G111" t="n">
        <v>125.68</v>
      </c>
      <c r="H111" t="n">
        <v>1.93</v>
      </c>
      <c r="I111" t="n">
        <v>5</v>
      </c>
      <c r="J111" t="n">
        <v>260.51</v>
      </c>
      <c r="K111" t="n">
        <v>56.13</v>
      </c>
      <c r="L111" t="n">
        <v>28.25</v>
      </c>
      <c r="M111" t="n">
        <v>3</v>
      </c>
      <c r="N111" t="n">
        <v>66.13</v>
      </c>
      <c r="O111" t="n">
        <v>32363.54</v>
      </c>
      <c r="P111" t="n">
        <v>150.1</v>
      </c>
      <c r="Q111" t="n">
        <v>197.78</v>
      </c>
      <c r="R111" t="n">
        <v>29.9</v>
      </c>
      <c r="S111" t="n">
        <v>25.4</v>
      </c>
      <c r="T111" t="n">
        <v>1421.86</v>
      </c>
      <c r="U111" t="n">
        <v>0.85</v>
      </c>
      <c r="V111" t="n">
        <v>0.89</v>
      </c>
      <c r="W111" t="n">
        <v>2.95</v>
      </c>
      <c r="X111" t="n">
        <v>0.08</v>
      </c>
      <c r="Y111" t="n">
        <v>1</v>
      </c>
      <c r="Z111" t="n">
        <v>10</v>
      </c>
      <c r="AA111" t="n">
        <v>277.1673179345987</v>
      </c>
      <c r="AB111" t="n">
        <v>379.2325521571942</v>
      </c>
      <c r="AC111" t="n">
        <v>343.0391296355407</v>
      </c>
      <c r="AD111" t="n">
        <v>277167.3179345987</v>
      </c>
      <c r="AE111" t="n">
        <v>379232.5521571942</v>
      </c>
      <c r="AF111" t="n">
        <v>1.729151130718234e-06</v>
      </c>
      <c r="AG111" t="n">
        <v>12</v>
      </c>
      <c r="AH111" t="n">
        <v>343039.1296355408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7.5215</v>
      </c>
      <c r="E112" t="n">
        <v>13.3</v>
      </c>
      <c r="F112" t="n">
        <v>10.47</v>
      </c>
      <c r="G112" t="n">
        <v>125.66</v>
      </c>
      <c r="H112" t="n">
        <v>1.94</v>
      </c>
      <c r="I112" t="n">
        <v>5</v>
      </c>
      <c r="J112" t="n">
        <v>260.97</v>
      </c>
      <c r="K112" t="n">
        <v>56.13</v>
      </c>
      <c r="L112" t="n">
        <v>28.5</v>
      </c>
      <c r="M112" t="n">
        <v>3</v>
      </c>
      <c r="N112" t="n">
        <v>66.34999999999999</v>
      </c>
      <c r="O112" t="n">
        <v>32420.71</v>
      </c>
      <c r="P112" t="n">
        <v>150.21</v>
      </c>
      <c r="Q112" t="n">
        <v>197.75</v>
      </c>
      <c r="R112" t="n">
        <v>29.99</v>
      </c>
      <c r="S112" t="n">
        <v>25.4</v>
      </c>
      <c r="T112" t="n">
        <v>1468.51</v>
      </c>
      <c r="U112" t="n">
        <v>0.85</v>
      </c>
      <c r="V112" t="n">
        <v>0.89</v>
      </c>
      <c r="W112" t="n">
        <v>2.95</v>
      </c>
      <c r="X112" t="n">
        <v>0.08</v>
      </c>
      <c r="Y112" t="n">
        <v>1</v>
      </c>
      <c r="Z112" t="n">
        <v>10</v>
      </c>
      <c r="AA112" t="n">
        <v>277.2272362981051</v>
      </c>
      <c r="AB112" t="n">
        <v>379.3145351055555</v>
      </c>
      <c r="AC112" t="n">
        <v>343.1132882463742</v>
      </c>
      <c r="AD112" t="n">
        <v>277227.2362981052</v>
      </c>
      <c r="AE112" t="n">
        <v>379314.5351055556</v>
      </c>
      <c r="AF112" t="n">
        <v>1.729381055740601e-06</v>
      </c>
      <c r="AG112" t="n">
        <v>12</v>
      </c>
      <c r="AH112" t="n">
        <v>343113.2882463742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7.5254</v>
      </c>
      <c r="E113" t="n">
        <v>13.29</v>
      </c>
      <c r="F113" t="n">
        <v>10.46</v>
      </c>
      <c r="G113" t="n">
        <v>125.57</v>
      </c>
      <c r="H113" t="n">
        <v>1.96</v>
      </c>
      <c r="I113" t="n">
        <v>5</v>
      </c>
      <c r="J113" t="n">
        <v>261.44</v>
      </c>
      <c r="K113" t="n">
        <v>56.13</v>
      </c>
      <c r="L113" t="n">
        <v>28.75</v>
      </c>
      <c r="M113" t="n">
        <v>3</v>
      </c>
      <c r="N113" t="n">
        <v>66.56</v>
      </c>
      <c r="O113" t="n">
        <v>32477.95</v>
      </c>
      <c r="P113" t="n">
        <v>150.19</v>
      </c>
      <c r="Q113" t="n">
        <v>197.75</v>
      </c>
      <c r="R113" t="n">
        <v>29.72</v>
      </c>
      <c r="S113" t="n">
        <v>25.4</v>
      </c>
      <c r="T113" t="n">
        <v>1329.21</v>
      </c>
      <c r="U113" t="n">
        <v>0.85</v>
      </c>
      <c r="V113" t="n">
        <v>0.89</v>
      </c>
      <c r="W113" t="n">
        <v>2.95</v>
      </c>
      <c r="X113" t="n">
        <v>0.07000000000000001</v>
      </c>
      <c r="Y113" t="n">
        <v>1</v>
      </c>
      <c r="Z113" t="n">
        <v>10</v>
      </c>
      <c r="AA113" t="n">
        <v>277.0985385876341</v>
      </c>
      <c r="AB113" t="n">
        <v>379.1384452203468</v>
      </c>
      <c r="AC113" t="n">
        <v>342.9540041326661</v>
      </c>
      <c r="AD113" t="n">
        <v>277098.5385876341</v>
      </c>
      <c r="AE113" t="n">
        <v>379138.4452203468</v>
      </c>
      <c r="AF113" t="n">
        <v>1.730277763327836e-06</v>
      </c>
      <c r="AG113" t="n">
        <v>12</v>
      </c>
      <c r="AH113" t="n">
        <v>342954.004132666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7.5248</v>
      </c>
      <c r="E114" t="n">
        <v>13.29</v>
      </c>
      <c r="F114" t="n">
        <v>10.47</v>
      </c>
      <c r="G114" t="n">
        <v>125.59</v>
      </c>
      <c r="H114" t="n">
        <v>1.97</v>
      </c>
      <c r="I114" t="n">
        <v>5</v>
      </c>
      <c r="J114" t="n">
        <v>261.9</v>
      </c>
      <c r="K114" t="n">
        <v>56.13</v>
      </c>
      <c r="L114" t="n">
        <v>29</v>
      </c>
      <c r="M114" t="n">
        <v>3</v>
      </c>
      <c r="N114" t="n">
        <v>66.77</v>
      </c>
      <c r="O114" t="n">
        <v>32535.28</v>
      </c>
      <c r="P114" t="n">
        <v>150.24</v>
      </c>
      <c r="Q114" t="n">
        <v>197.75</v>
      </c>
      <c r="R114" t="n">
        <v>29.77</v>
      </c>
      <c r="S114" t="n">
        <v>25.4</v>
      </c>
      <c r="T114" t="n">
        <v>1355.95</v>
      </c>
      <c r="U114" t="n">
        <v>0.85</v>
      </c>
      <c r="V114" t="n">
        <v>0.89</v>
      </c>
      <c r="W114" t="n">
        <v>2.95</v>
      </c>
      <c r="X114" t="n">
        <v>0.08</v>
      </c>
      <c r="Y114" t="n">
        <v>1</v>
      </c>
      <c r="Z114" t="n">
        <v>10</v>
      </c>
      <c r="AA114" t="n">
        <v>277.1840272787666</v>
      </c>
      <c r="AB114" t="n">
        <v>379.2554146190492</v>
      </c>
      <c r="AC114" t="n">
        <v>343.0598101361238</v>
      </c>
      <c r="AD114" t="n">
        <v>277184.0272787666</v>
      </c>
      <c r="AE114" t="n">
        <v>379255.4146190492</v>
      </c>
      <c r="AF114" t="n">
        <v>1.730139808314416e-06</v>
      </c>
      <c r="AG114" t="n">
        <v>12</v>
      </c>
      <c r="AH114" t="n">
        <v>343059.8101361238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7.5234</v>
      </c>
      <c r="E115" t="n">
        <v>13.29</v>
      </c>
      <c r="F115" t="n">
        <v>10.47</v>
      </c>
      <c r="G115" t="n">
        <v>125.62</v>
      </c>
      <c r="H115" t="n">
        <v>1.98</v>
      </c>
      <c r="I115" t="n">
        <v>5</v>
      </c>
      <c r="J115" t="n">
        <v>262.37</v>
      </c>
      <c r="K115" t="n">
        <v>56.13</v>
      </c>
      <c r="L115" t="n">
        <v>29.25</v>
      </c>
      <c r="M115" t="n">
        <v>3</v>
      </c>
      <c r="N115" t="n">
        <v>66.98999999999999</v>
      </c>
      <c r="O115" t="n">
        <v>32592.68</v>
      </c>
      <c r="P115" t="n">
        <v>150.33</v>
      </c>
      <c r="Q115" t="n">
        <v>197.75</v>
      </c>
      <c r="R115" t="n">
        <v>29.8</v>
      </c>
      <c r="S115" t="n">
        <v>25.4</v>
      </c>
      <c r="T115" t="n">
        <v>1371.4</v>
      </c>
      <c r="U115" t="n">
        <v>0.85</v>
      </c>
      <c r="V115" t="n">
        <v>0.89</v>
      </c>
      <c r="W115" t="n">
        <v>2.95</v>
      </c>
      <c r="X115" t="n">
        <v>0.08</v>
      </c>
      <c r="Y115" t="n">
        <v>1</v>
      </c>
      <c r="Z115" t="n">
        <v>10</v>
      </c>
      <c r="AA115" t="n">
        <v>277.2766602537326</v>
      </c>
      <c r="AB115" t="n">
        <v>379.3821591420761</v>
      </c>
      <c r="AC115" t="n">
        <v>343.1744583397602</v>
      </c>
      <c r="AD115" t="n">
        <v>277276.6602537326</v>
      </c>
      <c r="AE115" t="n">
        <v>379382.1591420761</v>
      </c>
      <c r="AF115" t="n">
        <v>1.7298179132831e-06</v>
      </c>
      <c r="AG115" t="n">
        <v>12</v>
      </c>
      <c r="AH115" t="n">
        <v>343174.4583397602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7.5227</v>
      </c>
      <c r="E116" t="n">
        <v>13.29</v>
      </c>
      <c r="F116" t="n">
        <v>10.47</v>
      </c>
      <c r="G116" t="n">
        <v>125.63</v>
      </c>
      <c r="H116" t="n">
        <v>2</v>
      </c>
      <c r="I116" t="n">
        <v>5</v>
      </c>
      <c r="J116" t="n">
        <v>262.83</v>
      </c>
      <c r="K116" t="n">
        <v>56.13</v>
      </c>
      <c r="L116" t="n">
        <v>29.5</v>
      </c>
      <c r="M116" t="n">
        <v>3</v>
      </c>
      <c r="N116" t="n">
        <v>67.20999999999999</v>
      </c>
      <c r="O116" t="n">
        <v>32650.17</v>
      </c>
      <c r="P116" t="n">
        <v>150.41</v>
      </c>
      <c r="Q116" t="n">
        <v>197.79</v>
      </c>
      <c r="R116" t="n">
        <v>29.91</v>
      </c>
      <c r="S116" t="n">
        <v>25.4</v>
      </c>
      <c r="T116" t="n">
        <v>1427.22</v>
      </c>
      <c r="U116" t="n">
        <v>0.85</v>
      </c>
      <c r="V116" t="n">
        <v>0.89</v>
      </c>
      <c r="W116" t="n">
        <v>2.94</v>
      </c>
      <c r="X116" t="n">
        <v>0.08</v>
      </c>
      <c r="Y116" t="n">
        <v>1</v>
      </c>
      <c r="Z116" t="n">
        <v>10</v>
      </c>
      <c r="AA116" t="n">
        <v>277.3483088446449</v>
      </c>
      <c r="AB116" t="n">
        <v>379.480191905075</v>
      </c>
      <c r="AC116" t="n">
        <v>343.2631349934483</v>
      </c>
      <c r="AD116" t="n">
        <v>277348.3088446449</v>
      </c>
      <c r="AE116" t="n">
        <v>379480.191905075</v>
      </c>
      <c r="AF116" t="n">
        <v>1.729656965767443e-06</v>
      </c>
      <c r="AG116" t="n">
        <v>12</v>
      </c>
      <c r="AH116" t="n">
        <v>343263.1349934483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7.5224</v>
      </c>
      <c r="E117" t="n">
        <v>13.29</v>
      </c>
      <c r="F117" t="n">
        <v>10.47</v>
      </c>
      <c r="G117" t="n">
        <v>125.64</v>
      </c>
      <c r="H117" t="n">
        <v>2.01</v>
      </c>
      <c r="I117" t="n">
        <v>5</v>
      </c>
      <c r="J117" t="n">
        <v>263.3</v>
      </c>
      <c r="K117" t="n">
        <v>56.13</v>
      </c>
      <c r="L117" t="n">
        <v>29.75</v>
      </c>
      <c r="M117" t="n">
        <v>3</v>
      </c>
      <c r="N117" t="n">
        <v>67.42</v>
      </c>
      <c r="O117" t="n">
        <v>32707.74</v>
      </c>
      <c r="P117" t="n">
        <v>150.4</v>
      </c>
      <c r="Q117" t="n">
        <v>197.75</v>
      </c>
      <c r="R117" t="n">
        <v>29.93</v>
      </c>
      <c r="S117" t="n">
        <v>25.4</v>
      </c>
      <c r="T117" t="n">
        <v>1436.64</v>
      </c>
      <c r="U117" t="n">
        <v>0.85</v>
      </c>
      <c r="V117" t="n">
        <v>0.89</v>
      </c>
      <c r="W117" t="n">
        <v>2.95</v>
      </c>
      <c r="X117" t="n">
        <v>0.08</v>
      </c>
      <c r="Y117" t="n">
        <v>1</v>
      </c>
      <c r="Z117" t="n">
        <v>10</v>
      </c>
      <c r="AA117" t="n">
        <v>277.3469816821674</v>
      </c>
      <c r="AB117" t="n">
        <v>379.4783760228229</v>
      </c>
      <c r="AC117" t="n">
        <v>343.2614924164497</v>
      </c>
      <c r="AD117" t="n">
        <v>277346.9816821674</v>
      </c>
      <c r="AE117" t="n">
        <v>379478.3760228229</v>
      </c>
      <c r="AF117" t="n">
        <v>1.729587988260733e-06</v>
      </c>
      <c r="AG117" t="n">
        <v>12</v>
      </c>
      <c r="AH117" t="n">
        <v>343261.4924164497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7.5226</v>
      </c>
      <c r="E118" t="n">
        <v>13.29</v>
      </c>
      <c r="F118" t="n">
        <v>10.47</v>
      </c>
      <c r="G118" t="n">
        <v>125.63</v>
      </c>
      <c r="H118" t="n">
        <v>2.02</v>
      </c>
      <c r="I118" t="n">
        <v>5</v>
      </c>
      <c r="J118" t="n">
        <v>263.77</v>
      </c>
      <c r="K118" t="n">
        <v>56.13</v>
      </c>
      <c r="L118" t="n">
        <v>30</v>
      </c>
      <c r="M118" t="n">
        <v>3</v>
      </c>
      <c r="N118" t="n">
        <v>67.64</v>
      </c>
      <c r="O118" t="n">
        <v>32765.39</v>
      </c>
      <c r="P118" t="n">
        <v>150.41</v>
      </c>
      <c r="Q118" t="n">
        <v>197.75</v>
      </c>
      <c r="R118" t="n">
        <v>29.88</v>
      </c>
      <c r="S118" t="n">
        <v>25.4</v>
      </c>
      <c r="T118" t="n">
        <v>1410.57</v>
      </c>
      <c r="U118" t="n">
        <v>0.85</v>
      </c>
      <c r="V118" t="n">
        <v>0.89</v>
      </c>
      <c r="W118" t="n">
        <v>2.95</v>
      </c>
      <c r="X118" t="n">
        <v>0.08</v>
      </c>
      <c r="Y118" t="n">
        <v>1</v>
      </c>
      <c r="Z118" t="n">
        <v>10</v>
      </c>
      <c r="AA118" t="n">
        <v>277.3502778508683</v>
      </c>
      <c r="AB118" t="n">
        <v>379.4828859862563</v>
      </c>
      <c r="AC118" t="n">
        <v>343.2655719553028</v>
      </c>
      <c r="AD118" t="n">
        <v>277350.2778508684</v>
      </c>
      <c r="AE118" t="n">
        <v>379482.8859862563</v>
      </c>
      <c r="AF118" t="n">
        <v>1.729633973265206e-06</v>
      </c>
      <c r="AG118" t="n">
        <v>12</v>
      </c>
      <c r="AH118" t="n">
        <v>343265.5719553028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7.521</v>
      </c>
      <c r="E119" t="n">
        <v>13.3</v>
      </c>
      <c r="F119" t="n">
        <v>10.47</v>
      </c>
      <c r="G119" t="n">
        <v>125.67</v>
      </c>
      <c r="H119" t="n">
        <v>2.04</v>
      </c>
      <c r="I119" t="n">
        <v>5</v>
      </c>
      <c r="J119" t="n">
        <v>264.23</v>
      </c>
      <c r="K119" t="n">
        <v>56.13</v>
      </c>
      <c r="L119" t="n">
        <v>30.25</v>
      </c>
      <c r="M119" t="n">
        <v>3</v>
      </c>
      <c r="N119" t="n">
        <v>67.86</v>
      </c>
      <c r="O119" t="n">
        <v>32823.12</v>
      </c>
      <c r="P119" t="n">
        <v>150.38</v>
      </c>
      <c r="Q119" t="n">
        <v>197.75</v>
      </c>
      <c r="R119" t="n">
        <v>29.88</v>
      </c>
      <c r="S119" t="n">
        <v>25.4</v>
      </c>
      <c r="T119" t="n">
        <v>1412.52</v>
      </c>
      <c r="U119" t="n">
        <v>0.85</v>
      </c>
      <c r="V119" t="n">
        <v>0.89</v>
      </c>
      <c r="W119" t="n">
        <v>2.95</v>
      </c>
      <c r="X119" t="n">
        <v>0.08</v>
      </c>
      <c r="Y119" t="n">
        <v>1</v>
      </c>
      <c r="Z119" t="n">
        <v>10</v>
      </c>
      <c r="AA119" t="n">
        <v>277.3600820169179</v>
      </c>
      <c r="AB119" t="n">
        <v>379.4963004787746</v>
      </c>
      <c r="AC119" t="n">
        <v>343.2777061874825</v>
      </c>
      <c r="AD119" t="n">
        <v>277360.0820169179</v>
      </c>
      <c r="AE119" t="n">
        <v>379496.3004787746</v>
      </c>
      <c r="AF119" t="n">
        <v>1.729266093229417e-06</v>
      </c>
      <c r="AG119" t="n">
        <v>12</v>
      </c>
      <c r="AH119" t="n">
        <v>343277.7061874825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7.5241</v>
      </c>
      <c r="E120" t="n">
        <v>13.29</v>
      </c>
      <c r="F120" t="n">
        <v>10.47</v>
      </c>
      <c r="G120" t="n">
        <v>125.6</v>
      </c>
      <c r="H120" t="n">
        <v>2.05</v>
      </c>
      <c r="I120" t="n">
        <v>5</v>
      </c>
      <c r="J120" t="n">
        <v>264.7</v>
      </c>
      <c r="K120" t="n">
        <v>56.13</v>
      </c>
      <c r="L120" t="n">
        <v>30.5</v>
      </c>
      <c r="M120" t="n">
        <v>3</v>
      </c>
      <c r="N120" t="n">
        <v>68.08</v>
      </c>
      <c r="O120" t="n">
        <v>32880.94</v>
      </c>
      <c r="P120" t="n">
        <v>150.31</v>
      </c>
      <c r="Q120" t="n">
        <v>197.75</v>
      </c>
      <c r="R120" t="n">
        <v>29.84</v>
      </c>
      <c r="S120" t="n">
        <v>25.4</v>
      </c>
      <c r="T120" t="n">
        <v>1389.03</v>
      </c>
      <c r="U120" t="n">
        <v>0.85</v>
      </c>
      <c r="V120" t="n">
        <v>0.89</v>
      </c>
      <c r="W120" t="n">
        <v>2.94</v>
      </c>
      <c r="X120" t="n">
        <v>0.08</v>
      </c>
      <c r="Y120" t="n">
        <v>1</v>
      </c>
      <c r="Z120" t="n">
        <v>10</v>
      </c>
      <c r="AA120" t="n">
        <v>277.2484212163942</v>
      </c>
      <c r="AB120" t="n">
        <v>379.3435212453712</v>
      </c>
      <c r="AC120" t="n">
        <v>343.1395079896882</v>
      </c>
      <c r="AD120" t="n">
        <v>277248.4212163942</v>
      </c>
      <c r="AE120" t="n">
        <v>379343.5212453712</v>
      </c>
      <c r="AF120" t="n">
        <v>1.729978860798758e-06</v>
      </c>
      <c r="AG120" t="n">
        <v>12</v>
      </c>
      <c r="AH120" t="n">
        <v>343139.5079896882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7.5224</v>
      </c>
      <c r="E121" t="n">
        <v>13.29</v>
      </c>
      <c r="F121" t="n">
        <v>10.47</v>
      </c>
      <c r="G121" t="n">
        <v>125.64</v>
      </c>
      <c r="H121" t="n">
        <v>2.06</v>
      </c>
      <c r="I121" t="n">
        <v>5</v>
      </c>
      <c r="J121" t="n">
        <v>265.17</v>
      </c>
      <c r="K121" t="n">
        <v>56.13</v>
      </c>
      <c r="L121" t="n">
        <v>30.75</v>
      </c>
      <c r="M121" t="n">
        <v>3</v>
      </c>
      <c r="N121" t="n">
        <v>68.3</v>
      </c>
      <c r="O121" t="n">
        <v>32938.83</v>
      </c>
      <c r="P121" t="n">
        <v>150.26</v>
      </c>
      <c r="Q121" t="n">
        <v>197.76</v>
      </c>
      <c r="R121" t="n">
        <v>29.9</v>
      </c>
      <c r="S121" t="n">
        <v>25.4</v>
      </c>
      <c r="T121" t="n">
        <v>1420.66</v>
      </c>
      <c r="U121" t="n">
        <v>0.85</v>
      </c>
      <c r="V121" t="n">
        <v>0.89</v>
      </c>
      <c r="W121" t="n">
        <v>2.95</v>
      </c>
      <c r="X121" t="n">
        <v>0.08</v>
      </c>
      <c r="Y121" t="n">
        <v>1</v>
      </c>
      <c r="Z121" t="n">
        <v>10</v>
      </c>
      <c r="AA121" t="n">
        <v>277.2457009473787</v>
      </c>
      <c r="AB121" t="n">
        <v>379.3397992532944</v>
      </c>
      <c r="AC121" t="n">
        <v>343.1361412193113</v>
      </c>
      <c r="AD121" t="n">
        <v>277245.7009473787</v>
      </c>
      <c r="AE121" t="n">
        <v>379339.7992532944</v>
      </c>
      <c r="AF121" t="n">
        <v>1.729587988260733e-06</v>
      </c>
      <c r="AG121" t="n">
        <v>12</v>
      </c>
      <c r="AH121" t="n">
        <v>343136.1412193113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7.5238</v>
      </c>
      <c r="E122" t="n">
        <v>13.29</v>
      </c>
      <c r="F122" t="n">
        <v>10.47</v>
      </c>
      <c r="G122" t="n">
        <v>125.61</v>
      </c>
      <c r="H122" t="n">
        <v>2.08</v>
      </c>
      <c r="I122" t="n">
        <v>5</v>
      </c>
      <c r="J122" t="n">
        <v>265.64</v>
      </c>
      <c r="K122" t="n">
        <v>56.13</v>
      </c>
      <c r="L122" t="n">
        <v>31</v>
      </c>
      <c r="M122" t="n">
        <v>3</v>
      </c>
      <c r="N122" t="n">
        <v>68.52</v>
      </c>
      <c r="O122" t="n">
        <v>32996.81</v>
      </c>
      <c r="P122" t="n">
        <v>150.14</v>
      </c>
      <c r="Q122" t="n">
        <v>197.75</v>
      </c>
      <c r="R122" t="n">
        <v>29.78</v>
      </c>
      <c r="S122" t="n">
        <v>25.4</v>
      </c>
      <c r="T122" t="n">
        <v>1361.86</v>
      </c>
      <c r="U122" t="n">
        <v>0.85</v>
      </c>
      <c r="V122" t="n">
        <v>0.89</v>
      </c>
      <c r="W122" t="n">
        <v>2.95</v>
      </c>
      <c r="X122" t="n">
        <v>0.08</v>
      </c>
      <c r="Y122" t="n">
        <v>1</v>
      </c>
      <c r="Z122" t="n">
        <v>10</v>
      </c>
      <c r="AA122" t="n">
        <v>277.1313624450255</v>
      </c>
      <c r="AB122" t="n">
        <v>379.1833562701162</v>
      </c>
      <c r="AC122" t="n">
        <v>342.9946289348785</v>
      </c>
      <c r="AD122" t="n">
        <v>277131.3624450255</v>
      </c>
      <c r="AE122" t="n">
        <v>379183.3562701162</v>
      </c>
      <c r="AF122" t="n">
        <v>1.729909883292048e-06</v>
      </c>
      <c r="AG122" t="n">
        <v>12</v>
      </c>
      <c r="AH122" t="n">
        <v>342994.6289348785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7.5238</v>
      </c>
      <c r="E123" t="n">
        <v>13.29</v>
      </c>
      <c r="F123" t="n">
        <v>10.47</v>
      </c>
      <c r="G123" t="n">
        <v>125.61</v>
      </c>
      <c r="H123" t="n">
        <v>2.09</v>
      </c>
      <c r="I123" t="n">
        <v>5</v>
      </c>
      <c r="J123" t="n">
        <v>266.11</v>
      </c>
      <c r="K123" t="n">
        <v>56.13</v>
      </c>
      <c r="L123" t="n">
        <v>31.25</v>
      </c>
      <c r="M123" t="n">
        <v>3</v>
      </c>
      <c r="N123" t="n">
        <v>68.73999999999999</v>
      </c>
      <c r="O123" t="n">
        <v>33054.88</v>
      </c>
      <c r="P123" t="n">
        <v>150.06</v>
      </c>
      <c r="Q123" t="n">
        <v>197.76</v>
      </c>
      <c r="R123" t="n">
        <v>29.78</v>
      </c>
      <c r="S123" t="n">
        <v>25.4</v>
      </c>
      <c r="T123" t="n">
        <v>1360.16</v>
      </c>
      <c r="U123" t="n">
        <v>0.85</v>
      </c>
      <c r="V123" t="n">
        <v>0.89</v>
      </c>
      <c r="W123" t="n">
        <v>2.95</v>
      </c>
      <c r="X123" t="n">
        <v>0.08</v>
      </c>
      <c r="Y123" t="n">
        <v>1</v>
      </c>
      <c r="Z123" t="n">
        <v>10</v>
      </c>
      <c r="AA123" t="n">
        <v>277.0734985085364</v>
      </c>
      <c r="AB123" t="n">
        <v>379.1041842794351</v>
      </c>
      <c r="AC123" t="n">
        <v>342.9230130078694</v>
      </c>
      <c r="AD123" t="n">
        <v>277073.4985085364</v>
      </c>
      <c r="AE123" t="n">
        <v>379104.1842794351</v>
      </c>
      <c r="AF123" t="n">
        <v>1.729909883292048e-06</v>
      </c>
      <c r="AG123" t="n">
        <v>12</v>
      </c>
      <c r="AH123" t="n">
        <v>342923.0130078694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7.5268</v>
      </c>
      <c r="E124" t="n">
        <v>13.29</v>
      </c>
      <c r="F124" t="n">
        <v>10.46</v>
      </c>
      <c r="G124" t="n">
        <v>125.54</v>
      </c>
      <c r="H124" t="n">
        <v>2.1</v>
      </c>
      <c r="I124" t="n">
        <v>5</v>
      </c>
      <c r="J124" t="n">
        <v>266.59</v>
      </c>
      <c r="K124" t="n">
        <v>56.13</v>
      </c>
      <c r="L124" t="n">
        <v>31.5</v>
      </c>
      <c r="M124" t="n">
        <v>3</v>
      </c>
      <c r="N124" t="n">
        <v>68.95999999999999</v>
      </c>
      <c r="O124" t="n">
        <v>33113.03</v>
      </c>
      <c r="P124" t="n">
        <v>149.83</v>
      </c>
      <c r="Q124" t="n">
        <v>197.75</v>
      </c>
      <c r="R124" t="n">
        <v>29.59</v>
      </c>
      <c r="S124" t="n">
        <v>25.4</v>
      </c>
      <c r="T124" t="n">
        <v>1264.45</v>
      </c>
      <c r="U124" t="n">
        <v>0.86</v>
      </c>
      <c r="V124" t="n">
        <v>0.89</v>
      </c>
      <c r="W124" t="n">
        <v>2.95</v>
      </c>
      <c r="X124" t="n">
        <v>0.07000000000000001</v>
      </c>
      <c r="Y124" t="n">
        <v>1</v>
      </c>
      <c r="Z124" t="n">
        <v>10</v>
      </c>
      <c r="AA124" t="n">
        <v>276.8107504103515</v>
      </c>
      <c r="AB124" t="n">
        <v>378.7446807398704</v>
      </c>
      <c r="AC124" t="n">
        <v>342.5978199815546</v>
      </c>
      <c r="AD124" t="n">
        <v>276810.7504103516</v>
      </c>
      <c r="AE124" t="n">
        <v>378744.6807398704</v>
      </c>
      <c r="AF124" t="n">
        <v>1.730599658359152e-06</v>
      </c>
      <c r="AG124" t="n">
        <v>12</v>
      </c>
      <c r="AH124" t="n">
        <v>342597.8199815545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7.5256</v>
      </c>
      <c r="E125" t="n">
        <v>13.29</v>
      </c>
      <c r="F125" t="n">
        <v>10.46</v>
      </c>
      <c r="G125" t="n">
        <v>125.57</v>
      </c>
      <c r="H125" t="n">
        <v>2.12</v>
      </c>
      <c r="I125" t="n">
        <v>5</v>
      </c>
      <c r="J125" t="n">
        <v>267.06</v>
      </c>
      <c r="K125" t="n">
        <v>56.13</v>
      </c>
      <c r="L125" t="n">
        <v>31.75</v>
      </c>
      <c r="M125" t="n">
        <v>3</v>
      </c>
      <c r="N125" t="n">
        <v>69.18000000000001</v>
      </c>
      <c r="O125" t="n">
        <v>33171.26</v>
      </c>
      <c r="P125" t="n">
        <v>149.75</v>
      </c>
      <c r="Q125" t="n">
        <v>197.75</v>
      </c>
      <c r="R125" t="n">
        <v>29.67</v>
      </c>
      <c r="S125" t="n">
        <v>25.4</v>
      </c>
      <c r="T125" t="n">
        <v>1304.26</v>
      </c>
      <c r="U125" t="n">
        <v>0.86</v>
      </c>
      <c r="V125" t="n">
        <v>0.89</v>
      </c>
      <c r="W125" t="n">
        <v>2.95</v>
      </c>
      <c r="X125" t="n">
        <v>0.07000000000000001</v>
      </c>
      <c r="Y125" t="n">
        <v>1</v>
      </c>
      <c r="Z125" t="n">
        <v>10</v>
      </c>
      <c r="AA125" t="n">
        <v>276.776433252798</v>
      </c>
      <c r="AB125" t="n">
        <v>378.6977264909395</v>
      </c>
      <c r="AC125" t="n">
        <v>342.5553469802408</v>
      </c>
      <c r="AD125" t="n">
        <v>276776.433252798</v>
      </c>
      <c r="AE125" t="n">
        <v>378697.7264909395</v>
      </c>
      <c r="AF125" t="n">
        <v>1.73032374833231e-06</v>
      </c>
      <c r="AG125" t="n">
        <v>12</v>
      </c>
      <c r="AH125" t="n">
        <v>342555.3469802408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7.5259</v>
      </c>
      <c r="E126" t="n">
        <v>13.29</v>
      </c>
      <c r="F126" t="n">
        <v>10.46</v>
      </c>
      <c r="G126" t="n">
        <v>125.56</v>
      </c>
      <c r="H126" t="n">
        <v>2.13</v>
      </c>
      <c r="I126" t="n">
        <v>5</v>
      </c>
      <c r="J126" t="n">
        <v>267.53</v>
      </c>
      <c r="K126" t="n">
        <v>56.13</v>
      </c>
      <c r="L126" t="n">
        <v>32</v>
      </c>
      <c r="M126" t="n">
        <v>3</v>
      </c>
      <c r="N126" t="n">
        <v>69.40000000000001</v>
      </c>
      <c r="O126" t="n">
        <v>33229.58</v>
      </c>
      <c r="P126" t="n">
        <v>149.72</v>
      </c>
      <c r="Q126" t="n">
        <v>197.77</v>
      </c>
      <c r="R126" t="n">
        <v>29.64</v>
      </c>
      <c r="S126" t="n">
        <v>25.4</v>
      </c>
      <c r="T126" t="n">
        <v>1289.61</v>
      </c>
      <c r="U126" t="n">
        <v>0.86</v>
      </c>
      <c r="V126" t="n">
        <v>0.89</v>
      </c>
      <c r="W126" t="n">
        <v>2.95</v>
      </c>
      <c r="X126" t="n">
        <v>0.07000000000000001</v>
      </c>
      <c r="Y126" t="n">
        <v>1</v>
      </c>
      <c r="Z126" t="n">
        <v>10</v>
      </c>
      <c r="AA126" t="n">
        <v>276.7488586991925</v>
      </c>
      <c r="AB126" t="n">
        <v>378.6599977701931</v>
      </c>
      <c r="AC126" t="n">
        <v>342.5212190356498</v>
      </c>
      <c r="AD126" t="n">
        <v>276748.8586991925</v>
      </c>
      <c r="AE126" t="n">
        <v>378659.9977701931</v>
      </c>
      <c r="AF126" t="n">
        <v>1.730392725839021e-06</v>
      </c>
      <c r="AG126" t="n">
        <v>12</v>
      </c>
      <c r="AH126" t="n">
        <v>342521.2190356498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7.5289</v>
      </c>
      <c r="E127" t="n">
        <v>13.28</v>
      </c>
      <c r="F127" t="n">
        <v>10.46</v>
      </c>
      <c r="G127" t="n">
        <v>125.5</v>
      </c>
      <c r="H127" t="n">
        <v>2.14</v>
      </c>
      <c r="I127" t="n">
        <v>5</v>
      </c>
      <c r="J127" t="n">
        <v>268</v>
      </c>
      <c r="K127" t="n">
        <v>56.13</v>
      </c>
      <c r="L127" t="n">
        <v>32.25</v>
      </c>
      <c r="M127" t="n">
        <v>3</v>
      </c>
      <c r="N127" t="n">
        <v>69.63</v>
      </c>
      <c r="O127" t="n">
        <v>33287.98</v>
      </c>
      <c r="P127" t="n">
        <v>149.42</v>
      </c>
      <c r="Q127" t="n">
        <v>197.75</v>
      </c>
      <c r="R127" t="n">
        <v>29.49</v>
      </c>
      <c r="S127" t="n">
        <v>25.4</v>
      </c>
      <c r="T127" t="n">
        <v>1214.39</v>
      </c>
      <c r="U127" t="n">
        <v>0.86</v>
      </c>
      <c r="V127" t="n">
        <v>0.89</v>
      </c>
      <c r="W127" t="n">
        <v>2.95</v>
      </c>
      <c r="X127" t="n">
        <v>0.07000000000000001</v>
      </c>
      <c r="Y127" t="n">
        <v>1</v>
      </c>
      <c r="Z127" t="n">
        <v>10</v>
      </c>
      <c r="AA127" t="n">
        <v>276.4732340254508</v>
      </c>
      <c r="AB127" t="n">
        <v>378.2828759318773</v>
      </c>
      <c r="AC127" t="n">
        <v>342.180089176289</v>
      </c>
      <c r="AD127" t="n">
        <v>276473.2340254508</v>
      </c>
      <c r="AE127" t="n">
        <v>378282.8759318773</v>
      </c>
      <c r="AF127" t="n">
        <v>1.731082500906124e-06</v>
      </c>
      <c r="AG127" t="n">
        <v>12</v>
      </c>
      <c r="AH127" t="n">
        <v>342180.089176289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7.526</v>
      </c>
      <c r="E128" t="n">
        <v>13.29</v>
      </c>
      <c r="F128" t="n">
        <v>10.46</v>
      </c>
      <c r="G128" t="n">
        <v>125.56</v>
      </c>
      <c r="H128" t="n">
        <v>2.15</v>
      </c>
      <c r="I128" t="n">
        <v>5</v>
      </c>
      <c r="J128" t="n">
        <v>268.48</v>
      </c>
      <c r="K128" t="n">
        <v>56.13</v>
      </c>
      <c r="L128" t="n">
        <v>32.5</v>
      </c>
      <c r="M128" t="n">
        <v>3</v>
      </c>
      <c r="N128" t="n">
        <v>69.84999999999999</v>
      </c>
      <c r="O128" t="n">
        <v>33346.47</v>
      </c>
      <c r="P128" t="n">
        <v>149.42</v>
      </c>
      <c r="Q128" t="n">
        <v>197.75</v>
      </c>
      <c r="R128" t="n">
        <v>29.6</v>
      </c>
      <c r="S128" t="n">
        <v>25.4</v>
      </c>
      <c r="T128" t="n">
        <v>1273.26</v>
      </c>
      <c r="U128" t="n">
        <v>0.86</v>
      </c>
      <c r="V128" t="n">
        <v>0.89</v>
      </c>
      <c r="W128" t="n">
        <v>2.95</v>
      </c>
      <c r="X128" t="n">
        <v>0.07000000000000001</v>
      </c>
      <c r="Y128" t="n">
        <v>1</v>
      </c>
      <c r="Z128" t="n">
        <v>10</v>
      </c>
      <c r="AA128" t="n">
        <v>276.5299722161619</v>
      </c>
      <c r="AB128" t="n">
        <v>378.3605076275204</v>
      </c>
      <c r="AC128" t="n">
        <v>342.2503118118568</v>
      </c>
      <c r="AD128" t="n">
        <v>276529.9722161618</v>
      </c>
      <c r="AE128" t="n">
        <v>378360.5076275204</v>
      </c>
      <c r="AF128" t="n">
        <v>1.730415718341257e-06</v>
      </c>
      <c r="AG128" t="n">
        <v>12</v>
      </c>
      <c r="AH128" t="n">
        <v>342250.3118118568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7.5262</v>
      </c>
      <c r="E129" t="n">
        <v>13.29</v>
      </c>
      <c r="F129" t="n">
        <v>10.46</v>
      </c>
      <c r="G129" t="n">
        <v>125.56</v>
      </c>
      <c r="H129" t="n">
        <v>2.17</v>
      </c>
      <c r="I129" t="n">
        <v>5</v>
      </c>
      <c r="J129" t="n">
        <v>268.95</v>
      </c>
      <c r="K129" t="n">
        <v>56.13</v>
      </c>
      <c r="L129" t="n">
        <v>32.75</v>
      </c>
      <c r="M129" t="n">
        <v>3</v>
      </c>
      <c r="N129" t="n">
        <v>70.08</v>
      </c>
      <c r="O129" t="n">
        <v>33405.04</v>
      </c>
      <c r="P129" t="n">
        <v>149.04</v>
      </c>
      <c r="Q129" t="n">
        <v>197.78</v>
      </c>
      <c r="R129" t="n">
        <v>29.62</v>
      </c>
      <c r="S129" t="n">
        <v>25.4</v>
      </c>
      <c r="T129" t="n">
        <v>1283.31</v>
      </c>
      <c r="U129" t="n">
        <v>0.86</v>
      </c>
      <c r="V129" t="n">
        <v>0.89</v>
      </c>
      <c r="W129" t="n">
        <v>2.95</v>
      </c>
      <c r="X129" t="n">
        <v>0.07000000000000001</v>
      </c>
      <c r="Y129" t="n">
        <v>1</v>
      </c>
      <c r="Z129" t="n">
        <v>10</v>
      </c>
      <c r="AA129" t="n">
        <v>276.2512917824037</v>
      </c>
      <c r="AB129" t="n">
        <v>377.9792047635394</v>
      </c>
      <c r="AC129" t="n">
        <v>341.9053999580522</v>
      </c>
      <c r="AD129" t="n">
        <v>276251.2917824037</v>
      </c>
      <c r="AE129" t="n">
        <v>377979.2047635394</v>
      </c>
      <c r="AF129" t="n">
        <v>1.730461703345731e-06</v>
      </c>
      <c r="AG129" t="n">
        <v>12</v>
      </c>
      <c r="AH129" t="n">
        <v>341905.3999580522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7.5276</v>
      </c>
      <c r="E130" t="n">
        <v>13.28</v>
      </c>
      <c r="F130" t="n">
        <v>10.46</v>
      </c>
      <c r="G130" t="n">
        <v>125.53</v>
      </c>
      <c r="H130" t="n">
        <v>2.18</v>
      </c>
      <c r="I130" t="n">
        <v>5</v>
      </c>
      <c r="J130" t="n">
        <v>269.43</v>
      </c>
      <c r="K130" t="n">
        <v>56.13</v>
      </c>
      <c r="L130" t="n">
        <v>33</v>
      </c>
      <c r="M130" t="n">
        <v>3</v>
      </c>
      <c r="N130" t="n">
        <v>70.3</v>
      </c>
      <c r="O130" t="n">
        <v>33463.7</v>
      </c>
      <c r="P130" t="n">
        <v>148.75</v>
      </c>
      <c r="Q130" t="n">
        <v>197.75</v>
      </c>
      <c r="R130" t="n">
        <v>29.58</v>
      </c>
      <c r="S130" t="n">
        <v>25.4</v>
      </c>
      <c r="T130" t="n">
        <v>1263.36</v>
      </c>
      <c r="U130" t="n">
        <v>0.86</v>
      </c>
      <c r="V130" t="n">
        <v>0.89</v>
      </c>
      <c r="W130" t="n">
        <v>2.95</v>
      </c>
      <c r="X130" t="n">
        <v>0.07000000000000001</v>
      </c>
      <c r="Y130" t="n">
        <v>1</v>
      </c>
      <c r="Z130" t="n">
        <v>10</v>
      </c>
      <c r="AA130" t="n">
        <v>276.0142971483163</v>
      </c>
      <c r="AB130" t="n">
        <v>377.6549382497157</v>
      </c>
      <c r="AC130" t="n">
        <v>341.612080985197</v>
      </c>
      <c r="AD130" t="n">
        <v>276014.2971483163</v>
      </c>
      <c r="AE130" t="n">
        <v>377654.9382497157</v>
      </c>
      <c r="AF130" t="n">
        <v>1.730783598377046e-06</v>
      </c>
      <c r="AG130" t="n">
        <v>12</v>
      </c>
      <c r="AH130" t="n">
        <v>341612.080985197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7.5267</v>
      </c>
      <c r="E131" t="n">
        <v>13.29</v>
      </c>
      <c r="F131" t="n">
        <v>10.46</v>
      </c>
      <c r="G131" t="n">
        <v>125.55</v>
      </c>
      <c r="H131" t="n">
        <v>2.19</v>
      </c>
      <c r="I131" t="n">
        <v>5</v>
      </c>
      <c r="J131" t="n">
        <v>269.9</v>
      </c>
      <c r="K131" t="n">
        <v>56.13</v>
      </c>
      <c r="L131" t="n">
        <v>33.25</v>
      </c>
      <c r="M131" t="n">
        <v>3</v>
      </c>
      <c r="N131" t="n">
        <v>70.53</v>
      </c>
      <c r="O131" t="n">
        <v>33522.45</v>
      </c>
      <c r="P131" t="n">
        <v>148.57</v>
      </c>
      <c r="Q131" t="n">
        <v>197.75</v>
      </c>
      <c r="R131" t="n">
        <v>29.61</v>
      </c>
      <c r="S131" t="n">
        <v>25.4</v>
      </c>
      <c r="T131" t="n">
        <v>1278.03</v>
      </c>
      <c r="U131" t="n">
        <v>0.86</v>
      </c>
      <c r="V131" t="n">
        <v>0.89</v>
      </c>
      <c r="W131" t="n">
        <v>2.95</v>
      </c>
      <c r="X131" t="n">
        <v>0.07000000000000001</v>
      </c>
      <c r="Y131" t="n">
        <v>1</v>
      </c>
      <c r="Z131" t="n">
        <v>10</v>
      </c>
      <c r="AA131" t="n">
        <v>275.9017053435899</v>
      </c>
      <c r="AB131" t="n">
        <v>377.5008851752892</v>
      </c>
      <c r="AC131" t="n">
        <v>341.4727305199788</v>
      </c>
      <c r="AD131" t="n">
        <v>275901.7053435899</v>
      </c>
      <c r="AE131" t="n">
        <v>377500.8851752892</v>
      </c>
      <c r="AF131" t="n">
        <v>1.730576665856915e-06</v>
      </c>
      <c r="AG131" t="n">
        <v>12</v>
      </c>
      <c r="AH131" t="n">
        <v>341472.7305199788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7.5237</v>
      </c>
      <c r="E132" t="n">
        <v>13.29</v>
      </c>
      <c r="F132" t="n">
        <v>10.47</v>
      </c>
      <c r="G132" t="n">
        <v>125.61</v>
      </c>
      <c r="H132" t="n">
        <v>2.21</v>
      </c>
      <c r="I132" t="n">
        <v>5</v>
      </c>
      <c r="J132" t="n">
        <v>270.38</v>
      </c>
      <c r="K132" t="n">
        <v>56.13</v>
      </c>
      <c r="L132" t="n">
        <v>33.5</v>
      </c>
      <c r="M132" t="n">
        <v>3</v>
      </c>
      <c r="N132" t="n">
        <v>70.76000000000001</v>
      </c>
      <c r="O132" t="n">
        <v>33581.28</v>
      </c>
      <c r="P132" t="n">
        <v>148.57</v>
      </c>
      <c r="Q132" t="n">
        <v>197.75</v>
      </c>
      <c r="R132" t="n">
        <v>29.79</v>
      </c>
      <c r="S132" t="n">
        <v>25.4</v>
      </c>
      <c r="T132" t="n">
        <v>1368.36</v>
      </c>
      <c r="U132" t="n">
        <v>0.85</v>
      </c>
      <c r="V132" t="n">
        <v>0.89</v>
      </c>
      <c r="W132" t="n">
        <v>2.95</v>
      </c>
      <c r="X132" t="n">
        <v>0.08</v>
      </c>
      <c r="Y132" t="n">
        <v>1</v>
      </c>
      <c r="Z132" t="n">
        <v>10</v>
      </c>
      <c r="AA132" t="n">
        <v>275.9977334328974</v>
      </c>
      <c r="AB132" t="n">
        <v>377.6322750435401</v>
      </c>
      <c r="AC132" t="n">
        <v>341.5915807236106</v>
      </c>
      <c r="AD132" t="n">
        <v>275997.7334328974</v>
      </c>
      <c r="AE132" t="n">
        <v>377632.2750435401</v>
      </c>
      <c r="AF132" t="n">
        <v>1.729886890789811e-06</v>
      </c>
      <c r="AG132" t="n">
        <v>12</v>
      </c>
      <c r="AH132" t="n">
        <v>341591.5807236106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7.523</v>
      </c>
      <c r="E133" t="n">
        <v>13.29</v>
      </c>
      <c r="F133" t="n">
        <v>10.47</v>
      </c>
      <c r="G133" t="n">
        <v>125.62</v>
      </c>
      <c r="H133" t="n">
        <v>2.22</v>
      </c>
      <c r="I133" t="n">
        <v>5</v>
      </c>
      <c r="J133" t="n">
        <v>270.86</v>
      </c>
      <c r="K133" t="n">
        <v>56.13</v>
      </c>
      <c r="L133" t="n">
        <v>33.75</v>
      </c>
      <c r="M133" t="n">
        <v>3</v>
      </c>
      <c r="N133" t="n">
        <v>70.98</v>
      </c>
      <c r="O133" t="n">
        <v>33640.21</v>
      </c>
      <c r="P133" t="n">
        <v>148.48</v>
      </c>
      <c r="Q133" t="n">
        <v>197.75</v>
      </c>
      <c r="R133" t="n">
        <v>29.85</v>
      </c>
      <c r="S133" t="n">
        <v>25.4</v>
      </c>
      <c r="T133" t="n">
        <v>1397.52</v>
      </c>
      <c r="U133" t="n">
        <v>0.85</v>
      </c>
      <c r="V133" t="n">
        <v>0.89</v>
      </c>
      <c r="W133" t="n">
        <v>2.95</v>
      </c>
      <c r="X133" t="n">
        <v>0.08</v>
      </c>
      <c r="Y133" t="n">
        <v>1</v>
      </c>
      <c r="Z133" t="n">
        <v>10</v>
      </c>
      <c r="AA133" t="n">
        <v>275.9462862242969</v>
      </c>
      <c r="AB133" t="n">
        <v>377.5618827030422</v>
      </c>
      <c r="AC133" t="n">
        <v>341.5279065292936</v>
      </c>
      <c r="AD133" t="n">
        <v>275946.2862242969</v>
      </c>
      <c r="AE133" t="n">
        <v>377561.8827030422</v>
      </c>
      <c r="AF133" t="n">
        <v>1.729725943274153e-06</v>
      </c>
      <c r="AG133" t="n">
        <v>12</v>
      </c>
      <c r="AH133" t="n">
        <v>341527.9065292936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7.5216</v>
      </c>
      <c r="E134" t="n">
        <v>13.3</v>
      </c>
      <c r="F134" t="n">
        <v>10.47</v>
      </c>
      <c r="G134" t="n">
        <v>125.65</v>
      </c>
      <c r="H134" t="n">
        <v>2.23</v>
      </c>
      <c r="I134" t="n">
        <v>5</v>
      </c>
      <c r="J134" t="n">
        <v>271.34</v>
      </c>
      <c r="K134" t="n">
        <v>56.13</v>
      </c>
      <c r="L134" t="n">
        <v>34</v>
      </c>
      <c r="M134" t="n">
        <v>3</v>
      </c>
      <c r="N134" t="n">
        <v>71.20999999999999</v>
      </c>
      <c r="O134" t="n">
        <v>33699.21</v>
      </c>
      <c r="P134" t="n">
        <v>148.44</v>
      </c>
      <c r="Q134" t="n">
        <v>197.78</v>
      </c>
      <c r="R134" t="n">
        <v>29.89</v>
      </c>
      <c r="S134" t="n">
        <v>25.4</v>
      </c>
      <c r="T134" t="n">
        <v>1415.59</v>
      </c>
      <c r="U134" t="n">
        <v>0.85</v>
      </c>
      <c r="V134" t="n">
        <v>0.89</v>
      </c>
      <c r="W134" t="n">
        <v>2.95</v>
      </c>
      <c r="X134" t="n">
        <v>0.08</v>
      </c>
      <c r="Y134" t="n">
        <v>1</v>
      </c>
      <c r="Z134" t="n">
        <v>10</v>
      </c>
      <c r="AA134" t="n">
        <v>275.9446545864378</v>
      </c>
      <c r="AB134" t="n">
        <v>377.5596502241405</v>
      </c>
      <c r="AC134" t="n">
        <v>341.525887115045</v>
      </c>
      <c r="AD134" t="n">
        <v>275944.6545864377</v>
      </c>
      <c r="AE134" t="n">
        <v>377559.6502241405</v>
      </c>
      <c r="AF134" t="n">
        <v>1.729404048242838e-06</v>
      </c>
      <c r="AG134" t="n">
        <v>12</v>
      </c>
      <c r="AH134" t="n">
        <v>341525.887115045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7.5229</v>
      </c>
      <c r="E135" t="n">
        <v>13.29</v>
      </c>
      <c r="F135" t="n">
        <v>10.47</v>
      </c>
      <c r="G135" t="n">
        <v>125.63</v>
      </c>
      <c r="H135" t="n">
        <v>2.24</v>
      </c>
      <c r="I135" t="n">
        <v>5</v>
      </c>
      <c r="J135" t="n">
        <v>271.82</v>
      </c>
      <c r="K135" t="n">
        <v>56.13</v>
      </c>
      <c r="L135" t="n">
        <v>34.25</v>
      </c>
      <c r="M135" t="n">
        <v>3</v>
      </c>
      <c r="N135" t="n">
        <v>71.44</v>
      </c>
      <c r="O135" t="n">
        <v>33758.31</v>
      </c>
      <c r="P135" t="n">
        <v>148.14</v>
      </c>
      <c r="Q135" t="n">
        <v>197.77</v>
      </c>
      <c r="R135" t="n">
        <v>29.79</v>
      </c>
      <c r="S135" t="n">
        <v>25.4</v>
      </c>
      <c r="T135" t="n">
        <v>1366.59</v>
      </c>
      <c r="U135" t="n">
        <v>0.85</v>
      </c>
      <c r="V135" t="n">
        <v>0.89</v>
      </c>
      <c r="W135" t="n">
        <v>2.95</v>
      </c>
      <c r="X135" t="n">
        <v>0.08</v>
      </c>
      <c r="Y135" t="n">
        <v>1</v>
      </c>
      <c r="Z135" t="n">
        <v>10</v>
      </c>
      <c r="AA135" t="n">
        <v>275.7022853644141</v>
      </c>
      <c r="AB135" t="n">
        <v>377.2280299619923</v>
      </c>
      <c r="AC135" t="n">
        <v>341.2259162252843</v>
      </c>
      <c r="AD135" t="n">
        <v>275702.2853644141</v>
      </c>
      <c r="AE135" t="n">
        <v>377228.0299619923</v>
      </c>
      <c r="AF135" t="n">
        <v>1.729702950771917e-06</v>
      </c>
      <c r="AG135" t="n">
        <v>12</v>
      </c>
      <c r="AH135" t="n">
        <v>341225.9162252843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7.5245</v>
      </c>
      <c r="E136" t="n">
        <v>13.29</v>
      </c>
      <c r="F136" t="n">
        <v>10.47</v>
      </c>
      <c r="G136" t="n">
        <v>125.59</v>
      </c>
      <c r="H136" t="n">
        <v>2.26</v>
      </c>
      <c r="I136" t="n">
        <v>5</v>
      </c>
      <c r="J136" t="n">
        <v>272.3</v>
      </c>
      <c r="K136" t="n">
        <v>56.13</v>
      </c>
      <c r="L136" t="n">
        <v>34.5</v>
      </c>
      <c r="M136" t="n">
        <v>3</v>
      </c>
      <c r="N136" t="n">
        <v>71.67</v>
      </c>
      <c r="O136" t="n">
        <v>33817.62</v>
      </c>
      <c r="P136" t="n">
        <v>147.72</v>
      </c>
      <c r="Q136" t="n">
        <v>197.75</v>
      </c>
      <c r="R136" t="n">
        <v>29.77</v>
      </c>
      <c r="S136" t="n">
        <v>25.4</v>
      </c>
      <c r="T136" t="n">
        <v>1356.16</v>
      </c>
      <c r="U136" t="n">
        <v>0.85</v>
      </c>
      <c r="V136" t="n">
        <v>0.89</v>
      </c>
      <c r="W136" t="n">
        <v>2.95</v>
      </c>
      <c r="X136" t="n">
        <v>0.08</v>
      </c>
      <c r="Y136" t="n">
        <v>1</v>
      </c>
      <c r="Z136" t="n">
        <v>10</v>
      </c>
      <c r="AA136" t="n">
        <v>275.367381822649</v>
      </c>
      <c r="AB136" t="n">
        <v>376.7698001612478</v>
      </c>
      <c r="AC136" t="n">
        <v>340.8114192335933</v>
      </c>
      <c r="AD136" t="n">
        <v>275367.381822649</v>
      </c>
      <c r="AE136" t="n">
        <v>376769.8001612478</v>
      </c>
      <c r="AF136" t="n">
        <v>1.730070830807705e-06</v>
      </c>
      <c r="AG136" t="n">
        <v>12</v>
      </c>
      <c r="AH136" t="n">
        <v>340811.4192335933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7.5252</v>
      </c>
      <c r="E137" t="n">
        <v>13.29</v>
      </c>
      <c r="F137" t="n">
        <v>10.46</v>
      </c>
      <c r="G137" t="n">
        <v>125.58</v>
      </c>
      <c r="H137" t="n">
        <v>2.27</v>
      </c>
      <c r="I137" t="n">
        <v>5</v>
      </c>
      <c r="J137" t="n">
        <v>272.78</v>
      </c>
      <c r="K137" t="n">
        <v>56.13</v>
      </c>
      <c r="L137" t="n">
        <v>34.75</v>
      </c>
      <c r="M137" t="n">
        <v>3</v>
      </c>
      <c r="N137" t="n">
        <v>71.90000000000001</v>
      </c>
      <c r="O137" t="n">
        <v>33876.9</v>
      </c>
      <c r="P137" t="n">
        <v>147.62</v>
      </c>
      <c r="Q137" t="n">
        <v>197.75</v>
      </c>
      <c r="R137" t="n">
        <v>29.75</v>
      </c>
      <c r="S137" t="n">
        <v>25.4</v>
      </c>
      <c r="T137" t="n">
        <v>1347.06</v>
      </c>
      <c r="U137" t="n">
        <v>0.85</v>
      </c>
      <c r="V137" t="n">
        <v>0.89</v>
      </c>
      <c r="W137" t="n">
        <v>2.95</v>
      </c>
      <c r="X137" t="n">
        <v>0.07000000000000001</v>
      </c>
      <c r="Y137" t="n">
        <v>1</v>
      </c>
      <c r="Z137" t="n">
        <v>10</v>
      </c>
      <c r="AA137" t="n">
        <v>275.2439354702815</v>
      </c>
      <c r="AB137" t="n">
        <v>376.6008954158698</v>
      </c>
      <c r="AC137" t="n">
        <v>340.6586345200548</v>
      </c>
      <c r="AD137" t="n">
        <v>275243.9354702815</v>
      </c>
      <c r="AE137" t="n">
        <v>376600.8954158698</v>
      </c>
      <c r="AF137" t="n">
        <v>1.730231778323363e-06</v>
      </c>
      <c r="AG137" t="n">
        <v>12</v>
      </c>
      <c r="AH137" t="n">
        <v>340658.6345200548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7.5235</v>
      </c>
      <c r="E138" t="n">
        <v>13.29</v>
      </c>
      <c r="F138" t="n">
        <v>10.47</v>
      </c>
      <c r="G138" t="n">
        <v>125.61</v>
      </c>
      <c r="H138" t="n">
        <v>2.28</v>
      </c>
      <c r="I138" t="n">
        <v>5</v>
      </c>
      <c r="J138" t="n">
        <v>273.26</v>
      </c>
      <c r="K138" t="n">
        <v>56.13</v>
      </c>
      <c r="L138" t="n">
        <v>35</v>
      </c>
      <c r="M138" t="n">
        <v>3</v>
      </c>
      <c r="N138" t="n">
        <v>72.13</v>
      </c>
      <c r="O138" t="n">
        <v>33936.26</v>
      </c>
      <c r="P138" t="n">
        <v>147.48</v>
      </c>
      <c r="Q138" t="n">
        <v>197.78</v>
      </c>
      <c r="R138" t="n">
        <v>29.8</v>
      </c>
      <c r="S138" t="n">
        <v>25.4</v>
      </c>
      <c r="T138" t="n">
        <v>1368.69</v>
      </c>
      <c r="U138" t="n">
        <v>0.85</v>
      </c>
      <c r="V138" t="n">
        <v>0.89</v>
      </c>
      <c r="W138" t="n">
        <v>2.95</v>
      </c>
      <c r="X138" t="n">
        <v>0.08</v>
      </c>
      <c r="Y138" t="n">
        <v>1</v>
      </c>
      <c r="Z138" t="n">
        <v>10</v>
      </c>
      <c r="AA138" t="n">
        <v>275.2132074994043</v>
      </c>
      <c r="AB138" t="n">
        <v>376.5588520504933</v>
      </c>
      <c r="AC138" t="n">
        <v>340.6206037144617</v>
      </c>
      <c r="AD138" t="n">
        <v>275213.2074994043</v>
      </c>
      <c r="AE138" t="n">
        <v>376558.8520504934</v>
      </c>
      <c r="AF138" t="n">
        <v>1.729840905785338e-06</v>
      </c>
      <c r="AG138" t="n">
        <v>12</v>
      </c>
      <c r="AH138" t="n">
        <v>340620.6037144617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7.5614</v>
      </c>
      <c r="E139" t="n">
        <v>13.22</v>
      </c>
      <c r="F139" t="n">
        <v>10.44</v>
      </c>
      <c r="G139" t="n">
        <v>156.65</v>
      </c>
      <c r="H139" t="n">
        <v>2.29</v>
      </c>
      <c r="I139" t="n">
        <v>4</v>
      </c>
      <c r="J139" t="n">
        <v>273.74</v>
      </c>
      <c r="K139" t="n">
        <v>56.13</v>
      </c>
      <c r="L139" t="n">
        <v>35.25</v>
      </c>
      <c r="M139" t="n">
        <v>2</v>
      </c>
      <c r="N139" t="n">
        <v>72.37</v>
      </c>
      <c r="O139" t="n">
        <v>33995.72</v>
      </c>
      <c r="P139" t="n">
        <v>147.19</v>
      </c>
      <c r="Q139" t="n">
        <v>197.75</v>
      </c>
      <c r="R139" t="n">
        <v>29.06</v>
      </c>
      <c r="S139" t="n">
        <v>25.4</v>
      </c>
      <c r="T139" t="n">
        <v>1004.07</v>
      </c>
      <c r="U139" t="n">
        <v>0.87</v>
      </c>
      <c r="V139" t="n">
        <v>0.89</v>
      </c>
      <c r="W139" t="n">
        <v>2.94</v>
      </c>
      <c r="X139" t="n">
        <v>0.05</v>
      </c>
      <c r="Y139" t="n">
        <v>1</v>
      </c>
      <c r="Z139" t="n">
        <v>10</v>
      </c>
      <c r="AA139" t="n">
        <v>274.1607029317365</v>
      </c>
      <c r="AB139" t="n">
        <v>375.1187688677858</v>
      </c>
      <c r="AC139" t="n">
        <v>339.3179600495423</v>
      </c>
      <c r="AD139" t="n">
        <v>274160.7029317365</v>
      </c>
      <c r="AE139" t="n">
        <v>375118.7688677858</v>
      </c>
      <c r="AF139" t="n">
        <v>1.738555064133083e-06</v>
      </c>
      <c r="AG139" t="n">
        <v>12</v>
      </c>
      <c r="AH139" t="n">
        <v>339317.9600495422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7.5625</v>
      </c>
      <c r="E140" t="n">
        <v>13.22</v>
      </c>
      <c r="F140" t="n">
        <v>10.44</v>
      </c>
      <c r="G140" t="n">
        <v>156.62</v>
      </c>
      <c r="H140" t="n">
        <v>2.3</v>
      </c>
      <c r="I140" t="n">
        <v>4</v>
      </c>
      <c r="J140" t="n">
        <v>274.22</v>
      </c>
      <c r="K140" t="n">
        <v>56.13</v>
      </c>
      <c r="L140" t="n">
        <v>35.5</v>
      </c>
      <c r="M140" t="n">
        <v>2</v>
      </c>
      <c r="N140" t="n">
        <v>72.59999999999999</v>
      </c>
      <c r="O140" t="n">
        <v>34055.27</v>
      </c>
      <c r="P140" t="n">
        <v>147.38</v>
      </c>
      <c r="Q140" t="n">
        <v>197.76</v>
      </c>
      <c r="R140" t="n">
        <v>28.95</v>
      </c>
      <c r="S140" t="n">
        <v>25.4</v>
      </c>
      <c r="T140" t="n">
        <v>953</v>
      </c>
      <c r="U140" t="n">
        <v>0.88</v>
      </c>
      <c r="V140" t="n">
        <v>0.89</v>
      </c>
      <c r="W140" t="n">
        <v>2.94</v>
      </c>
      <c r="X140" t="n">
        <v>0.05</v>
      </c>
      <c r="Y140" t="n">
        <v>1</v>
      </c>
      <c r="Z140" t="n">
        <v>10</v>
      </c>
      <c r="AA140" t="n">
        <v>274.2763453761463</v>
      </c>
      <c r="AB140" t="n">
        <v>375.2769959620119</v>
      </c>
      <c r="AC140" t="n">
        <v>339.4610861719686</v>
      </c>
      <c r="AD140" t="n">
        <v>274276.3453761463</v>
      </c>
      <c r="AE140" t="n">
        <v>375276.9959620119</v>
      </c>
      <c r="AF140" t="n">
        <v>1.738807981657688e-06</v>
      </c>
      <c r="AG140" t="n">
        <v>12</v>
      </c>
      <c r="AH140" t="n">
        <v>339461.0861719686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7.5635</v>
      </c>
      <c r="E141" t="n">
        <v>13.22</v>
      </c>
      <c r="F141" t="n">
        <v>10.44</v>
      </c>
      <c r="G141" t="n">
        <v>156.6</v>
      </c>
      <c r="H141" t="n">
        <v>2.32</v>
      </c>
      <c r="I141" t="n">
        <v>4</v>
      </c>
      <c r="J141" t="n">
        <v>274.71</v>
      </c>
      <c r="K141" t="n">
        <v>56.13</v>
      </c>
      <c r="L141" t="n">
        <v>35.75</v>
      </c>
      <c r="M141" t="n">
        <v>2</v>
      </c>
      <c r="N141" t="n">
        <v>72.83</v>
      </c>
      <c r="O141" t="n">
        <v>34114.91</v>
      </c>
      <c r="P141" t="n">
        <v>147.5</v>
      </c>
      <c r="Q141" t="n">
        <v>197.79</v>
      </c>
      <c r="R141" t="n">
        <v>28.96</v>
      </c>
      <c r="S141" t="n">
        <v>25.4</v>
      </c>
      <c r="T141" t="n">
        <v>958.05</v>
      </c>
      <c r="U141" t="n">
        <v>0.88</v>
      </c>
      <c r="V141" t="n">
        <v>0.89</v>
      </c>
      <c r="W141" t="n">
        <v>2.94</v>
      </c>
      <c r="X141" t="n">
        <v>0.05</v>
      </c>
      <c r="Y141" t="n">
        <v>1</v>
      </c>
      <c r="Z141" t="n">
        <v>10</v>
      </c>
      <c r="AA141" t="n">
        <v>274.3435082675778</v>
      </c>
      <c r="AB141" t="n">
        <v>375.3688911930861</v>
      </c>
      <c r="AC141" t="n">
        <v>339.5442110511649</v>
      </c>
      <c r="AD141" t="n">
        <v>274343.5082675778</v>
      </c>
      <c r="AE141" t="n">
        <v>375368.8911930862</v>
      </c>
      <c r="AF141" t="n">
        <v>1.739037906680056e-06</v>
      </c>
      <c r="AG141" t="n">
        <v>12</v>
      </c>
      <c r="AH141" t="n">
        <v>339544.2110511649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7.5608</v>
      </c>
      <c r="E142" t="n">
        <v>13.23</v>
      </c>
      <c r="F142" t="n">
        <v>10.44</v>
      </c>
      <c r="G142" t="n">
        <v>156.67</v>
      </c>
      <c r="H142" t="n">
        <v>2.33</v>
      </c>
      <c r="I142" t="n">
        <v>4</v>
      </c>
      <c r="J142" t="n">
        <v>275.19</v>
      </c>
      <c r="K142" t="n">
        <v>56.13</v>
      </c>
      <c r="L142" t="n">
        <v>36</v>
      </c>
      <c r="M142" t="n">
        <v>2</v>
      </c>
      <c r="N142" t="n">
        <v>73.06999999999999</v>
      </c>
      <c r="O142" t="n">
        <v>34174.63</v>
      </c>
      <c r="P142" t="n">
        <v>147.83</v>
      </c>
      <c r="Q142" t="n">
        <v>197.75</v>
      </c>
      <c r="R142" t="n">
        <v>29.11</v>
      </c>
      <c r="S142" t="n">
        <v>25.4</v>
      </c>
      <c r="T142" t="n">
        <v>1029.48</v>
      </c>
      <c r="U142" t="n">
        <v>0.87</v>
      </c>
      <c r="V142" t="n">
        <v>0.89</v>
      </c>
      <c r="W142" t="n">
        <v>2.94</v>
      </c>
      <c r="X142" t="n">
        <v>0.05</v>
      </c>
      <c r="Y142" t="n">
        <v>1</v>
      </c>
      <c r="Z142" t="n">
        <v>10</v>
      </c>
      <c r="AA142" t="n">
        <v>274.6328504818109</v>
      </c>
      <c r="AB142" t="n">
        <v>375.7647819754774</v>
      </c>
      <c r="AC142" t="n">
        <v>339.9023185729209</v>
      </c>
      <c r="AD142" t="n">
        <v>274632.8504818109</v>
      </c>
      <c r="AE142" t="n">
        <v>375764.7819754774</v>
      </c>
      <c r="AF142" t="n">
        <v>1.738417109119662e-06</v>
      </c>
      <c r="AG142" t="n">
        <v>12</v>
      </c>
      <c r="AH142" t="n">
        <v>339902.3185729209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7.5613</v>
      </c>
      <c r="E143" t="n">
        <v>13.23</v>
      </c>
      <c r="F143" t="n">
        <v>10.44</v>
      </c>
      <c r="G143" t="n">
        <v>156.65</v>
      </c>
      <c r="H143" t="n">
        <v>2.34</v>
      </c>
      <c r="I143" t="n">
        <v>4</v>
      </c>
      <c r="J143" t="n">
        <v>275.68</v>
      </c>
      <c r="K143" t="n">
        <v>56.13</v>
      </c>
      <c r="L143" t="n">
        <v>36.25</v>
      </c>
      <c r="M143" t="n">
        <v>2</v>
      </c>
      <c r="N143" t="n">
        <v>73.3</v>
      </c>
      <c r="O143" t="n">
        <v>34234.45</v>
      </c>
      <c r="P143" t="n">
        <v>147.99</v>
      </c>
      <c r="Q143" t="n">
        <v>197.75</v>
      </c>
      <c r="R143" t="n">
        <v>29.06</v>
      </c>
      <c r="S143" t="n">
        <v>25.4</v>
      </c>
      <c r="T143" t="n">
        <v>1008.26</v>
      </c>
      <c r="U143" t="n">
        <v>0.87</v>
      </c>
      <c r="V143" t="n">
        <v>0.89</v>
      </c>
      <c r="W143" t="n">
        <v>2.94</v>
      </c>
      <c r="X143" t="n">
        <v>0.05</v>
      </c>
      <c r="Y143" t="n">
        <v>1</v>
      </c>
      <c r="Z143" t="n">
        <v>10</v>
      </c>
      <c r="AA143" t="n">
        <v>274.7383893268262</v>
      </c>
      <c r="AB143" t="n">
        <v>375.9091848792726</v>
      </c>
      <c r="AC143" t="n">
        <v>340.0329398662486</v>
      </c>
      <c r="AD143" t="n">
        <v>274738.3893268262</v>
      </c>
      <c r="AE143" t="n">
        <v>375909.1848792726</v>
      </c>
      <c r="AF143" t="n">
        <v>1.738532071630846e-06</v>
      </c>
      <c r="AG143" t="n">
        <v>12</v>
      </c>
      <c r="AH143" t="n">
        <v>340032.9398662486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7.5608</v>
      </c>
      <c r="E144" t="n">
        <v>13.23</v>
      </c>
      <c r="F144" t="n">
        <v>10.44</v>
      </c>
      <c r="G144" t="n">
        <v>156.67</v>
      </c>
      <c r="H144" t="n">
        <v>2.35</v>
      </c>
      <c r="I144" t="n">
        <v>4</v>
      </c>
      <c r="J144" t="n">
        <v>276.16</v>
      </c>
      <c r="K144" t="n">
        <v>56.13</v>
      </c>
      <c r="L144" t="n">
        <v>36.5</v>
      </c>
      <c r="M144" t="n">
        <v>2</v>
      </c>
      <c r="N144" t="n">
        <v>73.54000000000001</v>
      </c>
      <c r="O144" t="n">
        <v>34294.37</v>
      </c>
      <c r="P144" t="n">
        <v>148.13</v>
      </c>
      <c r="Q144" t="n">
        <v>197.75</v>
      </c>
      <c r="R144" t="n">
        <v>29.04</v>
      </c>
      <c r="S144" t="n">
        <v>25.4</v>
      </c>
      <c r="T144" t="n">
        <v>997.67</v>
      </c>
      <c r="U144" t="n">
        <v>0.87</v>
      </c>
      <c r="V144" t="n">
        <v>0.89</v>
      </c>
      <c r="W144" t="n">
        <v>2.95</v>
      </c>
      <c r="X144" t="n">
        <v>0.05</v>
      </c>
      <c r="Y144" t="n">
        <v>1</v>
      </c>
      <c r="Z144" t="n">
        <v>10</v>
      </c>
      <c r="AA144" t="n">
        <v>274.848778369083</v>
      </c>
      <c r="AB144" t="n">
        <v>376.0602240369092</v>
      </c>
      <c r="AC144" t="n">
        <v>340.1695640586652</v>
      </c>
      <c r="AD144" t="n">
        <v>274848.778369083</v>
      </c>
      <c r="AE144" t="n">
        <v>376060.2240369092</v>
      </c>
      <c r="AF144" t="n">
        <v>1.738417109119662e-06</v>
      </c>
      <c r="AG144" t="n">
        <v>12</v>
      </c>
      <c r="AH144" t="n">
        <v>340169.5640586652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7.5608</v>
      </c>
      <c r="E145" t="n">
        <v>13.23</v>
      </c>
      <c r="F145" t="n">
        <v>10.44</v>
      </c>
      <c r="G145" t="n">
        <v>156.67</v>
      </c>
      <c r="H145" t="n">
        <v>2.36</v>
      </c>
      <c r="I145" t="n">
        <v>4</v>
      </c>
      <c r="J145" t="n">
        <v>276.65</v>
      </c>
      <c r="K145" t="n">
        <v>56.13</v>
      </c>
      <c r="L145" t="n">
        <v>36.75</v>
      </c>
      <c r="M145" t="n">
        <v>2</v>
      </c>
      <c r="N145" t="n">
        <v>73.77</v>
      </c>
      <c r="O145" t="n">
        <v>34354.37</v>
      </c>
      <c r="P145" t="n">
        <v>148.35</v>
      </c>
      <c r="Q145" t="n">
        <v>197.76</v>
      </c>
      <c r="R145" t="n">
        <v>29.07</v>
      </c>
      <c r="S145" t="n">
        <v>25.4</v>
      </c>
      <c r="T145" t="n">
        <v>1013.47</v>
      </c>
      <c r="U145" t="n">
        <v>0.87</v>
      </c>
      <c r="V145" t="n">
        <v>0.89</v>
      </c>
      <c r="W145" t="n">
        <v>2.94</v>
      </c>
      <c r="X145" t="n">
        <v>0.05</v>
      </c>
      <c r="Y145" t="n">
        <v>1</v>
      </c>
      <c r="Z145" t="n">
        <v>10</v>
      </c>
      <c r="AA145" t="n">
        <v>275.0071254864159</v>
      </c>
      <c r="AB145" t="n">
        <v>376.2768815486259</v>
      </c>
      <c r="AC145" t="n">
        <v>340.3655440815444</v>
      </c>
      <c r="AD145" t="n">
        <v>275007.1254864159</v>
      </c>
      <c r="AE145" t="n">
        <v>376276.8815486259</v>
      </c>
      <c r="AF145" t="n">
        <v>1.738417109119662e-06</v>
      </c>
      <c r="AG145" t="n">
        <v>12</v>
      </c>
      <c r="AH145" t="n">
        <v>340365.5440815444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7.5622</v>
      </c>
      <c r="E146" t="n">
        <v>13.22</v>
      </c>
      <c r="F146" t="n">
        <v>10.44</v>
      </c>
      <c r="G146" t="n">
        <v>156.63</v>
      </c>
      <c r="H146" t="n">
        <v>2.38</v>
      </c>
      <c r="I146" t="n">
        <v>4</v>
      </c>
      <c r="J146" t="n">
        <v>277.14</v>
      </c>
      <c r="K146" t="n">
        <v>56.13</v>
      </c>
      <c r="L146" t="n">
        <v>37</v>
      </c>
      <c r="M146" t="n">
        <v>2</v>
      </c>
      <c r="N146" t="n">
        <v>74.01000000000001</v>
      </c>
      <c r="O146" t="n">
        <v>34414.47</v>
      </c>
      <c r="P146" t="n">
        <v>148.46</v>
      </c>
      <c r="Q146" t="n">
        <v>197.75</v>
      </c>
      <c r="R146" t="n">
        <v>29.03</v>
      </c>
      <c r="S146" t="n">
        <v>25.4</v>
      </c>
      <c r="T146" t="n">
        <v>993</v>
      </c>
      <c r="U146" t="n">
        <v>0.87</v>
      </c>
      <c r="V146" t="n">
        <v>0.89</v>
      </c>
      <c r="W146" t="n">
        <v>2.94</v>
      </c>
      <c r="X146" t="n">
        <v>0.05</v>
      </c>
      <c r="Y146" t="n">
        <v>1</v>
      </c>
      <c r="Z146" t="n">
        <v>10</v>
      </c>
      <c r="AA146" t="n">
        <v>275.0592960785772</v>
      </c>
      <c r="AB146" t="n">
        <v>376.3482636544251</v>
      </c>
      <c r="AC146" t="n">
        <v>340.4301135793514</v>
      </c>
      <c r="AD146" t="n">
        <v>275059.2960785772</v>
      </c>
      <c r="AE146" t="n">
        <v>376348.263654425</v>
      </c>
      <c r="AF146" t="n">
        <v>1.738739004150977e-06</v>
      </c>
      <c r="AG146" t="n">
        <v>12</v>
      </c>
      <c r="AH146" t="n">
        <v>340430.1135793515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7.561</v>
      </c>
      <c r="E147" t="n">
        <v>13.23</v>
      </c>
      <c r="F147" t="n">
        <v>10.44</v>
      </c>
      <c r="G147" t="n">
        <v>156.66</v>
      </c>
      <c r="H147" t="n">
        <v>2.39</v>
      </c>
      <c r="I147" t="n">
        <v>4</v>
      </c>
      <c r="J147" t="n">
        <v>277.63</v>
      </c>
      <c r="K147" t="n">
        <v>56.13</v>
      </c>
      <c r="L147" t="n">
        <v>37.25</v>
      </c>
      <c r="M147" t="n">
        <v>2</v>
      </c>
      <c r="N147" t="n">
        <v>74.25</v>
      </c>
      <c r="O147" t="n">
        <v>34474.66</v>
      </c>
      <c r="P147" t="n">
        <v>148.55</v>
      </c>
      <c r="Q147" t="n">
        <v>197.75</v>
      </c>
      <c r="R147" t="n">
        <v>29.02</v>
      </c>
      <c r="S147" t="n">
        <v>25.4</v>
      </c>
      <c r="T147" t="n">
        <v>985.1900000000001</v>
      </c>
      <c r="U147" t="n">
        <v>0.88</v>
      </c>
      <c r="V147" t="n">
        <v>0.89</v>
      </c>
      <c r="W147" t="n">
        <v>2.95</v>
      </c>
      <c r="X147" t="n">
        <v>0.05</v>
      </c>
      <c r="Y147" t="n">
        <v>1</v>
      </c>
      <c r="Z147" t="n">
        <v>10</v>
      </c>
      <c r="AA147" t="n">
        <v>275.1472175189026</v>
      </c>
      <c r="AB147" t="n">
        <v>376.4685616478984</v>
      </c>
      <c r="AC147" t="n">
        <v>340.538930501167</v>
      </c>
      <c r="AD147" t="n">
        <v>275147.2175189026</v>
      </c>
      <c r="AE147" t="n">
        <v>376468.5616478983</v>
      </c>
      <c r="AF147" t="n">
        <v>1.738463094124136e-06</v>
      </c>
      <c r="AG147" t="n">
        <v>12</v>
      </c>
      <c r="AH147" t="n">
        <v>340538.930501167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7.5597</v>
      </c>
      <c r="E148" t="n">
        <v>13.23</v>
      </c>
      <c r="F148" t="n">
        <v>10.45</v>
      </c>
      <c r="G148" t="n">
        <v>156.7</v>
      </c>
      <c r="H148" t="n">
        <v>2.4</v>
      </c>
      <c r="I148" t="n">
        <v>4</v>
      </c>
      <c r="J148" t="n">
        <v>278.11</v>
      </c>
      <c r="K148" t="n">
        <v>56.13</v>
      </c>
      <c r="L148" t="n">
        <v>37.5</v>
      </c>
      <c r="M148" t="n">
        <v>2</v>
      </c>
      <c r="N148" t="n">
        <v>74.48999999999999</v>
      </c>
      <c r="O148" t="n">
        <v>34534.94</v>
      </c>
      <c r="P148" t="n">
        <v>148.7</v>
      </c>
      <c r="Q148" t="n">
        <v>197.8</v>
      </c>
      <c r="R148" t="n">
        <v>29.14</v>
      </c>
      <c r="S148" t="n">
        <v>25.4</v>
      </c>
      <c r="T148" t="n">
        <v>1046.97</v>
      </c>
      <c r="U148" t="n">
        <v>0.87</v>
      </c>
      <c r="V148" t="n">
        <v>0.89</v>
      </c>
      <c r="W148" t="n">
        <v>2.94</v>
      </c>
      <c r="X148" t="n">
        <v>0.06</v>
      </c>
      <c r="Y148" t="n">
        <v>1</v>
      </c>
      <c r="Z148" t="n">
        <v>10</v>
      </c>
      <c r="AA148" t="n">
        <v>275.3176546958637</v>
      </c>
      <c r="AB148" t="n">
        <v>376.7017613125741</v>
      </c>
      <c r="AC148" t="n">
        <v>340.7498739171439</v>
      </c>
      <c r="AD148" t="n">
        <v>275317.6546958637</v>
      </c>
      <c r="AE148" t="n">
        <v>376701.7613125741</v>
      </c>
      <c r="AF148" t="n">
        <v>1.738164191595058e-06</v>
      </c>
      <c r="AG148" t="n">
        <v>12</v>
      </c>
      <c r="AH148" t="n">
        <v>340749.8739171439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7.5572</v>
      </c>
      <c r="E149" t="n">
        <v>13.23</v>
      </c>
      <c r="F149" t="n">
        <v>10.45</v>
      </c>
      <c r="G149" t="n">
        <v>156.76</v>
      </c>
      <c r="H149" t="n">
        <v>2.41</v>
      </c>
      <c r="I149" t="n">
        <v>4</v>
      </c>
      <c r="J149" t="n">
        <v>278.6</v>
      </c>
      <c r="K149" t="n">
        <v>56.13</v>
      </c>
      <c r="L149" t="n">
        <v>37.75</v>
      </c>
      <c r="M149" t="n">
        <v>2</v>
      </c>
      <c r="N149" t="n">
        <v>74.73</v>
      </c>
      <c r="O149" t="n">
        <v>34595.32</v>
      </c>
      <c r="P149" t="n">
        <v>148.89</v>
      </c>
      <c r="Q149" t="n">
        <v>197.75</v>
      </c>
      <c r="R149" t="n">
        <v>29.3</v>
      </c>
      <c r="S149" t="n">
        <v>25.4</v>
      </c>
      <c r="T149" t="n">
        <v>1126.41</v>
      </c>
      <c r="U149" t="n">
        <v>0.87</v>
      </c>
      <c r="V149" t="n">
        <v>0.89</v>
      </c>
      <c r="W149" t="n">
        <v>2.95</v>
      </c>
      <c r="X149" t="n">
        <v>0.06</v>
      </c>
      <c r="Y149" t="n">
        <v>1</v>
      </c>
      <c r="Z149" t="n">
        <v>10</v>
      </c>
      <c r="AA149" t="n">
        <v>275.5028021906703</v>
      </c>
      <c r="AB149" t="n">
        <v>376.9550882830996</v>
      </c>
      <c r="AC149" t="n">
        <v>340.979023717149</v>
      </c>
      <c r="AD149" t="n">
        <v>275502.8021906703</v>
      </c>
      <c r="AE149" t="n">
        <v>376955.0882830996</v>
      </c>
      <c r="AF149" t="n">
        <v>1.737589379039138e-06</v>
      </c>
      <c r="AG149" t="n">
        <v>12</v>
      </c>
      <c r="AH149" t="n">
        <v>340979.023717149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10.45</v>
      </c>
      <c r="G150" t="n">
        <v>156.8</v>
      </c>
      <c r="H150" t="n">
        <v>2.42</v>
      </c>
      <c r="I150" t="n">
        <v>4</v>
      </c>
      <c r="J150" t="n">
        <v>279.09</v>
      </c>
      <c r="K150" t="n">
        <v>56.13</v>
      </c>
      <c r="L150" t="n">
        <v>38</v>
      </c>
      <c r="M150" t="n">
        <v>2</v>
      </c>
      <c r="N150" t="n">
        <v>74.97</v>
      </c>
      <c r="O150" t="n">
        <v>34655.79</v>
      </c>
      <c r="P150" t="n">
        <v>148.95</v>
      </c>
      <c r="Q150" t="n">
        <v>197.76</v>
      </c>
      <c r="R150" t="n">
        <v>29.29</v>
      </c>
      <c r="S150" t="n">
        <v>25.4</v>
      </c>
      <c r="T150" t="n">
        <v>1119.58</v>
      </c>
      <c r="U150" t="n">
        <v>0.87</v>
      </c>
      <c r="V150" t="n">
        <v>0.89</v>
      </c>
      <c r="W150" t="n">
        <v>2.95</v>
      </c>
      <c r="X150" t="n">
        <v>0.06</v>
      </c>
      <c r="Y150" t="n">
        <v>1</v>
      </c>
      <c r="Z150" t="n">
        <v>10</v>
      </c>
      <c r="AA150" t="n">
        <v>275.5711825234138</v>
      </c>
      <c r="AB150" t="n">
        <v>377.0486492710866</v>
      </c>
      <c r="AC150" t="n">
        <v>341.0636553757562</v>
      </c>
      <c r="AD150" t="n">
        <v>275571.1825234138</v>
      </c>
      <c r="AE150" t="n">
        <v>377048.6492710866</v>
      </c>
      <c r="AF150" t="n">
        <v>1.737290476510059e-06</v>
      </c>
      <c r="AG150" t="n">
        <v>12</v>
      </c>
      <c r="AH150" t="n">
        <v>341063.6553757562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7.5592</v>
      </c>
      <c r="E151" t="n">
        <v>13.23</v>
      </c>
      <c r="F151" t="n">
        <v>10.45</v>
      </c>
      <c r="G151" t="n">
        <v>156.71</v>
      </c>
      <c r="H151" t="n">
        <v>2.44</v>
      </c>
      <c r="I151" t="n">
        <v>4</v>
      </c>
      <c r="J151" t="n">
        <v>279.58</v>
      </c>
      <c r="K151" t="n">
        <v>56.13</v>
      </c>
      <c r="L151" t="n">
        <v>38.25</v>
      </c>
      <c r="M151" t="n">
        <v>2</v>
      </c>
      <c r="N151" t="n">
        <v>75.20999999999999</v>
      </c>
      <c r="O151" t="n">
        <v>34716.36</v>
      </c>
      <c r="P151" t="n">
        <v>148.89</v>
      </c>
      <c r="Q151" t="n">
        <v>197.76</v>
      </c>
      <c r="R151" t="n">
        <v>29.19</v>
      </c>
      <c r="S151" t="n">
        <v>25.4</v>
      </c>
      <c r="T151" t="n">
        <v>1069.5</v>
      </c>
      <c r="U151" t="n">
        <v>0.87</v>
      </c>
      <c r="V151" t="n">
        <v>0.89</v>
      </c>
      <c r="W151" t="n">
        <v>2.94</v>
      </c>
      <c r="X151" t="n">
        <v>0.06</v>
      </c>
      <c r="Y151" t="n">
        <v>1</v>
      </c>
      <c r="Z151" t="n">
        <v>10</v>
      </c>
      <c r="AA151" t="n">
        <v>275.4641010171316</v>
      </c>
      <c r="AB151" t="n">
        <v>376.9021356300886</v>
      </c>
      <c r="AC151" t="n">
        <v>340.9311247910219</v>
      </c>
      <c r="AD151" t="n">
        <v>275464.1010171316</v>
      </c>
      <c r="AE151" t="n">
        <v>376902.1356300886</v>
      </c>
      <c r="AF151" t="n">
        <v>1.738049229083873e-06</v>
      </c>
      <c r="AG151" t="n">
        <v>12</v>
      </c>
      <c r="AH151" t="n">
        <v>340931.1247910219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7.5637</v>
      </c>
      <c r="E152" t="n">
        <v>13.22</v>
      </c>
      <c r="F152" t="n">
        <v>10.44</v>
      </c>
      <c r="G152" t="n">
        <v>156.59</v>
      </c>
      <c r="H152" t="n">
        <v>2.45</v>
      </c>
      <c r="I152" t="n">
        <v>4</v>
      </c>
      <c r="J152" t="n">
        <v>280.08</v>
      </c>
      <c r="K152" t="n">
        <v>56.13</v>
      </c>
      <c r="L152" t="n">
        <v>38.5</v>
      </c>
      <c r="M152" t="n">
        <v>2</v>
      </c>
      <c r="N152" t="n">
        <v>75.45</v>
      </c>
      <c r="O152" t="n">
        <v>34777.02</v>
      </c>
      <c r="P152" t="n">
        <v>148.74</v>
      </c>
      <c r="Q152" t="n">
        <v>197.75</v>
      </c>
      <c r="R152" t="n">
        <v>28.93</v>
      </c>
      <c r="S152" t="n">
        <v>25.4</v>
      </c>
      <c r="T152" t="n">
        <v>939.58</v>
      </c>
      <c r="U152" t="n">
        <v>0.88</v>
      </c>
      <c r="V152" t="n">
        <v>0.89</v>
      </c>
      <c r="W152" t="n">
        <v>2.94</v>
      </c>
      <c r="X152" t="n">
        <v>0.05</v>
      </c>
      <c r="Y152" t="n">
        <v>1</v>
      </c>
      <c r="Z152" t="n">
        <v>10</v>
      </c>
      <c r="AA152" t="n">
        <v>275.2318308465685</v>
      </c>
      <c r="AB152" t="n">
        <v>376.5843333356875</v>
      </c>
      <c r="AC152" t="n">
        <v>340.6436531015601</v>
      </c>
      <c r="AD152" t="n">
        <v>275231.8308465685</v>
      </c>
      <c r="AE152" t="n">
        <v>376584.3333356875</v>
      </c>
      <c r="AF152" t="n">
        <v>1.739083891684529e-06</v>
      </c>
      <c r="AG152" t="n">
        <v>12</v>
      </c>
      <c r="AH152" t="n">
        <v>340643.6531015601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7.5608</v>
      </c>
      <c r="E153" t="n">
        <v>13.23</v>
      </c>
      <c r="F153" t="n">
        <v>10.44</v>
      </c>
      <c r="G153" t="n">
        <v>156.67</v>
      </c>
      <c r="H153" t="n">
        <v>2.46</v>
      </c>
      <c r="I153" t="n">
        <v>4</v>
      </c>
      <c r="J153" t="n">
        <v>280.57</v>
      </c>
      <c r="K153" t="n">
        <v>56.13</v>
      </c>
      <c r="L153" t="n">
        <v>38.75</v>
      </c>
      <c r="M153" t="n">
        <v>2</v>
      </c>
      <c r="N153" t="n">
        <v>75.69</v>
      </c>
      <c r="O153" t="n">
        <v>34837.77</v>
      </c>
      <c r="P153" t="n">
        <v>148.91</v>
      </c>
      <c r="Q153" t="n">
        <v>197.75</v>
      </c>
      <c r="R153" t="n">
        <v>29</v>
      </c>
      <c r="S153" t="n">
        <v>25.4</v>
      </c>
      <c r="T153" t="n">
        <v>974.6799999999999</v>
      </c>
      <c r="U153" t="n">
        <v>0.88</v>
      </c>
      <c r="V153" t="n">
        <v>0.89</v>
      </c>
      <c r="W153" t="n">
        <v>2.95</v>
      </c>
      <c r="X153" t="n">
        <v>0.05</v>
      </c>
      <c r="Y153" t="n">
        <v>1</v>
      </c>
      <c r="Z153" t="n">
        <v>10</v>
      </c>
      <c r="AA153" t="n">
        <v>275.4101908759907</v>
      </c>
      <c r="AB153" t="n">
        <v>376.8283733966321</v>
      </c>
      <c r="AC153" t="n">
        <v>340.8644023216005</v>
      </c>
      <c r="AD153" t="n">
        <v>275410.1908759907</v>
      </c>
      <c r="AE153" t="n">
        <v>376828.3733966321</v>
      </c>
      <c r="AF153" t="n">
        <v>1.738417109119662e-06</v>
      </c>
      <c r="AG153" t="n">
        <v>12</v>
      </c>
      <c r="AH153" t="n">
        <v>340864.4023216005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7.5616</v>
      </c>
      <c r="E154" t="n">
        <v>13.22</v>
      </c>
      <c r="F154" t="n">
        <v>10.44</v>
      </c>
      <c r="G154" t="n">
        <v>156.65</v>
      </c>
      <c r="H154" t="n">
        <v>2.47</v>
      </c>
      <c r="I154" t="n">
        <v>4</v>
      </c>
      <c r="J154" t="n">
        <v>281.06</v>
      </c>
      <c r="K154" t="n">
        <v>56.13</v>
      </c>
      <c r="L154" t="n">
        <v>39</v>
      </c>
      <c r="M154" t="n">
        <v>2</v>
      </c>
      <c r="N154" t="n">
        <v>75.94</v>
      </c>
      <c r="O154" t="n">
        <v>34898.63</v>
      </c>
      <c r="P154" t="n">
        <v>148.88</v>
      </c>
      <c r="Q154" t="n">
        <v>197.75</v>
      </c>
      <c r="R154" t="n">
        <v>29.01</v>
      </c>
      <c r="S154" t="n">
        <v>25.4</v>
      </c>
      <c r="T154" t="n">
        <v>982.5</v>
      </c>
      <c r="U154" t="n">
        <v>0.88</v>
      </c>
      <c r="V154" t="n">
        <v>0.89</v>
      </c>
      <c r="W154" t="n">
        <v>2.95</v>
      </c>
      <c r="X154" t="n">
        <v>0.05</v>
      </c>
      <c r="Y154" t="n">
        <v>1</v>
      </c>
      <c r="Z154" t="n">
        <v>10</v>
      </c>
      <c r="AA154" t="n">
        <v>275.373134613776</v>
      </c>
      <c r="AB154" t="n">
        <v>376.777671383863</v>
      </c>
      <c r="AC154" t="n">
        <v>340.8185392377694</v>
      </c>
      <c r="AD154" t="n">
        <v>275373.134613776</v>
      </c>
      <c r="AE154" t="n">
        <v>376777.671383863</v>
      </c>
      <c r="AF154" t="n">
        <v>1.738601049137557e-06</v>
      </c>
      <c r="AG154" t="n">
        <v>12</v>
      </c>
      <c r="AH154" t="n">
        <v>340818.5392377694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7.5597</v>
      </c>
      <c r="E155" t="n">
        <v>13.23</v>
      </c>
      <c r="F155" t="n">
        <v>10.45</v>
      </c>
      <c r="G155" t="n">
        <v>156.7</v>
      </c>
      <c r="H155" t="n">
        <v>2.48</v>
      </c>
      <c r="I155" t="n">
        <v>4</v>
      </c>
      <c r="J155" t="n">
        <v>281.56</v>
      </c>
      <c r="K155" t="n">
        <v>56.13</v>
      </c>
      <c r="L155" t="n">
        <v>39.25</v>
      </c>
      <c r="M155" t="n">
        <v>2</v>
      </c>
      <c r="N155" t="n">
        <v>76.18000000000001</v>
      </c>
      <c r="O155" t="n">
        <v>34959.58</v>
      </c>
      <c r="P155" t="n">
        <v>149.03</v>
      </c>
      <c r="Q155" t="n">
        <v>197.76</v>
      </c>
      <c r="R155" t="n">
        <v>29.07</v>
      </c>
      <c r="S155" t="n">
        <v>25.4</v>
      </c>
      <c r="T155" t="n">
        <v>1011.74</v>
      </c>
      <c r="U155" t="n">
        <v>0.87</v>
      </c>
      <c r="V155" t="n">
        <v>0.89</v>
      </c>
      <c r="W155" t="n">
        <v>2.95</v>
      </c>
      <c r="X155" t="n">
        <v>0.06</v>
      </c>
      <c r="Y155" t="n">
        <v>1</v>
      </c>
      <c r="Z155" t="n">
        <v>10</v>
      </c>
      <c r="AA155" t="n">
        <v>275.5552099331213</v>
      </c>
      <c r="AB155" t="n">
        <v>377.0267948683874</v>
      </c>
      <c r="AC155" t="n">
        <v>341.0438867265779</v>
      </c>
      <c r="AD155" t="n">
        <v>275555.2099331213</v>
      </c>
      <c r="AE155" t="n">
        <v>377026.7948683874</v>
      </c>
      <c r="AF155" t="n">
        <v>1.738164191595058e-06</v>
      </c>
      <c r="AG155" t="n">
        <v>12</v>
      </c>
      <c r="AH155" t="n">
        <v>341043.8867265778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7.5602</v>
      </c>
      <c r="E156" t="n">
        <v>13.23</v>
      </c>
      <c r="F156" t="n">
        <v>10.45</v>
      </c>
      <c r="G156" t="n">
        <v>156.68</v>
      </c>
      <c r="H156" t="n">
        <v>2.49</v>
      </c>
      <c r="I156" t="n">
        <v>4</v>
      </c>
      <c r="J156" t="n">
        <v>282.05</v>
      </c>
      <c r="K156" t="n">
        <v>56.13</v>
      </c>
      <c r="L156" t="n">
        <v>39.5</v>
      </c>
      <c r="M156" t="n">
        <v>2</v>
      </c>
      <c r="N156" t="n">
        <v>76.43000000000001</v>
      </c>
      <c r="O156" t="n">
        <v>35020.63</v>
      </c>
      <c r="P156" t="n">
        <v>149.07</v>
      </c>
      <c r="Q156" t="n">
        <v>197.76</v>
      </c>
      <c r="R156" t="n">
        <v>29.01</v>
      </c>
      <c r="S156" t="n">
        <v>25.4</v>
      </c>
      <c r="T156" t="n">
        <v>983.11</v>
      </c>
      <c r="U156" t="n">
        <v>0.88</v>
      </c>
      <c r="V156" t="n">
        <v>0.89</v>
      </c>
      <c r="W156" t="n">
        <v>2.95</v>
      </c>
      <c r="X156" t="n">
        <v>0.06</v>
      </c>
      <c r="Y156" t="n">
        <v>1</v>
      </c>
      <c r="Z156" t="n">
        <v>10</v>
      </c>
      <c r="AA156" t="n">
        <v>275.5743251233349</v>
      </c>
      <c r="AB156" t="n">
        <v>377.0529491149405</v>
      </c>
      <c r="AC156" t="n">
        <v>341.0675448485475</v>
      </c>
      <c r="AD156" t="n">
        <v>275574.3251233349</v>
      </c>
      <c r="AE156" t="n">
        <v>377052.9491149405</v>
      </c>
      <c r="AF156" t="n">
        <v>1.738279154106241e-06</v>
      </c>
      <c r="AG156" t="n">
        <v>12</v>
      </c>
      <c r="AH156" t="n">
        <v>341067.5448485475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7.5592</v>
      </c>
      <c r="E157" t="n">
        <v>13.23</v>
      </c>
      <c r="F157" t="n">
        <v>10.45</v>
      </c>
      <c r="G157" t="n">
        <v>156.71</v>
      </c>
      <c r="H157" t="n">
        <v>2.5</v>
      </c>
      <c r="I157" t="n">
        <v>4</v>
      </c>
      <c r="J157" t="n">
        <v>282.55</v>
      </c>
      <c r="K157" t="n">
        <v>56.13</v>
      </c>
      <c r="L157" t="n">
        <v>39.75</v>
      </c>
      <c r="M157" t="n">
        <v>2</v>
      </c>
      <c r="N157" t="n">
        <v>76.67</v>
      </c>
      <c r="O157" t="n">
        <v>35081.77</v>
      </c>
      <c r="P157" t="n">
        <v>149.08</v>
      </c>
      <c r="Q157" t="n">
        <v>197.75</v>
      </c>
      <c r="R157" t="n">
        <v>29.19</v>
      </c>
      <c r="S157" t="n">
        <v>25.4</v>
      </c>
      <c r="T157" t="n">
        <v>1068.67</v>
      </c>
      <c r="U157" t="n">
        <v>0.87</v>
      </c>
      <c r="V157" t="n">
        <v>0.89</v>
      </c>
      <c r="W157" t="n">
        <v>2.94</v>
      </c>
      <c r="X157" t="n">
        <v>0.06</v>
      </c>
      <c r="Y157" t="n">
        <v>1</v>
      </c>
      <c r="Z157" t="n">
        <v>10</v>
      </c>
      <c r="AA157" t="n">
        <v>275.6008842915154</v>
      </c>
      <c r="AB157" t="n">
        <v>377.0892885405527</v>
      </c>
      <c r="AC157" t="n">
        <v>341.1004160903821</v>
      </c>
      <c r="AD157" t="n">
        <v>275600.8842915154</v>
      </c>
      <c r="AE157" t="n">
        <v>377089.2885405527</v>
      </c>
      <c r="AF157" t="n">
        <v>1.738049229083873e-06</v>
      </c>
      <c r="AG157" t="n">
        <v>12</v>
      </c>
      <c r="AH157" t="n">
        <v>341100.416090382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7.5595</v>
      </c>
      <c r="E158" t="n">
        <v>13.23</v>
      </c>
      <c r="F158" t="n">
        <v>10.45</v>
      </c>
      <c r="G158" t="n">
        <v>156.7</v>
      </c>
      <c r="H158" t="n">
        <v>2.52</v>
      </c>
      <c r="I158" t="n">
        <v>4</v>
      </c>
      <c r="J158" t="n">
        <v>283.04</v>
      </c>
      <c r="K158" t="n">
        <v>56.13</v>
      </c>
      <c r="L158" t="n">
        <v>40</v>
      </c>
      <c r="M158" t="n">
        <v>2</v>
      </c>
      <c r="N158" t="n">
        <v>76.92</v>
      </c>
      <c r="O158" t="n">
        <v>35143.02</v>
      </c>
      <c r="P158" t="n">
        <v>149.16</v>
      </c>
      <c r="Q158" t="n">
        <v>197.75</v>
      </c>
      <c r="R158" t="n">
        <v>29.16</v>
      </c>
      <c r="S158" t="n">
        <v>25.4</v>
      </c>
      <c r="T158" t="n">
        <v>1056.77</v>
      </c>
      <c r="U158" t="n">
        <v>0.87</v>
      </c>
      <c r="V158" t="n">
        <v>0.89</v>
      </c>
      <c r="W158" t="n">
        <v>2.94</v>
      </c>
      <c r="X158" t="n">
        <v>0.06</v>
      </c>
      <c r="Y158" t="n">
        <v>1</v>
      </c>
      <c r="Z158" t="n">
        <v>10</v>
      </c>
      <c r="AA158" t="n">
        <v>275.652666125509</v>
      </c>
      <c r="AB158" t="n">
        <v>377.160138730276</v>
      </c>
      <c r="AC158" t="n">
        <v>341.1645044374371</v>
      </c>
      <c r="AD158" t="n">
        <v>275652.666125509</v>
      </c>
      <c r="AE158" t="n">
        <v>377160.138730276</v>
      </c>
      <c r="AF158" t="n">
        <v>1.738118206590584e-06</v>
      </c>
      <c r="AG158" t="n">
        <v>12</v>
      </c>
      <c r="AH158" t="n">
        <v>341164.504437437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2024-09-24T15:56:43Z</dcterms:created>
  <dcterms:modified xmlns:dcterms="http://purl.org/dc/terms/" xmlns:xsi="http://www.w3.org/2001/XMLSchema-instance" xsi:type="dcterms:W3CDTF">2024-09-24T15:56:43Z</dcterms:modified>
</cp:coreProperties>
</file>